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W:\MdSt-KY Rate Case\2024 KY Rate Case\Model - Linked Filing Copy with Relied Upons\Relied Upons\"/>
    </mc:Choice>
  </mc:AlternateContent>
  <xr:revisionPtr revIDLastSave="0" documentId="13_ncr:1_{191D9E45-0A45-45CD-B485-FCAFAAFECEB0}" xr6:coauthVersionLast="47" xr6:coauthVersionMax="47" xr10:uidLastSave="{00000000-0000-0000-0000-000000000000}"/>
  <bookViews>
    <workbookView xWindow="-120" yWindow="-120" windowWidth="29040" windowHeight="15720" tabRatio="751" xr2:uid="{00000000-000D-0000-FFFF-FFFF00000000}"/>
  </bookViews>
  <sheets>
    <sheet name="O&amp;M Comparison" sheetId="33" r:id="rId1"/>
    <sheet name="D.1 Adj" sheetId="36" r:id="rId2"/>
    <sheet name="F.11 Pension Adj" sheetId="35" r:id="rId3"/>
    <sheet name="Div 2 forecast" sheetId="21" r:id="rId4"/>
    <sheet name="Div 12 forecast" sheetId="22" r:id="rId5"/>
    <sheet name="Div 9 forecast" sheetId="34" r:id="rId6"/>
    <sheet name="Div 91 forecast" sheetId="24" r:id="rId7"/>
    <sheet name="Div002 history" sheetId="9" r:id="rId8"/>
    <sheet name="Div012 history " sheetId="2" r:id="rId9"/>
    <sheet name="Div009 history" sheetId="7" r:id="rId10"/>
    <sheet name="Div091 history" sheetId="4" r:id="rId11"/>
    <sheet name="FY24 Budget" sheetId="30" r:id="rId12"/>
    <sheet name="FY25 Budget" sheetId="31" r:id="rId13"/>
    <sheet name="incent comp w cap credits" sheetId="16" r:id="rId14"/>
    <sheet name="final summary" sheetId="17" r:id="rId15"/>
    <sheet name="adjustment" sheetId="18" r:id="rId16"/>
    <sheet name="Escalation" sheetId="14" r:id="rId17"/>
    <sheet name="Cost Center 1903" sheetId="12" r:id="rId18"/>
  </sheets>
  <externalReferences>
    <externalReference r:id="rId19"/>
  </externalReferences>
  <definedNames>
    <definedName name="\A" localSheetId="16">#REF!</definedName>
    <definedName name="\A" localSheetId="0">#REF!</definedName>
    <definedName name="\A">#REF!</definedName>
    <definedName name="\c" localSheetId="16">#REF!</definedName>
    <definedName name="\c" localSheetId="0">#REF!</definedName>
    <definedName name="\c">#REF!</definedName>
    <definedName name="\f" localSheetId="16">#REF!</definedName>
    <definedName name="\f" localSheetId="0">#REF!</definedName>
    <definedName name="\f">#REF!</definedName>
    <definedName name="\g">#REF!</definedName>
    <definedName name="\p">#REF!</definedName>
    <definedName name="\s">#REF!</definedName>
    <definedName name="\z">#REF!</definedName>
    <definedName name="____W.O.R.K.B.O.O.K..C.O.N.T.E.N.T.S____">#REF!</definedName>
    <definedName name="_adj2" localSheetId="0">#REF!</definedName>
    <definedName name="_adj2">#REF!</definedName>
    <definedName name="_amt2" localSheetId="0">#REF!</definedName>
    <definedName name="_amt2">#REF!</definedName>
    <definedName name="_xlnm._FilterDatabase" localSheetId="3" hidden="1">'Div 2 forecast'!$D$298:$AI$381</definedName>
    <definedName name="_xlnm._FilterDatabase" localSheetId="6" hidden="1">'Div 91 forecast'!$D$287:$AF$367</definedName>
    <definedName name="_Order1" hidden="1">255</definedName>
    <definedName name="_pap05" localSheetId="16">#REF!</definedName>
    <definedName name="_pap05" localSheetId="0">#REF!</definedName>
    <definedName name="_pap05">#REF!</definedName>
    <definedName name="_pap06" localSheetId="16">#REF!</definedName>
    <definedName name="_pap06" localSheetId="0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aBTUFactor" localSheetId="0">#REF!</definedName>
    <definedName name="aBTUFactor">#REF!</definedName>
    <definedName name="aCapital_Distr_Distr" localSheetId="0">#REF!</definedName>
    <definedName name="aCapital_Distr_Distr">#REF!</definedName>
    <definedName name="aCapital_Distr_Gath" localSheetId="0">#REF!</definedName>
    <definedName name="aCapital_Distr_Gath">#REF!</definedName>
    <definedName name="aCapital_Distr_gen" localSheetId="0">#REF!</definedName>
    <definedName name="aCapital_Distr_gen">#REF!</definedName>
    <definedName name="aCapital_Distr_PL" localSheetId="0">#REF!</definedName>
    <definedName name="aCapital_Distr_PL">#REF!</definedName>
    <definedName name="aCapital_Distr_ungd" localSheetId="0">#REF!</definedName>
    <definedName name="aCapital_Distr_ungd">#REF!</definedName>
    <definedName name="aCapital_PL_Distr" localSheetId="0">#REF!</definedName>
    <definedName name="aCapital_PL_Distr">#REF!</definedName>
    <definedName name="aCapital_PL_Gath" localSheetId="0">#REF!</definedName>
    <definedName name="aCapital_PL_Gath">#REF!</definedName>
    <definedName name="aCapital_PL_Gen" localSheetId="0">#REF!</definedName>
    <definedName name="aCapital_PL_Gen">#REF!</definedName>
    <definedName name="aCapital_PL_PL" localSheetId="0">#REF!</definedName>
    <definedName name="aCapital_PL_PL">#REF!</definedName>
    <definedName name="aCapital_PL_Ungd" localSheetId="0">#REF!</definedName>
    <definedName name="aCapital_PL_Ungd">#REF!</definedName>
    <definedName name="actual" localSheetId="0">#REF!</definedName>
    <definedName name="actual">#REF!</definedName>
    <definedName name="aDeprRate_Distr" localSheetId="0">#REF!</definedName>
    <definedName name="aDeprRate_Distr">#REF!</definedName>
    <definedName name="aDeprRate_Gath" localSheetId="0">#REF!</definedName>
    <definedName name="aDeprRate_Gath">#REF!</definedName>
    <definedName name="aDeprRate_Gen" localSheetId="0">#REF!</definedName>
    <definedName name="aDeprRate_Gen">#REF!</definedName>
    <definedName name="aDeprRate_PL" localSheetId="0">#REF!</definedName>
    <definedName name="aDeprRate_PL">#REF!</definedName>
    <definedName name="aDeprRate_Ungd" localSheetId="0">#REF!</definedName>
    <definedName name="aDeprRate_Ungd">#REF!</definedName>
    <definedName name="ADVal" localSheetId="16">#REF!</definedName>
    <definedName name="ADVal" localSheetId="0">#REF!</definedName>
    <definedName name="ADVal">#REF!</definedName>
    <definedName name="AEL_1080" localSheetId="16">#REF!</definedName>
    <definedName name="AEL_1080" localSheetId="0">#REF!</definedName>
    <definedName name="AEL_1080">#REF!</definedName>
    <definedName name="AEL_1110" localSheetId="16">#REF!</definedName>
    <definedName name="AEL_1110" localSheetId="0">#REF!</definedName>
    <definedName name="AEL_1110">#REF!</definedName>
    <definedName name="aFITRate" localSheetId="0">#REF!</definedName>
    <definedName name="aFITRate">#REF!</definedName>
    <definedName name="aGasPrice" localSheetId="0">#REF!</definedName>
    <definedName name="aGasPrice">#REF!</definedName>
    <definedName name="alloc_table" localSheetId="16">#REF!</definedName>
    <definedName name="alloc_table" localSheetId="0">#REF!</definedName>
    <definedName name="alloc_table">#REF!</definedName>
    <definedName name="aLUG" localSheetId="0">#REF!</definedName>
    <definedName name="aLUG">#REF!</definedName>
    <definedName name="amounts" localSheetId="16">#REF!</definedName>
    <definedName name="amounts" localSheetId="0">#REF!</definedName>
    <definedName name="amounts">#REF!</definedName>
    <definedName name="amt" localSheetId="0">#REF!</definedName>
    <definedName name="amt">#REF!</definedName>
    <definedName name="AnaplanColHeader_d7c7b787_6be6_4c16_b34e_8e9c6a4f2735" localSheetId="12">'FY25 Budget'!$B$6:$BA$7</definedName>
    <definedName name="AnaplanDescription_d7c7b787_6be6_4c16_b34e_8e9c6a4f2735" localSheetId="12">'FY25 Budget'!$A$1:$A$5</definedName>
    <definedName name="AnaplanRowHeader_d7c7b787_6be6_4c16_b34e_8e9c6a4f2735" localSheetId="12">'FY25 Budget'!$A$8:$A$587</definedName>
    <definedName name="aRecoverRate_Distr" localSheetId="0">#REF!</definedName>
    <definedName name="aRecoverRate_Distr">#REF!</definedName>
    <definedName name="aRecoverRate_Gath" localSheetId="0">#REF!</definedName>
    <definedName name="aRecoverRate_Gath">#REF!</definedName>
    <definedName name="aRecoverRate_Gen" localSheetId="0">#REF!</definedName>
    <definedName name="aRecoverRate_Gen">#REF!</definedName>
    <definedName name="aRecoverRate_PL" localSheetId="0">#REF!</definedName>
    <definedName name="aRecoverRate_PL">#REF!</definedName>
    <definedName name="aRecoverRate_Ungd" localSheetId="0">#REF!</definedName>
    <definedName name="aRecoverRate_Ungd">#REF!</definedName>
    <definedName name="aRetireRate_Distr" localSheetId="0">#REF!</definedName>
    <definedName name="aRetireRate_Distr">#REF!</definedName>
    <definedName name="aRetireRate_Gath" localSheetId="0">#REF!</definedName>
    <definedName name="aRetireRate_Gath">#REF!</definedName>
    <definedName name="aRetireRate_Gen" localSheetId="0">#REF!</definedName>
    <definedName name="aRetireRate_Gen">#REF!</definedName>
    <definedName name="aRetireRate_PL" localSheetId="0">#REF!</definedName>
    <definedName name="aRetireRate_PL">#REF!</definedName>
    <definedName name="aRetireRate_Ungd" localSheetId="0">#REF!</definedName>
    <definedName name="aRetireRate_Ungd">#REF!</definedName>
    <definedName name="aRevenueTaxRate" localSheetId="0">#REF!</definedName>
    <definedName name="aRevenueTaxRate">#REF!</definedName>
    <definedName name="ATMOS_1080" localSheetId="16">#REF!</definedName>
    <definedName name="ATMOS_1080" localSheetId="0">#REF!</definedName>
    <definedName name="ATMOS_1080">#REF!</definedName>
    <definedName name="ATMOS_1110" localSheetId="16">#REF!</definedName>
    <definedName name="ATMOS_1110" localSheetId="0">#REF!</definedName>
    <definedName name="ATMOS_1110">#REF!</definedName>
    <definedName name="aYear1" localSheetId="0">#REF!</definedName>
    <definedName name="aYear1">#REF!</definedName>
    <definedName name="aYear2" localSheetId="0">#REF!</definedName>
    <definedName name="aYear2">#REF!</definedName>
    <definedName name="aYear3" localSheetId="0">#REF!</definedName>
    <definedName name="aYear3">#REF!</definedName>
    <definedName name="aYear4" localSheetId="0">#REF!</definedName>
    <definedName name="aYear4">#REF!</definedName>
    <definedName name="aYear5" localSheetId="0">#REF!</definedName>
    <definedName name="aYear5">#REF!</definedName>
    <definedName name="Base_Case" localSheetId="16">#REF!,#REF!,#REF!,#REF!,#REF!,#REF!,#REF!,#REF!,#REF!,#REF!,#REF!</definedName>
    <definedName name="Base_Case" localSheetId="0">#REF!,#REF!,#REF!,#REF!,#REF!,#REF!,#REF!,#REF!,#REF!,#REF!,#REF!</definedName>
    <definedName name="Base_Case">#REF!,#REF!,#REF!,#REF!,#REF!,#REF!,#REF!,#REF!,#REF!,#REF!,#REF!</definedName>
    <definedName name="Benefits" localSheetId="16">#REF!</definedName>
    <definedName name="Benefits" localSheetId="0">#REF!</definedName>
    <definedName name="Benefits">#REF!</definedName>
    <definedName name="Block_1" localSheetId="0">#REF!</definedName>
    <definedName name="Block_1">#REF!</definedName>
    <definedName name="Block_2" localSheetId="0">#REF!</definedName>
    <definedName name="Block_2">#REF!</definedName>
    <definedName name="Block_3" localSheetId="0">#REF!</definedName>
    <definedName name="Block_3">#REF!</definedName>
    <definedName name="Block_4" localSheetId="0">#REF!</definedName>
    <definedName name="Block_4">#REF!</definedName>
    <definedName name="BOB" localSheetId="16">#REF!</definedName>
    <definedName name="BOB" localSheetId="0">#REF!</definedName>
    <definedName name="BOB">#REF!</definedName>
    <definedName name="bu" localSheetId="0">#REF!</definedName>
    <definedName name="bu">#REF!</definedName>
    <definedName name="CapAct" localSheetId="0">#REF!</definedName>
    <definedName name="CapAct">#REF!</definedName>
    <definedName name="CapBud" localSheetId="0">#REF!</definedName>
    <definedName name="CapBud">#REF!</definedName>
    <definedName name="CaseName" localSheetId="0">#REF!</definedName>
    <definedName name="CaseName">#REF!</definedName>
    <definedName name="Category_Report" localSheetId="16">#REF!</definedName>
    <definedName name="Category_Report" localSheetId="0">#REF!</definedName>
    <definedName name="Category_Report">#REF!</definedName>
    <definedName name="CC_Spread" localSheetId="0">#REF!</definedName>
    <definedName name="CC_Spread">#REF!</definedName>
    <definedName name="chancom" localSheetId="0">#REF!</definedName>
    <definedName name="chancom">#REF!</definedName>
    <definedName name="chanpa" localSheetId="0">#REF!</definedName>
    <definedName name="chanpa">#REF!</definedName>
    <definedName name="csDesignMode">1</definedName>
    <definedName name="Customer" localSheetId="0">#REF!</definedName>
    <definedName name="Customer">#REF!</definedName>
    <definedName name="cy_act" localSheetId="16">#REF!</definedName>
    <definedName name="cy_act" localSheetId="0">#REF!</definedName>
    <definedName name="cy_act">#REF!</definedName>
    <definedName name="cy_bud" localSheetId="16">#REF!</definedName>
    <definedName name="cy_bud" localSheetId="0">#REF!</definedName>
    <definedName name="cy_bud">#REF!</definedName>
    <definedName name="cy_v_bud" localSheetId="16">#REF!</definedName>
    <definedName name="cy_v_bud" localSheetId="0">#REF!</definedName>
    <definedName name="cy_v_bud">#REF!</definedName>
    <definedName name="cy_v_py">#REF!</definedName>
    <definedName name="data">#REF!</definedName>
    <definedName name="data2">#REF!</definedName>
    <definedName name="_xlnm.Database">#REF!</definedName>
    <definedName name="DATE">#REF!</definedName>
    <definedName name="Demand" localSheetId="0">#REF!</definedName>
    <definedName name="Demand">#REF!</definedName>
    <definedName name="DEPRECIATION" localSheetId="16">#REF!</definedName>
    <definedName name="DEPRECIATION" localSheetId="0">#REF!</definedName>
    <definedName name="DEPRECIATION">#REF!</definedName>
    <definedName name="Detail_Report" localSheetId="16">#REF!</definedName>
    <definedName name="Detail_Report" localSheetId="0">#REF!</definedName>
    <definedName name="Detail_Report">#REF!</definedName>
    <definedName name="ENERGAS_1080" localSheetId="16">#REF!</definedName>
    <definedName name="ENERGAS_1080" localSheetId="0">#REF!</definedName>
    <definedName name="ENERGAS_1080">#REF!</definedName>
    <definedName name="ENERGAS_1110">#REF!</definedName>
    <definedName name="EPSData" localSheetId="0">#REF!</definedName>
    <definedName name="EPSData">#REF!</definedName>
    <definedName name="EssAliasTable" localSheetId="7">"Default"</definedName>
    <definedName name="EssAliasTable" localSheetId="9">"Default"</definedName>
    <definedName name="EssAliasTable" localSheetId="8">"Default"</definedName>
    <definedName name="EssAliasTable" localSheetId="10">"Default"</definedName>
    <definedName name="EssAliasTable" localSheetId="11">"Default"</definedName>
    <definedName name="EssfHasNonUnique" localSheetId="7">FALSE</definedName>
    <definedName name="EssfHasNonUnique" localSheetId="9">FALSE</definedName>
    <definedName name="EssfHasNonUnique" localSheetId="8">FALSE</definedName>
    <definedName name="EssfHasNonUnique" localSheetId="10">FALSE</definedName>
    <definedName name="EssfHasNonUnique" localSheetId="11">FALSE</definedName>
    <definedName name="EssLatest" localSheetId="7">"Oct"</definedName>
    <definedName name="EssLatest" localSheetId="9">"Oct"</definedName>
    <definedName name="EssLatest" localSheetId="8">"Oct"</definedName>
    <definedName name="EssLatest" localSheetId="10">"Oct"</definedName>
    <definedName name="EssLatest" localSheetId="11">"Oct"</definedName>
    <definedName name="EssOptions" localSheetId="7">"A3100001100130000011001100020_0100000"</definedName>
    <definedName name="EssOptions" localSheetId="9">"A3100001100130000011001100020_0100000"</definedName>
    <definedName name="EssOptions" localSheetId="8">"A3100001100130000011001100020_0100000"</definedName>
    <definedName name="EssOptions" localSheetId="10">"A3100001100130000011001100020_0100000"</definedName>
    <definedName name="EssOptions" localSheetId="11">"A1100000000111100011001100020_01000"</definedName>
    <definedName name="EssSamplingValue" localSheetId="7">100</definedName>
    <definedName name="EssSamplingValue" localSheetId="9">100</definedName>
    <definedName name="EssSamplingValue" localSheetId="8">100</definedName>
    <definedName name="EssSamplingValue" localSheetId="10">100</definedName>
    <definedName name="expense_allocator" localSheetId="0">#REF!</definedName>
    <definedName name="expense_allocator">#REF!</definedName>
    <definedName name="Fedtaxrate" localSheetId="0">#REF!</definedName>
    <definedName name="Fedtaxrate">#REF!</definedName>
    <definedName name="FIND" localSheetId="16">#REF!</definedName>
    <definedName name="FIND" localSheetId="0">#REF!</definedName>
    <definedName name="FIND">#REF!</definedName>
    <definedName name="FIT_RATE" localSheetId="16">#REF!</definedName>
    <definedName name="FIT_RATE" localSheetId="0">#REF!</definedName>
    <definedName name="FIT_RATE">#REF!</definedName>
    <definedName name="FIVE" localSheetId="16">#REF!</definedName>
    <definedName name="FIVE" localSheetId="0">#REF!</definedName>
    <definedName name="FIVE">#REF!</definedName>
    <definedName name="FOUR">#REF!</definedName>
    <definedName name="General" localSheetId="0">#REF!</definedName>
    <definedName name="General">#REF!</definedName>
    <definedName name="GOEXP_MVG" localSheetId="0">#REF!</definedName>
    <definedName name="GOEXP_MVG">#REF!</definedName>
    <definedName name="gPct_Bulk_Capacity" localSheetId="0">#REF!</definedName>
    <definedName name="gPct_Bulk_Capacity">#REF!</definedName>
    <definedName name="gPct_Bulk_Count" localSheetId="0">#REF!</definedName>
    <definedName name="gPct_Bulk_Count">#REF!</definedName>
    <definedName name="gPct_Bulk_Volume" localSheetId="0">#REF!</definedName>
    <definedName name="gPct_Bulk_Volume">#REF!</definedName>
    <definedName name="gPct_Com_Count" localSheetId="0">#REF!</definedName>
    <definedName name="gPct_Com_Count">#REF!</definedName>
    <definedName name="gPct_Com_Volume" localSheetId="0">#REF!</definedName>
    <definedName name="gPct_Com_Volume">#REF!</definedName>
    <definedName name="gPct_Ind_Count" localSheetId="0">#REF!</definedName>
    <definedName name="gPct_Ind_Count">#REF!</definedName>
    <definedName name="gPct_Ind_Volume" localSheetId="0">#REF!</definedName>
    <definedName name="gPct_Ind_Volume">#REF!</definedName>
    <definedName name="gPct_Network_Capacity" localSheetId="0">#REF!</definedName>
    <definedName name="gPct_Network_Capacity">#REF!</definedName>
    <definedName name="gPct_Network_Count" localSheetId="0">#REF!</definedName>
    <definedName name="gPct_Network_Count">#REF!</definedName>
    <definedName name="gPct_Network_Volume" localSheetId="0">#REF!</definedName>
    <definedName name="gPct_Network_Volume">#REF!</definedName>
    <definedName name="gPct_Res_Count" localSheetId="0">#REF!</definedName>
    <definedName name="gPct_Res_Count">#REF!</definedName>
    <definedName name="gPct_Res_Volume" localSheetId="0">#REF!</definedName>
    <definedName name="gPct_Res_Volume">#REF!</definedName>
    <definedName name="GREELEY_1080" localSheetId="16">#REF!</definedName>
    <definedName name="GREELEY_1080" localSheetId="0">#REF!</definedName>
    <definedName name="GREELEY_1080">#REF!</definedName>
    <definedName name="GREELEY_1110" localSheetId="16">#REF!</definedName>
    <definedName name="GREELEY_1110" localSheetId="0">#REF!</definedName>
    <definedName name="GREELEY_1110">#REF!</definedName>
    <definedName name="II" localSheetId="16">#REF!</definedName>
    <definedName name="II" localSheetId="0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 localSheetId="0">#REF!</definedName>
    <definedName name="ImportedData">#REF!</definedName>
    <definedName name="infl05" localSheetId="16">#REF!</definedName>
    <definedName name="infl05" localSheetId="0">#REF!</definedName>
    <definedName name="infl05">#REF!</definedName>
    <definedName name="infl06" localSheetId="16">#REF!</definedName>
    <definedName name="infl06" localSheetId="0">#REF!</definedName>
    <definedName name="infl06">#REF!</definedName>
    <definedName name="infl09" localSheetId="16">#REF!</definedName>
    <definedName name="infl09" localSheetId="0">#REF!</definedName>
    <definedName name="infl09">#REF!</definedName>
    <definedName name="infl10" localSheetId="0">#REF!</definedName>
    <definedName name="infl10">#REF!</definedName>
    <definedName name="Insurance" localSheetId="0">#REF!</definedName>
    <definedName name="Insurance">#REF!</definedName>
    <definedName name="IPAGE_1" localSheetId="16">#REF!</definedName>
    <definedName name="IPAGE_1" localSheetId="0">#REF!</definedName>
    <definedName name="IPAGE_1">#REF!</definedName>
    <definedName name="IPAGE_1A" localSheetId="16">#REF!</definedName>
    <definedName name="IPAGE_1A" localSheetId="0">#REF!</definedName>
    <definedName name="IPAGE_1A">#REF!</definedName>
    <definedName name="IPAGE_1B" localSheetId="16">#REF!</definedName>
    <definedName name="IPAGE_1B" localSheetId="0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V">#REF!</definedName>
    <definedName name="IVPAGE_1">#REF!</definedName>
    <definedName name="Labor" localSheetId="0">#REF!</definedName>
    <definedName name="Labor">#REF!</definedName>
    <definedName name="labor05" localSheetId="16">#REF!</definedName>
    <definedName name="labor05" localSheetId="0">#REF!</definedName>
    <definedName name="labor05">#REF!</definedName>
    <definedName name="labor06" localSheetId="16">#REF!</definedName>
    <definedName name="labor06" localSheetId="0">#REF!</definedName>
    <definedName name="labor06">#REF!</definedName>
    <definedName name="lu" localSheetId="0">#REF!</definedName>
    <definedName name="lu">#REF!</definedName>
    <definedName name="lu_bu" localSheetId="16">#REF!</definedName>
    <definedName name="lu_bu" localSheetId="0">#REF!</definedName>
    <definedName name="lu_bu">#REF!</definedName>
    <definedName name="lut" localSheetId="0">#REF!</definedName>
    <definedName name="lut">#REF!</definedName>
    <definedName name="MACROS" localSheetId="16">#REF!</definedName>
    <definedName name="MACROS" localSheetId="0">#REF!</definedName>
    <definedName name="MACROS">#REF!</definedName>
    <definedName name="medinfl05" localSheetId="16">#REF!</definedName>
    <definedName name="medinfl05" localSheetId="0">#REF!</definedName>
    <definedName name="medinfl05">#REF!</definedName>
    <definedName name="medinfl06" localSheetId="16">#REF!</definedName>
    <definedName name="medinfl06" localSheetId="0">#REF!</definedName>
    <definedName name="medinfl06">#REF!</definedName>
    <definedName name="mo" localSheetId="0">#REF!</definedName>
    <definedName name="mo">#REF!</definedName>
    <definedName name="MTX" localSheetId="16">#REF!</definedName>
    <definedName name="MTX" localSheetId="0">#REF!</definedName>
    <definedName name="MTX">#REF!</definedName>
    <definedName name="nBulk_Trans" localSheetId="0">#REF!</definedName>
    <definedName name="nBulk_Trans">#REF!</definedName>
    <definedName name="nCommercial" localSheetId="0">#REF!</definedName>
    <definedName name="nCommercial">#REF!</definedName>
    <definedName name="nConnect" localSheetId="0">#REF!</definedName>
    <definedName name="nConnect">#REF!</definedName>
    <definedName name="nIndustrial" localSheetId="0">#REF!</definedName>
    <definedName name="nIndustrial">#REF!</definedName>
    <definedName name="nIndustrial_PL" localSheetId="0">#REF!</definedName>
    <definedName name="nIndustrial_PL">#REF!</definedName>
    <definedName name="nNetwork_Trans" localSheetId="0">#REF!</definedName>
    <definedName name="nNetwork_Trans">#REF!</definedName>
    <definedName name="nReadMeter" localSheetId="0">#REF!</definedName>
    <definedName name="nReadMeter">#REF!</definedName>
    <definedName name="nResidential" localSheetId="0">#REF!</definedName>
    <definedName name="nResidential">#REF!</definedName>
    <definedName name="nReturnCheck" localSheetId="0">#REF!</definedName>
    <definedName name="nReturnCheck">#REF!</definedName>
    <definedName name="nServiceCall" localSheetId="0">#REF!</definedName>
    <definedName name="nServiceCall">#REF!</definedName>
    <definedName name="nTampering" localSheetId="0">#REF!</definedName>
    <definedName name="nTampering">#REF!</definedName>
    <definedName name="NvsElapsedTime">0.00166666667064419</definedName>
    <definedName name="NvsEndTime">37210.4481587963</definedName>
    <definedName name="ONE">#REF!</definedName>
    <definedName name="OpCo_Factor" localSheetId="0">#REF!</definedName>
    <definedName name="OpCo_Factor">#REF!</definedName>
    <definedName name="OPEB05" localSheetId="16">#REF!</definedName>
    <definedName name="OPEB05" localSheetId="0">#REF!</definedName>
    <definedName name="OPEB05">#REF!</definedName>
    <definedName name="OPEB06" localSheetId="16">#REF!</definedName>
    <definedName name="OPEB06" localSheetId="0">#REF!</definedName>
    <definedName name="OPEB06">#REF!</definedName>
    <definedName name="PD" localSheetId="16">#REF!</definedName>
    <definedName name="PD" localSheetId="0">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_xlnm.Print_Area" localSheetId="17">'Cost Center 1903'!$A$1:$S$23</definedName>
    <definedName name="_xlnm.Print_Area" localSheetId="11">'FY24 Budget'!$A$1:$N$38</definedName>
    <definedName name="_xlnm.Print_Area" localSheetId="0">'O&amp;M Comparison'!$A$1:$R$57</definedName>
    <definedName name="Print_Area_MI" localSheetId="0">#REF!</definedName>
    <definedName name="Print_Area_MI">#REF!</definedName>
    <definedName name="Print_Titles_MI" localSheetId="16">#REF!</definedName>
    <definedName name="Print_Titles_MI" localSheetId="0">#REF!</definedName>
    <definedName name="Print_Titles_MI">#REF!</definedName>
    <definedName name="PROPERTY" localSheetId="16">#REF!</definedName>
    <definedName name="PROPERTY" localSheetId="0">#REF!</definedName>
    <definedName name="PROPERTY">#REF!</definedName>
    <definedName name="py_act" localSheetId="16">#REF!</definedName>
    <definedName name="py_act" localSheetId="0">#REF!</definedName>
    <definedName name="py_act">#REF!</definedName>
    <definedName name="rpt_all" localSheetId="16">#REF!,#REF!,#REF!,#REF!,#REF!,#REF!,#REF!,#REF!,#REF!,#REF!,#REF!</definedName>
    <definedName name="rpt_all" localSheetId="0">#REF!,#REF!,#REF!,#REF!,#REF!,#REF!,#REF!,#REF!,#REF!,#REF!,#REF!</definedName>
    <definedName name="rpt_all">#REF!,#REF!,#REF!,#REF!,#REF!,#REF!,#REF!,#REF!,#REF!,#REF!,#REF!</definedName>
    <definedName name="rpt_CorePipeline" localSheetId="16">#REF!,#REF!,#REF!,#REF!</definedName>
    <definedName name="rpt_CorePipeline" localSheetId="0">#REF!,#REF!,#REF!,#REF!</definedName>
    <definedName name="rpt_CorePipeline">#REF!,#REF!,#REF!,#REF!</definedName>
    <definedName name="rpt_DistributionSystems" localSheetId="16">#REF!,#REF!,#REF!,#REF!</definedName>
    <definedName name="rpt_DistributionSystems" localSheetId="0">#REF!,#REF!,#REF!,#REF!</definedName>
    <definedName name="rpt_DistributionSystems">#REF!,#REF!,#REF!,#REF!</definedName>
    <definedName name="rpt_Network" localSheetId="16">#REF!,#REF!,#REF!</definedName>
    <definedName name="rpt_Network" localSheetId="0">#REF!,#REF!,#REF!</definedName>
    <definedName name="rpt_Network">#REF!,#REF!,#REF!</definedName>
    <definedName name="rpt_Property_Additions" localSheetId="16">#REF!,#REF!,#REF!</definedName>
    <definedName name="rpt_Property_Additions" localSheetId="0">#REF!,#REF!,#REF!</definedName>
    <definedName name="rpt_Property_Additions">#REF!,#REF!,#REF!</definedName>
    <definedName name="rpt_Rev" localSheetId="16">#REF!,#REF!,#REF!</definedName>
    <definedName name="rpt_Rev" localSheetId="0">#REF!,#REF!,#REF!</definedName>
    <definedName name="rpt_Rev">#REF!,#REF!,#REF!</definedName>
    <definedName name="rpt_TXUDistribution" localSheetId="16">#REF!,#REF!,#REF!,#REF!,#REF!,#REF!,#REF!,#REF!,#REF!,#REF!</definedName>
    <definedName name="rpt_TXUDistribution" localSheetId="0">#REF!,#REF!,#REF!,#REF!,#REF!,#REF!,#REF!,#REF!,#REF!,#REF!</definedName>
    <definedName name="rpt_TXUDistribution">#REF!,#REF!,#REF!,#REF!,#REF!,#REF!,#REF!,#REF!,#REF!,#REF!</definedName>
    <definedName name="rpt_TXUGAS" localSheetId="16">#REF!,#REF!,#REF!,#REF!</definedName>
    <definedName name="rpt_TXUGAS" localSheetId="0">#REF!,#REF!,#REF!,#REF!</definedName>
    <definedName name="rpt_TXUGAS">#REF!,#REF!,#REF!,#REF!</definedName>
    <definedName name="rpt_TXUPipeline" localSheetId="16">#REF!,#REF!,#REF!,#REF!,#REF!,#REF!,#REF!,#REF!,#REF!,#REF!</definedName>
    <definedName name="rpt_TXUPipeline" localSheetId="0">#REF!,#REF!,#REF!,#REF!,#REF!,#REF!,#REF!,#REF!,#REF!,#REF!</definedName>
    <definedName name="rpt_TXUPipeline">#REF!,#REF!,#REF!,#REF!,#REF!,#REF!,#REF!,#REF!,#REF!,#REF!</definedName>
    <definedName name="sal_table" localSheetId="16">#REF!</definedName>
    <definedName name="sal_table" localSheetId="0">#REF!</definedName>
    <definedName name="sal_table">#REF!</definedName>
    <definedName name="SEBP05" localSheetId="16">#REF!</definedName>
    <definedName name="SEBP05" localSheetId="0">#REF!</definedName>
    <definedName name="SEBP05">#REF!</definedName>
    <definedName name="SEBP06">#REF!</definedName>
    <definedName name="Spread_Method" localSheetId="0">#REF!</definedName>
    <definedName name="Spread_Method">#REF!</definedName>
    <definedName name="SS2005INFL" localSheetId="0">#REF!</definedName>
    <definedName name="SS2005INFL">#REF!</definedName>
    <definedName name="SS2006INFL" localSheetId="0">#REF!</definedName>
    <definedName name="SS2006INFL">#REF!</definedName>
    <definedName name="SSEXP_MVG" localSheetId="0">#REF!</definedName>
    <definedName name="SSEXP_MVG">#REF!</definedName>
    <definedName name="SSEXP_PROFORMA" localSheetId="0">#REF!</definedName>
    <definedName name="SSEXP_PROFORMA">#REF!</definedName>
    <definedName name="Statetax" localSheetId="0">#REF!</definedName>
    <definedName name="Statetax">#REF!</definedName>
    <definedName name="TABLEI" localSheetId="16">#REF!</definedName>
    <definedName name="TABLEI" localSheetId="0">#REF!</definedName>
    <definedName name="TABLEI">#REF!</definedName>
    <definedName name="TABLEIIA" localSheetId="16">#REF!</definedName>
    <definedName name="TABLEIIA" localSheetId="0">#REF!</definedName>
    <definedName name="TABLEIIA">#REF!</definedName>
    <definedName name="TABLEIIB" localSheetId="16">#REF!</definedName>
    <definedName name="TABLEIIB" localSheetId="0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 localSheetId="0">#REF!</definedName>
    <definedName name="Tariff_Bulk_Trans">#REF!</definedName>
    <definedName name="Tariff_C" localSheetId="0">#REF!</definedName>
    <definedName name="Tariff_C">#REF!</definedName>
    <definedName name="Tariff_Call" localSheetId="0">#REF!</definedName>
    <definedName name="Tariff_Call">#REF!</definedName>
    <definedName name="Tariff_Check" localSheetId="0">#REF!</definedName>
    <definedName name="Tariff_Check">#REF!</definedName>
    <definedName name="Tariff_Connect" localSheetId="0">#REF!</definedName>
    <definedName name="Tariff_Connect">#REF!</definedName>
    <definedName name="Tariff_Ind" localSheetId="0">#REF!</definedName>
    <definedName name="Tariff_Ind">#REF!</definedName>
    <definedName name="Tariff_Ind_PL" localSheetId="0">#REF!</definedName>
    <definedName name="Tariff_Ind_PL">#REF!</definedName>
    <definedName name="Tariff_Network_Trans" localSheetId="0">#REF!</definedName>
    <definedName name="Tariff_Network_Trans">#REF!</definedName>
    <definedName name="Tariff_R" localSheetId="0">#REF!</definedName>
    <definedName name="Tariff_R">#REF!</definedName>
    <definedName name="Tariff_Read" localSheetId="0">#REF!</definedName>
    <definedName name="Tariff_Read">#REF!</definedName>
    <definedName name="Tariff_Tamper" localSheetId="0">#REF!</definedName>
    <definedName name="Tariff_Tamper">#REF!</definedName>
    <definedName name="TAXENG" localSheetId="16">#REF!</definedName>
    <definedName name="TAXENG" localSheetId="0">#REF!</definedName>
    <definedName name="TAXENG">#REF!</definedName>
    <definedName name="TAXGGC" localSheetId="16">#REF!</definedName>
    <definedName name="TAXGGC" localSheetId="0">#REF!</definedName>
    <definedName name="TAXGGC">#REF!</definedName>
    <definedName name="TAXRATE" localSheetId="16">#REF!</definedName>
    <definedName name="TAXRATE" localSheetId="0">#REF!</definedName>
    <definedName name="TAXRATE">#REF!</definedName>
    <definedName name="TAXTLA">#REF!</definedName>
    <definedName name="TAXWKG">#REF!</definedName>
    <definedName name="Three" localSheetId="0">#REF!</definedName>
    <definedName name="Three">#REF!</definedName>
    <definedName name="TLIG_1080" localSheetId="16">#REF!</definedName>
    <definedName name="TLIG_1080" localSheetId="0">#REF!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 localSheetId="0">#REF!</definedName>
    <definedName name="transfer">#REF!</definedName>
    <definedName name="TWO" localSheetId="16">#REF!</definedName>
    <definedName name="TWO" localSheetId="0">#REF!</definedName>
    <definedName name="TWO">#REF!</definedName>
    <definedName name="UCG_1080" localSheetId="16">#REF!</definedName>
    <definedName name="UCG_1080" localSheetId="0">#REF!</definedName>
    <definedName name="UCG_1080">#REF!</definedName>
    <definedName name="UCG_1110" localSheetId="16">#REF!</definedName>
    <definedName name="UCG_1110" localSheetId="0">#REF!</definedName>
    <definedName name="UCG_1110">#REF!</definedName>
    <definedName name="Update_Base_Case" localSheetId="16">#REF!</definedName>
    <definedName name="Update_Base_Case" localSheetId="0">#REF!</definedName>
    <definedName name="Update_Base_Case">#REF!</definedName>
    <definedName name="V" localSheetId="16">#REF!</definedName>
    <definedName name="V" localSheetId="0">#REF!</definedName>
    <definedName name="V">#REF!</definedName>
    <definedName name="WKG_1080" localSheetId="16">#REF!</definedName>
    <definedName name="WKG_1080" localSheetId="0">#REF!</definedName>
    <definedName name="WKG_1080">#REF!</definedName>
    <definedName name="WKG_1110" localSheetId="16">#REF!</definedName>
    <definedName name="WKG_1110" localSheetId="0">#REF!</definedName>
    <definedName name="WKG_1110">#REF!</definedName>
    <definedName name="WP_2_4">#REF!</definedName>
    <definedName name="WP_2_4_1">#REF!</definedName>
    <definedName name="WP_2_4_3">#REF!</definedName>
    <definedName name="WP_4_4">#REF!</definedName>
    <definedName name="wrn.Benefits." localSheetId="5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6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0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5" hidden="1">{"Benefits Summary",#N/A,FALSE,"Benefits Info without WC Amount";"Medical and Dental Costs",#N/A,FALSE,"Benefits Info without WC Amount";"Workers' Compensation",#N/A,FALSE,"Benefits Info without WC Amount"}</definedName>
    <definedName name="x" localSheetId="16" hidden="1">{"Benefits Summary",#N/A,FALSE,"Benefits Info without WC Amount";"Medical and Dental Costs",#N/A,FALSE,"Benefits Info without WC Amount";"Workers' Compensation",#N/A,FALSE,"Benefits Info without WC Amount"}</definedName>
    <definedName name="x" localSheetId="0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17" l="1"/>
  <c r="E10" i="17"/>
  <c r="E6" i="17"/>
  <c r="AI509" i="34"/>
  <c r="AI508" i="34"/>
  <c r="AI507" i="34"/>
  <c r="AI491" i="34"/>
  <c r="AI490" i="34"/>
  <c r="AI485" i="34"/>
  <c r="AI463" i="34"/>
  <c r="AI459" i="34"/>
  <c r="AI458" i="34"/>
  <c r="AI457" i="34"/>
  <c r="AI456" i="34"/>
  <c r="AI450" i="34"/>
  <c r="AI449" i="34"/>
  <c r="AI448" i="34"/>
  <c r="AI443" i="34"/>
  <c r="AI433" i="34"/>
  <c r="AM509" i="34"/>
  <c r="AM508" i="34"/>
  <c r="AM507" i="34"/>
  <c r="AM491" i="34"/>
  <c r="AM490" i="34"/>
  <c r="AM485" i="34"/>
  <c r="AM463" i="34"/>
  <c r="AM459" i="34"/>
  <c r="AM458" i="34"/>
  <c r="AM457" i="34"/>
  <c r="AM456" i="34"/>
  <c r="AM450" i="34"/>
  <c r="AM449" i="34"/>
  <c r="AM448" i="34"/>
  <c r="AM443" i="34"/>
  <c r="AM433" i="34"/>
  <c r="K8" i="35"/>
  <c r="K7" i="35"/>
  <c r="K6" i="35"/>
  <c r="K5" i="35"/>
  <c r="D31" i="33"/>
  <c r="L30" i="33"/>
  <c r="H30" i="33"/>
  <c r="L29" i="33"/>
  <c r="H29" i="33"/>
  <c r="D29" i="33"/>
  <c r="D28" i="33"/>
  <c r="L27" i="33"/>
  <c r="H27" i="33"/>
  <c r="D27" i="33"/>
  <c r="K26" i="33"/>
  <c r="AL7" i="21"/>
  <c r="AL7" i="22"/>
  <c r="M24" i="12"/>
  <c r="L24" i="12"/>
  <c r="K24" i="12"/>
  <c r="J24" i="12"/>
  <c r="I24" i="12"/>
  <c r="H24" i="12"/>
  <c r="AF406" i="34"/>
  <c r="AE406" i="34"/>
  <c r="AD406" i="34"/>
  <c r="AC406" i="34"/>
  <c r="AB406" i="34"/>
  <c r="AA406" i="34"/>
  <c r="Z406" i="34"/>
  <c r="Y406" i="34"/>
  <c r="X406" i="34"/>
  <c r="W406" i="34"/>
  <c r="V406" i="34"/>
  <c r="D26" i="33"/>
  <c r="C26" i="33"/>
  <c r="AJ66" i="34" l="1"/>
  <c r="M31" i="33"/>
  <c r="M28" i="33"/>
  <c r="I31" i="33"/>
  <c r="I28" i="33"/>
  <c r="E33" i="33"/>
  <c r="E30" i="33"/>
  <c r="AH538" i="34" l="1"/>
  <c r="AH537" i="34"/>
  <c r="AI537" i="34" l="1"/>
  <c r="AI538" i="34"/>
  <c r="AI304" i="34"/>
  <c r="AI301" i="34"/>
  <c r="U301" i="34"/>
  <c r="W497" i="34" l="1"/>
  <c r="AF497" i="34" l="1"/>
  <c r="AE497" i="34"/>
  <c r="AD497" i="34"/>
  <c r="AC497" i="34"/>
  <c r="AB497" i="34"/>
  <c r="AA497" i="34"/>
  <c r="Z497" i="34"/>
  <c r="Y497" i="34"/>
  <c r="X497" i="34"/>
  <c r="V497" i="34"/>
  <c r="U497" i="34"/>
  <c r="AF66" i="34" l="1"/>
  <c r="AE66" i="34"/>
  <c r="AD66" i="34"/>
  <c r="AC66" i="34"/>
  <c r="AB66" i="34"/>
  <c r="AA66" i="34"/>
  <c r="P94" i="22"/>
  <c r="Q94" i="22"/>
  <c r="R94" i="22"/>
  <c r="S94" i="22"/>
  <c r="T94" i="22"/>
  <c r="U94" i="22"/>
  <c r="V94" i="22"/>
  <c r="W94" i="22"/>
  <c r="X94" i="22"/>
  <c r="Y94" i="22"/>
  <c r="Z94" i="22"/>
  <c r="O94" i="22"/>
  <c r="G414" i="21"/>
  <c r="H414" i="21"/>
  <c r="I414" i="21"/>
  <c r="J414" i="21"/>
  <c r="K414" i="21"/>
  <c r="L414" i="21"/>
  <c r="M414" i="21"/>
  <c r="N414" i="21"/>
  <c r="O414" i="21"/>
  <c r="P414" i="21"/>
  <c r="Q414" i="21"/>
  <c r="R414" i="21"/>
  <c r="S414" i="21"/>
  <c r="T414" i="21"/>
  <c r="U414" i="21"/>
  <c r="V414" i="21"/>
  <c r="W414" i="21"/>
  <c r="X414" i="21"/>
  <c r="Y414" i="21"/>
  <c r="Z414" i="21"/>
  <c r="AA414" i="21"/>
  <c r="AB414" i="21"/>
  <c r="AC414" i="21"/>
  <c r="AD414" i="21"/>
  <c r="AE414" i="21"/>
  <c r="AF414" i="21"/>
  <c r="F414" i="21"/>
  <c r="AA186" i="21"/>
  <c r="P186" i="21"/>
  <c r="Q186" i="21"/>
  <c r="R186" i="21"/>
  <c r="S186" i="21"/>
  <c r="T186" i="21"/>
  <c r="U186" i="21"/>
  <c r="V186" i="21"/>
  <c r="W186" i="21"/>
  <c r="X186" i="21"/>
  <c r="Y186" i="21"/>
  <c r="Z186" i="21"/>
  <c r="O186" i="21"/>
  <c r="O176" i="21" s="1"/>
  <c r="L92" i="36" l="1"/>
  <c r="J92" i="36"/>
  <c r="H92" i="36"/>
  <c r="F92" i="36"/>
  <c r="L91" i="36"/>
  <c r="J91" i="36"/>
  <c r="H91" i="36"/>
  <c r="F91" i="36"/>
  <c r="L90" i="36"/>
  <c r="J90" i="36"/>
  <c r="H90" i="36"/>
  <c r="F90" i="36"/>
  <c r="L89" i="36"/>
  <c r="J89" i="36"/>
  <c r="H89" i="36"/>
  <c r="F89" i="36"/>
  <c r="L88" i="36"/>
  <c r="J88" i="36"/>
  <c r="H88" i="36"/>
  <c r="F88" i="36"/>
  <c r="L87" i="36"/>
  <c r="J87" i="36"/>
  <c r="H87" i="36"/>
  <c r="F87" i="36"/>
  <c r="L86" i="36"/>
  <c r="J86" i="36"/>
  <c r="H86" i="36"/>
  <c r="F86" i="36"/>
  <c r="L85" i="36"/>
  <c r="J85" i="36"/>
  <c r="H85" i="36"/>
  <c r="L84" i="36"/>
  <c r="J84" i="36"/>
  <c r="H84" i="36"/>
  <c r="L83" i="36"/>
  <c r="J83" i="36"/>
  <c r="H83" i="36"/>
  <c r="F83" i="36"/>
  <c r="L82" i="36"/>
  <c r="J82" i="36"/>
  <c r="H82" i="36"/>
  <c r="F82" i="36"/>
  <c r="L81" i="36"/>
  <c r="J81" i="36"/>
  <c r="H81" i="36"/>
  <c r="F81" i="36"/>
  <c r="L80" i="36"/>
  <c r="J80" i="36"/>
  <c r="H80" i="36"/>
  <c r="F80" i="36"/>
  <c r="L79" i="36"/>
  <c r="J79" i="36"/>
  <c r="H79" i="36"/>
  <c r="L78" i="36"/>
  <c r="H78" i="36"/>
  <c r="F78" i="36"/>
  <c r="L77" i="36"/>
  <c r="J77" i="36"/>
  <c r="H77" i="36"/>
  <c r="F77" i="36"/>
  <c r="L76" i="36"/>
  <c r="J76" i="36"/>
  <c r="H76" i="36"/>
  <c r="F76" i="36"/>
  <c r="L75" i="36"/>
  <c r="J75" i="36"/>
  <c r="H75" i="36"/>
  <c r="L74" i="36"/>
  <c r="J74" i="36"/>
  <c r="H74" i="36"/>
  <c r="F74" i="36"/>
  <c r="L73" i="36"/>
  <c r="J73" i="36"/>
  <c r="H73" i="36"/>
  <c r="L72" i="36"/>
  <c r="J72" i="36"/>
  <c r="H72" i="36"/>
  <c r="F72" i="36"/>
  <c r="L71" i="36"/>
  <c r="J71" i="36"/>
  <c r="H71" i="36"/>
  <c r="F71" i="36"/>
  <c r="J70" i="36"/>
  <c r="H70" i="36"/>
  <c r="F70" i="36"/>
  <c r="L69" i="36"/>
  <c r="J69" i="36"/>
  <c r="H69" i="36"/>
  <c r="L68" i="36"/>
  <c r="J68" i="36"/>
  <c r="H68" i="36"/>
  <c r="L67" i="36"/>
  <c r="J67" i="36"/>
  <c r="H67" i="36"/>
  <c r="F67" i="36"/>
  <c r="L66" i="36"/>
  <c r="J66" i="36"/>
  <c r="H66" i="36"/>
  <c r="F66" i="36"/>
  <c r="L65" i="36"/>
  <c r="J65" i="36"/>
  <c r="H65" i="36"/>
  <c r="F65" i="36"/>
  <c r="L64" i="36"/>
  <c r="J64" i="36"/>
  <c r="H64" i="36"/>
  <c r="F64" i="36"/>
  <c r="L63" i="36"/>
  <c r="J63" i="36"/>
  <c r="H63" i="36"/>
  <c r="L62" i="36"/>
  <c r="J62" i="36"/>
  <c r="H62" i="36"/>
  <c r="L61" i="36"/>
  <c r="J61" i="36"/>
  <c r="H61" i="36"/>
  <c r="F61" i="36"/>
  <c r="L60" i="36"/>
  <c r="J60" i="36"/>
  <c r="H60" i="36"/>
  <c r="L59" i="36"/>
  <c r="J59" i="36"/>
  <c r="H59" i="36"/>
  <c r="J53" i="36"/>
  <c r="H53" i="36"/>
  <c r="F53" i="36"/>
  <c r="J52" i="36"/>
  <c r="H52" i="36"/>
  <c r="F52" i="36"/>
  <c r="J51" i="36"/>
  <c r="H51" i="36"/>
  <c r="F51" i="36"/>
  <c r="J50" i="36"/>
  <c r="H50" i="36"/>
  <c r="F50" i="36"/>
  <c r="J49" i="36"/>
  <c r="H49" i="36"/>
  <c r="F49" i="36"/>
  <c r="J48" i="36"/>
  <c r="H48" i="36"/>
  <c r="J47" i="36"/>
  <c r="H47" i="36"/>
  <c r="F47" i="36"/>
  <c r="J46" i="36"/>
  <c r="H46" i="36"/>
  <c r="J45" i="36"/>
  <c r="H45" i="36"/>
  <c r="J44" i="36"/>
  <c r="H44" i="36"/>
  <c r="J43" i="36"/>
  <c r="H43" i="36"/>
  <c r="F43" i="36"/>
  <c r="J42" i="36"/>
  <c r="H42" i="36"/>
  <c r="F42" i="36"/>
  <c r="J41" i="36"/>
  <c r="H41" i="36"/>
  <c r="F41" i="36"/>
  <c r="J40" i="36"/>
  <c r="H40" i="36"/>
  <c r="J39" i="36"/>
  <c r="H39" i="36"/>
  <c r="F39" i="36"/>
  <c r="J38" i="36"/>
  <c r="H38" i="36"/>
  <c r="F38" i="36"/>
  <c r="J37" i="36"/>
  <c r="H37" i="36"/>
  <c r="F37" i="36"/>
  <c r="J36" i="36"/>
  <c r="H36" i="36"/>
  <c r="J35" i="36"/>
  <c r="H35" i="36"/>
  <c r="F35" i="36"/>
  <c r="J34" i="36"/>
  <c r="H34" i="36"/>
  <c r="F34" i="36"/>
  <c r="J33" i="36"/>
  <c r="H33" i="36"/>
  <c r="F33" i="36"/>
  <c r="J32" i="36"/>
  <c r="H32" i="36"/>
  <c r="J31" i="36"/>
  <c r="H31" i="36"/>
  <c r="J30" i="36"/>
  <c r="H30" i="36"/>
  <c r="F30" i="36"/>
  <c r="J29" i="36"/>
  <c r="H29" i="36"/>
  <c r="F29" i="36"/>
  <c r="J28" i="36"/>
  <c r="H28" i="36"/>
  <c r="F28" i="36"/>
  <c r="J27" i="36"/>
  <c r="H27" i="36"/>
  <c r="F27" i="36"/>
  <c r="J26" i="36"/>
  <c r="H26" i="36"/>
  <c r="J25" i="36"/>
  <c r="H25" i="36"/>
  <c r="F25" i="36"/>
  <c r="J24" i="36"/>
  <c r="H24" i="36"/>
  <c r="F24" i="36"/>
  <c r="J23" i="36"/>
  <c r="H23" i="36"/>
  <c r="F23" i="36"/>
  <c r="J22" i="36"/>
  <c r="H22" i="36"/>
  <c r="F22" i="36"/>
  <c r="J21" i="36"/>
  <c r="H21" i="36"/>
  <c r="J20" i="36"/>
  <c r="H20" i="36"/>
  <c r="F20" i="36"/>
  <c r="J19" i="36"/>
  <c r="H19" i="36"/>
  <c r="F19" i="36"/>
  <c r="J18" i="36"/>
  <c r="H18" i="36"/>
  <c r="F18" i="36"/>
  <c r="J17" i="36"/>
  <c r="H17" i="36"/>
  <c r="F17" i="36"/>
  <c r="J16" i="36"/>
  <c r="H16" i="36"/>
  <c r="J15" i="36"/>
  <c r="H15" i="36"/>
  <c r="J14" i="36"/>
  <c r="H14" i="36"/>
  <c r="F14" i="36"/>
  <c r="J13" i="36"/>
  <c r="H13" i="36"/>
  <c r="J12" i="36"/>
  <c r="H12" i="36"/>
  <c r="J11" i="36"/>
  <c r="H11" i="36"/>
  <c r="J10" i="36"/>
  <c r="H10" i="36"/>
  <c r="F10" i="36"/>
  <c r="J9" i="36"/>
  <c r="H9" i="36"/>
  <c r="F9" i="36"/>
  <c r="J8" i="36"/>
  <c r="H8" i="36"/>
  <c r="F8" i="36"/>
  <c r="A9" i="36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4" i="36" s="1"/>
  <c r="P29" i="36" l="1"/>
  <c r="P51" i="36"/>
  <c r="P49" i="36"/>
  <c r="P77" i="36"/>
  <c r="P27" i="36"/>
  <c r="P74" i="36"/>
  <c r="P90" i="36"/>
  <c r="P10" i="36"/>
  <c r="P30" i="36"/>
  <c r="P50" i="36"/>
  <c r="P47" i="36"/>
  <c r="P23" i="36"/>
  <c r="P25" i="36"/>
  <c r="P42" i="36"/>
  <c r="P17" i="36"/>
  <c r="P61" i="36"/>
  <c r="P71" i="36"/>
  <c r="P76" i="36"/>
  <c r="P67" i="36"/>
  <c r="P83" i="36"/>
  <c r="P88" i="36"/>
  <c r="P8" i="36"/>
  <c r="P35" i="36"/>
  <c r="P24" i="36"/>
  <c r="P43" i="36"/>
  <c r="P65" i="36"/>
  <c r="P18" i="36"/>
  <c r="P37" i="36"/>
  <c r="P89" i="36"/>
  <c r="P19" i="36"/>
  <c r="P38" i="36"/>
  <c r="P66" i="36"/>
  <c r="P80" i="36"/>
  <c r="P20" i="36"/>
  <c r="P39" i="36"/>
  <c r="P14" i="36"/>
  <c r="P33" i="36"/>
  <c r="P52" i="36"/>
  <c r="P86" i="36"/>
  <c r="P91" i="36"/>
  <c r="H94" i="36"/>
  <c r="P72" i="36"/>
  <c r="P64" i="36"/>
  <c r="P53" i="36"/>
  <c r="P34" i="36"/>
  <c r="P9" i="36"/>
  <c r="P22" i="36"/>
  <c r="P28" i="36"/>
  <c r="P87" i="36"/>
  <c r="P92" i="36"/>
  <c r="P41" i="36"/>
  <c r="P82" i="36"/>
  <c r="O21" i="12" l="1"/>
  <c r="O12" i="12"/>
  <c r="O13" i="12"/>
  <c r="O14" i="12"/>
  <c r="O15" i="12"/>
  <c r="O16" i="12"/>
  <c r="O17" i="12"/>
  <c r="O18" i="12"/>
  <c r="O19" i="12"/>
  <c r="O11" i="12"/>
  <c r="J8" i="35" l="1"/>
  <c r="I8" i="35"/>
  <c r="D8" i="35"/>
  <c r="E8" i="35"/>
  <c r="F8" i="35"/>
  <c r="G8" i="35"/>
  <c r="H8" i="35"/>
  <c r="C8" i="35"/>
  <c r="D7" i="35"/>
  <c r="E7" i="35"/>
  <c r="F7" i="35"/>
  <c r="G7" i="35"/>
  <c r="H7" i="35"/>
  <c r="C7" i="35"/>
  <c r="I7" i="35" l="1"/>
  <c r="J7" i="35" s="1"/>
  <c r="AB66" i="24"/>
  <c r="AC66" i="24"/>
  <c r="AD66" i="24"/>
  <c r="AE66" i="24"/>
  <c r="AF66" i="24"/>
  <c r="AA66" i="24"/>
  <c r="Z3" i="24"/>
  <c r="O23" i="12"/>
  <c r="L7" i="35" l="1"/>
  <c r="AH532" i="34"/>
  <c r="AH535" i="34"/>
  <c r="AH534" i="34"/>
  <c r="AH533" i="34"/>
  <c r="M537" i="34"/>
  <c r="Z535" i="34"/>
  <c r="Z534" i="34" s="1"/>
  <c r="Z537" i="34" s="1"/>
  <c r="Y535" i="34"/>
  <c r="Y534" i="34" s="1"/>
  <c r="Y537" i="34" s="1"/>
  <c r="X535" i="34"/>
  <c r="X534" i="34" s="1"/>
  <c r="X537" i="34" s="1"/>
  <c r="W535" i="34"/>
  <c r="W534" i="34" s="1"/>
  <c r="W537" i="34" s="1"/>
  <c r="V535" i="34"/>
  <c r="V534" i="34" s="1"/>
  <c r="V537" i="34" s="1"/>
  <c r="U535" i="34"/>
  <c r="U534" i="34" s="1"/>
  <c r="U537" i="34" s="1"/>
  <c r="T535" i="34"/>
  <c r="T534" i="34" s="1"/>
  <c r="T537" i="34" s="1"/>
  <c r="S535" i="34"/>
  <c r="R535" i="34"/>
  <c r="Q535" i="34"/>
  <c r="P535" i="34"/>
  <c r="O535" i="34"/>
  <c r="N535" i="34"/>
  <c r="M535" i="34"/>
  <c r="L535" i="34"/>
  <c r="K535" i="34"/>
  <c r="J535" i="34"/>
  <c r="I535" i="34"/>
  <c r="H535" i="34"/>
  <c r="G535" i="34"/>
  <c r="F535" i="34"/>
  <c r="F534" i="34" s="1"/>
  <c r="F537" i="34" s="1"/>
  <c r="M534" i="34"/>
  <c r="L534" i="34"/>
  <c r="L537" i="34" s="1"/>
  <c r="K534" i="34"/>
  <c r="K537" i="34" s="1"/>
  <c r="J534" i="34"/>
  <c r="J537" i="34" s="1"/>
  <c r="I534" i="34"/>
  <c r="I537" i="34" s="1"/>
  <c r="H534" i="34"/>
  <c r="H537" i="34" s="1"/>
  <c r="G534" i="34"/>
  <c r="G537" i="34" s="1"/>
  <c r="Z533" i="34"/>
  <c r="Y533" i="34"/>
  <c r="X533" i="34"/>
  <c r="W533" i="34"/>
  <c r="V533" i="34"/>
  <c r="U533" i="34"/>
  <c r="T533" i="34"/>
  <c r="S533" i="34"/>
  <c r="S534" i="34" s="1"/>
  <c r="S537" i="34" s="1"/>
  <c r="R533" i="34"/>
  <c r="R534" i="34" s="1"/>
  <c r="R537" i="34" s="1"/>
  <c r="Q533" i="34"/>
  <c r="Q534" i="34" s="1"/>
  <c r="Q537" i="34" s="1"/>
  <c r="P533" i="34"/>
  <c r="P534" i="34" s="1"/>
  <c r="P537" i="34" s="1"/>
  <c r="O533" i="34"/>
  <c r="O534" i="34" s="1"/>
  <c r="O537" i="34" s="1"/>
  <c r="N533" i="34"/>
  <c r="N534" i="34" s="1"/>
  <c r="N537" i="34" s="1"/>
  <c r="M533" i="34"/>
  <c r="L533" i="34"/>
  <c r="K533" i="34"/>
  <c r="J533" i="34"/>
  <c r="I533" i="34"/>
  <c r="H533" i="34"/>
  <c r="G533" i="34"/>
  <c r="F533" i="34"/>
  <c r="G520" i="34" a="1"/>
  <c r="G520" i="34" s="1"/>
  <c r="H520" i="34" a="1"/>
  <c r="H520" i="34" s="1"/>
  <c r="H529" i="34" s="1"/>
  <c r="H530" i="34" s="1"/>
  <c r="I520" i="34" a="1"/>
  <c r="I520" i="34"/>
  <c r="J520" i="34" a="1"/>
  <c r="J520" i="34" s="1"/>
  <c r="K520" i="34" a="1"/>
  <c r="K520" i="34" s="1"/>
  <c r="L520" i="34" a="1"/>
  <c r="L520" i="34" s="1"/>
  <c r="M520" i="34" a="1"/>
  <c r="M520" i="34" s="1"/>
  <c r="N520" i="34" a="1"/>
  <c r="N520" i="34"/>
  <c r="O520" i="34" a="1"/>
  <c r="O520" i="34"/>
  <c r="P520" i="34" a="1"/>
  <c r="P520" i="34"/>
  <c r="Q520" i="34" a="1"/>
  <c r="Q520" i="34" s="1"/>
  <c r="R520" i="34" a="1"/>
  <c r="R520" i="34" s="1"/>
  <c r="S520" i="34" a="1"/>
  <c r="S520" i="34"/>
  <c r="T520" i="34" a="1"/>
  <c r="T520" i="34" s="1"/>
  <c r="U520" i="34" a="1"/>
  <c r="U520" i="34" s="1"/>
  <c r="V520" i="34" a="1"/>
  <c r="V520" i="34" s="1"/>
  <c r="V529" i="34" s="1"/>
  <c r="V530" i="34" s="1"/>
  <c r="W520" i="34" a="1"/>
  <c r="W520" i="34" s="1"/>
  <c r="W529" i="34" s="1"/>
  <c r="W530" i="34" s="1"/>
  <c r="X520" i="34" a="1"/>
  <c r="X520" i="34" s="1"/>
  <c r="X529" i="34" s="1"/>
  <c r="X530" i="34" s="1"/>
  <c r="Y520" i="34" a="1"/>
  <c r="Y520" i="34"/>
  <c r="Z520" i="34" a="1"/>
  <c r="Z520" i="34"/>
  <c r="G521" i="34" a="1"/>
  <c r="G521" i="34" s="1"/>
  <c r="H521" i="34" a="1"/>
  <c r="H521" i="34" s="1"/>
  <c r="I521" i="34" a="1"/>
  <c r="I521" i="34"/>
  <c r="J521" i="34" a="1"/>
  <c r="J521" i="34"/>
  <c r="K521" i="34" a="1"/>
  <c r="K521" i="34" s="1"/>
  <c r="L521" i="34" a="1"/>
  <c r="L521" i="34" s="1"/>
  <c r="M521" i="34" a="1"/>
  <c r="M521" i="34"/>
  <c r="N521" i="34" a="1"/>
  <c r="N521" i="34" s="1"/>
  <c r="O521" i="34" a="1"/>
  <c r="O521" i="34" s="1"/>
  <c r="P521" i="34" a="1"/>
  <c r="P521" i="34" s="1"/>
  <c r="Q521" i="34" a="1"/>
  <c r="Q521" i="34" s="1"/>
  <c r="R521" i="34" a="1"/>
  <c r="R521" i="34" s="1"/>
  <c r="S521" i="34" a="1"/>
  <c r="S521" i="34"/>
  <c r="T521" i="34" a="1"/>
  <c r="T521" i="34"/>
  <c r="U521" i="34" a="1"/>
  <c r="U521" i="34" s="1"/>
  <c r="V521" i="34" a="1"/>
  <c r="V521" i="34" s="1"/>
  <c r="W521" i="34" a="1"/>
  <c r="W521" i="34" s="1"/>
  <c r="X521" i="34" a="1"/>
  <c r="X521" i="34" s="1"/>
  <c r="Y521" i="34" a="1"/>
  <c r="Y521" i="34" s="1"/>
  <c r="Z521" i="34" a="1"/>
  <c r="Z521" i="34" s="1"/>
  <c r="G522" i="34" a="1"/>
  <c r="G522" i="34" s="1"/>
  <c r="H522" i="34" a="1"/>
  <c r="H522" i="34" s="1"/>
  <c r="I522" i="34" a="1"/>
  <c r="I522" i="34" s="1"/>
  <c r="J522" i="34" a="1"/>
  <c r="J522" i="34" s="1"/>
  <c r="K522" i="34" a="1"/>
  <c r="K522" i="34" s="1"/>
  <c r="L522" i="34" a="1"/>
  <c r="L522" i="34" s="1"/>
  <c r="M522" i="34" a="1"/>
  <c r="M522" i="34"/>
  <c r="N522" i="34" a="1"/>
  <c r="N522" i="34"/>
  <c r="O522" i="34" a="1"/>
  <c r="O522" i="34" s="1"/>
  <c r="P522" i="34" a="1"/>
  <c r="P522" i="34" s="1"/>
  <c r="Q522" i="34" a="1"/>
  <c r="Q522" i="34" s="1"/>
  <c r="R522" i="34" a="1"/>
  <c r="R522" i="34" s="1"/>
  <c r="S522" i="34" a="1"/>
  <c r="S522" i="34" s="1"/>
  <c r="S529" i="34" s="1"/>
  <c r="S530" i="34" s="1"/>
  <c r="T522" i="34" a="1"/>
  <c r="T522" i="34" s="1"/>
  <c r="U522" i="34" a="1"/>
  <c r="U522" i="34" s="1"/>
  <c r="V522" i="34" a="1"/>
  <c r="V522" i="34" s="1"/>
  <c r="W522" i="34" a="1"/>
  <c r="W522" i="34" s="1"/>
  <c r="X522" i="34" a="1"/>
  <c r="X522" i="34"/>
  <c r="Y522" i="34" a="1"/>
  <c r="Y522" i="34" s="1"/>
  <c r="Z522" i="34" a="1"/>
  <c r="Z522" i="34" s="1"/>
  <c r="G523" i="34" a="1"/>
  <c r="G523" i="34" s="1"/>
  <c r="H523" i="34" a="1"/>
  <c r="H523" i="34"/>
  <c r="I523" i="34" a="1"/>
  <c r="I523" i="34" s="1"/>
  <c r="J523" i="34" a="1"/>
  <c r="J523" i="34" s="1"/>
  <c r="K523" i="34" a="1"/>
  <c r="K523" i="34" s="1"/>
  <c r="L523" i="34" a="1"/>
  <c r="L523" i="34" s="1"/>
  <c r="M523" i="34" a="1"/>
  <c r="M523" i="34" s="1"/>
  <c r="N523" i="34" a="1"/>
  <c r="N523" i="34" s="1"/>
  <c r="O523" i="34" a="1"/>
  <c r="O523" i="34" s="1"/>
  <c r="P523" i="34" a="1"/>
  <c r="P523" i="34" s="1"/>
  <c r="Q523" i="34" a="1"/>
  <c r="Q523" i="34" s="1"/>
  <c r="R523" i="34" a="1"/>
  <c r="R523" i="34"/>
  <c r="S523" i="34" a="1"/>
  <c r="S523" i="34" s="1"/>
  <c r="T523" i="34" a="1"/>
  <c r="T523" i="34" s="1"/>
  <c r="U523" i="34" a="1"/>
  <c r="U523" i="34" s="1"/>
  <c r="V523" i="34" a="1"/>
  <c r="V523" i="34" s="1"/>
  <c r="W523" i="34" a="1"/>
  <c r="W523" i="34" s="1"/>
  <c r="X523" i="34" a="1"/>
  <c r="X523" i="34" s="1"/>
  <c r="Y523" i="34" a="1"/>
  <c r="Y523" i="34" s="1"/>
  <c r="Z523" i="34" a="1"/>
  <c r="Z523" i="34" s="1"/>
  <c r="G524" i="34" a="1"/>
  <c r="G524" i="34" s="1"/>
  <c r="H524" i="34" a="1"/>
  <c r="H524" i="34" s="1"/>
  <c r="I524" i="34" a="1"/>
  <c r="I524" i="34" s="1"/>
  <c r="J524" i="34" a="1"/>
  <c r="J524" i="34" s="1"/>
  <c r="K524" i="34" a="1"/>
  <c r="K524" i="34" s="1"/>
  <c r="L524" i="34" a="1"/>
  <c r="L524" i="34"/>
  <c r="M524" i="34" a="1"/>
  <c r="M524" i="34" s="1"/>
  <c r="N524" i="34" a="1"/>
  <c r="N524" i="34" s="1"/>
  <c r="O524" i="34" a="1"/>
  <c r="O524" i="34" s="1"/>
  <c r="P524" i="34" a="1"/>
  <c r="P524" i="34" s="1"/>
  <c r="Q524" i="34" a="1"/>
  <c r="Q524" i="34" s="1"/>
  <c r="R524" i="34" a="1"/>
  <c r="R524" i="34" s="1"/>
  <c r="S524" i="34" a="1"/>
  <c r="S524" i="34" s="1"/>
  <c r="T524" i="34" a="1"/>
  <c r="T524" i="34" s="1"/>
  <c r="U524" i="34" a="1"/>
  <c r="U524" i="34" s="1"/>
  <c r="V524" i="34" a="1"/>
  <c r="V524" i="34"/>
  <c r="W524" i="34" a="1"/>
  <c r="W524" i="34" s="1"/>
  <c r="X524" i="34" a="1"/>
  <c r="X524" i="34" s="1"/>
  <c r="Y524" i="34" a="1"/>
  <c r="Y524" i="34" s="1"/>
  <c r="Z524" i="34" a="1"/>
  <c r="Z524" i="34" s="1"/>
  <c r="G525" i="34" a="1"/>
  <c r="G525" i="34" s="1"/>
  <c r="H525" i="34" a="1"/>
  <c r="H525" i="34" s="1"/>
  <c r="I525" i="34" a="1"/>
  <c r="I525" i="34" s="1"/>
  <c r="J525" i="34" a="1"/>
  <c r="J525" i="34" s="1"/>
  <c r="K525" i="34" a="1"/>
  <c r="K525" i="34" s="1"/>
  <c r="L525" i="34" a="1"/>
  <c r="L525" i="34" s="1"/>
  <c r="M525" i="34" a="1"/>
  <c r="M525" i="34" s="1"/>
  <c r="N525" i="34" a="1"/>
  <c r="N525" i="34" s="1"/>
  <c r="O525" i="34" a="1"/>
  <c r="O525" i="34" s="1"/>
  <c r="P525" i="34" a="1"/>
  <c r="P525" i="34"/>
  <c r="Q525" i="34" a="1"/>
  <c r="Q525" i="34" s="1"/>
  <c r="R525" i="34" a="1"/>
  <c r="R525" i="34" s="1"/>
  <c r="S525" i="34" a="1"/>
  <c r="S525" i="34" s="1"/>
  <c r="T525" i="34" a="1"/>
  <c r="T525" i="34" s="1"/>
  <c r="U525" i="34" a="1"/>
  <c r="U525" i="34" s="1"/>
  <c r="V525" i="34" a="1"/>
  <c r="V525" i="34" s="1"/>
  <c r="W525" i="34" a="1"/>
  <c r="W525" i="34" s="1"/>
  <c r="X525" i="34" a="1"/>
  <c r="X525" i="34" s="1"/>
  <c r="Y525" i="34" a="1"/>
  <c r="Y525" i="34" s="1"/>
  <c r="Z525" i="34" a="1"/>
  <c r="Z525" i="34"/>
  <c r="G526" i="34" a="1"/>
  <c r="G526" i="34" s="1"/>
  <c r="H526" i="34" a="1"/>
  <c r="H526" i="34" s="1"/>
  <c r="I526" i="34" a="1"/>
  <c r="I526" i="34" s="1"/>
  <c r="J526" i="34" a="1"/>
  <c r="J526" i="34"/>
  <c r="K526" i="34" a="1"/>
  <c r="K526" i="34" s="1"/>
  <c r="L526" i="34" a="1"/>
  <c r="L526" i="34" s="1"/>
  <c r="M526" i="34" a="1"/>
  <c r="M526" i="34" s="1"/>
  <c r="N526" i="34" a="1"/>
  <c r="N526" i="34" s="1"/>
  <c r="O526" i="34" a="1"/>
  <c r="O526" i="34" s="1"/>
  <c r="P526" i="34" a="1"/>
  <c r="P526" i="34" s="1"/>
  <c r="Q526" i="34" a="1"/>
  <c r="Q526" i="34" s="1"/>
  <c r="R526" i="34" a="1"/>
  <c r="R526" i="34" s="1"/>
  <c r="S526" i="34" a="1"/>
  <c r="S526" i="34" s="1"/>
  <c r="T526" i="34" a="1"/>
  <c r="T526" i="34"/>
  <c r="U526" i="34" a="1"/>
  <c r="U526" i="34" s="1"/>
  <c r="V526" i="34" a="1"/>
  <c r="V526" i="34" s="1"/>
  <c r="W526" i="34" a="1"/>
  <c r="W526" i="34" s="1"/>
  <c r="X526" i="34" a="1"/>
  <c r="X526" i="34" s="1"/>
  <c r="Y526" i="34" a="1"/>
  <c r="Y526" i="34" s="1"/>
  <c r="Z526" i="34" a="1"/>
  <c r="Z526" i="34" s="1"/>
  <c r="G527" i="34" a="1"/>
  <c r="G527" i="34" s="1"/>
  <c r="H527" i="34" a="1"/>
  <c r="H527" i="34" s="1"/>
  <c r="I527" i="34" a="1"/>
  <c r="I527" i="34" s="1"/>
  <c r="J527" i="34" a="1"/>
  <c r="J527" i="34" s="1"/>
  <c r="K527" i="34" a="1"/>
  <c r="K527" i="34" s="1"/>
  <c r="L527" i="34" a="1"/>
  <c r="L527" i="34" s="1"/>
  <c r="M527" i="34" a="1"/>
  <c r="M527" i="34" s="1"/>
  <c r="N527" i="34" a="1"/>
  <c r="N527" i="34"/>
  <c r="O527" i="34" a="1"/>
  <c r="O527" i="34" s="1"/>
  <c r="P527" i="34" a="1"/>
  <c r="P527" i="34" s="1"/>
  <c r="Q527" i="34" a="1"/>
  <c r="Q527" i="34" s="1"/>
  <c r="R527" i="34" a="1"/>
  <c r="R527" i="34" s="1"/>
  <c r="S527" i="34" a="1"/>
  <c r="S527" i="34" s="1"/>
  <c r="T527" i="34" a="1"/>
  <c r="T527" i="34" s="1"/>
  <c r="U527" i="34" a="1"/>
  <c r="U527" i="34" s="1"/>
  <c r="V527" i="34" a="1"/>
  <c r="V527" i="34" s="1"/>
  <c r="W527" i="34" a="1"/>
  <c r="W527" i="34" s="1"/>
  <c r="X527" i="34" a="1"/>
  <c r="X527" i="34"/>
  <c r="Y527" i="34" a="1"/>
  <c r="Y527" i="34" s="1"/>
  <c r="Z527" i="34" a="1"/>
  <c r="Z527" i="34" s="1"/>
  <c r="G528" i="34" a="1"/>
  <c r="G528" i="34" s="1"/>
  <c r="H528" i="34" a="1"/>
  <c r="H528" i="34"/>
  <c r="I528" i="34" a="1"/>
  <c r="I528" i="34" s="1"/>
  <c r="J528" i="34" a="1"/>
  <c r="J528" i="34" s="1"/>
  <c r="K528" i="34" a="1"/>
  <c r="K528" i="34" s="1"/>
  <c r="L528" i="34" a="1"/>
  <c r="L528" i="34" s="1"/>
  <c r="M528" i="34" a="1"/>
  <c r="M528" i="34" s="1"/>
  <c r="N528" i="34" a="1"/>
  <c r="N528" i="34" s="1"/>
  <c r="O528" i="34" a="1"/>
  <c r="O528" i="34" s="1"/>
  <c r="P528" i="34" a="1"/>
  <c r="P528" i="34" s="1"/>
  <c r="Q528" i="34" a="1"/>
  <c r="Q528" i="34" s="1"/>
  <c r="R528" i="34" a="1"/>
  <c r="R528" i="34" s="1"/>
  <c r="S528" i="34" a="1"/>
  <c r="S528" i="34" s="1"/>
  <c r="T528" i="34" a="1"/>
  <c r="T528" i="34" s="1"/>
  <c r="U528" i="34" a="1"/>
  <c r="U528" i="34" s="1"/>
  <c r="V528" i="34" a="1"/>
  <c r="V528" i="34" s="1"/>
  <c r="W528" i="34" a="1"/>
  <c r="W528" i="34" s="1"/>
  <c r="X528" i="34" a="1"/>
  <c r="X528" i="34" s="1"/>
  <c r="Y528" i="34" a="1"/>
  <c r="Y528" i="34" s="1"/>
  <c r="Z528" i="34" a="1"/>
  <c r="Z528" i="34" s="1"/>
  <c r="F530" i="34"/>
  <c r="F529" i="34"/>
  <c r="F528" i="34" a="1"/>
  <c r="F528" i="34" s="1"/>
  <c r="F527" i="34" a="1"/>
  <c r="F527" i="34" s="1"/>
  <c r="F526" i="34" a="1"/>
  <c r="F526" i="34" s="1"/>
  <c r="F525" i="34" a="1"/>
  <c r="F525" i="34" s="1"/>
  <c r="F524" i="34" a="1"/>
  <c r="F524" i="34" s="1"/>
  <c r="F523" i="34" a="1"/>
  <c r="F523" i="34" s="1"/>
  <c r="F522" i="34" a="1"/>
  <c r="F522" i="34" s="1"/>
  <c r="F521" i="34" a="1"/>
  <c r="F521" i="34" s="1"/>
  <c r="F520" i="34" a="1"/>
  <c r="F520" i="34" s="1"/>
  <c r="T529" i="34" l="1"/>
  <c r="T530" i="34" s="1"/>
  <c r="Q529" i="34"/>
  <c r="Q530" i="34" s="1"/>
  <c r="U529" i="34"/>
  <c r="U530" i="34" s="1"/>
  <c r="R529" i="34"/>
  <c r="R530" i="34" s="1"/>
  <c r="Y529" i="34"/>
  <c r="Y530" i="34" s="1"/>
  <c r="P529" i="34"/>
  <c r="P530" i="34" s="1"/>
  <c r="I529" i="34"/>
  <c r="I530" i="34" s="1"/>
  <c r="M529" i="34"/>
  <c r="M530" i="34" s="1"/>
  <c r="Z529" i="34"/>
  <c r="Z530" i="34" s="1"/>
  <c r="L529" i="34"/>
  <c r="L530" i="34" s="1"/>
  <c r="O529" i="34"/>
  <c r="O530" i="34" s="1"/>
  <c r="K529" i="34"/>
  <c r="K530" i="34" s="1"/>
  <c r="N529" i="34"/>
  <c r="N530" i="34" s="1"/>
  <c r="J529" i="34"/>
  <c r="J530" i="34" s="1"/>
  <c r="G529" i="34"/>
  <c r="G530" i="34" s="1"/>
  <c r="AI261" i="24" l="1"/>
  <c r="AH261" i="24"/>
  <c r="AI264" i="24"/>
  <c r="AH264" i="24"/>
  <c r="O24" i="12" l="1"/>
  <c r="O20" i="12"/>
  <c r="O22" i="12"/>
  <c r="E40" i="16"/>
  <c r="F40" i="16"/>
  <c r="G40" i="16"/>
  <c r="H40" i="16"/>
  <c r="I40" i="16"/>
  <c r="J40" i="16"/>
  <c r="K40" i="16"/>
  <c r="L40" i="16"/>
  <c r="R4" i="22"/>
  <c r="R4" i="24"/>
  <c r="R4" i="34"/>
  <c r="M66" i="24"/>
  <c r="N66" i="24"/>
  <c r="M94" i="24"/>
  <c r="N94" i="24"/>
  <c r="M101" i="24"/>
  <c r="N101" i="24"/>
  <c r="M127" i="24"/>
  <c r="N127" i="24"/>
  <c r="M146" i="24"/>
  <c r="N146" i="24"/>
  <c r="M160" i="24"/>
  <c r="N160" i="24"/>
  <c r="M166" i="24"/>
  <c r="N166" i="24"/>
  <c r="M183" i="24"/>
  <c r="N183" i="24"/>
  <c r="M197" i="24"/>
  <c r="N197" i="24"/>
  <c r="M201" i="24"/>
  <c r="N201" i="24"/>
  <c r="M207" i="24"/>
  <c r="N207" i="24"/>
  <c r="M214" i="24"/>
  <c r="N214" i="24"/>
  <c r="M242" i="24"/>
  <c r="N242" i="24"/>
  <c r="M254" i="24"/>
  <c r="N254" i="24"/>
  <c r="M265" i="24"/>
  <c r="N265" i="24"/>
  <c r="M268" i="24"/>
  <c r="N268" i="24"/>
  <c r="M274" i="24"/>
  <c r="N274" i="24"/>
  <c r="L277" i="24"/>
  <c r="L274" i="24"/>
  <c r="L268" i="24"/>
  <c r="L265" i="24"/>
  <c r="L254" i="24"/>
  <c r="L242" i="24"/>
  <c r="L214" i="24"/>
  <c r="L207" i="24"/>
  <c r="L201" i="24"/>
  <c r="L197" i="24"/>
  <c r="L183" i="24"/>
  <c r="L166" i="24"/>
  <c r="L160" i="24"/>
  <c r="L146" i="24"/>
  <c r="L127" i="24"/>
  <c r="L101" i="24"/>
  <c r="L94" i="24"/>
  <c r="AA2" i="34"/>
  <c r="AA2" i="22" l="1"/>
  <c r="R27" i="22"/>
  <c r="F282" i="24" l="1"/>
  <c r="F285" i="24"/>
  <c r="F281" i="24"/>
  <c r="F280" i="24"/>
  <c r="S4" i="34" l="1"/>
  <c r="T4" i="34" s="1"/>
  <c r="U4" i="34" s="1"/>
  <c r="V4" i="34" s="1"/>
  <c r="W4" i="34" s="1"/>
  <c r="X4" i="34" s="1"/>
  <c r="Y4" i="34" s="1"/>
  <c r="Z4" i="34" s="1"/>
  <c r="AA4" i="34" s="1"/>
  <c r="AB4" i="34" s="1"/>
  <c r="AC4" i="34" s="1"/>
  <c r="AD4" i="34" s="1"/>
  <c r="AE4" i="34" s="1"/>
  <c r="AF4" i="34" s="1"/>
  <c r="F7" i="34"/>
  <c r="G7" i="34"/>
  <c r="H7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F8" i="34"/>
  <c r="G8" i="34"/>
  <c r="H8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B10" i="34"/>
  <c r="C10" i="34" s="1"/>
  <c r="F10" i="34"/>
  <c r="G10" i="34"/>
  <c r="H10" i="34"/>
  <c r="I10" i="34"/>
  <c r="J10" i="34"/>
  <c r="K10" i="34"/>
  <c r="B11" i="34"/>
  <c r="C11" i="34" s="1"/>
  <c r="F11" i="34"/>
  <c r="G11" i="34"/>
  <c r="H11" i="34"/>
  <c r="I11" i="34"/>
  <c r="J11" i="34"/>
  <c r="K11" i="34"/>
  <c r="B12" i="34"/>
  <c r="C12" i="34" s="1"/>
  <c r="F12" i="34"/>
  <c r="G12" i="34"/>
  <c r="H12" i="34"/>
  <c r="I12" i="34"/>
  <c r="J12" i="34"/>
  <c r="K12" i="34"/>
  <c r="B13" i="34"/>
  <c r="C13" i="34" s="1"/>
  <c r="F13" i="34"/>
  <c r="G13" i="34"/>
  <c r="H13" i="34"/>
  <c r="I13" i="34"/>
  <c r="J13" i="34"/>
  <c r="K13" i="34"/>
  <c r="B14" i="34"/>
  <c r="C14" i="34" s="1"/>
  <c r="F14" i="34"/>
  <c r="G14" i="34"/>
  <c r="H14" i="34"/>
  <c r="I14" i="34"/>
  <c r="J14" i="34"/>
  <c r="K14" i="34"/>
  <c r="B15" i="34"/>
  <c r="C15" i="34" s="1"/>
  <c r="F15" i="34"/>
  <c r="G15" i="34"/>
  <c r="H15" i="34"/>
  <c r="I15" i="34"/>
  <c r="J15" i="34"/>
  <c r="K15" i="34"/>
  <c r="B16" i="34"/>
  <c r="C16" i="34" s="1"/>
  <c r="F16" i="34"/>
  <c r="G16" i="34"/>
  <c r="H16" i="34"/>
  <c r="I16" i="34"/>
  <c r="J16" i="34"/>
  <c r="K16" i="34"/>
  <c r="B17" i="34"/>
  <c r="C17" i="34" s="1"/>
  <c r="F17" i="34"/>
  <c r="G17" i="34"/>
  <c r="H17" i="34"/>
  <c r="I17" i="34"/>
  <c r="J17" i="34"/>
  <c r="K17" i="34"/>
  <c r="B18" i="34"/>
  <c r="C18" i="34" s="1"/>
  <c r="F18" i="34"/>
  <c r="G18" i="34"/>
  <c r="H18" i="34"/>
  <c r="I18" i="34"/>
  <c r="J18" i="34"/>
  <c r="K18" i="34"/>
  <c r="B19" i="34"/>
  <c r="C19" i="34" s="1"/>
  <c r="F19" i="34"/>
  <c r="G19" i="34"/>
  <c r="H19" i="34"/>
  <c r="I19" i="34"/>
  <c r="J19" i="34"/>
  <c r="K19" i="34"/>
  <c r="B20" i="34"/>
  <c r="C20" i="34" s="1"/>
  <c r="F20" i="34"/>
  <c r="G20" i="34"/>
  <c r="H20" i="34"/>
  <c r="I20" i="34"/>
  <c r="J20" i="34"/>
  <c r="K20" i="34"/>
  <c r="B21" i="34"/>
  <c r="C21" i="34" s="1"/>
  <c r="F21" i="34"/>
  <c r="G21" i="34"/>
  <c r="H21" i="34"/>
  <c r="I21" i="34"/>
  <c r="J21" i="34"/>
  <c r="K21" i="34"/>
  <c r="B22" i="34"/>
  <c r="C22" i="34" s="1"/>
  <c r="F22" i="34"/>
  <c r="G22" i="34"/>
  <c r="H22" i="34"/>
  <c r="I22" i="34"/>
  <c r="J22" i="34"/>
  <c r="K22" i="34"/>
  <c r="B23" i="34"/>
  <c r="C23" i="34" s="1"/>
  <c r="F23" i="34"/>
  <c r="G23" i="34"/>
  <c r="H23" i="34"/>
  <c r="I23" i="34"/>
  <c r="J23" i="34"/>
  <c r="K23" i="34"/>
  <c r="B24" i="34"/>
  <c r="C24" i="34" s="1"/>
  <c r="F24" i="34"/>
  <c r="G24" i="34"/>
  <c r="H24" i="34"/>
  <c r="I24" i="34"/>
  <c r="J24" i="34"/>
  <c r="K24" i="34"/>
  <c r="B25" i="34"/>
  <c r="C25" i="34" s="1"/>
  <c r="F25" i="34"/>
  <c r="G25" i="34"/>
  <c r="H25" i="34"/>
  <c r="I25" i="34"/>
  <c r="J25" i="34"/>
  <c r="K25" i="34"/>
  <c r="B26" i="34"/>
  <c r="C26" i="34" s="1"/>
  <c r="F26" i="34"/>
  <c r="G26" i="34"/>
  <c r="H26" i="34"/>
  <c r="I26" i="34"/>
  <c r="J26" i="34"/>
  <c r="K26" i="34"/>
  <c r="B27" i="34"/>
  <c r="C27" i="34"/>
  <c r="F27" i="34"/>
  <c r="G27" i="34"/>
  <c r="H27" i="34"/>
  <c r="I27" i="34"/>
  <c r="J27" i="34"/>
  <c r="K27" i="34"/>
  <c r="B28" i="34"/>
  <c r="C28" i="34" s="1"/>
  <c r="F28" i="34"/>
  <c r="G28" i="34"/>
  <c r="H28" i="34"/>
  <c r="I28" i="34"/>
  <c r="J28" i="34"/>
  <c r="K28" i="34"/>
  <c r="B29" i="34"/>
  <c r="C29" i="34" s="1"/>
  <c r="F29" i="34"/>
  <c r="G29" i="34"/>
  <c r="H29" i="34"/>
  <c r="I29" i="34"/>
  <c r="J29" i="34"/>
  <c r="K29" i="34"/>
  <c r="B30" i="34"/>
  <c r="C30" i="34" s="1"/>
  <c r="F30" i="34"/>
  <c r="G30" i="34"/>
  <c r="H30" i="34"/>
  <c r="I30" i="34"/>
  <c r="J30" i="34"/>
  <c r="K30" i="34"/>
  <c r="B31" i="34"/>
  <c r="C31" i="34" s="1"/>
  <c r="F31" i="34"/>
  <c r="G31" i="34"/>
  <c r="H31" i="34"/>
  <c r="I31" i="34"/>
  <c r="J31" i="34"/>
  <c r="K31" i="34"/>
  <c r="B32" i="34"/>
  <c r="C32" i="34" s="1"/>
  <c r="F32" i="34"/>
  <c r="G32" i="34"/>
  <c r="H32" i="34"/>
  <c r="I32" i="34"/>
  <c r="J32" i="34"/>
  <c r="K32" i="34"/>
  <c r="B33" i="34"/>
  <c r="C33" i="34" s="1"/>
  <c r="F33" i="34"/>
  <c r="G33" i="34"/>
  <c r="H33" i="34"/>
  <c r="I33" i="34"/>
  <c r="J33" i="34"/>
  <c r="K33" i="34"/>
  <c r="B34" i="34"/>
  <c r="C34" i="34" s="1"/>
  <c r="F34" i="34"/>
  <c r="G34" i="34"/>
  <c r="H34" i="34"/>
  <c r="I34" i="34"/>
  <c r="J34" i="34"/>
  <c r="K34" i="34"/>
  <c r="B35" i="34"/>
  <c r="C35" i="34" s="1"/>
  <c r="F35" i="34"/>
  <c r="G35" i="34"/>
  <c r="H35" i="34"/>
  <c r="I35" i="34"/>
  <c r="J35" i="34"/>
  <c r="K35" i="34"/>
  <c r="B36" i="34"/>
  <c r="C36" i="34" s="1"/>
  <c r="F36" i="34"/>
  <c r="G36" i="34"/>
  <c r="H36" i="34"/>
  <c r="I36" i="34"/>
  <c r="J36" i="34"/>
  <c r="K36" i="34"/>
  <c r="B37" i="34"/>
  <c r="C37" i="34" s="1"/>
  <c r="F37" i="34"/>
  <c r="G37" i="34"/>
  <c r="H37" i="34"/>
  <c r="I37" i="34"/>
  <c r="J37" i="34"/>
  <c r="K37" i="34"/>
  <c r="B38" i="34"/>
  <c r="C38" i="34" s="1"/>
  <c r="F38" i="34"/>
  <c r="G38" i="34"/>
  <c r="H38" i="34"/>
  <c r="I38" i="34"/>
  <c r="J38" i="34"/>
  <c r="K38" i="34"/>
  <c r="B39" i="34"/>
  <c r="C39" i="34" s="1"/>
  <c r="F39" i="34"/>
  <c r="G39" i="34"/>
  <c r="H39" i="34"/>
  <c r="I39" i="34"/>
  <c r="J39" i="34"/>
  <c r="K39" i="34"/>
  <c r="B40" i="34"/>
  <c r="C40" i="34" s="1"/>
  <c r="F40" i="34"/>
  <c r="G40" i="34"/>
  <c r="H40" i="34"/>
  <c r="I40" i="34"/>
  <c r="J40" i="34"/>
  <c r="K40" i="34"/>
  <c r="B41" i="34"/>
  <c r="C41" i="34" s="1"/>
  <c r="F41" i="34"/>
  <c r="G41" i="34"/>
  <c r="H41" i="34"/>
  <c r="I41" i="34"/>
  <c r="J41" i="34"/>
  <c r="K41" i="34"/>
  <c r="B42" i="34"/>
  <c r="C42" i="34" s="1"/>
  <c r="F42" i="34"/>
  <c r="G42" i="34"/>
  <c r="H42" i="34"/>
  <c r="I42" i="34"/>
  <c r="J42" i="34"/>
  <c r="K42" i="34"/>
  <c r="B43" i="34"/>
  <c r="C43" i="34" s="1"/>
  <c r="F43" i="34"/>
  <c r="G43" i="34"/>
  <c r="H43" i="34"/>
  <c r="I43" i="34"/>
  <c r="J43" i="34"/>
  <c r="K43" i="34"/>
  <c r="B44" i="34"/>
  <c r="C44" i="34" s="1"/>
  <c r="F44" i="34"/>
  <c r="G44" i="34"/>
  <c r="H44" i="34"/>
  <c r="I44" i="34"/>
  <c r="J44" i="34"/>
  <c r="K44" i="34"/>
  <c r="B45" i="34"/>
  <c r="C45" i="34" s="1"/>
  <c r="F45" i="34"/>
  <c r="G45" i="34"/>
  <c r="H45" i="34"/>
  <c r="I45" i="34"/>
  <c r="J45" i="34"/>
  <c r="K45" i="34"/>
  <c r="B46" i="34"/>
  <c r="C46" i="34" s="1"/>
  <c r="F46" i="34"/>
  <c r="G46" i="34"/>
  <c r="H46" i="34"/>
  <c r="I46" i="34"/>
  <c r="J46" i="34"/>
  <c r="K46" i="34"/>
  <c r="B47" i="34"/>
  <c r="C47" i="34" s="1"/>
  <c r="F47" i="34"/>
  <c r="G47" i="34"/>
  <c r="H47" i="34"/>
  <c r="I47" i="34"/>
  <c r="J47" i="34"/>
  <c r="K47" i="34"/>
  <c r="B48" i="34"/>
  <c r="C48" i="34" s="1"/>
  <c r="F48" i="34"/>
  <c r="G48" i="34"/>
  <c r="H48" i="34"/>
  <c r="I48" i="34"/>
  <c r="J48" i="34"/>
  <c r="K48" i="34"/>
  <c r="B49" i="34"/>
  <c r="C49" i="34" s="1"/>
  <c r="F49" i="34"/>
  <c r="G49" i="34"/>
  <c r="H49" i="34"/>
  <c r="I49" i="34"/>
  <c r="J49" i="34"/>
  <c r="K49" i="34"/>
  <c r="B50" i="34"/>
  <c r="C50" i="34" s="1"/>
  <c r="F50" i="34"/>
  <c r="G50" i="34"/>
  <c r="H50" i="34"/>
  <c r="I50" i="34"/>
  <c r="J50" i="34"/>
  <c r="K50" i="34"/>
  <c r="B51" i="34"/>
  <c r="C51" i="34" s="1"/>
  <c r="F51" i="34"/>
  <c r="G51" i="34"/>
  <c r="H51" i="34"/>
  <c r="I51" i="34"/>
  <c r="J51" i="34"/>
  <c r="K51" i="34"/>
  <c r="B52" i="34"/>
  <c r="C52" i="34" s="1"/>
  <c r="F52" i="34"/>
  <c r="G52" i="34"/>
  <c r="H52" i="34"/>
  <c r="I52" i="34"/>
  <c r="J52" i="34"/>
  <c r="K52" i="34"/>
  <c r="B53" i="34"/>
  <c r="C53" i="34" s="1"/>
  <c r="F53" i="34"/>
  <c r="G53" i="34"/>
  <c r="H53" i="34"/>
  <c r="I53" i="34"/>
  <c r="J53" i="34"/>
  <c r="K53" i="34"/>
  <c r="B54" i="34"/>
  <c r="C54" i="34" s="1"/>
  <c r="F54" i="34"/>
  <c r="G54" i="34"/>
  <c r="H54" i="34"/>
  <c r="I54" i="34"/>
  <c r="J54" i="34"/>
  <c r="K54" i="34"/>
  <c r="B55" i="34"/>
  <c r="C55" i="34" s="1"/>
  <c r="F55" i="34"/>
  <c r="G55" i="34"/>
  <c r="H55" i="34"/>
  <c r="I55" i="34"/>
  <c r="J55" i="34"/>
  <c r="K55" i="34"/>
  <c r="B56" i="34"/>
  <c r="C56" i="34" s="1"/>
  <c r="F56" i="34"/>
  <c r="G56" i="34"/>
  <c r="H56" i="34"/>
  <c r="I56" i="34"/>
  <c r="J56" i="34"/>
  <c r="K56" i="34"/>
  <c r="B57" i="34"/>
  <c r="C57" i="34" s="1"/>
  <c r="F57" i="34"/>
  <c r="G57" i="34"/>
  <c r="H57" i="34"/>
  <c r="I57" i="34"/>
  <c r="J57" i="34"/>
  <c r="K57" i="34"/>
  <c r="B58" i="34"/>
  <c r="C58" i="34" s="1"/>
  <c r="F58" i="34"/>
  <c r="G58" i="34"/>
  <c r="H58" i="34"/>
  <c r="I58" i="34"/>
  <c r="J58" i="34"/>
  <c r="K58" i="34"/>
  <c r="B59" i="34"/>
  <c r="C59" i="34" s="1"/>
  <c r="F59" i="34"/>
  <c r="G59" i="34"/>
  <c r="H59" i="34"/>
  <c r="I59" i="34"/>
  <c r="J59" i="34"/>
  <c r="K59" i="34"/>
  <c r="B60" i="34"/>
  <c r="C60" i="34" s="1"/>
  <c r="F60" i="34"/>
  <c r="G60" i="34"/>
  <c r="H60" i="34"/>
  <c r="I60" i="34"/>
  <c r="J60" i="34"/>
  <c r="K60" i="34"/>
  <c r="B61" i="34"/>
  <c r="C61" i="34" s="1"/>
  <c r="F61" i="34"/>
  <c r="G61" i="34"/>
  <c r="H61" i="34"/>
  <c r="I61" i="34"/>
  <c r="J61" i="34"/>
  <c r="K61" i="34"/>
  <c r="B62" i="34"/>
  <c r="C62" i="34" s="1"/>
  <c r="F62" i="34"/>
  <c r="G62" i="34"/>
  <c r="H62" i="34"/>
  <c r="I62" i="34"/>
  <c r="J62" i="34"/>
  <c r="K62" i="34"/>
  <c r="B63" i="34"/>
  <c r="C63" i="34" s="1"/>
  <c r="F63" i="34"/>
  <c r="G63" i="34"/>
  <c r="H63" i="34"/>
  <c r="I63" i="34"/>
  <c r="J63" i="34"/>
  <c r="K63" i="34"/>
  <c r="B64" i="34"/>
  <c r="C64" i="34" s="1"/>
  <c r="F64" i="34"/>
  <c r="G64" i="34"/>
  <c r="H64" i="34"/>
  <c r="I64" i="34"/>
  <c r="J64" i="34"/>
  <c r="K64" i="34"/>
  <c r="B65" i="34"/>
  <c r="C65" i="34" s="1"/>
  <c r="F65" i="34"/>
  <c r="G65" i="34"/>
  <c r="H65" i="34"/>
  <c r="I65" i="34"/>
  <c r="J65" i="34"/>
  <c r="K65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B68" i="34"/>
  <c r="C68" i="34" s="1"/>
  <c r="F68" i="34"/>
  <c r="G68" i="34"/>
  <c r="H68" i="34"/>
  <c r="I68" i="34"/>
  <c r="J68" i="34"/>
  <c r="K68" i="34"/>
  <c r="B69" i="34"/>
  <c r="C69" i="34" s="1"/>
  <c r="F69" i="34"/>
  <c r="G69" i="34"/>
  <c r="H69" i="34"/>
  <c r="I69" i="34"/>
  <c r="J69" i="34"/>
  <c r="K69" i="34"/>
  <c r="B70" i="34"/>
  <c r="C70" i="34" s="1"/>
  <c r="F70" i="34"/>
  <c r="G70" i="34"/>
  <c r="H70" i="34"/>
  <c r="I70" i="34"/>
  <c r="J70" i="34"/>
  <c r="K70" i="34"/>
  <c r="B71" i="34"/>
  <c r="C71" i="34" s="1"/>
  <c r="F71" i="34"/>
  <c r="G71" i="34"/>
  <c r="H71" i="34"/>
  <c r="I71" i="34"/>
  <c r="J71" i="34"/>
  <c r="K71" i="34"/>
  <c r="B72" i="34"/>
  <c r="C72" i="34" s="1"/>
  <c r="F72" i="34"/>
  <c r="G72" i="34"/>
  <c r="H72" i="34"/>
  <c r="I72" i="34"/>
  <c r="J72" i="34"/>
  <c r="K72" i="34"/>
  <c r="B73" i="34"/>
  <c r="C73" i="34" s="1"/>
  <c r="F73" i="34"/>
  <c r="G73" i="34"/>
  <c r="H73" i="34"/>
  <c r="I73" i="34"/>
  <c r="J73" i="34"/>
  <c r="K73" i="34"/>
  <c r="B74" i="34"/>
  <c r="C74" i="34" s="1"/>
  <c r="F74" i="34"/>
  <c r="G74" i="34"/>
  <c r="H74" i="34"/>
  <c r="I74" i="34"/>
  <c r="J74" i="34"/>
  <c r="K74" i="34"/>
  <c r="B75" i="34"/>
  <c r="C75" i="34"/>
  <c r="F75" i="34"/>
  <c r="G75" i="34"/>
  <c r="H75" i="34"/>
  <c r="I75" i="34"/>
  <c r="J75" i="34"/>
  <c r="K75" i="34"/>
  <c r="B76" i="34"/>
  <c r="C76" i="34" s="1"/>
  <c r="F76" i="34"/>
  <c r="G76" i="34"/>
  <c r="H76" i="34"/>
  <c r="I76" i="34"/>
  <c r="J76" i="34"/>
  <c r="K76" i="34"/>
  <c r="B77" i="34"/>
  <c r="C77" i="34" s="1"/>
  <c r="F77" i="34"/>
  <c r="G77" i="34"/>
  <c r="H77" i="34"/>
  <c r="I77" i="34"/>
  <c r="J77" i="34"/>
  <c r="K77" i="34"/>
  <c r="B78" i="34"/>
  <c r="C78" i="34" s="1"/>
  <c r="F78" i="34"/>
  <c r="G78" i="34"/>
  <c r="H78" i="34"/>
  <c r="I78" i="34"/>
  <c r="J78" i="34"/>
  <c r="K78" i="34"/>
  <c r="B79" i="34"/>
  <c r="C79" i="34" s="1"/>
  <c r="F79" i="34"/>
  <c r="G79" i="34"/>
  <c r="H79" i="34"/>
  <c r="I79" i="34"/>
  <c r="J79" i="34"/>
  <c r="K79" i="34"/>
  <c r="B80" i="34"/>
  <c r="C80" i="34" s="1"/>
  <c r="F80" i="34"/>
  <c r="G80" i="34"/>
  <c r="H80" i="34"/>
  <c r="I80" i="34"/>
  <c r="J80" i="34"/>
  <c r="K80" i="34"/>
  <c r="B81" i="34"/>
  <c r="C81" i="34" s="1"/>
  <c r="F81" i="34"/>
  <c r="G81" i="34"/>
  <c r="H81" i="34"/>
  <c r="I81" i="34"/>
  <c r="J81" i="34"/>
  <c r="K81" i="34"/>
  <c r="B82" i="34"/>
  <c r="C82" i="34" s="1"/>
  <c r="F82" i="34"/>
  <c r="G82" i="34"/>
  <c r="H82" i="34"/>
  <c r="I82" i="34"/>
  <c r="J82" i="34"/>
  <c r="K82" i="34"/>
  <c r="B83" i="34"/>
  <c r="C83" i="34"/>
  <c r="F83" i="34"/>
  <c r="G83" i="34"/>
  <c r="H83" i="34"/>
  <c r="I83" i="34"/>
  <c r="J83" i="34"/>
  <c r="K83" i="34"/>
  <c r="B84" i="34"/>
  <c r="C84" i="34" s="1"/>
  <c r="F84" i="34"/>
  <c r="G84" i="34"/>
  <c r="H84" i="34"/>
  <c r="I84" i="34"/>
  <c r="J84" i="34"/>
  <c r="K84" i="34"/>
  <c r="B85" i="34"/>
  <c r="C85" i="34" s="1"/>
  <c r="F85" i="34"/>
  <c r="G85" i="34"/>
  <c r="H85" i="34"/>
  <c r="I85" i="34"/>
  <c r="J85" i="34"/>
  <c r="K85" i="34"/>
  <c r="B86" i="34"/>
  <c r="C86" i="34" s="1"/>
  <c r="F86" i="34"/>
  <c r="G86" i="34"/>
  <c r="H86" i="34"/>
  <c r="I86" i="34"/>
  <c r="J86" i="34"/>
  <c r="K86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B89" i="34"/>
  <c r="C89" i="34" s="1"/>
  <c r="F89" i="34"/>
  <c r="G89" i="34"/>
  <c r="H89" i="34"/>
  <c r="I89" i="34"/>
  <c r="J89" i="34"/>
  <c r="K89" i="34"/>
  <c r="B90" i="34"/>
  <c r="C90" i="34" s="1"/>
  <c r="F90" i="34"/>
  <c r="G90" i="34"/>
  <c r="H90" i="34"/>
  <c r="I90" i="34"/>
  <c r="J90" i="34"/>
  <c r="K90" i="34"/>
  <c r="B91" i="34"/>
  <c r="C91" i="34" s="1"/>
  <c r="F91" i="34"/>
  <c r="G91" i="34"/>
  <c r="H91" i="34"/>
  <c r="I91" i="34"/>
  <c r="J91" i="34"/>
  <c r="K91" i="34"/>
  <c r="B92" i="34"/>
  <c r="C92" i="34" s="1"/>
  <c r="F92" i="34"/>
  <c r="G92" i="34"/>
  <c r="H92" i="34"/>
  <c r="I92" i="34"/>
  <c r="J92" i="34"/>
  <c r="K92" i="34"/>
  <c r="B93" i="34"/>
  <c r="C93" i="34"/>
  <c r="F93" i="34"/>
  <c r="G93" i="34"/>
  <c r="H93" i="34"/>
  <c r="I93" i="34"/>
  <c r="J93" i="34"/>
  <c r="K93" i="34"/>
  <c r="B94" i="34"/>
  <c r="C94" i="34" s="1"/>
  <c r="F94" i="34"/>
  <c r="G94" i="34"/>
  <c r="H94" i="34"/>
  <c r="I94" i="34"/>
  <c r="J94" i="34"/>
  <c r="K94" i="34"/>
  <c r="B95" i="34"/>
  <c r="C95" i="34" s="1"/>
  <c r="F95" i="34"/>
  <c r="G95" i="34"/>
  <c r="H95" i="34"/>
  <c r="I95" i="34"/>
  <c r="J95" i="34"/>
  <c r="K95" i="34"/>
  <c r="B96" i="34"/>
  <c r="C96" i="34" s="1"/>
  <c r="F96" i="34"/>
  <c r="G96" i="34"/>
  <c r="H96" i="34"/>
  <c r="I96" i="34"/>
  <c r="J96" i="34"/>
  <c r="K96" i="34"/>
  <c r="B97" i="34"/>
  <c r="C97" i="34" s="1"/>
  <c r="F97" i="34"/>
  <c r="G97" i="34"/>
  <c r="H97" i="34"/>
  <c r="I97" i="34"/>
  <c r="J97" i="34"/>
  <c r="K97" i="34"/>
  <c r="B98" i="34"/>
  <c r="C98" i="34" s="1"/>
  <c r="F98" i="34"/>
  <c r="G98" i="34"/>
  <c r="H98" i="34"/>
  <c r="I98" i="34"/>
  <c r="J98" i="34"/>
  <c r="K98" i="34"/>
  <c r="B99" i="34"/>
  <c r="C99" i="34" s="1"/>
  <c r="F99" i="34"/>
  <c r="G99" i="34"/>
  <c r="H99" i="34"/>
  <c r="I99" i="34"/>
  <c r="J99" i="34"/>
  <c r="K99" i="34"/>
  <c r="B100" i="34"/>
  <c r="C100" i="34" s="1"/>
  <c r="F100" i="34"/>
  <c r="G100" i="34"/>
  <c r="H100" i="34"/>
  <c r="I100" i="34"/>
  <c r="J100" i="34"/>
  <c r="K100" i="34"/>
  <c r="B101" i="34"/>
  <c r="C101" i="34" s="1"/>
  <c r="F101" i="34"/>
  <c r="G101" i="34"/>
  <c r="H101" i="34"/>
  <c r="I101" i="34"/>
  <c r="J101" i="34"/>
  <c r="K101" i="34"/>
  <c r="B102" i="34"/>
  <c r="C102" i="34" s="1"/>
  <c r="F102" i="34"/>
  <c r="G102" i="34"/>
  <c r="H102" i="34"/>
  <c r="I102" i="34"/>
  <c r="J102" i="34"/>
  <c r="K102" i="34"/>
  <c r="B103" i="34"/>
  <c r="C103" i="34" s="1"/>
  <c r="F103" i="34"/>
  <c r="G103" i="34"/>
  <c r="H103" i="34"/>
  <c r="I103" i="34"/>
  <c r="J103" i="34"/>
  <c r="K103" i="34"/>
  <c r="B104" i="34"/>
  <c r="C104" i="34" s="1"/>
  <c r="F104" i="34"/>
  <c r="G104" i="34"/>
  <c r="H104" i="34"/>
  <c r="I104" i="34"/>
  <c r="J104" i="34"/>
  <c r="K104" i="34"/>
  <c r="B105" i="34"/>
  <c r="C105" i="34" s="1"/>
  <c r="F105" i="34"/>
  <c r="G105" i="34"/>
  <c r="H105" i="34"/>
  <c r="I105" i="34"/>
  <c r="J105" i="34"/>
  <c r="K105" i="34"/>
  <c r="B106" i="34"/>
  <c r="C106" i="34" s="1"/>
  <c r="F106" i="34"/>
  <c r="G106" i="34"/>
  <c r="H106" i="34"/>
  <c r="I106" i="34"/>
  <c r="J106" i="34"/>
  <c r="K106" i="34"/>
  <c r="B107" i="34"/>
  <c r="C107" i="34" s="1"/>
  <c r="F107" i="34"/>
  <c r="G107" i="34"/>
  <c r="H107" i="34"/>
  <c r="I107" i="34"/>
  <c r="J107" i="34"/>
  <c r="K107" i="34"/>
  <c r="B108" i="34"/>
  <c r="C108" i="34" s="1"/>
  <c r="F108" i="34"/>
  <c r="G108" i="34"/>
  <c r="H108" i="34"/>
  <c r="I108" i="34"/>
  <c r="J108" i="34"/>
  <c r="K108" i="34"/>
  <c r="B109" i="34"/>
  <c r="C109" i="34" s="1"/>
  <c r="F109" i="34"/>
  <c r="G109" i="34"/>
  <c r="H109" i="34"/>
  <c r="I109" i="34"/>
  <c r="J109" i="34"/>
  <c r="K109" i="34"/>
  <c r="B110" i="34"/>
  <c r="C110" i="34" s="1"/>
  <c r="F110" i="34"/>
  <c r="G110" i="34"/>
  <c r="H110" i="34"/>
  <c r="I110" i="34"/>
  <c r="J110" i="34"/>
  <c r="K110" i="34"/>
  <c r="B111" i="34"/>
  <c r="C111" i="34" s="1"/>
  <c r="F111" i="34"/>
  <c r="G111" i="34"/>
  <c r="H111" i="34"/>
  <c r="I111" i="34"/>
  <c r="J111" i="34"/>
  <c r="K111" i="34"/>
  <c r="B112" i="34"/>
  <c r="C112" i="34" s="1"/>
  <c r="F112" i="34"/>
  <c r="G112" i="34"/>
  <c r="H112" i="34"/>
  <c r="I112" i="34"/>
  <c r="J112" i="34"/>
  <c r="K112" i="34"/>
  <c r="B113" i="34"/>
  <c r="C113" i="34"/>
  <c r="F113" i="34"/>
  <c r="G113" i="34"/>
  <c r="H113" i="34"/>
  <c r="I113" i="34"/>
  <c r="J113" i="34"/>
  <c r="K113" i="34"/>
  <c r="B114" i="34"/>
  <c r="C114" i="34"/>
  <c r="F114" i="34"/>
  <c r="G114" i="34"/>
  <c r="H114" i="34"/>
  <c r="I114" i="34"/>
  <c r="J114" i="34"/>
  <c r="K114" i="34"/>
  <c r="B115" i="34"/>
  <c r="C115" i="34" s="1"/>
  <c r="F115" i="34"/>
  <c r="G115" i="34"/>
  <c r="H115" i="34"/>
  <c r="I115" i="34"/>
  <c r="J115" i="34"/>
  <c r="K115" i="34"/>
  <c r="B116" i="34"/>
  <c r="C116" i="34" s="1"/>
  <c r="F116" i="34"/>
  <c r="G116" i="34"/>
  <c r="H116" i="34"/>
  <c r="I116" i="34"/>
  <c r="J116" i="34"/>
  <c r="K116" i="34"/>
  <c r="L117" i="34"/>
  <c r="M117" i="34"/>
  <c r="N117" i="34"/>
  <c r="O117" i="34"/>
  <c r="P117" i="34"/>
  <c r="Q117" i="34"/>
  <c r="R117" i="34"/>
  <c r="AD117" i="34" s="1"/>
  <c r="S117" i="34"/>
  <c r="T117" i="34"/>
  <c r="U117" i="34"/>
  <c r="V117" i="34"/>
  <c r="W117" i="34"/>
  <c r="X117" i="34"/>
  <c r="Y117" i="34"/>
  <c r="Z117" i="34"/>
  <c r="B119" i="34"/>
  <c r="C119" i="34" s="1"/>
  <c r="F119" i="34"/>
  <c r="G119" i="34"/>
  <c r="H119" i="34"/>
  <c r="I119" i="34"/>
  <c r="J119" i="34"/>
  <c r="K119" i="34"/>
  <c r="B120" i="34"/>
  <c r="C120" i="34" s="1"/>
  <c r="F120" i="34"/>
  <c r="G120" i="34"/>
  <c r="H120" i="34"/>
  <c r="I120" i="34"/>
  <c r="J120" i="34"/>
  <c r="K120" i="34"/>
  <c r="B121" i="34"/>
  <c r="C121" i="34" s="1"/>
  <c r="F121" i="34"/>
  <c r="G121" i="34"/>
  <c r="H121" i="34"/>
  <c r="I121" i="34"/>
  <c r="J121" i="34"/>
  <c r="K121" i="34"/>
  <c r="B122" i="34"/>
  <c r="C122" i="34"/>
  <c r="F122" i="34"/>
  <c r="G122" i="34"/>
  <c r="H122" i="34"/>
  <c r="I122" i="34"/>
  <c r="J122" i="34"/>
  <c r="K122" i="34"/>
  <c r="B123" i="34"/>
  <c r="C123" i="34" s="1"/>
  <c r="F123" i="34"/>
  <c r="G123" i="34"/>
  <c r="H123" i="34"/>
  <c r="I123" i="34"/>
  <c r="J123" i="34"/>
  <c r="K123" i="34"/>
  <c r="B124" i="34"/>
  <c r="C124" i="34" s="1"/>
  <c r="F124" i="34"/>
  <c r="G124" i="34"/>
  <c r="H124" i="34"/>
  <c r="I124" i="34"/>
  <c r="J124" i="34"/>
  <c r="K124" i="34"/>
  <c r="B125" i="34"/>
  <c r="C125" i="34" s="1"/>
  <c r="F125" i="34"/>
  <c r="G125" i="34"/>
  <c r="H125" i="34"/>
  <c r="I125" i="34"/>
  <c r="J125" i="34"/>
  <c r="K125" i="34"/>
  <c r="L126" i="34"/>
  <c r="M126" i="34"/>
  <c r="N126" i="34"/>
  <c r="O126" i="34"/>
  <c r="AA126" i="34" s="1"/>
  <c r="P126" i="34"/>
  <c r="Q126" i="34"/>
  <c r="AC126" i="34" s="1"/>
  <c r="R126" i="34"/>
  <c r="AD126" i="34" s="1"/>
  <c r="S126" i="34"/>
  <c r="T126" i="34"/>
  <c r="U126" i="34"/>
  <c r="V126" i="34"/>
  <c r="W126" i="34"/>
  <c r="X126" i="34"/>
  <c r="Y126" i="34"/>
  <c r="Z126" i="34"/>
  <c r="B128" i="34"/>
  <c r="C128" i="34" s="1"/>
  <c r="F128" i="34"/>
  <c r="G128" i="34"/>
  <c r="H128" i="34"/>
  <c r="I128" i="34"/>
  <c r="J128" i="34"/>
  <c r="K128" i="34"/>
  <c r="B129" i="34"/>
  <c r="C129" i="34" s="1"/>
  <c r="F129" i="34"/>
  <c r="G129" i="34"/>
  <c r="H129" i="34"/>
  <c r="I129" i="34"/>
  <c r="J129" i="34"/>
  <c r="K129" i="34"/>
  <c r="B130" i="34"/>
  <c r="C130" i="34" s="1"/>
  <c r="F130" i="34"/>
  <c r="G130" i="34"/>
  <c r="H130" i="34"/>
  <c r="I130" i="34"/>
  <c r="J130" i="34"/>
  <c r="K130" i="34"/>
  <c r="B131" i="34"/>
  <c r="C131" i="34" s="1"/>
  <c r="F131" i="34"/>
  <c r="G131" i="34"/>
  <c r="H131" i="34"/>
  <c r="I131" i="34"/>
  <c r="J131" i="34"/>
  <c r="K131" i="34"/>
  <c r="B132" i="34"/>
  <c r="C132" i="34" s="1"/>
  <c r="F132" i="34"/>
  <c r="G132" i="34"/>
  <c r="H132" i="34"/>
  <c r="I132" i="34"/>
  <c r="J132" i="34"/>
  <c r="K132" i="34"/>
  <c r="B133" i="34"/>
  <c r="C133" i="34" s="1"/>
  <c r="F133" i="34"/>
  <c r="G133" i="34"/>
  <c r="H133" i="34"/>
  <c r="I133" i="34"/>
  <c r="J133" i="34"/>
  <c r="K133" i="34"/>
  <c r="B134" i="34"/>
  <c r="C134" i="34" s="1"/>
  <c r="F134" i="34"/>
  <c r="G134" i="34"/>
  <c r="H134" i="34"/>
  <c r="I134" i="34"/>
  <c r="J134" i="34"/>
  <c r="K134" i="34"/>
  <c r="B135" i="34"/>
  <c r="C135" i="34" s="1"/>
  <c r="F135" i="34"/>
  <c r="G135" i="34"/>
  <c r="H135" i="34"/>
  <c r="I135" i="34"/>
  <c r="J135" i="34"/>
  <c r="K135" i="34"/>
  <c r="B136" i="34"/>
  <c r="C136" i="34" s="1"/>
  <c r="F136" i="34"/>
  <c r="G136" i="34"/>
  <c r="H136" i="34"/>
  <c r="I136" i="34"/>
  <c r="J136" i="34"/>
  <c r="K136" i="34"/>
  <c r="B137" i="34"/>
  <c r="C137" i="34" s="1"/>
  <c r="F137" i="34"/>
  <c r="G137" i="34"/>
  <c r="H137" i="34"/>
  <c r="I137" i="34"/>
  <c r="J137" i="34"/>
  <c r="K137" i="34"/>
  <c r="B138" i="34"/>
  <c r="C138" i="34" s="1"/>
  <c r="F138" i="34"/>
  <c r="G138" i="34"/>
  <c r="H138" i="34"/>
  <c r="I138" i="34"/>
  <c r="J138" i="34"/>
  <c r="K138" i="34"/>
  <c r="B139" i="34"/>
  <c r="C139" i="34" s="1"/>
  <c r="F139" i="34"/>
  <c r="G139" i="34"/>
  <c r="H139" i="34"/>
  <c r="I139" i="34"/>
  <c r="J139" i="34"/>
  <c r="K139" i="34"/>
  <c r="B140" i="34"/>
  <c r="C140" i="34" s="1"/>
  <c r="F140" i="34"/>
  <c r="G140" i="34"/>
  <c r="H140" i="34"/>
  <c r="I140" i="34"/>
  <c r="J140" i="34"/>
  <c r="K140" i="34"/>
  <c r="B141" i="34"/>
  <c r="C141" i="34" s="1"/>
  <c r="F141" i="34"/>
  <c r="G141" i="34"/>
  <c r="H141" i="34"/>
  <c r="I141" i="34"/>
  <c r="J141" i="34"/>
  <c r="K141" i="34"/>
  <c r="B142" i="34"/>
  <c r="C142" i="34" s="1"/>
  <c r="F142" i="34"/>
  <c r="G142" i="34"/>
  <c r="H142" i="34"/>
  <c r="I142" i="34"/>
  <c r="J142" i="34"/>
  <c r="K142" i="34"/>
  <c r="B143" i="34"/>
  <c r="C143" i="34" s="1"/>
  <c r="F143" i="34"/>
  <c r="G143" i="34"/>
  <c r="H143" i="34"/>
  <c r="I143" i="34"/>
  <c r="J143" i="34"/>
  <c r="K143" i="34"/>
  <c r="B144" i="34"/>
  <c r="C144" i="34"/>
  <c r="F144" i="34"/>
  <c r="G144" i="34"/>
  <c r="H144" i="34"/>
  <c r="I144" i="34"/>
  <c r="J144" i="34"/>
  <c r="K144" i="34"/>
  <c r="B145" i="34"/>
  <c r="C145" i="34" s="1"/>
  <c r="F145" i="34"/>
  <c r="G145" i="34"/>
  <c r="H145" i="34"/>
  <c r="I145" i="34"/>
  <c r="J145" i="34"/>
  <c r="K145" i="34"/>
  <c r="B146" i="34"/>
  <c r="C146" i="34" s="1"/>
  <c r="F146" i="34"/>
  <c r="G146" i="34"/>
  <c r="H146" i="34"/>
  <c r="I146" i="34"/>
  <c r="J146" i="34"/>
  <c r="K146" i="34"/>
  <c r="B147" i="34"/>
  <c r="C147" i="34" s="1"/>
  <c r="F147" i="34"/>
  <c r="G147" i="34"/>
  <c r="H147" i="34"/>
  <c r="I147" i="34"/>
  <c r="J147" i="34"/>
  <c r="K147" i="34"/>
  <c r="B148" i="34"/>
  <c r="C148" i="34" s="1"/>
  <c r="F148" i="34"/>
  <c r="G148" i="34"/>
  <c r="H148" i="34"/>
  <c r="I148" i="34"/>
  <c r="J148" i="34"/>
  <c r="K148" i="34"/>
  <c r="B149" i="34"/>
  <c r="C149" i="34" s="1"/>
  <c r="F149" i="34"/>
  <c r="G149" i="34"/>
  <c r="H149" i="34"/>
  <c r="I149" i="34"/>
  <c r="J149" i="34"/>
  <c r="K149" i="34"/>
  <c r="B150" i="34"/>
  <c r="C150" i="34" s="1"/>
  <c r="F150" i="34"/>
  <c r="G150" i="34"/>
  <c r="H150" i="34"/>
  <c r="I150" i="34"/>
  <c r="J150" i="34"/>
  <c r="K150" i="34"/>
  <c r="B151" i="34"/>
  <c r="C151" i="34" s="1"/>
  <c r="F151" i="34"/>
  <c r="G151" i="34"/>
  <c r="H151" i="34"/>
  <c r="I151" i="34"/>
  <c r="J151" i="34"/>
  <c r="K151" i="34"/>
  <c r="B152" i="34"/>
  <c r="C152" i="34"/>
  <c r="F152" i="34"/>
  <c r="G152" i="34"/>
  <c r="H152" i="34"/>
  <c r="I152" i="34"/>
  <c r="J152" i="34"/>
  <c r="K152" i="34"/>
  <c r="B153" i="34"/>
  <c r="C153" i="34" s="1"/>
  <c r="F153" i="34"/>
  <c r="G153" i="34"/>
  <c r="H153" i="34"/>
  <c r="I153" i="34"/>
  <c r="J153" i="34"/>
  <c r="K153" i="34"/>
  <c r="B154" i="34"/>
  <c r="C154" i="34" s="1"/>
  <c r="F154" i="34"/>
  <c r="G154" i="34"/>
  <c r="H154" i="34"/>
  <c r="I154" i="34"/>
  <c r="J154" i="34"/>
  <c r="K154" i="34"/>
  <c r="B155" i="34"/>
  <c r="C155" i="34" s="1"/>
  <c r="F155" i="34"/>
  <c r="G155" i="34"/>
  <c r="H155" i="34"/>
  <c r="I155" i="34"/>
  <c r="J155" i="34"/>
  <c r="K155" i="34"/>
  <c r="B156" i="34"/>
  <c r="C156" i="34" s="1"/>
  <c r="F156" i="34"/>
  <c r="G156" i="34"/>
  <c r="H156" i="34"/>
  <c r="I156" i="34"/>
  <c r="J156" i="34"/>
  <c r="K156" i="34"/>
  <c r="B157" i="34"/>
  <c r="C157" i="34" s="1"/>
  <c r="F157" i="34"/>
  <c r="G157" i="34"/>
  <c r="H157" i="34"/>
  <c r="I157" i="34"/>
  <c r="J157" i="34"/>
  <c r="K157" i="34"/>
  <c r="B158" i="34"/>
  <c r="C158" i="34" s="1"/>
  <c r="F158" i="34"/>
  <c r="G158" i="34"/>
  <c r="H158" i="34"/>
  <c r="I158" i="34"/>
  <c r="J158" i="34"/>
  <c r="K158" i="34"/>
  <c r="B159" i="34"/>
  <c r="C159" i="34" s="1"/>
  <c r="F159" i="34"/>
  <c r="G159" i="34"/>
  <c r="H159" i="34"/>
  <c r="I159" i="34"/>
  <c r="J159" i="34"/>
  <c r="K159" i="34"/>
  <c r="B160" i="34"/>
  <c r="C160" i="34" s="1"/>
  <c r="F160" i="34"/>
  <c r="G160" i="34"/>
  <c r="H160" i="34"/>
  <c r="I160" i="34"/>
  <c r="J160" i="34"/>
  <c r="K160" i="34"/>
  <c r="B161" i="34"/>
  <c r="C161" i="34" s="1"/>
  <c r="F161" i="34"/>
  <c r="G161" i="34"/>
  <c r="H161" i="34"/>
  <c r="I161" i="34"/>
  <c r="J161" i="34"/>
  <c r="K161" i="34"/>
  <c r="B162" i="34"/>
  <c r="C162" i="34" s="1"/>
  <c r="F162" i="34"/>
  <c r="G162" i="34"/>
  <c r="H162" i="34"/>
  <c r="I162" i="34"/>
  <c r="J162" i="34"/>
  <c r="K162" i="34"/>
  <c r="B163" i="34"/>
  <c r="C163" i="34" s="1"/>
  <c r="F163" i="34"/>
  <c r="G163" i="34"/>
  <c r="H163" i="34"/>
  <c r="I163" i="34"/>
  <c r="J163" i="34"/>
  <c r="K163" i="34"/>
  <c r="B164" i="34"/>
  <c r="C164" i="34" s="1"/>
  <c r="F164" i="34"/>
  <c r="G164" i="34"/>
  <c r="H164" i="34"/>
  <c r="I164" i="34"/>
  <c r="J164" i="34"/>
  <c r="K164" i="34"/>
  <c r="B165" i="34"/>
  <c r="C165" i="34" s="1"/>
  <c r="F165" i="34"/>
  <c r="G165" i="34"/>
  <c r="H165" i="34"/>
  <c r="I165" i="34"/>
  <c r="J165" i="34"/>
  <c r="K165" i="34"/>
  <c r="B166" i="34"/>
  <c r="C166" i="34" s="1"/>
  <c r="F166" i="34"/>
  <c r="G166" i="34"/>
  <c r="H166" i="34"/>
  <c r="I166" i="34"/>
  <c r="J166" i="34"/>
  <c r="K166" i="34"/>
  <c r="B167" i="34"/>
  <c r="C167" i="34" s="1"/>
  <c r="F167" i="34"/>
  <c r="G167" i="34"/>
  <c r="H167" i="34"/>
  <c r="I167" i="34"/>
  <c r="J167" i="34"/>
  <c r="K167" i="34"/>
  <c r="B168" i="34"/>
  <c r="C168" i="34" s="1"/>
  <c r="F168" i="34"/>
  <c r="G168" i="34"/>
  <c r="H168" i="34"/>
  <c r="I168" i="34"/>
  <c r="J168" i="34"/>
  <c r="K168" i="34"/>
  <c r="B169" i="34"/>
  <c r="C169" i="34" s="1"/>
  <c r="F169" i="34"/>
  <c r="G169" i="34"/>
  <c r="H169" i="34"/>
  <c r="I169" i="34"/>
  <c r="J169" i="34"/>
  <c r="K169" i="34"/>
  <c r="L170" i="34"/>
  <c r="M170" i="34"/>
  <c r="N170" i="34"/>
  <c r="O170" i="34"/>
  <c r="AA170" i="34" s="1"/>
  <c r="P170" i="34"/>
  <c r="AB170" i="34" s="1"/>
  <c r="Q170" i="34"/>
  <c r="AC170" i="34" s="1"/>
  <c r="R170" i="34"/>
  <c r="AD170" i="34" s="1"/>
  <c r="S170" i="34"/>
  <c r="T170" i="34"/>
  <c r="AF170" i="34" s="1"/>
  <c r="U170" i="34"/>
  <c r="V170" i="34"/>
  <c r="W170" i="34"/>
  <c r="X170" i="34"/>
  <c r="Y170" i="34"/>
  <c r="Z170" i="34"/>
  <c r="B171" i="34"/>
  <c r="C171" i="34" s="1"/>
  <c r="B172" i="34"/>
  <c r="C172" i="34" s="1"/>
  <c r="F172" i="34"/>
  <c r="G172" i="34"/>
  <c r="H172" i="34"/>
  <c r="I172" i="34"/>
  <c r="J172" i="34"/>
  <c r="K172" i="34"/>
  <c r="B173" i="34"/>
  <c r="C173" i="34" s="1"/>
  <c r="F173" i="34"/>
  <c r="G173" i="34"/>
  <c r="H173" i="34"/>
  <c r="I173" i="34"/>
  <c r="J173" i="34"/>
  <c r="K173" i="34"/>
  <c r="B174" i="34"/>
  <c r="C174" i="34" s="1"/>
  <c r="F174" i="34"/>
  <c r="G174" i="34"/>
  <c r="H174" i="34"/>
  <c r="I174" i="34"/>
  <c r="J174" i="34"/>
  <c r="K174" i="34"/>
  <c r="B175" i="34"/>
  <c r="C175" i="34" s="1"/>
  <c r="F175" i="34"/>
  <c r="G175" i="34"/>
  <c r="H175" i="34"/>
  <c r="I175" i="34"/>
  <c r="J175" i="34"/>
  <c r="K175" i="34"/>
  <c r="B176" i="34"/>
  <c r="C176" i="34" s="1"/>
  <c r="F176" i="34"/>
  <c r="G176" i="34"/>
  <c r="H176" i="34"/>
  <c r="I176" i="34"/>
  <c r="J176" i="34"/>
  <c r="K176" i="34"/>
  <c r="B177" i="34"/>
  <c r="C177" i="34"/>
  <c r="F177" i="34"/>
  <c r="G177" i="34"/>
  <c r="H177" i="34"/>
  <c r="I177" i="34"/>
  <c r="J177" i="34"/>
  <c r="K177" i="34"/>
  <c r="B178" i="34"/>
  <c r="C178" i="34" s="1"/>
  <c r="F178" i="34"/>
  <c r="G178" i="34"/>
  <c r="H178" i="34"/>
  <c r="I178" i="34"/>
  <c r="J178" i="34"/>
  <c r="K178" i="34"/>
  <c r="B179" i="34"/>
  <c r="C179" i="34" s="1"/>
  <c r="F179" i="34"/>
  <c r="G179" i="34"/>
  <c r="H179" i="34"/>
  <c r="I179" i="34"/>
  <c r="J179" i="34"/>
  <c r="K179" i="34"/>
  <c r="B180" i="34"/>
  <c r="C180" i="34"/>
  <c r="F180" i="34"/>
  <c r="G180" i="34"/>
  <c r="H180" i="34"/>
  <c r="I180" i="34"/>
  <c r="J180" i="34"/>
  <c r="K180" i="34"/>
  <c r="B181" i="34"/>
  <c r="C181" i="34" s="1"/>
  <c r="F181" i="34"/>
  <c r="G181" i="34"/>
  <c r="H181" i="34"/>
  <c r="I181" i="34"/>
  <c r="J181" i="34"/>
  <c r="K181" i="34"/>
  <c r="B182" i="34"/>
  <c r="C182" i="34" s="1"/>
  <c r="F182" i="34"/>
  <c r="G182" i="34"/>
  <c r="H182" i="34"/>
  <c r="I182" i="34"/>
  <c r="J182" i="34"/>
  <c r="K182" i="34"/>
  <c r="B183" i="34"/>
  <c r="C183" i="34" s="1"/>
  <c r="F183" i="34"/>
  <c r="G183" i="34"/>
  <c r="H183" i="34"/>
  <c r="I183" i="34"/>
  <c r="J183" i="34"/>
  <c r="K183" i="34"/>
  <c r="B184" i="34"/>
  <c r="C184" i="34" s="1"/>
  <c r="F184" i="34"/>
  <c r="G184" i="34"/>
  <c r="H184" i="34"/>
  <c r="I184" i="34"/>
  <c r="J184" i="34"/>
  <c r="K184" i="34"/>
  <c r="B185" i="34"/>
  <c r="C185" i="34" s="1"/>
  <c r="F185" i="34"/>
  <c r="G185" i="34"/>
  <c r="H185" i="34"/>
  <c r="I185" i="34"/>
  <c r="J185" i="34"/>
  <c r="K185" i="34"/>
  <c r="B186" i="34"/>
  <c r="C186" i="34" s="1"/>
  <c r="F186" i="34"/>
  <c r="G186" i="34"/>
  <c r="H186" i="34"/>
  <c r="I186" i="34"/>
  <c r="J186" i="34"/>
  <c r="K186" i="34"/>
  <c r="B187" i="34"/>
  <c r="C187" i="34" s="1"/>
  <c r="F187" i="34"/>
  <c r="G187" i="34"/>
  <c r="H187" i="34"/>
  <c r="I187" i="34"/>
  <c r="J187" i="34"/>
  <c r="K187" i="34"/>
  <c r="B188" i="34"/>
  <c r="C188" i="34" s="1"/>
  <c r="F188" i="34"/>
  <c r="G188" i="34"/>
  <c r="H188" i="34"/>
  <c r="I188" i="34"/>
  <c r="J188" i="34"/>
  <c r="K188" i="34"/>
  <c r="B189" i="34"/>
  <c r="C189" i="34" s="1"/>
  <c r="F189" i="34"/>
  <c r="G189" i="34"/>
  <c r="H189" i="34"/>
  <c r="I189" i="34"/>
  <c r="J189" i="34"/>
  <c r="K189" i="34"/>
  <c r="B190" i="34"/>
  <c r="C190" i="34" s="1"/>
  <c r="F190" i="34"/>
  <c r="G190" i="34"/>
  <c r="H190" i="34"/>
  <c r="I190" i="34"/>
  <c r="J190" i="34"/>
  <c r="K190" i="34"/>
  <c r="B191" i="34"/>
  <c r="C191" i="34" s="1"/>
  <c r="F191" i="34"/>
  <c r="G191" i="34"/>
  <c r="H191" i="34"/>
  <c r="I191" i="34"/>
  <c r="J191" i="34"/>
  <c r="K191" i="34"/>
  <c r="B192" i="34"/>
  <c r="C192" i="34" s="1"/>
  <c r="F192" i="34"/>
  <c r="G192" i="34"/>
  <c r="H192" i="34"/>
  <c r="I192" i="34"/>
  <c r="J192" i="34"/>
  <c r="K192" i="34"/>
  <c r="B193" i="34"/>
  <c r="C193" i="34" s="1"/>
  <c r="F193" i="34"/>
  <c r="G193" i="34"/>
  <c r="H193" i="34"/>
  <c r="I193" i="34"/>
  <c r="J193" i="34"/>
  <c r="K193" i="34"/>
  <c r="B194" i="34"/>
  <c r="C194" i="34" s="1"/>
  <c r="F194" i="34"/>
  <c r="G194" i="34"/>
  <c r="H194" i="34"/>
  <c r="I194" i="34"/>
  <c r="J194" i="34"/>
  <c r="K194" i="34"/>
  <c r="B195" i="34"/>
  <c r="C195" i="34" s="1"/>
  <c r="F195" i="34"/>
  <c r="G195" i="34"/>
  <c r="H195" i="34"/>
  <c r="I195" i="34"/>
  <c r="J195" i="34"/>
  <c r="K195" i="34"/>
  <c r="B196" i="34"/>
  <c r="C196" i="34" s="1"/>
  <c r="F196" i="34"/>
  <c r="G196" i="34"/>
  <c r="H196" i="34"/>
  <c r="I196" i="34"/>
  <c r="J196" i="34"/>
  <c r="K196" i="34"/>
  <c r="B197" i="34"/>
  <c r="C197" i="34" s="1"/>
  <c r="F197" i="34"/>
  <c r="G197" i="34"/>
  <c r="H197" i="34"/>
  <c r="I197" i="34"/>
  <c r="J197" i="34"/>
  <c r="K197" i="34"/>
  <c r="B198" i="34"/>
  <c r="C198" i="34" s="1"/>
  <c r="F198" i="34"/>
  <c r="G198" i="34"/>
  <c r="H198" i="34"/>
  <c r="I198" i="34"/>
  <c r="J198" i="34"/>
  <c r="K198" i="34"/>
  <c r="B199" i="34"/>
  <c r="C199" i="34" s="1"/>
  <c r="F199" i="34"/>
  <c r="G199" i="34"/>
  <c r="H199" i="34"/>
  <c r="I199" i="34"/>
  <c r="J199" i="34"/>
  <c r="K199" i="34"/>
  <c r="B200" i="34"/>
  <c r="C200" i="34" s="1"/>
  <c r="F200" i="34"/>
  <c r="G200" i="34"/>
  <c r="H200" i="34"/>
  <c r="I200" i="34"/>
  <c r="J200" i="34"/>
  <c r="K200" i="34"/>
  <c r="B201" i="34"/>
  <c r="C201" i="34" s="1"/>
  <c r="F201" i="34"/>
  <c r="G201" i="34"/>
  <c r="H201" i="34"/>
  <c r="I201" i="34"/>
  <c r="J201" i="34"/>
  <c r="K201" i="34"/>
  <c r="B202" i="34"/>
  <c r="C202" i="34" s="1"/>
  <c r="F202" i="34"/>
  <c r="G202" i="34"/>
  <c r="H202" i="34"/>
  <c r="I202" i="34"/>
  <c r="J202" i="34"/>
  <c r="K202" i="34"/>
  <c r="B203" i="34"/>
  <c r="C203" i="34" s="1"/>
  <c r="F203" i="34"/>
  <c r="G203" i="34"/>
  <c r="H203" i="34"/>
  <c r="I203" i="34"/>
  <c r="J203" i="34"/>
  <c r="K203" i="34"/>
  <c r="B204" i="34"/>
  <c r="C204" i="34" s="1"/>
  <c r="F204" i="34"/>
  <c r="G204" i="34"/>
  <c r="H204" i="34"/>
  <c r="I204" i="34"/>
  <c r="J204" i="34"/>
  <c r="K204" i="34"/>
  <c r="B205" i="34"/>
  <c r="C205" i="34" s="1"/>
  <c r="F205" i="34"/>
  <c r="G205" i="34"/>
  <c r="H205" i="34"/>
  <c r="I205" i="34"/>
  <c r="J205" i="34"/>
  <c r="K205" i="34"/>
  <c r="B206" i="34"/>
  <c r="C206" i="34" s="1"/>
  <c r="F206" i="34"/>
  <c r="G206" i="34"/>
  <c r="H206" i="34"/>
  <c r="I206" i="34"/>
  <c r="J206" i="34"/>
  <c r="K206" i="34"/>
  <c r="B207" i="34"/>
  <c r="C207" i="34" s="1"/>
  <c r="F207" i="34"/>
  <c r="G207" i="34"/>
  <c r="H207" i="34"/>
  <c r="I207" i="34"/>
  <c r="J207" i="34"/>
  <c r="K207" i="34"/>
  <c r="B208" i="34"/>
  <c r="C208" i="34" s="1"/>
  <c r="F208" i="34"/>
  <c r="G208" i="34"/>
  <c r="H208" i="34"/>
  <c r="I208" i="34"/>
  <c r="J208" i="34"/>
  <c r="K208" i="34"/>
  <c r="B209" i="34"/>
  <c r="C209" i="34" s="1"/>
  <c r="F209" i="34"/>
  <c r="G209" i="34"/>
  <c r="H209" i="34"/>
  <c r="I209" i="34"/>
  <c r="J209" i="34"/>
  <c r="K209" i="34"/>
  <c r="L210" i="34"/>
  <c r="M210" i="34"/>
  <c r="N210" i="34"/>
  <c r="O210" i="34"/>
  <c r="P210" i="34"/>
  <c r="Q210" i="34"/>
  <c r="AC210" i="34" s="1"/>
  <c r="R210" i="34"/>
  <c r="S210" i="34"/>
  <c r="AE210" i="34" s="1"/>
  <c r="T210" i="34"/>
  <c r="U210" i="34"/>
  <c r="V210" i="34"/>
  <c r="W210" i="34"/>
  <c r="X210" i="34"/>
  <c r="Y210" i="34"/>
  <c r="Z210" i="34"/>
  <c r="B212" i="34"/>
  <c r="C212" i="34" s="1"/>
  <c r="F212" i="34"/>
  <c r="G212" i="34"/>
  <c r="H212" i="34"/>
  <c r="I212" i="34"/>
  <c r="J212" i="34"/>
  <c r="K212" i="34"/>
  <c r="B213" i="34"/>
  <c r="C213" i="34" s="1"/>
  <c r="F213" i="34"/>
  <c r="G213" i="34"/>
  <c r="H213" i="34"/>
  <c r="I213" i="34"/>
  <c r="J213" i="34"/>
  <c r="K213" i="34"/>
  <c r="B214" i="34"/>
  <c r="C214" i="34" s="1"/>
  <c r="F214" i="34"/>
  <c r="G214" i="34"/>
  <c r="H214" i="34"/>
  <c r="I214" i="34"/>
  <c r="J214" i="34"/>
  <c r="K214" i="34"/>
  <c r="B215" i="34"/>
  <c r="C215" i="34" s="1"/>
  <c r="F215" i="34"/>
  <c r="G215" i="34"/>
  <c r="H215" i="34"/>
  <c r="I215" i="34"/>
  <c r="J215" i="34"/>
  <c r="K215" i="34"/>
  <c r="B216" i="34"/>
  <c r="C216" i="34" s="1"/>
  <c r="F216" i="34"/>
  <c r="G216" i="34"/>
  <c r="H216" i="34"/>
  <c r="I216" i="34"/>
  <c r="J216" i="34"/>
  <c r="K216" i="34"/>
  <c r="B217" i="34"/>
  <c r="C217" i="34" s="1"/>
  <c r="F217" i="34"/>
  <c r="G217" i="34"/>
  <c r="H217" i="34"/>
  <c r="I217" i="34"/>
  <c r="J217" i="34"/>
  <c r="K217" i="34"/>
  <c r="B218" i="34"/>
  <c r="C218" i="34" s="1"/>
  <c r="F218" i="34"/>
  <c r="G218" i="34"/>
  <c r="H218" i="34"/>
  <c r="I218" i="34"/>
  <c r="J218" i="34"/>
  <c r="K218" i="34"/>
  <c r="B219" i="34"/>
  <c r="C219" i="34" s="1"/>
  <c r="F219" i="34"/>
  <c r="G219" i="34"/>
  <c r="H219" i="34"/>
  <c r="I219" i="34"/>
  <c r="J219" i="34"/>
  <c r="K219" i="34"/>
  <c r="B220" i="34"/>
  <c r="C220" i="34" s="1"/>
  <c r="F220" i="34"/>
  <c r="G220" i="34"/>
  <c r="H220" i="34"/>
  <c r="I220" i="34"/>
  <c r="J220" i="34"/>
  <c r="K220" i="34"/>
  <c r="B221" i="34"/>
  <c r="C221" i="34" s="1"/>
  <c r="F221" i="34"/>
  <c r="G221" i="34"/>
  <c r="H221" i="34"/>
  <c r="I221" i="34"/>
  <c r="J221" i="34"/>
  <c r="K221" i="34"/>
  <c r="B222" i="34"/>
  <c r="C222" i="34" s="1"/>
  <c r="F222" i="34"/>
  <c r="G222" i="34"/>
  <c r="H222" i="34"/>
  <c r="I222" i="34"/>
  <c r="J222" i="34"/>
  <c r="K222" i="34"/>
  <c r="B223" i="34"/>
  <c r="C223" i="34" s="1"/>
  <c r="F223" i="34"/>
  <c r="G223" i="34"/>
  <c r="H223" i="34"/>
  <c r="I223" i="34"/>
  <c r="J223" i="34"/>
  <c r="K223" i="34"/>
  <c r="B224" i="34"/>
  <c r="C224" i="34" s="1"/>
  <c r="F224" i="34"/>
  <c r="G224" i="34"/>
  <c r="H224" i="34"/>
  <c r="I224" i="34"/>
  <c r="J224" i="34"/>
  <c r="K224" i="34"/>
  <c r="B225" i="34"/>
  <c r="C225" i="34" s="1"/>
  <c r="F225" i="34"/>
  <c r="G225" i="34"/>
  <c r="H225" i="34"/>
  <c r="I225" i="34"/>
  <c r="J225" i="34"/>
  <c r="K225" i="34"/>
  <c r="B226" i="34"/>
  <c r="C226" i="34" s="1"/>
  <c r="F226" i="34"/>
  <c r="G226" i="34"/>
  <c r="H226" i="34"/>
  <c r="I226" i="34"/>
  <c r="J226" i="34"/>
  <c r="K226" i="34"/>
  <c r="B227" i="34"/>
  <c r="C227" i="34" s="1"/>
  <c r="F227" i="34"/>
  <c r="G227" i="34"/>
  <c r="H227" i="34"/>
  <c r="I227" i="34"/>
  <c r="J227" i="34"/>
  <c r="K227" i="34"/>
  <c r="B228" i="34"/>
  <c r="C228" i="34" s="1"/>
  <c r="F228" i="34"/>
  <c r="G228" i="34"/>
  <c r="H228" i="34"/>
  <c r="I228" i="34"/>
  <c r="J228" i="34"/>
  <c r="K228" i="34"/>
  <c r="B229" i="34"/>
  <c r="C229" i="34" s="1"/>
  <c r="F229" i="34"/>
  <c r="G229" i="34"/>
  <c r="H229" i="34"/>
  <c r="I229" i="34"/>
  <c r="J229" i="34"/>
  <c r="K229" i="34"/>
  <c r="B230" i="34"/>
  <c r="C230" i="34" s="1"/>
  <c r="F230" i="34"/>
  <c r="G230" i="34"/>
  <c r="H230" i="34"/>
  <c r="I230" i="34"/>
  <c r="J230" i="34"/>
  <c r="K230" i="34"/>
  <c r="B231" i="34"/>
  <c r="C231" i="34" s="1"/>
  <c r="F231" i="34"/>
  <c r="G231" i="34"/>
  <c r="H231" i="34"/>
  <c r="I231" i="34"/>
  <c r="J231" i="34"/>
  <c r="K231" i="34"/>
  <c r="B232" i="34"/>
  <c r="C232" i="34"/>
  <c r="F232" i="34"/>
  <c r="G232" i="34"/>
  <c r="H232" i="34"/>
  <c r="I232" i="34"/>
  <c r="J232" i="34"/>
  <c r="K232" i="34"/>
  <c r="B233" i="34"/>
  <c r="C233" i="34" s="1"/>
  <c r="F233" i="34"/>
  <c r="G233" i="34"/>
  <c r="H233" i="34"/>
  <c r="I233" i="34"/>
  <c r="J233" i="34"/>
  <c r="K233" i="34"/>
  <c r="B234" i="34"/>
  <c r="C234" i="34" s="1"/>
  <c r="F234" i="34"/>
  <c r="G234" i="34"/>
  <c r="H234" i="34"/>
  <c r="I234" i="34"/>
  <c r="J234" i="34"/>
  <c r="K234" i="34"/>
  <c r="B235" i="34"/>
  <c r="C235" i="34" s="1"/>
  <c r="F235" i="34"/>
  <c r="G235" i="34"/>
  <c r="H235" i="34"/>
  <c r="I235" i="34"/>
  <c r="J235" i="34"/>
  <c r="K235" i="34"/>
  <c r="B236" i="34"/>
  <c r="C236" i="34" s="1"/>
  <c r="F236" i="34"/>
  <c r="G236" i="34"/>
  <c r="H236" i="34"/>
  <c r="I236" i="34"/>
  <c r="J236" i="34"/>
  <c r="K236" i="34"/>
  <c r="B237" i="34"/>
  <c r="C237" i="34" s="1"/>
  <c r="F237" i="34"/>
  <c r="G237" i="34"/>
  <c r="H237" i="34"/>
  <c r="I237" i="34"/>
  <c r="J237" i="34"/>
  <c r="K237" i="34"/>
  <c r="B238" i="34"/>
  <c r="C238" i="34" s="1"/>
  <c r="F238" i="34"/>
  <c r="G238" i="34"/>
  <c r="H238" i="34"/>
  <c r="I238" i="34"/>
  <c r="J238" i="34"/>
  <c r="K238" i="34"/>
  <c r="B239" i="34"/>
  <c r="C239" i="34" s="1"/>
  <c r="F239" i="34"/>
  <c r="G239" i="34"/>
  <c r="H239" i="34"/>
  <c r="I239" i="34"/>
  <c r="J239" i="34"/>
  <c r="K239" i="34"/>
  <c r="B240" i="34"/>
  <c r="C240" i="34" s="1"/>
  <c r="F240" i="34"/>
  <c r="G240" i="34"/>
  <c r="H240" i="34"/>
  <c r="I240" i="34"/>
  <c r="J240" i="34"/>
  <c r="K240" i="34"/>
  <c r="B241" i="34"/>
  <c r="C241" i="34" s="1"/>
  <c r="F241" i="34"/>
  <c r="G241" i="34"/>
  <c r="H241" i="34"/>
  <c r="I241" i="34"/>
  <c r="J241" i="34"/>
  <c r="K241" i="34"/>
  <c r="B242" i="34"/>
  <c r="C242" i="34" s="1"/>
  <c r="F242" i="34"/>
  <c r="G242" i="34"/>
  <c r="H242" i="34"/>
  <c r="I242" i="34"/>
  <c r="J242" i="34"/>
  <c r="K242" i="34"/>
  <c r="B243" i="34"/>
  <c r="C243" i="34" s="1"/>
  <c r="F243" i="34"/>
  <c r="G243" i="34"/>
  <c r="H243" i="34"/>
  <c r="I243" i="34"/>
  <c r="J243" i="34"/>
  <c r="K243" i="34"/>
  <c r="B244" i="34"/>
  <c r="C244" i="34" s="1"/>
  <c r="F244" i="34"/>
  <c r="G244" i="34"/>
  <c r="H244" i="34"/>
  <c r="I244" i="34"/>
  <c r="J244" i="34"/>
  <c r="K244" i="34"/>
  <c r="B245" i="34"/>
  <c r="C245" i="34" s="1"/>
  <c r="F245" i="34"/>
  <c r="G245" i="34"/>
  <c r="H245" i="34"/>
  <c r="I245" i="34"/>
  <c r="J245" i="34"/>
  <c r="K245" i="34"/>
  <c r="B246" i="34"/>
  <c r="C246" i="34" s="1"/>
  <c r="F246" i="34"/>
  <c r="G246" i="34"/>
  <c r="H246" i="34"/>
  <c r="I246" i="34"/>
  <c r="J246" i="34"/>
  <c r="K246" i="34"/>
  <c r="B247" i="34"/>
  <c r="C247" i="34" s="1"/>
  <c r="F247" i="34"/>
  <c r="G247" i="34"/>
  <c r="H247" i="34"/>
  <c r="I247" i="34"/>
  <c r="J247" i="34"/>
  <c r="K247" i="34"/>
  <c r="B248" i="34"/>
  <c r="C248" i="34" s="1"/>
  <c r="F248" i="34"/>
  <c r="G248" i="34"/>
  <c r="H248" i="34"/>
  <c r="I248" i="34"/>
  <c r="J248" i="34"/>
  <c r="K248" i="34"/>
  <c r="B249" i="34"/>
  <c r="C249" i="34" s="1"/>
  <c r="F249" i="34"/>
  <c r="G249" i="34"/>
  <c r="H249" i="34"/>
  <c r="I249" i="34"/>
  <c r="J249" i="34"/>
  <c r="K249" i="34"/>
  <c r="B250" i="34"/>
  <c r="C250" i="34" s="1"/>
  <c r="F250" i="34"/>
  <c r="G250" i="34"/>
  <c r="H250" i="34"/>
  <c r="I250" i="34"/>
  <c r="J250" i="34"/>
  <c r="K250" i="34"/>
  <c r="B251" i="34"/>
  <c r="C251" i="34" s="1"/>
  <c r="F251" i="34"/>
  <c r="G251" i="34"/>
  <c r="H251" i="34"/>
  <c r="I251" i="34"/>
  <c r="J251" i="34"/>
  <c r="K251" i="34"/>
  <c r="B252" i="34"/>
  <c r="C252" i="34" s="1"/>
  <c r="F252" i="34"/>
  <c r="G252" i="34"/>
  <c r="H252" i="34"/>
  <c r="I252" i="34"/>
  <c r="J252" i="34"/>
  <c r="K252" i="34"/>
  <c r="B253" i="34"/>
  <c r="C253" i="34" s="1"/>
  <c r="F253" i="34"/>
  <c r="G253" i="34"/>
  <c r="H253" i="34"/>
  <c r="I253" i="34"/>
  <c r="J253" i="34"/>
  <c r="K253" i="34"/>
  <c r="B254" i="34"/>
  <c r="C254" i="34" s="1"/>
  <c r="F254" i="34"/>
  <c r="G254" i="34"/>
  <c r="H254" i="34"/>
  <c r="I254" i="34"/>
  <c r="J254" i="34"/>
  <c r="K254" i="34"/>
  <c r="B255" i="34"/>
  <c r="C255" i="34" s="1"/>
  <c r="F255" i="34"/>
  <c r="G255" i="34"/>
  <c r="H255" i="34"/>
  <c r="I255" i="34"/>
  <c r="J255" i="34"/>
  <c r="K255" i="34"/>
  <c r="B256" i="34"/>
  <c r="C256" i="34" s="1"/>
  <c r="F256" i="34"/>
  <c r="G256" i="34"/>
  <c r="H256" i="34"/>
  <c r="I256" i="34"/>
  <c r="J256" i="34"/>
  <c r="K256" i="34"/>
  <c r="B257" i="34"/>
  <c r="C257" i="34" s="1"/>
  <c r="F257" i="34"/>
  <c r="G257" i="34"/>
  <c r="H257" i="34"/>
  <c r="I257" i="34"/>
  <c r="J257" i="34"/>
  <c r="K257" i="34"/>
  <c r="L258" i="34"/>
  <c r="M258" i="34"/>
  <c r="N258" i="34"/>
  <c r="O258" i="34"/>
  <c r="P258" i="34"/>
  <c r="Q258" i="34"/>
  <c r="AC258" i="34" s="1"/>
  <c r="R258" i="34"/>
  <c r="AD258" i="34" s="1"/>
  <c r="S258" i="34"/>
  <c r="AE258" i="34" s="1"/>
  <c r="T258" i="34"/>
  <c r="AF258" i="34" s="1"/>
  <c r="U258" i="34"/>
  <c r="V258" i="34"/>
  <c r="W258" i="34"/>
  <c r="X258" i="34"/>
  <c r="Y258" i="34"/>
  <c r="Z258" i="34"/>
  <c r="B260" i="34"/>
  <c r="C260" i="34" s="1"/>
  <c r="F260" i="34"/>
  <c r="G260" i="34"/>
  <c r="H260" i="34"/>
  <c r="I260" i="34"/>
  <c r="J260" i="34"/>
  <c r="K260" i="34"/>
  <c r="B261" i="34"/>
  <c r="C261" i="34" s="1"/>
  <c r="F261" i="34"/>
  <c r="G261" i="34"/>
  <c r="H261" i="34"/>
  <c r="I261" i="34"/>
  <c r="J261" i="34"/>
  <c r="K261" i="34"/>
  <c r="B262" i="34"/>
  <c r="C262" i="34" s="1"/>
  <c r="F262" i="34"/>
  <c r="G262" i="34"/>
  <c r="H262" i="34"/>
  <c r="I262" i="34"/>
  <c r="J262" i="34"/>
  <c r="K262" i="34"/>
  <c r="L263" i="34"/>
  <c r="M263" i="34"/>
  <c r="N263" i="34"/>
  <c r="O263" i="34"/>
  <c r="AA263" i="34" s="1"/>
  <c r="P263" i="34"/>
  <c r="Q263" i="34"/>
  <c r="AC263" i="34" s="1"/>
  <c r="R263" i="34"/>
  <c r="S263" i="34"/>
  <c r="T263" i="34"/>
  <c r="U263" i="34"/>
  <c r="V263" i="34"/>
  <c r="W263" i="34"/>
  <c r="X263" i="34"/>
  <c r="Y263" i="34"/>
  <c r="Z263" i="34"/>
  <c r="B265" i="34"/>
  <c r="C265" i="34" s="1"/>
  <c r="F265" i="34"/>
  <c r="G265" i="34"/>
  <c r="H265" i="34"/>
  <c r="I265" i="34"/>
  <c r="J265" i="34"/>
  <c r="K265" i="34"/>
  <c r="B266" i="34"/>
  <c r="C266" i="34" s="1"/>
  <c r="F266" i="34"/>
  <c r="G266" i="34"/>
  <c r="H266" i="34"/>
  <c r="I266" i="34"/>
  <c r="J266" i="34"/>
  <c r="K266" i="34"/>
  <c r="B267" i="34"/>
  <c r="C267" i="34" s="1"/>
  <c r="F267" i="34"/>
  <c r="G267" i="34"/>
  <c r="H267" i="34"/>
  <c r="I267" i="34"/>
  <c r="J267" i="34"/>
  <c r="K267" i="34"/>
  <c r="B268" i="34"/>
  <c r="C268" i="34" s="1"/>
  <c r="F268" i="34"/>
  <c r="G268" i="34"/>
  <c r="H268" i="34"/>
  <c r="I268" i="34"/>
  <c r="J268" i="34"/>
  <c r="K268" i="34"/>
  <c r="B269" i="34"/>
  <c r="C269" i="34"/>
  <c r="F269" i="34"/>
  <c r="G269" i="34"/>
  <c r="H269" i="34"/>
  <c r="I269" i="34"/>
  <c r="J269" i="34"/>
  <c r="K269" i="34"/>
  <c r="B270" i="34"/>
  <c r="C270" i="34" s="1"/>
  <c r="F270" i="34"/>
  <c r="G270" i="34"/>
  <c r="H270" i="34"/>
  <c r="I270" i="34"/>
  <c r="J270" i="34"/>
  <c r="K270" i="34"/>
  <c r="B271" i="34"/>
  <c r="C271" i="34" s="1"/>
  <c r="F271" i="34"/>
  <c r="G271" i="34"/>
  <c r="H271" i="34"/>
  <c r="I271" i="34"/>
  <c r="J271" i="34"/>
  <c r="K271" i="34"/>
  <c r="B272" i="34"/>
  <c r="C272" i="34" s="1"/>
  <c r="F272" i="34"/>
  <c r="G272" i="34"/>
  <c r="H272" i="34"/>
  <c r="I272" i="34"/>
  <c r="J272" i="34"/>
  <c r="K272" i="34"/>
  <c r="B273" i="34"/>
  <c r="C273" i="34" s="1"/>
  <c r="F273" i="34"/>
  <c r="G273" i="34"/>
  <c r="H273" i="34"/>
  <c r="I273" i="34"/>
  <c r="J273" i="34"/>
  <c r="K273" i="34"/>
  <c r="B274" i="34"/>
  <c r="C274" i="34" s="1"/>
  <c r="F274" i="34"/>
  <c r="G274" i="34"/>
  <c r="H274" i="34"/>
  <c r="I274" i="34"/>
  <c r="J274" i="34"/>
  <c r="K274" i="34"/>
  <c r="B275" i="34"/>
  <c r="C275" i="34" s="1"/>
  <c r="F275" i="34"/>
  <c r="G275" i="34"/>
  <c r="H275" i="34"/>
  <c r="I275" i="34"/>
  <c r="J275" i="34"/>
  <c r="K275" i="34"/>
  <c r="B276" i="34"/>
  <c r="C276" i="34" s="1"/>
  <c r="F276" i="34"/>
  <c r="G276" i="34"/>
  <c r="H276" i="34"/>
  <c r="I276" i="34"/>
  <c r="J276" i="34"/>
  <c r="K276" i="34"/>
  <c r="B277" i="34"/>
  <c r="C277" i="34" s="1"/>
  <c r="F277" i="34"/>
  <c r="G277" i="34"/>
  <c r="H277" i="34"/>
  <c r="I277" i="34"/>
  <c r="J277" i="34"/>
  <c r="K277" i="34"/>
  <c r="B278" i="34"/>
  <c r="C278" i="34" s="1"/>
  <c r="F278" i="34"/>
  <c r="G278" i="34"/>
  <c r="H278" i="34"/>
  <c r="I278" i="34"/>
  <c r="J278" i="34"/>
  <c r="K278" i="34"/>
  <c r="B279" i="34"/>
  <c r="C279" i="34" s="1"/>
  <c r="F279" i="34"/>
  <c r="G279" i="34"/>
  <c r="H279" i="34"/>
  <c r="I279" i="34"/>
  <c r="J279" i="34"/>
  <c r="K279" i="34"/>
  <c r="B280" i="34"/>
  <c r="C280" i="34"/>
  <c r="F280" i="34"/>
  <c r="G280" i="34"/>
  <c r="H280" i="34"/>
  <c r="I280" i="34"/>
  <c r="J280" i="34"/>
  <c r="K280" i="34"/>
  <c r="L281" i="34"/>
  <c r="M281" i="34"/>
  <c r="N281" i="34"/>
  <c r="O281" i="34"/>
  <c r="AA281" i="34" s="1"/>
  <c r="P281" i="34"/>
  <c r="Q281" i="34"/>
  <c r="R281" i="34"/>
  <c r="S281" i="34"/>
  <c r="T281" i="34"/>
  <c r="U281" i="34"/>
  <c r="V281" i="34"/>
  <c r="W281" i="34"/>
  <c r="X281" i="34"/>
  <c r="Y281" i="34"/>
  <c r="Z281" i="34"/>
  <c r="B283" i="34"/>
  <c r="C283" i="34" s="1"/>
  <c r="F283" i="34"/>
  <c r="G283" i="34"/>
  <c r="H283" i="34"/>
  <c r="I283" i="34"/>
  <c r="J283" i="34"/>
  <c r="K283" i="34"/>
  <c r="B284" i="34"/>
  <c r="C284" i="34" s="1"/>
  <c r="F284" i="34"/>
  <c r="G284" i="34"/>
  <c r="H284" i="34"/>
  <c r="I284" i="34"/>
  <c r="J284" i="34"/>
  <c r="K284" i="34"/>
  <c r="B285" i="34"/>
  <c r="C285" i="34" s="1"/>
  <c r="F285" i="34"/>
  <c r="G285" i="34"/>
  <c r="H285" i="34"/>
  <c r="I285" i="34"/>
  <c r="J285" i="34"/>
  <c r="K285" i="34"/>
  <c r="B286" i="34"/>
  <c r="C286" i="34" s="1"/>
  <c r="F286" i="34"/>
  <c r="G286" i="34"/>
  <c r="H286" i="34"/>
  <c r="I286" i="34"/>
  <c r="J286" i="34"/>
  <c r="K286" i="34"/>
  <c r="B287" i="34"/>
  <c r="C287" i="34" s="1"/>
  <c r="F287" i="34"/>
  <c r="G287" i="34"/>
  <c r="H287" i="34"/>
  <c r="I287" i="34"/>
  <c r="J287" i="34"/>
  <c r="K287" i="34"/>
  <c r="B288" i="34"/>
  <c r="C288" i="34" s="1"/>
  <c r="F288" i="34"/>
  <c r="G288" i="34"/>
  <c r="H288" i="34"/>
  <c r="I288" i="34"/>
  <c r="J288" i="34"/>
  <c r="K288" i="34"/>
  <c r="B289" i="34"/>
  <c r="C289" i="34" s="1"/>
  <c r="F289" i="34"/>
  <c r="G289" i="34"/>
  <c r="H289" i="34"/>
  <c r="I289" i="34"/>
  <c r="J289" i="34"/>
  <c r="K289" i="34"/>
  <c r="B290" i="34"/>
  <c r="C290" i="34" s="1"/>
  <c r="F290" i="34"/>
  <c r="G290" i="34"/>
  <c r="H290" i="34"/>
  <c r="I290" i="34"/>
  <c r="J290" i="34"/>
  <c r="K290" i="34"/>
  <c r="B291" i="34"/>
  <c r="C291" i="34"/>
  <c r="F291" i="34"/>
  <c r="G291" i="34"/>
  <c r="H291" i="34"/>
  <c r="I291" i="34"/>
  <c r="J291" i="34"/>
  <c r="K291" i="34"/>
  <c r="B292" i="34"/>
  <c r="C292" i="34" s="1"/>
  <c r="F292" i="34"/>
  <c r="G292" i="34"/>
  <c r="H292" i="34"/>
  <c r="I292" i="34"/>
  <c r="J292" i="34"/>
  <c r="K292" i="34"/>
  <c r="B293" i="34"/>
  <c r="C293" i="34" s="1"/>
  <c r="F293" i="34"/>
  <c r="G293" i="34"/>
  <c r="H293" i="34"/>
  <c r="I293" i="34"/>
  <c r="J293" i="34"/>
  <c r="K293" i="34"/>
  <c r="B294" i="34"/>
  <c r="C294" i="34" s="1"/>
  <c r="F294" i="34"/>
  <c r="G294" i="34"/>
  <c r="H294" i="34"/>
  <c r="I294" i="34"/>
  <c r="J294" i="34"/>
  <c r="K294" i="34"/>
  <c r="B295" i="34"/>
  <c r="C295" i="34" s="1"/>
  <c r="F295" i="34"/>
  <c r="G295" i="34"/>
  <c r="H295" i="34"/>
  <c r="I295" i="34"/>
  <c r="J295" i="34"/>
  <c r="K295" i="34"/>
  <c r="B296" i="34"/>
  <c r="C296" i="34" s="1"/>
  <c r="F296" i="34"/>
  <c r="G296" i="34"/>
  <c r="H296" i="34"/>
  <c r="I296" i="34"/>
  <c r="J296" i="34"/>
  <c r="K296" i="34"/>
  <c r="B297" i="34"/>
  <c r="C297" i="34" s="1"/>
  <c r="F297" i="34"/>
  <c r="G297" i="34"/>
  <c r="H297" i="34"/>
  <c r="I297" i="34"/>
  <c r="J297" i="34"/>
  <c r="K297" i="34"/>
  <c r="B298" i="34"/>
  <c r="C298" i="34" s="1"/>
  <c r="F298" i="34"/>
  <c r="G298" i="34"/>
  <c r="H298" i="34"/>
  <c r="I298" i="34"/>
  <c r="J298" i="34"/>
  <c r="K298" i="34"/>
  <c r="B299" i="34"/>
  <c r="C299" i="34" s="1"/>
  <c r="F299" i="34"/>
  <c r="G299" i="34"/>
  <c r="H299" i="34"/>
  <c r="I299" i="34"/>
  <c r="J299" i="34"/>
  <c r="K299" i="34"/>
  <c r="B300" i="34"/>
  <c r="C300" i="34" s="1"/>
  <c r="F300" i="34"/>
  <c r="G300" i="34"/>
  <c r="H300" i="34"/>
  <c r="I300" i="34"/>
  <c r="J300" i="34"/>
  <c r="K300" i="34"/>
  <c r="B301" i="34"/>
  <c r="C301" i="34" s="1"/>
  <c r="F301" i="34"/>
  <c r="G301" i="34"/>
  <c r="H301" i="34"/>
  <c r="I301" i="34"/>
  <c r="J301" i="34"/>
  <c r="K301" i="34"/>
  <c r="B302" i="34"/>
  <c r="C302" i="34" s="1"/>
  <c r="F302" i="34"/>
  <c r="G302" i="34"/>
  <c r="H302" i="34"/>
  <c r="I302" i="34"/>
  <c r="J302" i="34"/>
  <c r="K302" i="34"/>
  <c r="B303" i="34"/>
  <c r="C303" i="34" s="1"/>
  <c r="F303" i="34"/>
  <c r="G303" i="34"/>
  <c r="H303" i="34"/>
  <c r="I303" i="34"/>
  <c r="J303" i="34"/>
  <c r="K303" i="34"/>
  <c r="L304" i="34"/>
  <c r="M304" i="34"/>
  <c r="N304" i="34"/>
  <c r="O304" i="34"/>
  <c r="P304" i="34"/>
  <c r="AB304" i="34" s="1"/>
  <c r="Q304" i="34"/>
  <c r="AC304" i="34" s="1"/>
  <c r="R304" i="34"/>
  <c r="S304" i="34"/>
  <c r="T304" i="34"/>
  <c r="U304" i="34"/>
  <c r="V304" i="34"/>
  <c r="W304" i="34"/>
  <c r="X304" i="34"/>
  <c r="Y304" i="34"/>
  <c r="Z304" i="34"/>
  <c r="AN305" i="34"/>
  <c r="B306" i="34"/>
  <c r="C306" i="34" s="1"/>
  <c r="F306" i="34"/>
  <c r="G306" i="34"/>
  <c r="H306" i="34"/>
  <c r="I306" i="34"/>
  <c r="I308" i="34" s="1"/>
  <c r="I309" i="34" s="1"/>
  <c r="J306" i="34"/>
  <c r="K306" i="34"/>
  <c r="B307" i="34"/>
  <c r="C307" i="34" s="1"/>
  <c r="F307" i="34"/>
  <c r="G307" i="34"/>
  <c r="H307" i="34"/>
  <c r="I307" i="34"/>
  <c r="J307" i="34"/>
  <c r="K307" i="34"/>
  <c r="L308" i="34"/>
  <c r="M308" i="34"/>
  <c r="N308" i="34"/>
  <c r="O308" i="34"/>
  <c r="P308" i="34"/>
  <c r="Q308" i="34"/>
  <c r="R308" i="34"/>
  <c r="S308" i="34"/>
  <c r="T308" i="34"/>
  <c r="U308" i="34"/>
  <c r="V308" i="34"/>
  <c r="W308" i="34"/>
  <c r="X308" i="34"/>
  <c r="Y308" i="34"/>
  <c r="Z308" i="34"/>
  <c r="AF308" i="34"/>
  <c r="B310" i="34"/>
  <c r="C310" i="34" s="1"/>
  <c r="F310" i="34"/>
  <c r="G310" i="34"/>
  <c r="H310" i="34"/>
  <c r="I310" i="34"/>
  <c r="J310" i="34"/>
  <c r="K310" i="34"/>
  <c r="B311" i="34"/>
  <c r="C311" i="34" s="1"/>
  <c r="F311" i="34"/>
  <c r="G311" i="34"/>
  <c r="H311" i="34"/>
  <c r="I311" i="34"/>
  <c r="J311" i="34"/>
  <c r="K311" i="34"/>
  <c r="B312" i="34"/>
  <c r="C312" i="34" s="1"/>
  <c r="F312" i="34"/>
  <c r="G312" i="34"/>
  <c r="H312" i="34"/>
  <c r="I312" i="34"/>
  <c r="J312" i="34"/>
  <c r="K312" i="34"/>
  <c r="B313" i="34"/>
  <c r="C313" i="34" s="1"/>
  <c r="F313" i="34"/>
  <c r="G313" i="34"/>
  <c r="H313" i="34"/>
  <c r="I313" i="34"/>
  <c r="J313" i="34"/>
  <c r="K313" i="34"/>
  <c r="B314" i="34"/>
  <c r="C314" i="34" s="1"/>
  <c r="F314" i="34"/>
  <c r="G314" i="34"/>
  <c r="H314" i="34"/>
  <c r="I314" i="34"/>
  <c r="J314" i="34"/>
  <c r="K314" i="34"/>
  <c r="B315" i="34"/>
  <c r="C315" i="34" s="1"/>
  <c r="F315" i="34"/>
  <c r="G315" i="34"/>
  <c r="H315" i="34"/>
  <c r="I315" i="34"/>
  <c r="J315" i="34"/>
  <c r="K315" i="34"/>
  <c r="B316" i="34"/>
  <c r="C316" i="34" s="1"/>
  <c r="F316" i="34"/>
  <c r="G316" i="34"/>
  <c r="H316" i="34"/>
  <c r="I316" i="34"/>
  <c r="J316" i="34"/>
  <c r="K316" i="34"/>
  <c r="B317" i="34"/>
  <c r="C317" i="34" s="1"/>
  <c r="F317" i="34"/>
  <c r="G317" i="34"/>
  <c r="H317" i="34"/>
  <c r="I317" i="34"/>
  <c r="J317" i="34"/>
  <c r="K317" i="34"/>
  <c r="B318" i="34"/>
  <c r="C318" i="34" s="1"/>
  <c r="F318" i="34"/>
  <c r="G318" i="34"/>
  <c r="H318" i="34"/>
  <c r="I318" i="34"/>
  <c r="J318" i="34"/>
  <c r="K318" i="34"/>
  <c r="B319" i="34"/>
  <c r="C319" i="34" s="1"/>
  <c r="F319" i="34"/>
  <c r="G319" i="34"/>
  <c r="H319" i="34"/>
  <c r="I319" i="34"/>
  <c r="J319" i="34"/>
  <c r="K319" i="34"/>
  <c r="L320" i="34"/>
  <c r="M320" i="34"/>
  <c r="N320" i="34"/>
  <c r="O320" i="34"/>
  <c r="P320" i="34"/>
  <c r="Q320" i="34"/>
  <c r="R320" i="34"/>
  <c r="AD320" i="34" s="1"/>
  <c r="S320" i="34"/>
  <c r="T320" i="34"/>
  <c r="U320" i="34"/>
  <c r="V320" i="34"/>
  <c r="W320" i="34"/>
  <c r="X320" i="34"/>
  <c r="Y320" i="34"/>
  <c r="Z320" i="34"/>
  <c r="B322" i="34"/>
  <c r="C322" i="34" s="1"/>
  <c r="F322" i="34"/>
  <c r="G322" i="34"/>
  <c r="H322" i="34"/>
  <c r="I322" i="34"/>
  <c r="J322" i="34"/>
  <c r="K322" i="34"/>
  <c r="B323" i="34"/>
  <c r="C323" i="34" s="1"/>
  <c r="F323" i="34"/>
  <c r="G323" i="34"/>
  <c r="H323" i="34"/>
  <c r="I323" i="34"/>
  <c r="J323" i="34"/>
  <c r="K323" i="34"/>
  <c r="B324" i="34"/>
  <c r="C324" i="34" s="1"/>
  <c r="F324" i="34"/>
  <c r="G324" i="34"/>
  <c r="H324" i="34"/>
  <c r="I324" i="34"/>
  <c r="J324" i="34"/>
  <c r="K324" i="34"/>
  <c r="B325" i="34"/>
  <c r="C325" i="34" s="1"/>
  <c r="F325" i="34"/>
  <c r="G325" i="34"/>
  <c r="H325" i="34"/>
  <c r="I325" i="34"/>
  <c r="J325" i="34"/>
  <c r="K325" i="34"/>
  <c r="B326" i="34"/>
  <c r="C326" i="34" s="1"/>
  <c r="F326" i="34"/>
  <c r="G326" i="34"/>
  <c r="H326" i="34"/>
  <c r="I326" i="34"/>
  <c r="J326" i="34"/>
  <c r="K326" i="34"/>
  <c r="B327" i="34"/>
  <c r="C327" i="34" s="1"/>
  <c r="F327" i="34"/>
  <c r="G327" i="34"/>
  <c r="H327" i="34"/>
  <c r="I327" i="34"/>
  <c r="J327" i="34"/>
  <c r="K327" i="34"/>
  <c r="B328" i="34"/>
  <c r="C328" i="34" s="1"/>
  <c r="F328" i="34"/>
  <c r="G328" i="34"/>
  <c r="H328" i="34"/>
  <c r="I328" i="34"/>
  <c r="J328" i="34"/>
  <c r="K328" i="34"/>
  <c r="L329" i="34"/>
  <c r="M329" i="34"/>
  <c r="N329" i="34"/>
  <c r="O329" i="34"/>
  <c r="P329" i="34"/>
  <c r="Q329" i="34"/>
  <c r="R329" i="34"/>
  <c r="S329" i="34"/>
  <c r="T329" i="34"/>
  <c r="U329" i="34"/>
  <c r="V329" i="34"/>
  <c r="W329" i="34"/>
  <c r="X329" i="34"/>
  <c r="Y329" i="34"/>
  <c r="Z329" i="34"/>
  <c r="B331" i="34"/>
  <c r="C331" i="34" s="1"/>
  <c r="F331" i="34"/>
  <c r="G331" i="34"/>
  <c r="H331" i="34"/>
  <c r="I331" i="34"/>
  <c r="J331" i="34"/>
  <c r="K331" i="34"/>
  <c r="B332" i="34"/>
  <c r="C332" i="34" s="1"/>
  <c r="F332" i="34"/>
  <c r="G332" i="34"/>
  <c r="H332" i="34"/>
  <c r="I332" i="34"/>
  <c r="J332" i="34"/>
  <c r="K332" i="34"/>
  <c r="B333" i="34"/>
  <c r="C333" i="34" s="1"/>
  <c r="F333" i="34"/>
  <c r="G333" i="34"/>
  <c r="H333" i="34"/>
  <c r="I333" i="34"/>
  <c r="J333" i="34"/>
  <c r="K333" i="34"/>
  <c r="B334" i="34"/>
  <c r="C334" i="34" s="1"/>
  <c r="F334" i="34"/>
  <c r="G334" i="34"/>
  <c r="H334" i="34"/>
  <c r="I334" i="34"/>
  <c r="J334" i="34"/>
  <c r="K334" i="34"/>
  <c r="B335" i="34"/>
  <c r="C335" i="34" s="1"/>
  <c r="F335" i="34"/>
  <c r="G335" i="34"/>
  <c r="H335" i="34"/>
  <c r="I335" i="34"/>
  <c r="J335" i="34"/>
  <c r="K335" i="34"/>
  <c r="B336" i="34"/>
  <c r="C336" i="34" s="1"/>
  <c r="F336" i="34"/>
  <c r="G336" i="34"/>
  <c r="H336" i="34"/>
  <c r="I336" i="34"/>
  <c r="J336" i="34"/>
  <c r="K336" i="34"/>
  <c r="B337" i="34"/>
  <c r="C337" i="34" s="1"/>
  <c r="F337" i="34"/>
  <c r="G337" i="34"/>
  <c r="H337" i="34"/>
  <c r="I337" i="34"/>
  <c r="J337" i="34"/>
  <c r="K337" i="34"/>
  <c r="B338" i="34"/>
  <c r="C338" i="34" s="1"/>
  <c r="F338" i="34"/>
  <c r="G338" i="34"/>
  <c r="H338" i="34"/>
  <c r="I338" i="34"/>
  <c r="J338" i="34"/>
  <c r="K338" i="34"/>
  <c r="B339" i="34"/>
  <c r="C339" i="34" s="1"/>
  <c r="F339" i="34"/>
  <c r="G339" i="34"/>
  <c r="H339" i="34"/>
  <c r="I339" i="34"/>
  <c r="J339" i="34"/>
  <c r="K339" i="34"/>
  <c r="B340" i="34"/>
  <c r="C340" i="34" s="1"/>
  <c r="F340" i="34"/>
  <c r="G340" i="34"/>
  <c r="H340" i="34"/>
  <c r="I340" i="34"/>
  <c r="J340" i="34"/>
  <c r="K340" i="34"/>
  <c r="B341" i="34"/>
  <c r="C341" i="34" s="1"/>
  <c r="F341" i="34"/>
  <c r="G341" i="34"/>
  <c r="H341" i="34"/>
  <c r="I341" i="34"/>
  <c r="J341" i="34"/>
  <c r="K341" i="34"/>
  <c r="B342" i="34"/>
  <c r="C342" i="34" s="1"/>
  <c r="F342" i="34"/>
  <c r="G342" i="34"/>
  <c r="H342" i="34"/>
  <c r="I342" i="34"/>
  <c r="J342" i="34"/>
  <c r="K342" i="34"/>
  <c r="B343" i="34"/>
  <c r="C343" i="34" s="1"/>
  <c r="F343" i="34"/>
  <c r="G343" i="34"/>
  <c r="H343" i="34"/>
  <c r="I343" i="34"/>
  <c r="J343" i="34"/>
  <c r="K343" i="34"/>
  <c r="B344" i="34"/>
  <c r="C344" i="34" s="1"/>
  <c r="F344" i="34"/>
  <c r="G344" i="34"/>
  <c r="H344" i="34"/>
  <c r="I344" i="34"/>
  <c r="J344" i="34"/>
  <c r="K344" i="34"/>
  <c r="B345" i="34"/>
  <c r="C345" i="34" s="1"/>
  <c r="F345" i="34"/>
  <c r="G345" i="34"/>
  <c r="H345" i="34"/>
  <c r="I345" i="34"/>
  <c r="J345" i="34"/>
  <c r="K345" i="34"/>
  <c r="B346" i="34"/>
  <c r="C346" i="34" s="1"/>
  <c r="F346" i="34"/>
  <c r="G346" i="34"/>
  <c r="H346" i="34"/>
  <c r="I346" i="34"/>
  <c r="J346" i="34"/>
  <c r="K346" i="34"/>
  <c r="B347" i="34"/>
  <c r="C347" i="34" s="1"/>
  <c r="F347" i="34"/>
  <c r="G347" i="34"/>
  <c r="H347" i="34"/>
  <c r="I347" i="34"/>
  <c r="J347" i="34"/>
  <c r="K347" i="34"/>
  <c r="B348" i="34"/>
  <c r="C348" i="34" s="1"/>
  <c r="F348" i="34"/>
  <c r="G348" i="34"/>
  <c r="H348" i="34"/>
  <c r="I348" i="34"/>
  <c r="J348" i="34"/>
  <c r="K348" i="34"/>
  <c r="B349" i="34"/>
  <c r="C349" i="34" s="1"/>
  <c r="F349" i="34"/>
  <c r="G349" i="34"/>
  <c r="H349" i="34"/>
  <c r="I349" i="34"/>
  <c r="J349" i="34"/>
  <c r="K349" i="34"/>
  <c r="B350" i="34"/>
  <c r="C350" i="34" s="1"/>
  <c r="F350" i="34"/>
  <c r="G350" i="34"/>
  <c r="H350" i="34"/>
  <c r="I350" i="34"/>
  <c r="J350" i="34"/>
  <c r="K350" i="34"/>
  <c r="B351" i="34"/>
  <c r="C351" i="34" s="1"/>
  <c r="F351" i="34"/>
  <c r="G351" i="34"/>
  <c r="H351" i="34"/>
  <c r="I351" i="34"/>
  <c r="J351" i="34"/>
  <c r="K351" i="34"/>
  <c r="B352" i="34"/>
  <c r="C352" i="34" s="1"/>
  <c r="F352" i="34"/>
  <c r="G352" i="34"/>
  <c r="H352" i="34"/>
  <c r="I352" i="34"/>
  <c r="J352" i="34"/>
  <c r="K352" i="34"/>
  <c r="B353" i="34"/>
  <c r="C353" i="34" s="1"/>
  <c r="F353" i="34"/>
  <c r="G353" i="34"/>
  <c r="H353" i="34"/>
  <c r="I353" i="34"/>
  <c r="J353" i="34"/>
  <c r="K353" i="34"/>
  <c r="B354" i="34"/>
  <c r="C354" i="34" s="1"/>
  <c r="F354" i="34"/>
  <c r="G354" i="34"/>
  <c r="H354" i="34"/>
  <c r="I354" i="34"/>
  <c r="J354" i="34"/>
  <c r="K354" i="34"/>
  <c r="B355" i="34"/>
  <c r="C355" i="34" s="1"/>
  <c r="F355" i="34"/>
  <c r="G355" i="34"/>
  <c r="H355" i="34"/>
  <c r="I355" i="34"/>
  <c r="J355" i="34"/>
  <c r="K355" i="34"/>
  <c r="B356" i="34"/>
  <c r="C356" i="34" s="1"/>
  <c r="F356" i="34"/>
  <c r="G356" i="34"/>
  <c r="H356" i="34"/>
  <c r="I356" i="34"/>
  <c r="J356" i="34"/>
  <c r="K356" i="34"/>
  <c r="B357" i="34"/>
  <c r="C357" i="34" s="1"/>
  <c r="F357" i="34"/>
  <c r="G357" i="34"/>
  <c r="H357" i="34"/>
  <c r="I357" i="34"/>
  <c r="J357" i="34"/>
  <c r="K357" i="34"/>
  <c r="B358" i="34"/>
  <c r="C358" i="34" s="1"/>
  <c r="F358" i="34"/>
  <c r="G358" i="34"/>
  <c r="H358" i="34"/>
  <c r="I358" i="34"/>
  <c r="J358" i="34"/>
  <c r="K358" i="34"/>
  <c r="B359" i="34"/>
  <c r="C359" i="34" s="1"/>
  <c r="F359" i="34"/>
  <c r="G359" i="34"/>
  <c r="H359" i="34"/>
  <c r="I359" i="34"/>
  <c r="J359" i="34"/>
  <c r="K359" i="34"/>
  <c r="B360" i="34"/>
  <c r="C360" i="34" s="1"/>
  <c r="F360" i="34"/>
  <c r="G360" i="34"/>
  <c r="H360" i="34"/>
  <c r="I360" i="34"/>
  <c r="J360" i="34"/>
  <c r="K360" i="34"/>
  <c r="B361" i="34"/>
  <c r="C361" i="34" s="1"/>
  <c r="F361" i="34"/>
  <c r="G361" i="34"/>
  <c r="H361" i="34"/>
  <c r="I361" i="34"/>
  <c r="J361" i="34"/>
  <c r="K361" i="34"/>
  <c r="B362" i="34"/>
  <c r="C362" i="34" s="1"/>
  <c r="F362" i="34"/>
  <c r="G362" i="34"/>
  <c r="H362" i="34"/>
  <c r="I362" i="34"/>
  <c r="J362" i="34"/>
  <c r="K362" i="34"/>
  <c r="B363" i="34"/>
  <c r="C363" i="34"/>
  <c r="F363" i="34"/>
  <c r="G363" i="34"/>
  <c r="H363" i="34"/>
  <c r="I363" i="34"/>
  <c r="J363" i="34"/>
  <c r="K363" i="34"/>
  <c r="B364" i="34"/>
  <c r="C364" i="34" s="1"/>
  <c r="F364" i="34"/>
  <c r="G364" i="34"/>
  <c r="H364" i="34"/>
  <c r="I364" i="34"/>
  <c r="J364" i="34"/>
  <c r="K364" i="34"/>
  <c r="B365" i="34"/>
  <c r="C365" i="34" s="1"/>
  <c r="F365" i="34"/>
  <c r="G365" i="34"/>
  <c r="H365" i="34"/>
  <c r="I365" i="34"/>
  <c r="J365" i="34"/>
  <c r="K365" i="34"/>
  <c r="B366" i="34"/>
  <c r="C366" i="34" s="1"/>
  <c r="F366" i="34"/>
  <c r="G366" i="34"/>
  <c r="H366" i="34"/>
  <c r="I366" i="34"/>
  <c r="J366" i="34"/>
  <c r="K366" i="34"/>
  <c r="B367" i="34"/>
  <c r="C367" i="34" s="1"/>
  <c r="F367" i="34"/>
  <c r="G367" i="34"/>
  <c r="H367" i="34"/>
  <c r="I367" i="34"/>
  <c r="J367" i="34"/>
  <c r="K367" i="34"/>
  <c r="B368" i="34"/>
  <c r="C368" i="34"/>
  <c r="F368" i="34"/>
  <c r="G368" i="34"/>
  <c r="H368" i="34"/>
  <c r="I368" i="34"/>
  <c r="J368" i="34"/>
  <c r="K368" i="34"/>
  <c r="L369" i="34"/>
  <c r="M369" i="34"/>
  <c r="N369" i="34"/>
  <c r="O369" i="34"/>
  <c r="AA369" i="34" s="1"/>
  <c r="P369" i="34"/>
  <c r="Q369" i="34"/>
  <c r="R369" i="34"/>
  <c r="S369" i="34"/>
  <c r="T369" i="34"/>
  <c r="U369" i="34"/>
  <c r="V369" i="34"/>
  <c r="W369" i="34"/>
  <c r="X369" i="34"/>
  <c r="Y369" i="34"/>
  <c r="Z369" i="34"/>
  <c r="B371" i="34"/>
  <c r="C371" i="34" s="1"/>
  <c r="F371" i="34"/>
  <c r="G371" i="34"/>
  <c r="H371" i="34"/>
  <c r="I371" i="34"/>
  <c r="J371" i="34"/>
  <c r="K371" i="34"/>
  <c r="B372" i="34"/>
  <c r="C372" i="34" s="1"/>
  <c r="F372" i="34"/>
  <c r="G372" i="34"/>
  <c r="H372" i="34"/>
  <c r="I372" i="34"/>
  <c r="J372" i="34"/>
  <c r="K372" i="34"/>
  <c r="B373" i="34"/>
  <c r="C373" i="34" s="1"/>
  <c r="F373" i="34"/>
  <c r="G373" i="34"/>
  <c r="H373" i="34"/>
  <c r="I373" i="34"/>
  <c r="J373" i="34"/>
  <c r="K373" i="34"/>
  <c r="B374" i="34"/>
  <c r="C374" i="34" s="1"/>
  <c r="F374" i="34"/>
  <c r="G374" i="34"/>
  <c r="H374" i="34"/>
  <c r="I374" i="34"/>
  <c r="J374" i="34"/>
  <c r="K374" i="34"/>
  <c r="B375" i="34"/>
  <c r="C375" i="34" s="1"/>
  <c r="F375" i="34"/>
  <c r="G375" i="34"/>
  <c r="H375" i="34"/>
  <c r="I375" i="34"/>
  <c r="J375" i="34"/>
  <c r="K375" i="34"/>
  <c r="B376" i="34"/>
  <c r="C376" i="34" s="1"/>
  <c r="F376" i="34"/>
  <c r="G376" i="34"/>
  <c r="H376" i="34"/>
  <c r="I376" i="34"/>
  <c r="J376" i="34"/>
  <c r="K376" i="34"/>
  <c r="B377" i="34"/>
  <c r="C377" i="34" s="1"/>
  <c r="F377" i="34"/>
  <c r="G377" i="34"/>
  <c r="H377" i="34"/>
  <c r="I377" i="34"/>
  <c r="J377" i="34"/>
  <c r="K377" i="34"/>
  <c r="B378" i="34"/>
  <c r="C378" i="34" s="1"/>
  <c r="F378" i="34"/>
  <c r="G378" i="34"/>
  <c r="H378" i="34"/>
  <c r="I378" i="34"/>
  <c r="J378" i="34"/>
  <c r="K378" i="34"/>
  <c r="B379" i="34"/>
  <c r="C379" i="34" s="1"/>
  <c r="F379" i="34"/>
  <c r="G379" i="34"/>
  <c r="H379" i="34"/>
  <c r="I379" i="34"/>
  <c r="J379" i="34"/>
  <c r="K379" i="34"/>
  <c r="B380" i="34"/>
  <c r="C380" i="34" s="1"/>
  <c r="F380" i="34"/>
  <c r="G380" i="34"/>
  <c r="H380" i="34"/>
  <c r="I380" i="34"/>
  <c r="J380" i="34"/>
  <c r="K380" i="34"/>
  <c r="B381" i="34"/>
  <c r="C381" i="34" s="1"/>
  <c r="F381" i="34"/>
  <c r="G381" i="34"/>
  <c r="H381" i="34"/>
  <c r="I381" i="34"/>
  <c r="J381" i="34"/>
  <c r="K381" i="34"/>
  <c r="B382" i="34"/>
  <c r="C382" i="34" s="1"/>
  <c r="F382" i="34"/>
  <c r="G382" i="34"/>
  <c r="H382" i="34"/>
  <c r="I382" i="34"/>
  <c r="J382" i="34"/>
  <c r="K382" i="34"/>
  <c r="B383" i="34"/>
  <c r="C383" i="34" s="1"/>
  <c r="F383" i="34"/>
  <c r="G383" i="34"/>
  <c r="H383" i="34"/>
  <c r="I383" i="34"/>
  <c r="J383" i="34"/>
  <c r="K383" i="34"/>
  <c r="L384" i="34"/>
  <c r="M384" i="34"/>
  <c r="N384" i="34"/>
  <c r="O384" i="34"/>
  <c r="P384" i="34"/>
  <c r="Q384" i="34"/>
  <c r="R384" i="34"/>
  <c r="S384" i="34"/>
  <c r="T384" i="34"/>
  <c r="AF384" i="34" s="1"/>
  <c r="U384" i="34"/>
  <c r="V384" i="34"/>
  <c r="W384" i="34"/>
  <c r="X384" i="34"/>
  <c r="Y384" i="34"/>
  <c r="Z384" i="34"/>
  <c r="B386" i="34"/>
  <c r="C386" i="34" s="1"/>
  <c r="F386" i="34"/>
  <c r="G386" i="34"/>
  <c r="H386" i="34"/>
  <c r="I386" i="34"/>
  <c r="J386" i="34"/>
  <c r="K386" i="34"/>
  <c r="B387" i="34"/>
  <c r="C387" i="34" s="1"/>
  <c r="F387" i="34"/>
  <c r="G387" i="34"/>
  <c r="H387" i="34"/>
  <c r="I387" i="34"/>
  <c r="J387" i="34"/>
  <c r="K387" i="34"/>
  <c r="B388" i="34"/>
  <c r="C388" i="34" s="1"/>
  <c r="F388" i="34"/>
  <c r="G388" i="34"/>
  <c r="H388" i="34"/>
  <c r="I388" i="34"/>
  <c r="J388" i="34"/>
  <c r="K388" i="34"/>
  <c r="B389" i="34"/>
  <c r="C389" i="34" s="1"/>
  <c r="F389" i="34"/>
  <c r="G389" i="34"/>
  <c r="H389" i="34"/>
  <c r="I389" i="34"/>
  <c r="J389" i="34"/>
  <c r="K389" i="34"/>
  <c r="B390" i="34"/>
  <c r="C390" i="34" s="1"/>
  <c r="F390" i="34"/>
  <c r="G390" i="34"/>
  <c r="H390" i="34"/>
  <c r="I390" i="34"/>
  <c r="J390" i="34"/>
  <c r="K390" i="34"/>
  <c r="B391" i="34"/>
  <c r="C391" i="34" s="1"/>
  <c r="F391" i="34"/>
  <c r="G391" i="34"/>
  <c r="H391" i="34"/>
  <c r="I391" i="34"/>
  <c r="J391" i="34"/>
  <c r="K391" i="34"/>
  <c r="B392" i="34"/>
  <c r="C392" i="34" s="1"/>
  <c r="F392" i="34"/>
  <c r="G392" i="34"/>
  <c r="H392" i="34"/>
  <c r="I392" i="34"/>
  <c r="J392" i="34"/>
  <c r="K392" i="34"/>
  <c r="B393" i="34"/>
  <c r="C393" i="34" s="1"/>
  <c r="F393" i="34"/>
  <c r="G393" i="34"/>
  <c r="H393" i="34"/>
  <c r="I393" i="34"/>
  <c r="J393" i="34"/>
  <c r="K393" i="34"/>
  <c r="B394" i="34"/>
  <c r="C394" i="34" s="1"/>
  <c r="F394" i="34"/>
  <c r="G394" i="34"/>
  <c r="H394" i="34"/>
  <c r="I394" i="34"/>
  <c r="J394" i="34"/>
  <c r="K394" i="34"/>
  <c r="B395" i="34"/>
  <c r="C395" i="34" s="1"/>
  <c r="F395" i="34"/>
  <c r="G395" i="34"/>
  <c r="H395" i="34"/>
  <c r="I395" i="34"/>
  <c r="J395" i="34"/>
  <c r="K395" i="34"/>
  <c r="B396" i="34"/>
  <c r="C396" i="34" s="1"/>
  <c r="F396" i="34"/>
  <c r="G396" i="34"/>
  <c r="H396" i="34"/>
  <c r="I396" i="34"/>
  <c r="J396" i="34"/>
  <c r="K396" i="34"/>
  <c r="B397" i="34"/>
  <c r="C397" i="34" s="1"/>
  <c r="F397" i="34"/>
  <c r="G397" i="34"/>
  <c r="H397" i="34"/>
  <c r="I397" i="34"/>
  <c r="J397" i="34"/>
  <c r="K397" i="34"/>
  <c r="B398" i="34"/>
  <c r="C398" i="34" s="1"/>
  <c r="F398" i="34"/>
  <c r="G398" i="34"/>
  <c r="H398" i="34"/>
  <c r="I398" i="34"/>
  <c r="J398" i="34"/>
  <c r="K398" i="34"/>
  <c r="B399" i="34"/>
  <c r="C399" i="34" s="1"/>
  <c r="F399" i="34"/>
  <c r="G399" i="34"/>
  <c r="H399" i="34"/>
  <c r="I399" i="34"/>
  <c r="J399" i="34"/>
  <c r="K399" i="34"/>
  <c r="B400" i="34"/>
  <c r="C400" i="34"/>
  <c r="F400" i="34"/>
  <c r="G400" i="34"/>
  <c r="H400" i="34"/>
  <c r="I400" i="34"/>
  <c r="J400" i="34"/>
  <c r="K400" i="34"/>
  <c r="B401" i="34"/>
  <c r="C401" i="34" s="1"/>
  <c r="F401" i="34"/>
  <c r="G401" i="34"/>
  <c r="H401" i="34"/>
  <c r="I401" i="34"/>
  <c r="J401" i="34"/>
  <c r="K401" i="34"/>
  <c r="B402" i="34"/>
  <c r="C402" i="34" s="1"/>
  <c r="F402" i="34"/>
  <c r="G402" i="34"/>
  <c r="H402" i="34"/>
  <c r="I402" i="34"/>
  <c r="J402" i="34"/>
  <c r="K402" i="34"/>
  <c r="L403" i="34"/>
  <c r="M403" i="34"/>
  <c r="N403" i="34"/>
  <c r="O403" i="34"/>
  <c r="AA403" i="34" s="1"/>
  <c r="P403" i="34"/>
  <c r="AB403" i="34" s="1"/>
  <c r="Q403" i="34"/>
  <c r="AC403" i="34" s="1"/>
  <c r="R403" i="34"/>
  <c r="AD403" i="34" s="1"/>
  <c r="S403" i="34"/>
  <c r="AE403" i="34" s="1"/>
  <c r="T403" i="34"/>
  <c r="AF403" i="34" s="1"/>
  <c r="U403" i="34"/>
  <c r="V403" i="34"/>
  <c r="W403" i="34"/>
  <c r="X403" i="34"/>
  <c r="Y403" i="34"/>
  <c r="Z403" i="34"/>
  <c r="B405" i="34"/>
  <c r="C405" i="34" s="1"/>
  <c r="D405" i="34"/>
  <c r="M405" i="34"/>
  <c r="D406" i="34"/>
  <c r="E406" i="34"/>
  <c r="F406" i="34"/>
  <c r="G406" i="34"/>
  <c r="G407" i="34" s="1"/>
  <c r="H406" i="34"/>
  <c r="H407" i="34" s="1"/>
  <c r="I406" i="34"/>
  <c r="I407" i="34" s="1"/>
  <c r="J406" i="34"/>
  <c r="K406" i="34"/>
  <c r="K407" i="34" s="1"/>
  <c r="L406" i="34"/>
  <c r="L405" i="34" s="1"/>
  <c r="M406" i="34"/>
  <c r="N406" i="34"/>
  <c r="N405" i="34" s="1"/>
  <c r="N407" i="34" s="1"/>
  <c r="O406" i="34"/>
  <c r="O405" i="34" s="1"/>
  <c r="O407" i="34" s="1"/>
  <c r="P406" i="34"/>
  <c r="Q406" i="34"/>
  <c r="Q405" i="34" s="1"/>
  <c r="Q407" i="34" s="1"/>
  <c r="R406" i="34"/>
  <c r="S406" i="34"/>
  <c r="S405" i="34" s="1"/>
  <c r="T406" i="34"/>
  <c r="J407" i="34"/>
  <c r="B408" i="34"/>
  <c r="C408" i="34" s="1"/>
  <c r="F408" i="34"/>
  <c r="G408" i="34"/>
  <c r="H408" i="34"/>
  <c r="I408" i="34"/>
  <c r="J408" i="34"/>
  <c r="K408" i="34"/>
  <c r="B409" i="34"/>
  <c r="C409" i="34" s="1"/>
  <c r="F409" i="34"/>
  <c r="G409" i="34"/>
  <c r="H409" i="34"/>
  <c r="I409" i="34"/>
  <c r="J409" i="34"/>
  <c r="K409" i="34"/>
  <c r="B410" i="34"/>
  <c r="C410" i="34" s="1"/>
  <c r="F410" i="34"/>
  <c r="G410" i="34"/>
  <c r="H410" i="34"/>
  <c r="I410" i="34"/>
  <c r="J410" i="34"/>
  <c r="K410" i="34"/>
  <c r="B411" i="34"/>
  <c r="C411" i="34" s="1"/>
  <c r="F411" i="34"/>
  <c r="G411" i="34"/>
  <c r="H411" i="34"/>
  <c r="I411" i="34"/>
  <c r="J411" i="34"/>
  <c r="K411" i="34"/>
  <c r="B412" i="34"/>
  <c r="C412" i="34" s="1"/>
  <c r="F412" i="34"/>
  <c r="G412" i="34"/>
  <c r="H412" i="34"/>
  <c r="I412" i="34"/>
  <c r="J412" i="34"/>
  <c r="K412" i="34"/>
  <c r="B413" i="34"/>
  <c r="C413" i="34" s="1"/>
  <c r="F413" i="34"/>
  <c r="G413" i="34"/>
  <c r="H413" i="34"/>
  <c r="I413" i="34"/>
  <c r="J413" i="34"/>
  <c r="K413" i="34"/>
  <c r="B414" i="34"/>
  <c r="C414" i="34" s="1"/>
  <c r="F414" i="34"/>
  <c r="G414" i="34"/>
  <c r="H414" i="34"/>
  <c r="I414" i="34"/>
  <c r="J414" i="34"/>
  <c r="K414" i="34"/>
  <c r="B415" i="34"/>
  <c r="C415" i="34" s="1"/>
  <c r="F415" i="34"/>
  <c r="G415" i="34"/>
  <c r="H415" i="34"/>
  <c r="I415" i="34"/>
  <c r="J415" i="34"/>
  <c r="K415" i="34"/>
  <c r="B416" i="34"/>
  <c r="C416" i="34" s="1"/>
  <c r="F416" i="34"/>
  <c r="G416" i="34"/>
  <c r="H416" i="34"/>
  <c r="I416" i="34"/>
  <c r="J416" i="34"/>
  <c r="K416" i="34"/>
  <c r="B417" i="34"/>
  <c r="C417" i="34" s="1"/>
  <c r="F417" i="34"/>
  <c r="G417" i="34"/>
  <c r="H417" i="34"/>
  <c r="I417" i="34"/>
  <c r="J417" i="34"/>
  <c r="K417" i="34"/>
  <c r="B418" i="34"/>
  <c r="C418" i="34" s="1"/>
  <c r="F418" i="34"/>
  <c r="G418" i="34"/>
  <c r="H418" i="34"/>
  <c r="I418" i="34"/>
  <c r="J418" i="34"/>
  <c r="K418" i="34"/>
  <c r="B419" i="34"/>
  <c r="C419" i="34" s="1"/>
  <c r="F419" i="34"/>
  <c r="G419" i="34"/>
  <c r="H419" i="34"/>
  <c r="I419" i="34"/>
  <c r="J419" i="34"/>
  <c r="K419" i="34"/>
  <c r="B420" i="34"/>
  <c r="C420" i="34" s="1"/>
  <c r="F420" i="34"/>
  <c r="D420" i="34" s="1"/>
  <c r="G420" i="34"/>
  <c r="H420" i="34"/>
  <c r="I420" i="34"/>
  <c r="J420" i="34"/>
  <c r="K420" i="34"/>
  <c r="B421" i="34"/>
  <c r="C421" i="34"/>
  <c r="F421" i="34"/>
  <c r="G421" i="34"/>
  <c r="H421" i="34"/>
  <c r="I421" i="34"/>
  <c r="J421" i="34"/>
  <c r="K421" i="34"/>
  <c r="L422" i="34"/>
  <c r="M422" i="34"/>
  <c r="N422" i="34"/>
  <c r="O422" i="34"/>
  <c r="P422" i="34"/>
  <c r="Q422" i="34"/>
  <c r="R422" i="34"/>
  <c r="S422" i="34"/>
  <c r="T422" i="34"/>
  <c r="U422" i="34"/>
  <c r="V422" i="34"/>
  <c r="W422" i="34"/>
  <c r="X422" i="34"/>
  <c r="Y422" i="34"/>
  <c r="Z422" i="34"/>
  <c r="D319" i="34" l="1"/>
  <c r="D355" i="34"/>
  <c r="J320" i="34"/>
  <c r="J321" i="34" s="1"/>
  <c r="J403" i="34"/>
  <c r="J404" i="34" s="1"/>
  <c r="D273" i="34"/>
  <c r="D389" i="34"/>
  <c r="D165" i="34"/>
  <c r="D98" i="34"/>
  <c r="D21" i="34"/>
  <c r="D181" i="34"/>
  <c r="D221" i="34"/>
  <c r="D82" i="34"/>
  <c r="D302" i="34"/>
  <c r="F281" i="34"/>
  <c r="D156" i="34"/>
  <c r="D343" i="34"/>
  <c r="D43" i="34"/>
  <c r="D291" i="34"/>
  <c r="D283" i="34"/>
  <c r="D234" i="34"/>
  <c r="F87" i="34"/>
  <c r="D76" i="34"/>
  <c r="D394" i="34"/>
  <c r="D351" i="34"/>
  <c r="D129" i="34"/>
  <c r="D51" i="34"/>
  <c r="D402" i="34"/>
  <c r="D375" i="34"/>
  <c r="D288" i="34"/>
  <c r="G210" i="34"/>
  <c r="G211" i="34" s="1"/>
  <c r="F126" i="34"/>
  <c r="D65" i="34"/>
  <c r="D383" i="34"/>
  <c r="D331" i="34"/>
  <c r="D298" i="34"/>
  <c r="F210" i="34"/>
  <c r="F211" i="34" s="1"/>
  <c r="D345" i="34"/>
  <c r="K329" i="34"/>
  <c r="K330" i="34" s="1"/>
  <c r="D145" i="34"/>
  <c r="D134" i="34"/>
  <c r="D17" i="34"/>
  <c r="D177" i="34"/>
  <c r="D86" i="34"/>
  <c r="D39" i="34"/>
  <c r="D25" i="34"/>
  <c r="D416" i="34"/>
  <c r="I281" i="34"/>
  <c r="I282" i="34" s="1"/>
  <c r="D158" i="34"/>
  <c r="D33" i="34"/>
  <c r="D401" i="34"/>
  <c r="F263" i="34"/>
  <c r="D252" i="34"/>
  <c r="D19" i="34"/>
  <c r="D390" i="34"/>
  <c r="D147" i="34"/>
  <c r="D109" i="34"/>
  <c r="D80" i="34"/>
  <c r="K403" i="34"/>
  <c r="K404" i="34" s="1"/>
  <c r="D398" i="34"/>
  <c r="D44" i="34"/>
  <c r="D41" i="34"/>
  <c r="M477" i="34"/>
  <c r="Z485" i="34"/>
  <c r="X493" i="34"/>
  <c r="AA443" i="34"/>
  <c r="I508" i="34"/>
  <c r="K479" i="34"/>
  <c r="V490" i="34"/>
  <c r="K511" i="34"/>
  <c r="V500" i="34"/>
  <c r="W500" i="34"/>
  <c r="L477" i="34"/>
  <c r="F446" i="34"/>
  <c r="F490" i="34"/>
  <c r="I477" i="34"/>
  <c r="J484" i="34"/>
  <c r="D37" i="34"/>
  <c r="G509" i="34"/>
  <c r="K505" i="34"/>
  <c r="F499" i="34"/>
  <c r="T491" i="34"/>
  <c r="K487" i="34"/>
  <c r="H484" i="34"/>
  <c r="S467" i="34"/>
  <c r="K422" i="34"/>
  <c r="D246" i="34"/>
  <c r="L424" i="34"/>
  <c r="D123" i="34"/>
  <c r="D59" i="34"/>
  <c r="U507" i="34"/>
  <c r="J479" i="34"/>
  <c r="I511" i="34"/>
  <c r="X485" i="34"/>
  <c r="D225" i="34"/>
  <c r="T500" i="34"/>
  <c r="V485" i="34"/>
  <c r="D347" i="34"/>
  <c r="S510" i="34"/>
  <c r="K492" i="34"/>
  <c r="D121" i="34"/>
  <c r="H499" i="34"/>
  <c r="I492" i="34"/>
  <c r="G488" i="34"/>
  <c r="K484" i="34"/>
  <c r="G477" i="34"/>
  <c r="D352" i="34"/>
  <c r="I369" i="34"/>
  <c r="I370" i="34" s="1"/>
  <c r="P510" i="34"/>
  <c r="F506" i="34"/>
  <c r="G499" i="34"/>
  <c r="H492" i="34"/>
  <c r="F488" i="34"/>
  <c r="F477" i="34"/>
  <c r="D360" i="34"/>
  <c r="F509" i="34"/>
  <c r="J505" i="34"/>
  <c r="K498" i="34"/>
  <c r="S491" i="34"/>
  <c r="J487" i="34"/>
  <c r="G484" i="34"/>
  <c r="F466" i="34"/>
  <c r="D357" i="34"/>
  <c r="G320" i="34"/>
  <c r="G321" i="34" s="1"/>
  <c r="D294" i="34"/>
  <c r="D48" i="34"/>
  <c r="D31" i="34"/>
  <c r="AF508" i="34"/>
  <c r="I505" i="34"/>
  <c r="H496" i="34"/>
  <c r="R491" i="34"/>
  <c r="I487" i="34"/>
  <c r="G481" i="34"/>
  <c r="F464" i="34"/>
  <c r="D417" i="34"/>
  <c r="K384" i="34"/>
  <c r="K385" i="34" s="1"/>
  <c r="D152" i="34"/>
  <c r="AE508" i="34"/>
  <c r="H505" i="34"/>
  <c r="G496" i="34"/>
  <c r="Q491" i="34"/>
  <c r="H487" i="34"/>
  <c r="AF480" i="34"/>
  <c r="AA463" i="34"/>
  <c r="J384" i="34"/>
  <c r="J385" i="34" s="1"/>
  <c r="K320" i="34"/>
  <c r="K321" i="34" s="1"/>
  <c r="G281" i="34"/>
  <c r="G282" i="34" s="1"/>
  <c r="D243" i="34"/>
  <c r="G490" i="34"/>
  <c r="T507" i="34"/>
  <c r="G493" i="34"/>
  <c r="J499" i="34"/>
  <c r="D97" i="34"/>
  <c r="J66" i="34"/>
  <c r="J67" i="34" s="1"/>
  <c r="J492" i="34"/>
  <c r="D235" i="34"/>
  <c r="AD508" i="34"/>
  <c r="J502" i="34"/>
  <c r="M424" i="34"/>
  <c r="L407" i="34"/>
  <c r="N508" i="34"/>
  <c r="AA490" i="34"/>
  <c r="G384" i="34"/>
  <c r="G385" i="34" s="1"/>
  <c r="D141" i="34"/>
  <c r="Q486" i="34"/>
  <c r="D380" i="34"/>
  <c r="F384" i="34"/>
  <c r="F385" i="34" s="1"/>
  <c r="J281" i="34"/>
  <c r="J282" i="34" s="1"/>
  <c r="I263" i="34"/>
  <c r="I264" i="34" s="1"/>
  <c r="W493" i="34"/>
  <c r="V493" i="34"/>
  <c r="D407" i="34"/>
  <c r="U510" i="34"/>
  <c r="W485" i="34"/>
  <c r="R507" i="34"/>
  <c r="F493" i="34"/>
  <c r="D23" i="34"/>
  <c r="I499" i="34"/>
  <c r="H477" i="34"/>
  <c r="Q510" i="34"/>
  <c r="K502" i="34"/>
  <c r="P491" i="34"/>
  <c r="AE480" i="34"/>
  <c r="AE511" i="34"/>
  <c r="O491" i="34"/>
  <c r="AD480" i="34"/>
  <c r="AD511" i="34"/>
  <c r="J495" i="34"/>
  <c r="L448" i="34"/>
  <c r="D307" i="34"/>
  <c r="H502" i="34"/>
  <c r="AB480" i="34"/>
  <c r="N511" i="34"/>
  <c r="P486" i="34"/>
  <c r="F329" i="34"/>
  <c r="F330" i="34" s="1"/>
  <c r="D274" i="34"/>
  <c r="H263" i="34"/>
  <c r="H264" i="34" s="1"/>
  <c r="D194" i="34"/>
  <c r="D178" i="34"/>
  <c r="J511" i="34"/>
  <c r="D105" i="34"/>
  <c r="I479" i="34"/>
  <c r="T510" i="34"/>
  <c r="S500" i="34"/>
  <c r="D412" i="34"/>
  <c r="R510" i="34"/>
  <c r="M463" i="34"/>
  <c r="AC508" i="34"/>
  <c r="I320" i="34"/>
  <c r="I321" i="34" s="1"/>
  <c r="R486" i="34"/>
  <c r="M508" i="34"/>
  <c r="I495" i="34"/>
  <c r="S447" i="34"/>
  <c r="G502" i="34"/>
  <c r="Z446" i="34"/>
  <c r="H281" i="34"/>
  <c r="H282" i="34" s="1"/>
  <c r="K508" i="34"/>
  <c r="O486" i="34"/>
  <c r="D323" i="34"/>
  <c r="D199" i="34"/>
  <c r="D95" i="34"/>
  <c r="Y485" i="34"/>
  <c r="D100" i="34"/>
  <c r="U500" i="34"/>
  <c r="S507" i="34"/>
  <c r="D387" i="34"/>
  <c r="D295" i="34"/>
  <c r="AE451" i="34"/>
  <c r="Y467" i="34"/>
  <c r="O477" i="34"/>
  <c r="I480" i="34"/>
  <c r="H481" i="34"/>
  <c r="H485" i="34"/>
  <c r="AB485" i="34"/>
  <c r="U486" i="34"/>
  <c r="H488" i="34"/>
  <c r="H490" i="34"/>
  <c r="AB490" i="34"/>
  <c r="U491" i="34"/>
  <c r="H493" i="34"/>
  <c r="AB493" i="34"/>
  <c r="I496" i="34"/>
  <c r="K499" i="34"/>
  <c r="Y500" i="34"/>
  <c r="F503" i="34"/>
  <c r="H506" i="34"/>
  <c r="V507" i="34"/>
  <c r="O508" i="34"/>
  <c r="H509" i="34"/>
  <c r="V510" i="34"/>
  <c r="O511" i="34"/>
  <c r="N480" i="34"/>
  <c r="L490" i="34"/>
  <c r="G497" i="34"/>
  <c r="Z507" i="34"/>
  <c r="O480" i="34"/>
  <c r="G489" i="34"/>
  <c r="M493" i="34"/>
  <c r="K503" i="34"/>
  <c r="G510" i="34"/>
  <c r="J473" i="34"/>
  <c r="AA486" i="34"/>
  <c r="N493" i="34"/>
  <c r="AE500" i="34"/>
  <c r="U508" i="34"/>
  <c r="Q433" i="34"/>
  <c r="H478" i="34"/>
  <c r="T485" i="34"/>
  <c r="N489" i="34"/>
  <c r="T490" i="34"/>
  <c r="G495" i="34"/>
  <c r="I498" i="34"/>
  <c r="N507" i="34"/>
  <c r="G508" i="34"/>
  <c r="G511" i="34"/>
  <c r="H479" i="34"/>
  <c r="G487" i="34"/>
  <c r="H495" i="34"/>
  <c r="H508" i="34"/>
  <c r="AB511" i="34"/>
  <c r="P456" i="34"/>
  <c r="AF467" i="34"/>
  <c r="V477" i="34"/>
  <c r="J480" i="34"/>
  <c r="F482" i="34"/>
  <c r="I485" i="34"/>
  <c r="AC485" i="34"/>
  <c r="V486" i="34"/>
  <c r="I488" i="34"/>
  <c r="I490" i="34"/>
  <c r="AC490" i="34"/>
  <c r="V491" i="34"/>
  <c r="I493" i="34"/>
  <c r="AC493" i="34"/>
  <c r="J496" i="34"/>
  <c r="F500" i="34"/>
  <c r="Z500" i="34"/>
  <c r="G503" i="34"/>
  <c r="I506" i="34"/>
  <c r="W507" i="34"/>
  <c r="P508" i="34"/>
  <c r="I509" i="34"/>
  <c r="W510" i="34"/>
  <c r="P511" i="34"/>
  <c r="K471" i="34"/>
  <c r="Y486" i="34"/>
  <c r="L493" i="34"/>
  <c r="J503" i="34"/>
  <c r="S508" i="34"/>
  <c r="J472" i="34"/>
  <c r="J482" i="34"/>
  <c r="F486" i="34"/>
  <c r="F491" i="34"/>
  <c r="H497" i="34"/>
  <c r="G507" i="34"/>
  <c r="AA510" i="34"/>
  <c r="T480" i="34"/>
  <c r="G486" i="34"/>
  <c r="G491" i="34"/>
  <c r="I497" i="34"/>
  <c r="H507" i="34"/>
  <c r="AB510" i="34"/>
  <c r="V476" i="34"/>
  <c r="M486" i="34"/>
  <c r="T493" i="34"/>
  <c r="F505" i="34"/>
  <c r="AA511" i="34"/>
  <c r="AC476" i="34"/>
  <c r="U490" i="34"/>
  <c r="G505" i="34"/>
  <c r="I457" i="34"/>
  <c r="K469" i="34"/>
  <c r="W477" i="34"/>
  <c r="K480" i="34"/>
  <c r="G482" i="34"/>
  <c r="J485" i="34"/>
  <c r="AD485" i="34"/>
  <c r="W486" i="34"/>
  <c r="J488" i="34"/>
  <c r="J490" i="34"/>
  <c r="AD490" i="34"/>
  <c r="W491" i="34"/>
  <c r="J493" i="34"/>
  <c r="AD493" i="34"/>
  <c r="K496" i="34"/>
  <c r="G500" i="34"/>
  <c r="AA500" i="34"/>
  <c r="H503" i="34"/>
  <c r="J506" i="34"/>
  <c r="X507" i="34"/>
  <c r="Q508" i="34"/>
  <c r="J509" i="34"/>
  <c r="X510" i="34"/>
  <c r="Q511" i="34"/>
  <c r="H458" i="34"/>
  <c r="L485" i="34"/>
  <c r="AF490" i="34"/>
  <c r="I500" i="34"/>
  <c r="Z510" i="34"/>
  <c r="Z477" i="34"/>
  <c r="Z486" i="34"/>
  <c r="Z491" i="34"/>
  <c r="AD500" i="34"/>
  <c r="T508" i="34"/>
  <c r="AB458" i="34"/>
  <c r="K482" i="34"/>
  <c r="H489" i="34"/>
  <c r="AA491" i="34"/>
  <c r="K500" i="34"/>
  <c r="AB507" i="34"/>
  <c r="U511" i="34"/>
  <c r="Z480" i="34"/>
  <c r="M491" i="34"/>
  <c r="J501" i="34"/>
  <c r="N510" i="34"/>
  <c r="G443" i="34"/>
  <c r="U485" i="34"/>
  <c r="G492" i="34"/>
  <c r="K501" i="34"/>
  <c r="O510" i="34"/>
  <c r="AC457" i="34"/>
  <c r="K470" i="34"/>
  <c r="X477" i="34"/>
  <c r="L480" i="34"/>
  <c r="H482" i="34"/>
  <c r="K485" i="34"/>
  <c r="AE485" i="34"/>
  <c r="X486" i="34"/>
  <c r="K488" i="34"/>
  <c r="K490" i="34"/>
  <c r="AE490" i="34"/>
  <c r="X491" i="34"/>
  <c r="K493" i="34"/>
  <c r="AE493" i="34"/>
  <c r="F497" i="34"/>
  <c r="H500" i="34"/>
  <c r="AB500" i="34"/>
  <c r="I503" i="34"/>
  <c r="K506" i="34"/>
  <c r="Y507" i="34"/>
  <c r="R508" i="34"/>
  <c r="K509" i="34"/>
  <c r="Y510" i="34"/>
  <c r="R511" i="34"/>
  <c r="Y477" i="34"/>
  <c r="I482" i="34"/>
  <c r="AF485" i="34"/>
  <c r="F489" i="34"/>
  <c r="Y491" i="34"/>
  <c r="AF493" i="34"/>
  <c r="AC500" i="34"/>
  <c r="F507" i="34"/>
  <c r="F510" i="34"/>
  <c r="S511" i="34"/>
  <c r="V458" i="34"/>
  <c r="M485" i="34"/>
  <c r="M490" i="34"/>
  <c r="F494" i="34"/>
  <c r="J500" i="34"/>
  <c r="AA507" i="34"/>
  <c r="T511" i="34"/>
  <c r="AA477" i="34"/>
  <c r="N485" i="34"/>
  <c r="N490" i="34"/>
  <c r="G494" i="34"/>
  <c r="F504" i="34"/>
  <c r="H510" i="34"/>
  <c r="F484" i="34"/>
  <c r="J498" i="34"/>
  <c r="O459" i="34"/>
  <c r="J474" i="34"/>
  <c r="AB477" i="34"/>
  <c r="U480" i="34"/>
  <c r="F483" i="34"/>
  <c r="O485" i="34"/>
  <c r="H486" i="34"/>
  <c r="AB486" i="34"/>
  <c r="I489" i="34"/>
  <c r="O490" i="34"/>
  <c r="H491" i="34"/>
  <c r="AB491" i="34"/>
  <c r="O493" i="34"/>
  <c r="H494" i="34"/>
  <c r="J497" i="34"/>
  <c r="L500" i="34"/>
  <c r="AF500" i="34"/>
  <c r="G504" i="34"/>
  <c r="I507" i="34"/>
  <c r="AC507" i="34"/>
  <c r="V508" i="34"/>
  <c r="I510" i="34"/>
  <c r="AC510" i="34"/>
  <c r="V511" i="34"/>
  <c r="U459" i="34"/>
  <c r="I475" i="34"/>
  <c r="AC477" i="34"/>
  <c r="V480" i="34"/>
  <c r="G483" i="34"/>
  <c r="P485" i="34"/>
  <c r="I486" i="34"/>
  <c r="AC486" i="34"/>
  <c r="J489" i="34"/>
  <c r="P490" i="34"/>
  <c r="I491" i="34"/>
  <c r="AC491" i="34"/>
  <c r="P493" i="34"/>
  <c r="I494" i="34"/>
  <c r="K497" i="34"/>
  <c r="M500" i="34"/>
  <c r="F501" i="34"/>
  <c r="H504" i="34"/>
  <c r="J507" i="34"/>
  <c r="AD507" i="34"/>
  <c r="W508" i="34"/>
  <c r="J510" i="34"/>
  <c r="AD510" i="34"/>
  <c r="W511" i="34"/>
  <c r="H460" i="34"/>
  <c r="I476" i="34"/>
  <c r="AD477" i="34"/>
  <c r="W480" i="34"/>
  <c r="H483" i="34"/>
  <c r="Q485" i="34"/>
  <c r="J486" i="34"/>
  <c r="AD486" i="34"/>
  <c r="K489" i="34"/>
  <c r="Q490" i="34"/>
  <c r="J491" i="34"/>
  <c r="AD491" i="34"/>
  <c r="Q493" i="34"/>
  <c r="J494" i="34"/>
  <c r="F498" i="34"/>
  <c r="N500" i="34"/>
  <c r="G501" i="34"/>
  <c r="I504" i="34"/>
  <c r="K507" i="34"/>
  <c r="AE507" i="34"/>
  <c r="X508" i="34"/>
  <c r="K510" i="34"/>
  <c r="AE510" i="34"/>
  <c r="X511" i="34"/>
  <c r="N462" i="34"/>
  <c r="K483" i="34"/>
  <c r="F487" i="34"/>
  <c r="F492" i="34"/>
  <c r="Q500" i="34"/>
  <c r="AA508" i="34"/>
  <c r="T462" i="34"/>
  <c r="AA480" i="34"/>
  <c r="N486" i="34"/>
  <c r="Q489" i="34"/>
  <c r="N491" i="34"/>
  <c r="U493" i="34"/>
  <c r="R500" i="34"/>
  <c r="O507" i="34"/>
  <c r="AB508" i="34"/>
  <c r="H511" i="34"/>
  <c r="U461" i="34"/>
  <c r="P476" i="34"/>
  <c r="AF477" i="34"/>
  <c r="X480" i="34"/>
  <c r="I483" i="34"/>
  <c r="R485" i="34"/>
  <c r="K486" i="34"/>
  <c r="AE486" i="34"/>
  <c r="L489" i="34"/>
  <c r="R490" i="34"/>
  <c r="K491" i="34"/>
  <c r="AE491" i="34"/>
  <c r="R493" i="34"/>
  <c r="K494" i="34"/>
  <c r="G498" i="34"/>
  <c r="O500" i="34"/>
  <c r="H501" i="34"/>
  <c r="J504" i="34"/>
  <c r="L507" i="34"/>
  <c r="AF507" i="34"/>
  <c r="Y508" i="34"/>
  <c r="L510" i="34"/>
  <c r="AF510" i="34"/>
  <c r="Y511" i="34"/>
  <c r="X432" i="34"/>
  <c r="AA461" i="34"/>
  <c r="T476" i="34"/>
  <c r="F478" i="34"/>
  <c r="Y480" i="34"/>
  <c r="J483" i="34"/>
  <c r="S485" i="34"/>
  <c r="L486" i="34"/>
  <c r="AF486" i="34"/>
  <c r="M489" i="34"/>
  <c r="S490" i="34"/>
  <c r="L491" i="34"/>
  <c r="AF491" i="34"/>
  <c r="S493" i="34"/>
  <c r="F495" i="34"/>
  <c r="H498" i="34"/>
  <c r="P500" i="34"/>
  <c r="I501" i="34"/>
  <c r="K504" i="34"/>
  <c r="M507" i="34"/>
  <c r="F508" i="34"/>
  <c r="Z508" i="34"/>
  <c r="M510" i="34"/>
  <c r="F511" i="34"/>
  <c r="Z511" i="34"/>
  <c r="Q507" i="34"/>
  <c r="G485" i="34"/>
  <c r="P507" i="34"/>
  <c r="F485" i="34"/>
  <c r="G506" i="34"/>
  <c r="AF511" i="34"/>
  <c r="F496" i="34"/>
  <c r="T486" i="34"/>
  <c r="K495" i="34"/>
  <c r="S486" i="34"/>
  <c r="G463" i="34"/>
  <c r="I502" i="34"/>
  <c r="AC480" i="34"/>
  <c r="AC511" i="34"/>
  <c r="Z490" i="34"/>
  <c r="L508" i="34"/>
  <c r="AA493" i="34"/>
  <c r="Y490" i="34"/>
  <c r="H480" i="34"/>
  <c r="M511" i="34"/>
  <c r="F502" i="34"/>
  <c r="Z493" i="34"/>
  <c r="X490" i="34"/>
  <c r="G480" i="34"/>
  <c r="L511" i="34"/>
  <c r="J508" i="34"/>
  <c r="X500" i="34"/>
  <c r="Y493" i="34"/>
  <c r="W490" i="34"/>
  <c r="AA485" i="34"/>
  <c r="F480" i="34"/>
  <c r="M445" i="34"/>
  <c r="I403" i="34"/>
  <c r="I404" i="34" s="1"/>
  <c r="D342" i="34"/>
  <c r="J369" i="34"/>
  <c r="J370" i="34" s="1"/>
  <c r="D20" i="34"/>
  <c r="D377" i="34"/>
  <c r="D349" i="34"/>
  <c r="G329" i="34"/>
  <c r="G330" i="34" s="1"/>
  <c r="D284" i="34"/>
  <c r="D185" i="34"/>
  <c r="M3" i="34"/>
  <c r="H66" i="34"/>
  <c r="H67" i="34" s="1"/>
  <c r="K308" i="34"/>
  <c r="K309" i="34" s="1"/>
  <c r="D279" i="34"/>
  <c r="D203" i="34"/>
  <c r="D180" i="34"/>
  <c r="I117" i="34"/>
  <c r="I118" i="34" s="1"/>
  <c r="L3" i="34"/>
  <c r="D84" i="34"/>
  <c r="D362" i="34"/>
  <c r="D414" i="34"/>
  <c r="D325" i="34"/>
  <c r="J87" i="34"/>
  <c r="D69" i="34"/>
  <c r="J308" i="34"/>
  <c r="J309" i="34" s="1"/>
  <c r="D172" i="34"/>
  <c r="D55" i="34"/>
  <c r="I422" i="34"/>
  <c r="H403" i="34"/>
  <c r="H404" i="34" s="1"/>
  <c r="K304" i="34"/>
  <c r="K305" i="34" s="1"/>
  <c r="D271" i="34"/>
  <c r="D256" i="34"/>
  <c r="D237" i="34"/>
  <c r="D14" i="34"/>
  <c r="D421" i="34"/>
  <c r="D332" i="34"/>
  <c r="D327" i="34"/>
  <c r="H320" i="34"/>
  <c r="H321" i="34" s="1"/>
  <c r="H308" i="34"/>
  <c r="H309" i="34" s="1"/>
  <c r="H304" i="34"/>
  <c r="H305" i="34" s="1"/>
  <c r="D174" i="34"/>
  <c r="K170" i="34"/>
  <c r="K171" i="34" s="1"/>
  <c r="D287" i="34"/>
  <c r="D418" i="34"/>
  <c r="G403" i="34"/>
  <c r="G404" i="34" s="1"/>
  <c r="D366" i="34"/>
  <c r="D413" i="34"/>
  <c r="D301" i="34"/>
  <c r="D278" i="34"/>
  <c r="D192" i="34"/>
  <c r="D166" i="34"/>
  <c r="D155" i="34"/>
  <c r="I126" i="34"/>
  <c r="I127" i="34" s="1"/>
  <c r="D116" i="34"/>
  <c r="D24" i="34"/>
  <c r="D409" i="34"/>
  <c r="D333" i="34"/>
  <c r="D53" i="34"/>
  <c r="D45" i="34"/>
  <c r="D381" i="34"/>
  <c r="J422" i="34"/>
  <c r="D371" i="34"/>
  <c r="D353" i="34"/>
  <c r="D386" i="34"/>
  <c r="H369" i="34"/>
  <c r="H370" i="34" s="1"/>
  <c r="D179" i="34"/>
  <c r="K210" i="34"/>
  <c r="K211" i="34" s="1"/>
  <c r="D251" i="34"/>
  <c r="G422" i="34"/>
  <c r="G423" i="34" s="1"/>
  <c r="G308" i="34"/>
  <c r="G309" i="34" s="1"/>
  <c r="D132" i="34"/>
  <c r="D285" i="34"/>
  <c r="K263" i="34"/>
  <c r="K264" i="34" s="1"/>
  <c r="D250" i="34"/>
  <c r="D410" i="34"/>
  <c r="D293" i="34"/>
  <c r="K126" i="34"/>
  <c r="K127" i="34" s="1"/>
  <c r="D54" i="34"/>
  <c r="D196" i="34"/>
  <c r="G369" i="34"/>
  <c r="G370" i="34" s="1"/>
  <c r="H329" i="34"/>
  <c r="H330" i="34" s="1"/>
  <c r="D297" i="34"/>
  <c r="F422" i="34"/>
  <c r="F423" i="34" s="1"/>
  <c r="D265" i="34"/>
  <c r="D373" i="34"/>
  <c r="D303" i="34"/>
  <c r="D290" i="34"/>
  <c r="D173" i="34"/>
  <c r="D124" i="34"/>
  <c r="T424" i="34"/>
  <c r="S424" i="34"/>
  <c r="R424" i="34"/>
  <c r="P424" i="34"/>
  <c r="AE170" i="34"/>
  <c r="AI170" i="34" s="1"/>
  <c r="O424" i="34"/>
  <c r="O489" i="34"/>
  <c r="S407" i="34"/>
  <c r="S489" i="34"/>
  <c r="T405" i="34"/>
  <c r="T489" i="34" s="1"/>
  <c r="R405" i="34"/>
  <c r="R489" i="34" s="1"/>
  <c r="P405" i="34"/>
  <c r="P489" i="34" s="1"/>
  <c r="AF126" i="34"/>
  <c r="AC329" i="34"/>
  <c r="AA384" i="34"/>
  <c r="AD369" i="34"/>
  <c r="AC320" i="34"/>
  <c r="AC369" i="34"/>
  <c r="AB320" i="34"/>
  <c r="AB369" i="34"/>
  <c r="AA320" i="34"/>
  <c r="AB263" i="34"/>
  <c r="AI403" i="34"/>
  <c r="AE281" i="34"/>
  <c r="AB258" i="34"/>
  <c r="AB329" i="34"/>
  <c r="AA329" i="34"/>
  <c r="AD210" i="34"/>
  <c r="AE422" i="34"/>
  <c r="AE369" i="34"/>
  <c r="AE304" i="34"/>
  <c r="AE263" i="34"/>
  <c r="AB210" i="34"/>
  <c r="AD304" i="34"/>
  <c r="AD263" i="34"/>
  <c r="AA210" i="34"/>
  <c r="AE384" i="34"/>
  <c r="AD308" i="34"/>
  <c r="AE308" i="34"/>
  <c r="AD384" i="34"/>
  <c r="AC308" i="34"/>
  <c r="AD281" i="34"/>
  <c r="AA304" i="34"/>
  <c r="AC384" i="34"/>
  <c r="AB308" i="34"/>
  <c r="AC281" i="34"/>
  <c r="AB126" i="34"/>
  <c r="AE117" i="34"/>
  <c r="AB384" i="34"/>
  <c r="AB281" i="34"/>
  <c r="M430" i="34"/>
  <c r="L431" i="34"/>
  <c r="AF431" i="34"/>
  <c r="Y432" i="34"/>
  <c r="R433" i="34"/>
  <c r="K434" i="34"/>
  <c r="J437" i="34"/>
  <c r="I440" i="34"/>
  <c r="AC440" i="34"/>
  <c r="H443" i="34"/>
  <c r="AB443" i="34"/>
  <c r="N445" i="34"/>
  <c r="G446" i="34"/>
  <c r="AA446" i="34"/>
  <c r="T447" i="34"/>
  <c r="M448" i="34"/>
  <c r="F449" i="34"/>
  <c r="S450" i="34"/>
  <c r="L451" i="34"/>
  <c r="AF451" i="34"/>
  <c r="Y452" i="34"/>
  <c r="K454" i="34"/>
  <c r="Q456" i="34"/>
  <c r="J457" i="34"/>
  <c r="AD457" i="34"/>
  <c r="W458" i="34"/>
  <c r="P459" i="34"/>
  <c r="I460" i="34"/>
  <c r="V461" i="34"/>
  <c r="O462" i="34"/>
  <c r="H463" i="34"/>
  <c r="AB463" i="34"/>
  <c r="G466" i="34"/>
  <c r="T467" i="34"/>
  <c r="F469" i="34"/>
  <c r="K474" i="34"/>
  <c r="Q476" i="34"/>
  <c r="J477" i="34"/>
  <c r="S430" i="34"/>
  <c r="M431" i="34"/>
  <c r="F432" i="34"/>
  <c r="Z432" i="34"/>
  <c r="S433" i="34"/>
  <c r="K437" i="34"/>
  <c r="J440" i="34"/>
  <c r="AD440" i="34"/>
  <c r="I443" i="34"/>
  <c r="AC443" i="34"/>
  <c r="O445" i="34"/>
  <c r="H446" i="34"/>
  <c r="AB446" i="34"/>
  <c r="U447" i="34"/>
  <c r="N448" i="34"/>
  <c r="G449" i="34"/>
  <c r="T450" i="34"/>
  <c r="M451" i="34"/>
  <c r="F452" i="34"/>
  <c r="Z452" i="34"/>
  <c r="R456" i="34"/>
  <c r="K457" i="34"/>
  <c r="AE457" i="34"/>
  <c r="X458" i="34"/>
  <c r="Q459" i="34"/>
  <c r="J460" i="34"/>
  <c r="W461" i="34"/>
  <c r="P462" i="34"/>
  <c r="I463" i="34"/>
  <c r="AC463" i="34"/>
  <c r="H466" i="34"/>
  <c r="U467" i="34"/>
  <c r="G469" i="34"/>
  <c r="F472" i="34"/>
  <c r="R476" i="34"/>
  <c r="K477" i="34"/>
  <c r="AE477" i="34"/>
  <c r="U430" i="34"/>
  <c r="N431" i="34"/>
  <c r="G432" i="34"/>
  <c r="AA432" i="34"/>
  <c r="T433" i="34"/>
  <c r="F435" i="34"/>
  <c r="K440" i="34"/>
  <c r="AE440" i="34"/>
  <c r="J443" i="34"/>
  <c r="AD443" i="34"/>
  <c r="P445" i="34"/>
  <c r="I446" i="34"/>
  <c r="AC446" i="34"/>
  <c r="V447" i="34"/>
  <c r="O448" i="34"/>
  <c r="H449" i="34"/>
  <c r="U450" i="34"/>
  <c r="N451" i="34"/>
  <c r="G452" i="34"/>
  <c r="AA452" i="34"/>
  <c r="F455" i="34"/>
  <c r="S456" i="34"/>
  <c r="L457" i="34"/>
  <c r="AF457" i="34"/>
  <c r="Y458" i="34"/>
  <c r="R459" i="34"/>
  <c r="K460" i="34"/>
  <c r="X461" i="34"/>
  <c r="Q462" i="34"/>
  <c r="J463" i="34"/>
  <c r="AD463" i="34"/>
  <c r="I466" i="34"/>
  <c r="V467" i="34"/>
  <c r="H469" i="34"/>
  <c r="G472" i="34"/>
  <c r="F475" i="34"/>
  <c r="S476" i="34"/>
  <c r="V430" i="34"/>
  <c r="O431" i="34"/>
  <c r="H432" i="34"/>
  <c r="AB432" i="34"/>
  <c r="U433" i="34"/>
  <c r="G435" i="34"/>
  <c r="F438" i="34"/>
  <c r="L440" i="34"/>
  <c r="AF440" i="34"/>
  <c r="K443" i="34"/>
  <c r="AE443" i="34"/>
  <c r="Q445" i="34"/>
  <c r="J446" i="34"/>
  <c r="AD446" i="34"/>
  <c r="W447" i="34"/>
  <c r="P448" i="34"/>
  <c r="I449" i="34"/>
  <c r="V450" i="34"/>
  <c r="O451" i="34"/>
  <c r="H452" i="34"/>
  <c r="AB452" i="34"/>
  <c r="G455" i="34"/>
  <c r="T456" i="34"/>
  <c r="M457" i="34"/>
  <c r="F458" i="34"/>
  <c r="Z458" i="34"/>
  <c r="S459" i="34"/>
  <c r="Y461" i="34"/>
  <c r="R462" i="34"/>
  <c r="K463" i="34"/>
  <c r="AE463" i="34"/>
  <c r="J466" i="34"/>
  <c r="W467" i="34"/>
  <c r="I469" i="34"/>
  <c r="H472" i="34"/>
  <c r="G475" i="34"/>
  <c r="W430" i="34"/>
  <c r="P431" i="34"/>
  <c r="I432" i="34"/>
  <c r="AC432" i="34"/>
  <c r="V433" i="34"/>
  <c r="H435" i="34"/>
  <c r="G438" i="34"/>
  <c r="M440" i="34"/>
  <c r="F441" i="34"/>
  <c r="L443" i="34"/>
  <c r="AF443" i="34"/>
  <c r="R445" i="34"/>
  <c r="K446" i="34"/>
  <c r="AE446" i="34"/>
  <c r="X447" i="34"/>
  <c r="Q448" i="34"/>
  <c r="J449" i="34"/>
  <c r="W450" i="34"/>
  <c r="P451" i="34"/>
  <c r="I452" i="34"/>
  <c r="AC452" i="34"/>
  <c r="H455" i="34"/>
  <c r="U456" i="34"/>
  <c r="N457" i="34"/>
  <c r="G458" i="34"/>
  <c r="AA458" i="34"/>
  <c r="T459" i="34"/>
  <c r="F461" i="34"/>
  <c r="Z461" i="34"/>
  <c r="S462" i="34"/>
  <c r="L463" i="34"/>
  <c r="AF463" i="34"/>
  <c r="K466" i="34"/>
  <c r="X467" i="34"/>
  <c r="J469" i="34"/>
  <c r="I472" i="34"/>
  <c r="H475" i="34"/>
  <c r="U476" i="34"/>
  <c r="N477" i="34"/>
  <c r="G478" i="34"/>
  <c r="M480" i="34"/>
  <c r="F481" i="34"/>
  <c r="X430" i="34"/>
  <c r="Q431" i="34"/>
  <c r="J432" i="34"/>
  <c r="AD432" i="34"/>
  <c r="W433" i="34"/>
  <c r="I435" i="34"/>
  <c r="H438" i="34"/>
  <c r="N440" i="34"/>
  <c r="G441" i="34"/>
  <c r="M443" i="34"/>
  <c r="F444" i="34"/>
  <c r="S445" i="34"/>
  <c r="L446" i="34"/>
  <c r="AF446" i="34"/>
  <c r="Y447" i="34"/>
  <c r="R448" i="34"/>
  <c r="K449" i="34"/>
  <c r="X450" i="34"/>
  <c r="Q451" i="34"/>
  <c r="J452" i="34"/>
  <c r="AD452" i="34"/>
  <c r="I455" i="34"/>
  <c r="V456" i="34"/>
  <c r="O457" i="34"/>
  <c r="Y430" i="34"/>
  <c r="R431" i="34"/>
  <c r="K432" i="34"/>
  <c r="AE432" i="34"/>
  <c r="X433" i="34"/>
  <c r="J435" i="34"/>
  <c r="I438" i="34"/>
  <c r="O440" i="34"/>
  <c r="H441" i="34"/>
  <c r="N443" i="34"/>
  <c r="G444" i="34"/>
  <c r="T445" i="34"/>
  <c r="M446" i="34"/>
  <c r="F447" i="34"/>
  <c r="Z447" i="34"/>
  <c r="S448" i="34"/>
  <c r="Y450" i="34"/>
  <c r="R451" i="34"/>
  <c r="K452" i="34"/>
  <c r="AE452" i="34"/>
  <c r="J455" i="34"/>
  <c r="W456" i="34"/>
  <c r="P457" i="34"/>
  <c r="I458" i="34"/>
  <c r="AC458" i="34"/>
  <c r="V459" i="34"/>
  <c r="H461" i="34"/>
  <c r="AB461" i="34"/>
  <c r="U462" i="34"/>
  <c r="N463" i="34"/>
  <c r="G464" i="34"/>
  <c r="F467" i="34"/>
  <c r="Z467" i="34"/>
  <c r="K472" i="34"/>
  <c r="J475" i="34"/>
  <c r="W476" i="34"/>
  <c r="P477" i="34"/>
  <c r="I478" i="34"/>
  <c r="Z430" i="34"/>
  <c r="S431" i="34"/>
  <c r="L432" i="34"/>
  <c r="AF432" i="34"/>
  <c r="Y433" i="34"/>
  <c r="K435" i="34"/>
  <c r="J438" i="34"/>
  <c r="P440" i="34"/>
  <c r="I441" i="34"/>
  <c r="O443" i="34"/>
  <c r="H444" i="34"/>
  <c r="U445" i="34"/>
  <c r="N446" i="34"/>
  <c r="G447" i="34"/>
  <c r="AA447" i="34"/>
  <c r="T448" i="34"/>
  <c r="F450" i="34"/>
  <c r="Z450" i="34"/>
  <c r="S451" i="34"/>
  <c r="L452" i="34"/>
  <c r="AF452" i="34"/>
  <c r="K455" i="34"/>
  <c r="X456" i="34"/>
  <c r="Q457" i="34"/>
  <c r="J458" i="34"/>
  <c r="AD458" i="34"/>
  <c r="W459" i="34"/>
  <c r="I461" i="34"/>
  <c r="AC461" i="34"/>
  <c r="V462" i="34"/>
  <c r="O463" i="34"/>
  <c r="H464" i="34"/>
  <c r="G467" i="34"/>
  <c r="AA467" i="34"/>
  <c r="F470" i="34"/>
  <c r="K475" i="34"/>
  <c r="X476" i="34"/>
  <c r="Q477" i="34"/>
  <c r="J478" i="34"/>
  <c r="P480" i="34"/>
  <c r="I481" i="34"/>
  <c r="AA430" i="34"/>
  <c r="T431" i="34"/>
  <c r="M432" i="34"/>
  <c r="F433" i="34"/>
  <c r="Z433" i="34"/>
  <c r="K438" i="34"/>
  <c r="Q440" i="34"/>
  <c r="J441" i="34"/>
  <c r="P443" i="34"/>
  <c r="I444" i="34"/>
  <c r="V445" i="34"/>
  <c r="O446" i="34"/>
  <c r="H447" i="34"/>
  <c r="AB447" i="34"/>
  <c r="U448" i="34"/>
  <c r="G450" i="34"/>
  <c r="AA450" i="34"/>
  <c r="T451" i="34"/>
  <c r="M452" i="34"/>
  <c r="F453" i="34"/>
  <c r="Y456" i="34"/>
  <c r="R457" i="34"/>
  <c r="K458" i="34"/>
  <c r="AE458" i="34"/>
  <c r="X459" i="34"/>
  <c r="J461" i="34"/>
  <c r="AD461" i="34"/>
  <c r="W462" i="34"/>
  <c r="P463" i="34"/>
  <c r="I464" i="34"/>
  <c r="H467" i="34"/>
  <c r="AB467" i="34"/>
  <c r="G470" i="34"/>
  <c r="F473" i="34"/>
  <c r="Y476" i="34"/>
  <c r="R477" i="34"/>
  <c r="K478" i="34"/>
  <c r="Q480" i="34"/>
  <c r="J481" i="34"/>
  <c r="I484" i="34"/>
  <c r="AB430" i="34"/>
  <c r="U431" i="34"/>
  <c r="N432" i="34"/>
  <c r="G433" i="34"/>
  <c r="AA433" i="34"/>
  <c r="F436" i="34"/>
  <c r="R440" i="34"/>
  <c r="K441" i="34"/>
  <c r="Q443" i="34"/>
  <c r="J444" i="34"/>
  <c r="W445" i="34"/>
  <c r="P446" i="34"/>
  <c r="I447" i="34"/>
  <c r="AC447" i="34"/>
  <c r="V448" i="34"/>
  <c r="H450" i="34"/>
  <c r="AB450" i="34"/>
  <c r="U451" i="34"/>
  <c r="N452" i="34"/>
  <c r="G453" i="34"/>
  <c r="F456" i="34"/>
  <c r="Z456" i="34"/>
  <c r="S457" i="34"/>
  <c r="L458" i="34"/>
  <c r="AF458" i="34"/>
  <c r="Y459" i="34"/>
  <c r="K461" i="34"/>
  <c r="AE461" i="34"/>
  <c r="X462" i="34"/>
  <c r="Q463" i="34"/>
  <c r="J464" i="34"/>
  <c r="I467" i="34"/>
  <c r="AC467" i="34"/>
  <c r="H470" i="34"/>
  <c r="G473" i="34"/>
  <c r="F476" i="34"/>
  <c r="Z476" i="34"/>
  <c r="S477" i="34"/>
  <c r="R480" i="34"/>
  <c r="K481" i="34"/>
  <c r="AC430" i="34"/>
  <c r="V431" i="34"/>
  <c r="O432" i="34"/>
  <c r="H433" i="34"/>
  <c r="AB433" i="34"/>
  <c r="G436" i="34"/>
  <c r="F439" i="34"/>
  <c r="S440" i="34"/>
  <c r="R443" i="34"/>
  <c r="K444" i="34"/>
  <c r="X445" i="34"/>
  <c r="Q446" i="34"/>
  <c r="J447" i="34"/>
  <c r="AD447" i="34"/>
  <c r="W448" i="34"/>
  <c r="I450" i="34"/>
  <c r="AC450" i="34"/>
  <c r="V451" i="34"/>
  <c r="O452" i="34"/>
  <c r="H453" i="34"/>
  <c r="G456" i="34"/>
  <c r="AA456" i="34"/>
  <c r="T457" i="34"/>
  <c r="M458" i="34"/>
  <c r="F459" i="34"/>
  <c r="Z459" i="34"/>
  <c r="L461" i="34"/>
  <c r="AF461" i="34"/>
  <c r="Y462" i="34"/>
  <c r="R463" i="34"/>
  <c r="K464" i="34"/>
  <c r="J467" i="34"/>
  <c r="AD467" i="34"/>
  <c r="I470" i="34"/>
  <c r="H473" i="34"/>
  <c r="G476" i="34"/>
  <c r="AA476" i="34"/>
  <c r="T477" i="34"/>
  <c r="F479" i="34"/>
  <c r="S480" i="34"/>
  <c r="AD430" i="34"/>
  <c r="W431" i="34"/>
  <c r="P432" i="34"/>
  <c r="I433" i="34"/>
  <c r="AC433" i="34"/>
  <c r="H436" i="34"/>
  <c r="G439" i="34"/>
  <c r="T440" i="34"/>
  <c r="F442" i="34"/>
  <c r="S443" i="34"/>
  <c r="Y445" i="34"/>
  <c r="R446" i="34"/>
  <c r="K447" i="34"/>
  <c r="AE447" i="34"/>
  <c r="X448" i="34"/>
  <c r="J450" i="34"/>
  <c r="AD450" i="34"/>
  <c r="W451" i="34"/>
  <c r="P452" i="34"/>
  <c r="I453" i="34"/>
  <c r="H456" i="34"/>
  <c r="AB456" i="34"/>
  <c r="U457" i="34"/>
  <c r="N458" i="34"/>
  <c r="G459" i="34"/>
  <c r="AA459" i="34"/>
  <c r="M461" i="34"/>
  <c r="F462" i="34"/>
  <c r="Z462" i="34"/>
  <c r="S463" i="34"/>
  <c r="K467" i="34"/>
  <c r="AE467" i="34"/>
  <c r="J470" i="34"/>
  <c r="I473" i="34"/>
  <c r="H476" i="34"/>
  <c r="AB476" i="34"/>
  <c r="U477" i="34"/>
  <c r="G479" i="34"/>
  <c r="AE430" i="34"/>
  <c r="X431" i="34"/>
  <c r="Q432" i="34"/>
  <c r="J433" i="34"/>
  <c r="AD433" i="34"/>
  <c r="I436" i="34"/>
  <c r="H439" i="34"/>
  <c r="U440" i="34"/>
  <c r="G442" i="34"/>
  <c r="T443" i="34"/>
  <c r="F445" i="34"/>
  <c r="Z445" i="34"/>
  <c r="S446" i="34"/>
  <c r="L447" i="34"/>
  <c r="AF447" i="34"/>
  <c r="Y448" i="34"/>
  <c r="K450" i="34"/>
  <c r="AE450" i="34"/>
  <c r="X451" i="34"/>
  <c r="Q452" i="34"/>
  <c r="J453" i="34"/>
  <c r="I456" i="34"/>
  <c r="AC456" i="34"/>
  <c r="V457" i="34"/>
  <c r="O458" i="34"/>
  <c r="H459" i="34"/>
  <c r="AB459" i="34"/>
  <c r="N461" i="34"/>
  <c r="G462" i="34"/>
  <c r="AA462" i="34"/>
  <c r="T463" i="34"/>
  <c r="F465" i="34"/>
  <c r="L467" i="34"/>
  <c r="AF430" i="34"/>
  <c r="Y431" i="34"/>
  <c r="R432" i="34"/>
  <c r="K433" i="34"/>
  <c r="AE433" i="34"/>
  <c r="J436" i="34"/>
  <c r="I439" i="34"/>
  <c r="V440" i="34"/>
  <c r="H442" i="34"/>
  <c r="U443" i="34"/>
  <c r="G445" i="34"/>
  <c r="AA445" i="34"/>
  <c r="T446" i="34"/>
  <c r="M447" i="34"/>
  <c r="F448" i="34"/>
  <c r="Z448" i="34"/>
  <c r="L450" i="34"/>
  <c r="AF450" i="34"/>
  <c r="Y451" i="34"/>
  <c r="R452" i="34"/>
  <c r="K453" i="34"/>
  <c r="J456" i="34"/>
  <c r="AD456" i="34"/>
  <c r="W457" i="34"/>
  <c r="P458" i="34"/>
  <c r="I459" i="34"/>
  <c r="AC459" i="34"/>
  <c r="O461" i="34"/>
  <c r="H462" i="34"/>
  <c r="AB462" i="34"/>
  <c r="U463" i="34"/>
  <c r="G465" i="34"/>
  <c r="M467" i="34"/>
  <c r="F468" i="34"/>
  <c r="K473" i="34"/>
  <c r="J476" i="34"/>
  <c r="AD476" i="34"/>
  <c r="F431" i="34"/>
  <c r="Z431" i="34"/>
  <c r="S432" i="34"/>
  <c r="L433" i="34"/>
  <c r="AF433" i="34"/>
  <c r="K436" i="34"/>
  <c r="J439" i="34"/>
  <c r="W440" i="34"/>
  <c r="I442" i="34"/>
  <c r="V443" i="34"/>
  <c r="H445" i="34"/>
  <c r="AB445" i="34"/>
  <c r="U446" i="34"/>
  <c r="N447" i="34"/>
  <c r="G448" i="34"/>
  <c r="AA448" i="34"/>
  <c r="M450" i="34"/>
  <c r="F451" i="34"/>
  <c r="Z451" i="34"/>
  <c r="S452" i="34"/>
  <c r="K456" i="34"/>
  <c r="AE456" i="34"/>
  <c r="X457" i="34"/>
  <c r="Q458" i="34"/>
  <c r="J459" i="34"/>
  <c r="AD459" i="34"/>
  <c r="P461" i="34"/>
  <c r="I462" i="34"/>
  <c r="AC462" i="34"/>
  <c r="V463" i="34"/>
  <c r="H465" i="34"/>
  <c r="N467" i="34"/>
  <c r="G468" i="34"/>
  <c r="F471" i="34"/>
  <c r="K476" i="34"/>
  <c r="AE476" i="34"/>
  <c r="H430" i="34"/>
  <c r="G431" i="34"/>
  <c r="AA431" i="34"/>
  <c r="T432" i="34"/>
  <c r="M433" i="34"/>
  <c r="F434" i="34"/>
  <c r="K439" i="34"/>
  <c r="X440" i="34"/>
  <c r="J442" i="34"/>
  <c r="W443" i="34"/>
  <c r="I445" i="34"/>
  <c r="AC445" i="34"/>
  <c r="V446" i="34"/>
  <c r="O447" i="34"/>
  <c r="H448" i="34"/>
  <c r="AB448" i="34"/>
  <c r="N450" i="34"/>
  <c r="G451" i="34"/>
  <c r="AA451" i="34"/>
  <c r="T452" i="34"/>
  <c r="F454" i="34"/>
  <c r="L456" i="34"/>
  <c r="AF456" i="34"/>
  <c r="Y457" i="34"/>
  <c r="R458" i="34"/>
  <c r="K459" i="34"/>
  <c r="AE459" i="34"/>
  <c r="Q461" i="34"/>
  <c r="J462" i="34"/>
  <c r="AD462" i="34"/>
  <c r="W463" i="34"/>
  <c r="I465" i="34"/>
  <c r="O467" i="34"/>
  <c r="H468" i="34"/>
  <c r="G471" i="34"/>
  <c r="F474" i="34"/>
  <c r="L476" i="34"/>
  <c r="AF476" i="34"/>
  <c r="I430" i="34"/>
  <c r="H431" i="34"/>
  <c r="AB431" i="34"/>
  <c r="U432" i="34"/>
  <c r="N433" i="34"/>
  <c r="G434" i="34"/>
  <c r="F437" i="34"/>
  <c r="Y440" i="34"/>
  <c r="K442" i="34"/>
  <c r="X443" i="34"/>
  <c r="J445" i="34"/>
  <c r="AD445" i="34"/>
  <c r="W446" i="34"/>
  <c r="P447" i="34"/>
  <c r="I448" i="34"/>
  <c r="AC448" i="34"/>
  <c r="O450" i="34"/>
  <c r="H451" i="34"/>
  <c r="AB451" i="34"/>
  <c r="U452" i="34"/>
  <c r="G454" i="34"/>
  <c r="M456" i="34"/>
  <c r="F457" i="34"/>
  <c r="Z457" i="34"/>
  <c r="S458" i="34"/>
  <c r="L459" i="34"/>
  <c r="AF459" i="34"/>
  <c r="R461" i="34"/>
  <c r="K462" i="34"/>
  <c r="AE462" i="34"/>
  <c r="X463" i="34"/>
  <c r="J465" i="34"/>
  <c r="P467" i="34"/>
  <c r="I468" i="34"/>
  <c r="H471" i="34"/>
  <c r="G474" i="34"/>
  <c r="M476" i="34"/>
  <c r="J430" i="34"/>
  <c r="I431" i="34"/>
  <c r="AC431" i="34"/>
  <c r="V432" i="34"/>
  <c r="O433" i="34"/>
  <c r="H434" i="34"/>
  <c r="G437" i="34"/>
  <c r="F440" i="34"/>
  <c r="Z440" i="34"/>
  <c r="Y443" i="34"/>
  <c r="K445" i="34"/>
  <c r="AE445" i="34"/>
  <c r="X446" i="34"/>
  <c r="Q447" i="34"/>
  <c r="J448" i="34"/>
  <c r="AD448" i="34"/>
  <c r="P450" i="34"/>
  <c r="I451" i="34"/>
  <c r="AC451" i="34"/>
  <c r="V452" i="34"/>
  <c r="H454" i="34"/>
  <c r="N456" i="34"/>
  <c r="G457" i="34"/>
  <c r="AA457" i="34"/>
  <c r="T458" i="34"/>
  <c r="M459" i="34"/>
  <c r="F460" i="34"/>
  <c r="S461" i="34"/>
  <c r="L462" i="34"/>
  <c r="AF462" i="34"/>
  <c r="Y463" i="34"/>
  <c r="K465" i="34"/>
  <c r="Q467" i="34"/>
  <c r="J468" i="34"/>
  <c r="I471" i="34"/>
  <c r="H474" i="34"/>
  <c r="N476" i="34"/>
  <c r="K430" i="34"/>
  <c r="J431" i="34"/>
  <c r="AD431" i="34"/>
  <c r="W432" i="34"/>
  <c r="P433" i="34"/>
  <c r="I434" i="34"/>
  <c r="H437" i="34"/>
  <c r="G440" i="34"/>
  <c r="AA440" i="34"/>
  <c r="F443" i="34"/>
  <c r="Z443" i="34"/>
  <c r="L445" i="34"/>
  <c r="AF445" i="34"/>
  <c r="Y446" i="34"/>
  <c r="R447" i="34"/>
  <c r="K448" i="34"/>
  <c r="AE448" i="34"/>
  <c r="Q450" i="34"/>
  <c r="J451" i="34"/>
  <c r="AD451" i="34"/>
  <c r="W452" i="34"/>
  <c r="I454" i="34"/>
  <c r="O456" i="34"/>
  <c r="H457" i="34"/>
  <c r="AB457" i="34"/>
  <c r="U458" i="34"/>
  <c r="N459" i="34"/>
  <c r="G460" i="34"/>
  <c r="T461" i="34"/>
  <c r="M462" i="34"/>
  <c r="F463" i="34"/>
  <c r="Z463" i="34"/>
  <c r="R467" i="34"/>
  <c r="K468" i="34"/>
  <c r="J471" i="34"/>
  <c r="I474" i="34"/>
  <c r="O476" i="34"/>
  <c r="AB440" i="34"/>
  <c r="H440" i="34"/>
  <c r="J454" i="34"/>
  <c r="X452" i="34"/>
  <c r="I437" i="34"/>
  <c r="K451" i="34"/>
  <c r="R450" i="34"/>
  <c r="I423" i="34"/>
  <c r="G461" i="34"/>
  <c r="AF448" i="34"/>
  <c r="J434" i="34"/>
  <c r="AE431" i="34"/>
  <c r="K431" i="34"/>
  <c r="L430" i="34"/>
  <c r="H422" i="34"/>
  <c r="J423" i="34"/>
  <c r="D376" i="34"/>
  <c r="K423" i="34"/>
  <c r="N430" i="34"/>
  <c r="O430" i="34"/>
  <c r="P430" i="34"/>
  <c r="Q430" i="34"/>
  <c r="R430" i="34"/>
  <c r="T430" i="34"/>
  <c r="F430" i="34"/>
  <c r="G430" i="34"/>
  <c r="D395" i="34"/>
  <c r="D359" i="34"/>
  <c r="F403" i="34"/>
  <c r="D399" i="34"/>
  <c r="I384" i="34"/>
  <c r="I385" i="34" s="1"/>
  <c r="N424" i="34"/>
  <c r="H384" i="34"/>
  <c r="H385" i="34" s="1"/>
  <c r="D379" i="34"/>
  <c r="D363" i="34"/>
  <c r="K369" i="34"/>
  <c r="K370" i="34" s="1"/>
  <c r="AH406" i="34"/>
  <c r="D393" i="34"/>
  <c r="D391" i="34"/>
  <c r="D419" i="34"/>
  <c r="D415" i="34"/>
  <c r="D411" i="34"/>
  <c r="D408" i="34"/>
  <c r="D397" i="34"/>
  <c r="M407" i="34"/>
  <c r="D364" i="34"/>
  <c r="D400" i="34"/>
  <c r="D368" i="34"/>
  <c r="D315" i="34"/>
  <c r="D367" i="34"/>
  <c r="Q424" i="34"/>
  <c r="D388" i="34"/>
  <c r="D378" i="34"/>
  <c r="D392" i="34"/>
  <c r="D335" i="34"/>
  <c r="AF422" i="34"/>
  <c r="F407" i="34"/>
  <c r="D372" i="34"/>
  <c r="AF369" i="34"/>
  <c r="D317" i="34"/>
  <c r="D396" i="34"/>
  <c r="AD422" i="34"/>
  <c r="AC422" i="34"/>
  <c r="D337" i="34"/>
  <c r="AB422" i="34"/>
  <c r="AA422" i="34"/>
  <c r="D382" i="34"/>
  <c r="D374" i="34"/>
  <c r="D341" i="34"/>
  <c r="J329" i="34"/>
  <c r="J330" i="34" s="1"/>
  <c r="F369" i="34"/>
  <c r="D365" i="34"/>
  <c r="D361" i="34"/>
  <c r="D350" i="34"/>
  <c r="D339" i="34"/>
  <c r="I329" i="34"/>
  <c r="I330" i="34" s="1"/>
  <c r="F320" i="34"/>
  <c r="D311" i="34"/>
  <c r="G304" i="34"/>
  <c r="G305" i="34" s="1"/>
  <c r="D348" i="34"/>
  <c r="D326" i="34"/>
  <c r="F282" i="34"/>
  <c r="D358" i="34"/>
  <c r="AF304" i="34"/>
  <c r="D346" i="34"/>
  <c r="D245" i="34"/>
  <c r="D344" i="34"/>
  <c r="AF329" i="34"/>
  <c r="D328" i="34"/>
  <c r="AF320" i="34"/>
  <c r="AE329" i="34"/>
  <c r="AE320" i="34"/>
  <c r="D299" i="34"/>
  <c r="AD329" i="34"/>
  <c r="D356" i="34"/>
  <c r="D340" i="34"/>
  <c r="D255" i="34"/>
  <c r="D338" i="34"/>
  <c r="D336" i="34"/>
  <c r="AF263" i="34"/>
  <c r="D354" i="34"/>
  <c r="D313" i="34"/>
  <c r="D334" i="34"/>
  <c r="D314" i="34"/>
  <c r="D310" i="34"/>
  <c r="D324" i="34"/>
  <c r="D292" i="34"/>
  <c r="D318" i="34"/>
  <c r="D270" i="34"/>
  <c r="D241" i="34"/>
  <c r="D238" i="34"/>
  <c r="G258" i="34"/>
  <c r="G259" i="34" s="1"/>
  <c r="D267" i="34"/>
  <c r="D231" i="34"/>
  <c r="D217" i="34"/>
  <c r="D289" i="34"/>
  <c r="D275" i="34"/>
  <c r="AA258" i="34"/>
  <c r="J304" i="34"/>
  <c r="J305" i="34" s="1"/>
  <c r="D300" i="34"/>
  <c r="D296" i="34"/>
  <c r="D277" i="34"/>
  <c r="D266" i="34"/>
  <c r="D257" i="34"/>
  <c r="I304" i="34"/>
  <c r="I305" i="34" s="1"/>
  <c r="D242" i="34"/>
  <c r="D223" i="34"/>
  <c r="D215" i="34"/>
  <c r="D272" i="34"/>
  <c r="D229" i="34"/>
  <c r="I258" i="34"/>
  <c r="I259" i="34" s="1"/>
  <c r="D322" i="34"/>
  <c r="D316" i="34"/>
  <c r="D312" i="34"/>
  <c r="D306" i="34"/>
  <c r="D308" i="34" s="1"/>
  <c r="D232" i="34"/>
  <c r="F304" i="34"/>
  <c r="H210" i="34"/>
  <c r="H211" i="34" s="1"/>
  <c r="D269" i="34"/>
  <c r="J263" i="34"/>
  <c r="J264" i="34" s="1"/>
  <c r="D247" i="34"/>
  <c r="D239" i="34"/>
  <c r="D218" i="34"/>
  <c r="AF281" i="34"/>
  <c r="D276" i="34"/>
  <c r="D262" i="34"/>
  <c r="D260" i="34"/>
  <c r="J258" i="34"/>
  <c r="J259" i="34" s="1"/>
  <c r="F258" i="34"/>
  <c r="D212" i="34"/>
  <c r="G263" i="34"/>
  <c r="G264" i="34" s="1"/>
  <c r="D248" i="34"/>
  <c r="D280" i="34"/>
  <c r="D268" i="34"/>
  <c r="F264" i="34"/>
  <c r="D244" i="34"/>
  <c r="H258" i="34"/>
  <c r="H259" i="34" s="1"/>
  <c r="D261" i="34"/>
  <c r="D230" i="34"/>
  <c r="D227" i="34"/>
  <c r="D253" i="34"/>
  <c r="AA308" i="34"/>
  <c r="D233" i="34"/>
  <c r="F308" i="34"/>
  <c r="D286" i="34"/>
  <c r="D222" i="34"/>
  <c r="D254" i="34"/>
  <c r="D219" i="34"/>
  <c r="K281" i="34"/>
  <c r="K282" i="34" s="1"/>
  <c r="D249" i="34"/>
  <c r="K258" i="34"/>
  <c r="K259" i="34" s="1"/>
  <c r="D201" i="34"/>
  <c r="D195" i="34"/>
  <c r="D220" i="34"/>
  <c r="D150" i="34"/>
  <c r="D228" i="34"/>
  <c r="D226" i="34"/>
  <c r="D224" i="34"/>
  <c r="D205" i="34"/>
  <c r="D183" i="34"/>
  <c r="D160" i="34"/>
  <c r="D202" i="34"/>
  <c r="J210" i="34"/>
  <c r="J211" i="34" s="1"/>
  <c r="D216" i="34"/>
  <c r="D144" i="34"/>
  <c r="I170" i="34"/>
  <c r="I171" i="34" s="1"/>
  <c r="D153" i="34"/>
  <c r="D187" i="34"/>
  <c r="H170" i="34"/>
  <c r="H171" i="34" s="1"/>
  <c r="D240" i="34"/>
  <c r="D214" i="34"/>
  <c r="D197" i="34"/>
  <c r="D208" i="34"/>
  <c r="D200" i="34"/>
  <c r="D236" i="34"/>
  <c r="D213" i="34"/>
  <c r="AF210" i="34"/>
  <c r="D209" i="34"/>
  <c r="D175" i="34"/>
  <c r="D154" i="34"/>
  <c r="D102" i="34"/>
  <c r="D182" i="34"/>
  <c r="D159" i="34"/>
  <c r="D114" i="34"/>
  <c r="D106" i="34"/>
  <c r="D93" i="34"/>
  <c r="D198" i="34"/>
  <c r="D186" i="34"/>
  <c r="D184" i="34"/>
  <c r="D169" i="34"/>
  <c r="D168" i="34"/>
  <c r="D188" i="34"/>
  <c r="D206" i="34"/>
  <c r="D204" i="34"/>
  <c r="D190" i="34"/>
  <c r="D167" i="34"/>
  <c r="D164" i="34"/>
  <c r="D162" i="34"/>
  <c r="D161" i="34"/>
  <c r="D151" i="34"/>
  <c r="D142" i="34"/>
  <c r="D139" i="34"/>
  <c r="D148" i="34"/>
  <c r="I210" i="34"/>
  <c r="I211" i="34" s="1"/>
  <c r="D113" i="34"/>
  <c r="D207" i="34"/>
  <c r="D193" i="34"/>
  <c r="D189" i="34"/>
  <c r="D119" i="34"/>
  <c r="G126" i="34"/>
  <c r="G127" i="34" s="1"/>
  <c r="D115" i="34"/>
  <c r="J117" i="34"/>
  <c r="J118" i="34" s="1"/>
  <c r="D89" i="34"/>
  <c r="D146" i="34"/>
  <c r="D133" i="34"/>
  <c r="D191" i="34"/>
  <c r="D138" i="34"/>
  <c r="D176" i="34"/>
  <c r="D136" i="34"/>
  <c r="D122" i="34"/>
  <c r="J88" i="34"/>
  <c r="D143" i="34"/>
  <c r="H126" i="34"/>
  <c r="H127" i="34" s="1"/>
  <c r="D111" i="34"/>
  <c r="D163" i="34"/>
  <c r="D140" i="34"/>
  <c r="J170" i="34"/>
  <c r="J171" i="34" s="1"/>
  <c r="D128" i="34"/>
  <c r="G170" i="34"/>
  <c r="G171" i="34" s="1"/>
  <c r="D135" i="34"/>
  <c r="F170" i="34"/>
  <c r="D157" i="34"/>
  <c r="AF117" i="34"/>
  <c r="D108" i="34"/>
  <c r="D125" i="34"/>
  <c r="J126" i="34"/>
  <c r="J127" i="34" s="1"/>
  <c r="AC117" i="34"/>
  <c r="F117" i="34"/>
  <c r="D90" i="34"/>
  <c r="F127" i="34"/>
  <c r="D101" i="34"/>
  <c r="D149" i="34"/>
  <c r="K117" i="34"/>
  <c r="K118" i="34" s="1"/>
  <c r="D85" i="34"/>
  <c r="D131" i="34"/>
  <c r="D103" i="34"/>
  <c r="D78" i="34"/>
  <c r="D130" i="34"/>
  <c r="D107" i="34"/>
  <c r="D137" i="34"/>
  <c r="D110" i="34"/>
  <c r="G66" i="34"/>
  <c r="G67" i="34" s="1"/>
  <c r="D120" i="34"/>
  <c r="AA117" i="34"/>
  <c r="K87" i="34"/>
  <c r="P3" i="34"/>
  <c r="H87" i="34"/>
  <c r="O3" i="34"/>
  <c r="G87" i="34"/>
  <c r="D79" i="34"/>
  <c r="D52" i="34"/>
  <c r="D70" i="34"/>
  <c r="D94" i="34"/>
  <c r="D72" i="34"/>
  <c r="D99" i="34"/>
  <c r="AE126" i="34"/>
  <c r="D104" i="34"/>
  <c r="D68" i="34"/>
  <c r="D92" i="34"/>
  <c r="D91" i="34"/>
  <c r="AB117" i="34"/>
  <c r="D83" i="34"/>
  <c r="D62" i="34"/>
  <c r="D81" i="34"/>
  <c r="Q3" i="34"/>
  <c r="D73" i="34"/>
  <c r="D64" i="34"/>
  <c r="D58" i="34"/>
  <c r="D77" i="34"/>
  <c r="D74" i="34"/>
  <c r="N3" i="34"/>
  <c r="I87" i="34"/>
  <c r="D50" i="34"/>
  <c r="K66" i="34"/>
  <c r="K67" i="34" s="1"/>
  <c r="H117" i="34"/>
  <c r="H118" i="34" s="1"/>
  <c r="D112" i="34"/>
  <c r="D96" i="34"/>
  <c r="G117" i="34"/>
  <c r="G118" i="34" s="1"/>
  <c r="D61" i="34"/>
  <c r="D57" i="34"/>
  <c r="AB2" i="34"/>
  <c r="D40" i="34"/>
  <c r="F66" i="34"/>
  <c r="I66" i="34"/>
  <c r="I67" i="34" s="1"/>
  <c r="D71" i="34"/>
  <c r="D60" i="34"/>
  <c r="D56" i="34"/>
  <c r="D63" i="34"/>
  <c r="D75" i="34"/>
  <c r="D28" i="34"/>
  <c r="D32" i="34"/>
  <c r="D36" i="34"/>
  <c r="D27" i="34"/>
  <c r="D42" i="34"/>
  <c r="D26" i="34"/>
  <c r="D18" i="34"/>
  <c r="D35" i="34"/>
  <c r="D12" i="34"/>
  <c r="D15" i="34"/>
  <c r="D13" i="34"/>
  <c r="D47" i="34"/>
  <c r="D30" i="34"/>
  <c r="D16" i="34"/>
  <c r="D11" i="34"/>
  <c r="D34" i="34"/>
  <c r="D38" i="34"/>
  <c r="D22" i="34"/>
  <c r="D49" i="34"/>
  <c r="D29" i="34"/>
  <c r="D46" i="34"/>
  <c r="D10" i="34"/>
  <c r="AH491" i="34" l="1"/>
  <c r="AH508" i="34"/>
  <c r="AJ508" i="34" s="1"/>
  <c r="AH447" i="34"/>
  <c r="AH433" i="34"/>
  <c r="AJ433" i="34" s="1"/>
  <c r="AH467" i="34"/>
  <c r="AH446" i="34"/>
  <c r="AH510" i="34"/>
  <c r="AH431" i="34"/>
  <c r="AH450" i="34"/>
  <c r="AJ450" i="34" s="1"/>
  <c r="AH462" i="34"/>
  <c r="AH430" i="34"/>
  <c r="AH461" i="34"/>
  <c r="AH440" i="34"/>
  <c r="AH507" i="34"/>
  <c r="AJ507" i="34" s="1"/>
  <c r="AH485" i="34"/>
  <c r="AJ485" i="34" s="1"/>
  <c r="AH445" i="34"/>
  <c r="AH459" i="34"/>
  <c r="AJ459" i="34" s="1"/>
  <c r="AH456" i="34"/>
  <c r="AH463" i="34"/>
  <c r="AJ463" i="34" s="1"/>
  <c r="AH451" i="34"/>
  <c r="AH443" i="34"/>
  <c r="AJ443" i="34" s="1"/>
  <c r="AH457" i="34"/>
  <c r="AJ457" i="34" s="1"/>
  <c r="AH458" i="34"/>
  <c r="AJ458" i="34" s="1"/>
  <c r="AH490" i="34"/>
  <c r="AJ490" i="34" s="1"/>
  <c r="AH477" i="34"/>
  <c r="AH432" i="34"/>
  <c r="AH511" i="34"/>
  <c r="AH476" i="34"/>
  <c r="AH486" i="34"/>
  <c r="AH448" i="34"/>
  <c r="AJ448" i="34" s="1"/>
  <c r="AH452" i="34"/>
  <c r="AH493" i="34"/>
  <c r="AH489" i="34"/>
  <c r="AH500" i="34"/>
  <c r="AH480" i="34"/>
  <c r="AL463" i="34"/>
  <c r="AN463" i="34" s="1"/>
  <c r="AL511" i="34"/>
  <c r="AL510" i="34"/>
  <c r="AL452" i="34"/>
  <c r="AL450" i="34"/>
  <c r="AN450" i="34" s="1"/>
  <c r="AL447" i="34"/>
  <c r="AL458" i="34"/>
  <c r="AN458" i="34" s="1"/>
  <c r="AL507" i="34"/>
  <c r="AN507" i="34" s="1"/>
  <c r="AL457" i="34"/>
  <c r="AN457" i="34" s="1"/>
  <c r="AL451" i="34"/>
  <c r="AL508" i="34"/>
  <c r="AN508" i="34" s="1"/>
  <c r="AL446" i="34"/>
  <c r="AL448" i="34"/>
  <c r="AN448" i="34" s="1"/>
  <c r="AL486" i="34"/>
  <c r="AL443" i="34"/>
  <c r="AN443" i="34" s="1"/>
  <c r="AL467" i="34"/>
  <c r="AL500" i="34"/>
  <c r="AL480" i="34"/>
  <c r="AL477" i="34"/>
  <c r="AL445" i="34"/>
  <c r="AL433" i="34"/>
  <c r="AN433" i="34" s="1"/>
  <c r="AL431" i="34"/>
  <c r="AL456" i="34"/>
  <c r="AL462" i="34"/>
  <c r="AL493" i="34"/>
  <c r="AL490" i="34"/>
  <c r="AN490" i="34" s="1"/>
  <c r="AL476" i="34"/>
  <c r="AL430" i="34"/>
  <c r="AL491" i="34"/>
  <c r="AN491" i="34" s="1"/>
  <c r="AJ491" i="34"/>
  <c r="AL459" i="34"/>
  <c r="AN459" i="34" s="1"/>
  <c r="AL461" i="34"/>
  <c r="AL432" i="34"/>
  <c r="AL440" i="34"/>
  <c r="AL485" i="34"/>
  <c r="AN485" i="34" s="1"/>
  <c r="AH87" i="34"/>
  <c r="S425" i="34"/>
  <c r="L425" i="34"/>
  <c r="F513" i="34"/>
  <c r="AH210" i="34"/>
  <c r="T425" i="34"/>
  <c r="M425" i="34"/>
  <c r="P425" i="34"/>
  <c r="R425" i="34"/>
  <c r="J3" i="34"/>
  <c r="O425" i="34"/>
  <c r="AH405" i="34"/>
  <c r="AI369" i="34"/>
  <c r="AI384" i="34"/>
  <c r="T407" i="34"/>
  <c r="P407" i="34"/>
  <c r="R407" i="34"/>
  <c r="AI263" i="34"/>
  <c r="AI210" i="34"/>
  <c r="AI320" i="34"/>
  <c r="AI117" i="34"/>
  <c r="AH308" i="34"/>
  <c r="F309" i="34"/>
  <c r="AI258" i="34"/>
  <c r="F404" i="34"/>
  <c r="AH403" i="34"/>
  <c r="AJ403" i="34" s="1"/>
  <c r="AI281" i="34"/>
  <c r="I513" i="34"/>
  <c r="D263" i="34"/>
  <c r="D264" i="34" s="1"/>
  <c r="D403" i="34"/>
  <c r="E391" i="34" s="1"/>
  <c r="Q425" i="34"/>
  <c r="D304" i="34"/>
  <c r="E299" i="34" s="1"/>
  <c r="AH117" i="34"/>
  <c r="F118" i="34"/>
  <c r="AH384" i="34"/>
  <c r="G424" i="34"/>
  <c r="G3" i="34"/>
  <c r="G88" i="34"/>
  <c r="F305" i="34"/>
  <c r="AH304" i="34"/>
  <c r="AH281" i="34"/>
  <c r="I424" i="34"/>
  <c r="AH170" i="34"/>
  <c r="AJ170" i="34" s="1"/>
  <c r="F171" i="34"/>
  <c r="AH263" i="34"/>
  <c r="AH329" i="34"/>
  <c r="J513" i="34"/>
  <c r="H3" i="34"/>
  <c r="H88" i="34"/>
  <c r="D117" i="34"/>
  <c r="E96" i="34" s="1"/>
  <c r="D422" i="34"/>
  <c r="E419" i="34" s="1"/>
  <c r="K513" i="34"/>
  <c r="AH66" i="34"/>
  <c r="F67" i="34"/>
  <c r="J424" i="34"/>
  <c r="D66" i="34"/>
  <c r="E15" i="34" s="1"/>
  <c r="D309" i="34"/>
  <c r="E307" i="34" s="1"/>
  <c r="E306" i="34"/>
  <c r="D384" i="34"/>
  <c r="E374" i="34" s="1"/>
  <c r="K424" i="34"/>
  <c r="F424" i="34"/>
  <c r="AC2" i="34"/>
  <c r="AH369" i="34"/>
  <c r="F370" i="34"/>
  <c r="K3" i="34"/>
  <c r="K88" i="34"/>
  <c r="AI422" i="34"/>
  <c r="D126" i="34"/>
  <c r="E125" i="34" s="1"/>
  <c r="D329" i="34"/>
  <c r="E328" i="34" s="1"/>
  <c r="H424" i="34"/>
  <c r="H423" i="34"/>
  <c r="AH422" i="34"/>
  <c r="D170" i="34"/>
  <c r="E161" i="34" s="1"/>
  <c r="D258" i="34"/>
  <c r="E245" i="34" s="1"/>
  <c r="E120" i="34"/>
  <c r="AI329" i="34"/>
  <c r="E81" i="34"/>
  <c r="E78" i="34"/>
  <c r="F259" i="34"/>
  <c r="AH258" i="34"/>
  <c r="AI308" i="34"/>
  <c r="D369" i="34"/>
  <c r="E344" i="34" s="1"/>
  <c r="I3" i="34"/>
  <c r="I88" i="34"/>
  <c r="D87" i="34"/>
  <c r="E68" i="34" s="1"/>
  <c r="AI126" i="34"/>
  <c r="F321" i="34"/>
  <c r="AH320" i="34"/>
  <c r="N425" i="34"/>
  <c r="F3" i="34"/>
  <c r="F88" i="34"/>
  <c r="D320" i="34"/>
  <c r="E310" i="34" s="1"/>
  <c r="AH126" i="34"/>
  <c r="D281" i="34"/>
  <c r="E269" i="34" s="1"/>
  <c r="G513" i="34"/>
  <c r="D210" i="34"/>
  <c r="E189" i="34" s="1"/>
  <c r="H513" i="34"/>
  <c r="E316" i="34" l="1"/>
  <c r="E188" i="34"/>
  <c r="E411" i="34"/>
  <c r="E89" i="34"/>
  <c r="E114" i="34"/>
  <c r="E272" i="34"/>
  <c r="E388" i="34"/>
  <c r="O388" i="34" s="1"/>
  <c r="E318" i="34"/>
  <c r="P318" i="34" s="1"/>
  <c r="E231" i="34"/>
  <c r="AF231" i="34" s="1"/>
  <c r="E270" i="34"/>
  <c r="O270" i="34" s="1"/>
  <c r="E277" i="34"/>
  <c r="P277" i="34" s="1"/>
  <c r="E311" i="34"/>
  <c r="N311" i="34" s="1"/>
  <c r="E415" i="34"/>
  <c r="U415" i="34" s="1"/>
  <c r="E261" i="34"/>
  <c r="U261" i="34" s="1"/>
  <c r="E400" i="34"/>
  <c r="AD400" i="34" s="1"/>
  <c r="E280" i="34"/>
  <c r="V280" i="34" s="1"/>
  <c r="I514" i="34"/>
  <c r="E73" i="34"/>
  <c r="P73" i="34" s="1"/>
  <c r="E393" i="34"/>
  <c r="M393" i="34" s="1"/>
  <c r="J514" i="34"/>
  <c r="E260" i="34"/>
  <c r="E249" i="34"/>
  <c r="S249" i="34" s="1"/>
  <c r="E396" i="34"/>
  <c r="AB396" i="34" s="1"/>
  <c r="E248" i="34"/>
  <c r="Y248" i="34" s="1"/>
  <c r="E229" i="34"/>
  <c r="AB229" i="34" s="1"/>
  <c r="E47" i="34"/>
  <c r="U47" i="34" s="1"/>
  <c r="H514" i="34"/>
  <c r="E346" i="34"/>
  <c r="R346" i="34" s="1"/>
  <c r="E52" i="34"/>
  <c r="W52" i="34" s="1"/>
  <c r="E382" i="34"/>
  <c r="X382" i="34" s="1"/>
  <c r="F514" i="34"/>
  <c r="E268" i="34"/>
  <c r="O268" i="34" s="1"/>
  <c r="E204" i="34"/>
  <c r="AE204" i="34" s="1"/>
  <c r="E62" i="34"/>
  <c r="R62" i="34" s="1"/>
  <c r="G514" i="34"/>
  <c r="E266" i="34"/>
  <c r="N266" i="34" s="1"/>
  <c r="E392" i="34"/>
  <c r="Z392" i="34" s="1"/>
  <c r="E220" i="34"/>
  <c r="M220" i="34" s="1"/>
  <c r="E216" i="34"/>
  <c r="S216" i="34" s="1"/>
  <c r="E275" i="34"/>
  <c r="Z275" i="34" s="1"/>
  <c r="E296" i="34"/>
  <c r="N296" i="34" s="1"/>
  <c r="E227" i="34"/>
  <c r="T227" i="34" s="1"/>
  <c r="E292" i="34"/>
  <c r="Z292" i="34" s="1"/>
  <c r="K514" i="34"/>
  <c r="E12" i="34"/>
  <c r="N12" i="34" s="1"/>
  <c r="E262" i="34"/>
  <c r="P262" i="34" s="1"/>
  <c r="E219" i="34"/>
  <c r="L219" i="34" s="1"/>
  <c r="R3" i="34"/>
  <c r="S3" i="34" s="1"/>
  <c r="T3" i="34" s="1"/>
  <c r="U3" i="34" s="1"/>
  <c r="V3" i="34" s="1"/>
  <c r="W3" i="34" s="1"/>
  <c r="X3" i="34" s="1"/>
  <c r="Y3" i="34" s="1"/>
  <c r="Z3" i="34" s="1"/>
  <c r="AA3" i="34" s="1"/>
  <c r="AA87" i="34" s="1"/>
  <c r="AA81" i="34" s="1"/>
  <c r="E254" i="34"/>
  <c r="AE254" i="34" s="1"/>
  <c r="E46" i="34"/>
  <c r="T46" i="34" s="1"/>
  <c r="E42" i="34"/>
  <c r="M42" i="34" s="1"/>
  <c r="E240" i="34"/>
  <c r="Y240" i="34" s="1"/>
  <c r="E244" i="34"/>
  <c r="AF244" i="34" s="1"/>
  <c r="E395" i="34"/>
  <c r="V395" i="34" s="1"/>
  <c r="E18" i="34"/>
  <c r="Z18" i="34" s="1"/>
  <c r="AJ210" i="34"/>
  <c r="AJ263" i="34"/>
  <c r="AJ369" i="34"/>
  <c r="AJ384" i="34"/>
  <c r="AJ422" i="34"/>
  <c r="AJ281" i="34"/>
  <c r="AJ258" i="34"/>
  <c r="AJ320" i="34"/>
  <c r="AJ126" i="34"/>
  <c r="AJ329" i="34"/>
  <c r="AJ117" i="34"/>
  <c r="V189" i="34"/>
  <c r="R189" i="34"/>
  <c r="S189" i="34"/>
  <c r="AA189" i="34"/>
  <c r="Y189" i="34"/>
  <c r="Z189" i="34"/>
  <c r="AB189" i="34"/>
  <c r="AC189" i="34"/>
  <c r="AD189" i="34"/>
  <c r="AF189" i="34"/>
  <c r="L189" i="34"/>
  <c r="M189" i="34"/>
  <c r="N189" i="34"/>
  <c r="O189" i="34"/>
  <c r="P189" i="34"/>
  <c r="Q189" i="34"/>
  <c r="T189" i="34"/>
  <c r="U189" i="34"/>
  <c r="W189" i="34"/>
  <c r="X189" i="34"/>
  <c r="AE189" i="34"/>
  <c r="S391" i="34"/>
  <c r="T391" i="34"/>
  <c r="U391" i="34"/>
  <c r="V391" i="34"/>
  <c r="AF391" i="34"/>
  <c r="L391" i="34"/>
  <c r="M391" i="34"/>
  <c r="N391" i="34"/>
  <c r="O391" i="34"/>
  <c r="P391" i="34"/>
  <c r="Q391" i="34"/>
  <c r="R391" i="34"/>
  <c r="W391" i="34"/>
  <c r="X391" i="34"/>
  <c r="Y391" i="34"/>
  <c r="Z391" i="34"/>
  <c r="AA391" i="34"/>
  <c r="AB391" i="34"/>
  <c r="AC391" i="34"/>
  <c r="AD391" i="34"/>
  <c r="AE391" i="34"/>
  <c r="P68" i="34"/>
  <c r="Q68" i="34"/>
  <c r="U68" i="34"/>
  <c r="S68" i="34"/>
  <c r="T68" i="34"/>
  <c r="X68" i="34"/>
  <c r="Y68" i="34"/>
  <c r="W68" i="34"/>
  <c r="L68" i="34"/>
  <c r="M68" i="34"/>
  <c r="R68" i="34"/>
  <c r="V68" i="34"/>
  <c r="N68" i="34"/>
  <c r="O68" i="34"/>
  <c r="Z68" i="34"/>
  <c r="L344" i="34"/>
  <c r="AF344" i="34"/>
  <c r="M344" i="34"/>
  <c r="N344" i="34"/>
  <c r="Q344" i="34"/>
  <c r="R344" i="34"/>
  <c r="S344" i="34"/>
  <c r="T344" i="34"/>
  <c r="U344" i="34"/>
  <c r="V344" i="34"/>
  <c r="W344" i="34"/>
  <c r="X344" i="34"/>
  <c r="Y344" i="34"/>
  <c r="Z344" i="34"/>
  <c r="AA344" i="34"/>
  <c r="AB344" i="34"/>
  <c r="AC344" i="34"/>
  <c r="AD344" i="34"/>
  <c r="AE344" i="34"/>
  <c r="O344" i="34"/>
  <c r="P344" i="34"/>
  <c r="N161" i="34"/>
  <c r="W161" i="34"/>
  <c r="Z161" i="34"/>
  <c r="O161" i="34"/>
  <c r="P161" i="34"/>
  <c r="Y161" i="34"/>
  <c r="R161" i="34"/>
  <c r="S161" i="34"/>
  <c r="AE161" i="34"/>
  <c r="X161" i="34"/>
  <c r="L161" i="34"/>
  <c r="M161" i="34"/>
  <c r="Q161" i="34"/>
  <c r="T161" i="34"/>
  <c r="U161" i="34"/>
  <c r="V161" i="34"/>
  <c r="AA161" i="34"/>
  <c r="AC161" i="34"/>
  <c r="AB161" i="34"/>
  <c r="AD161" i="34"/>
  <c r="AF161" i="34"/>
  <c r="V310" i="34"/>
  <c r="W310" i="34"/>
  <c r="X310" i="34"/>
  <c r="Y310" i="34"/>
  <c r="Z310" i="34"/>
  <c r="AB310" i="34"/>
  <c r="AC310" i="34"/>
  <c r="AE310" i="34"/>
  <c r="L310" i="34"/>
  <c r="AF310" i="34"/>
  <c r="M310" i="34"/>
  <c r="N310" i="34"/>
  <c r="O310" i="34"/>
  <c r="P310" i="34"/>
  <c r="Q310" i="34"/>
  <c r="R310" i="34"/>
  <c r="S310" i="34"/>
  <c r="T310" i="34"/>
  <c r="U310" i="34"/>
  <c r="AA310" i="34"/>
  <c r="AD310" i="34"/>
  <c r="X374" i="34"/>
  <c r="Y374" i="34"/>
  <c r="Z374" i="34"/>
  <c r="AA374" i="34"/>
  <c r="P374" i="34"/>
  <c r="Q374" i="34"/>
  <c r="AF374" i="34"/>
  <c r="L374" i="34"/>
  <c r="M374" i="34"/>
  <c r="N374" i="34"/>
  <c r="O374" i="34"/>
  <c r="R374" i="34"/>
  <c r="S374" i="34"/>
  <c r="T374" i="34"/>
  <c r="U374" i="34"/>
  <c r="V374" i="34"/>
  <c r="W374" i="34"/>
  <c r="AB374" i="34"/>
  <c r="AC374" i="34"/>
  <c r="AD374" i="34"/>
  <c r="AE374" i="34"/>
  <c r="V328" i="34"/>
  <c r="W328" i="34"/>
  <c r="X328" i="34"/>
  <c r="Y328" i="34"/>
  <c r="P328" i="34"/>
  <c r="Q328" i="34"/>
  <c r="R328" i="34"/>
  <c r="S328" i="34"/>
  <c r="T328" i="34"/>
  <c r="U328" i="34"/>
  <c r="Z328" i="34"/>
  <c r="AA328" i="34"/>
  <c r="AB328" i="34"/>
  <c r="AC328" i="34"/>
  <c r="AD328" i="34"/>
  <c r="AE328" i="34"/>
  <c r="AF328" i="34"/>
  <c r="L328" i="34"/>
  <c r="M328" i="34"/>
  <c r="N328" i="34"/>
  <c r="O328" i="34"/>
  <c r="U96" i="34"/>
  <c r="Z96" i="34"/>
  <c r="W96" i="34"/>
  <c r="Y96" i="34"/>
  <c r="AD96" i="34"/>
  <c r="AF96" i="34"/>
  <c r="L96" i="34"/>
  <c r="S96" i="34"/>
  <c r="O96" i="34"/>
  <c r="P96" i="34"/>
  <c r="V96" i="34"/>
  <c r="X96" i="34"/>
  <c r="AB96" i="34"/>
  <c r="AE96" i="34"/>
  <c r="AA96" i="34"/>
  <c r="AC96" i="34"/>
  <c r="M96" i="34"/>
  <c r="N96" i="34"/>
  <c r="Q96" i="34"/>
  <c r="R96" i="34"/>
  <c r="T96" i="34"/>
  <c r="P125" i="34"/>
  <c r="U125" i="34"/>
  <c r="AE125" i="34"/>
  <c r="S125" i="34"/>
  <c r="AA125" i="34"/>
  <c r="AC125" i="34"/>
  <c r="N125" i="34"/>
  <c r="O125" i="34"/>
  <c r="R125" i="34"/>
  <c r="V125" i="34"/>
  <c r="W125" i="34"/>
  <c r="Z125" i="34"/>
  <c r="AB125" i="34"/>
  <c r="M125" i="34"/>
  <c r="L125" i="34"/>
  <c r="Q125" i="34"/>
  <c r="Y125" i="34"/>
  <c r="AF125" i="34"/>
  <c r="T125" i="34"/>
  <c r="X125" i="34"/>
  <c r="AD125" i="34"/>
  <c r="L15" i="34"/>
  <c r="M15" i="34"/>
  <c r="R15" i="34"/>
  <c r="Y15" i="34"/>
  <c r="Z15" i="34"/>
  <c r="AA15" i="34"/>
  <c r="AB15" i="34"/>
  <c r="N15" i="34"/>
  <c r="S15" i="34"/>
  <c r="W15" i="34"/>
  <c r="X15" i="34"/>
  <c r="O15" i="34"/>
  <c r="P15" i="34"/>
  <c r="Q15" i="34"/>
  <c r="T15" i="34"/>
  <c r="U15" i="34"/>
  <c r="V15" i="34"/>
  <c r="X299" i="34"/>
  <c r="Y299" i="34"/>
  <c r="Z299" i="34"/>
  <c r="AA299" i="34"/>
  <c r="AB299" i="34"/>
  <c r="AD299" i="34"/>
  <c r="AE299" i="34"/>
  <c r="L299" i="34"/>
  <c r="AF299" i="34"/>
  <c r="M299" i="34"/>
  <c r="N299" i="34"/>
  <c r="O299" i="34"/>
  <c r="P299" i="34"/>
  <c r="Q299" i="34"/>
  <c r="R299" i="34"/>
  <c r="S299" i="34"/>
  <c r="T299" i="34"/>
  <c r="U299" i="34"/>
  <c r="V299" i="34"/>
  <c r="W299" i="34"/>
  <c r="AC299" i="34"/>
  <c r="AC245" i="34"/>
  <c r="AC442" i="34" s="1"/>
  <c r="AD245" i="34"/>
  <c r="AD442" i="34" s="1"/>
  <c r="AE245" i="34"/>
  <c r="AE442" i="34" s="1"/>
  <c r="L245" i="34"/>
  <c r="AF245" i="34"/>
  <c r="AF442" i="34" s="1"/>
  <c r="M245" i="34"/>
  <c r="M442" i="34" s="1"/>
  <c r="O245" i="34"/>
  <c r="O442" i="34" s="1"/>
  <c r="Q245" i="34"/>
  <c r="Q442" i="34" s="1"/>
  <c r="S245" i="34"/>
  <c r="S442" i="34" s="1"/>
  <c r="T245" i="34"/>
  <c r="T442" i="34" s="1"/>
  <c r="U245" i="34"/>
  <c r="V245" i="34"/>
  <c r="V442" i="34" s="1"/>
  <c r="W245" i="34"/>
  <c r="W442" i="34" s="1"/>
  <c r="X245" i="34"/>
  <c r="X442" i="34" s="1"/>
  <c r="Y245" i="34"/>
  <c r="Y442" i="34" s="1"/>
  <c r="N245" i="34"/>
  <c r="N442" i="34" s="1"/>
  <c r="P245" i="34"/>
  <c r="P442" i="34" s="1"/>
  <c r="R245" i="34"/>
  <c r="R442" i="34" s="1"/>
  <c r="Z245" i="34"/>
  <c r="Z442" i="34" s="1"/>
  <c r="AA245" i="34"/>
  <c r="AA442" i="34" s="1"/>
  <c r="AB245" i="34"/>
  <c r="AB442" i="34" s="1"/>
  <c r="M12" i="34"/>
  <c r="U12" i="34"/>
  <c r="E363" i="34"/>
  <c r="S219" i="34"/>
  <c r="T219" i="34"/>
  <c r="U219" i="34"/>
  <c r="AB219" i="34"/>
  <c r="AD219" i="34"/>
  <c r="X392" i="34"/>
  <c r="Y392" i="34"/>
  <c r="V392" i="34"/>
  <c r="W392" i="34"/>
  <c r="M392" i="34"/>
  <c r="N392" i="34"/>
  <c r="O392" i="34"/>
  <c r="P392" i="34"/>
  <c r="Q392" i="34"/>
  <c r="R392" i="34"/>
  <c r="Q78" i="34"/>
  <c r="U78" i="34"/>
  <c r="L78" i="34"/>
  <c r="T78" i="34"/>
  <c r="W78" i="34"/>
  <c r="Y78" i="34"/>
  <c r="Z78" i="34"/>
  <c r="V78" i="34"/>
  <c r="M78" i="34"/>
  <c r="N78" i="34"/>
  <c r="O78" i="34"/>
  <c r="X78" i="34"/>
  <c r="P78" i="34"/>
  <c r="R78" i="34"/>
  <c r="S78" i="34"/>
  <c r="AA311" i="34"/>
  <c r="AB311" i="34"/>
  <c r="AC311" i="34"/>
  <c r="AD311" i="34"/>
  <c r="AE311" i="34"/>
  <c r="M311" i="34"/>
  <c r="P311" i="34"/>
  <c r="Q311" i="34"/>
  <c r="S311" i="34"/>
  <c r="T311" i="34"/>
  <c r="U311" i="34"/>
  <c r="V311" i="34"/>
  <c r="W311" i="34"/>
  <c r="X311" i="34"/>
  <c r="L311" i="34"/>
  <c r="Y311" i="34"/>
  <c r="Z311" i="34"/>
  <c r="AF311" i="34"/>
  <c r="E367" i="34"/>
  <c r="E30" i="34"/>
  <c r="E193" i="34"/>
  <c r="E335" i="34"/>
  <c r="E138" i="34"/>
  <c r="M227" i="34"/>
  <c r="W254" i="34"/>
  <c r="AD254" i="34"/>
  <c r="E119" i="34"/>
  <c r="AC411" i="34"/>
  <c r="AD411" i="34"/>
  <c r="AE411" i="34"/>
  <c r="L411" i="34"/>
  <c r="AF411" i="34"/>
  <c r="M411" i="34"/>
  <c r="N411" i="34"/>
  <c r="O411" i="34"/>
  <c r="P411" i="34"/>
  <c r="Q411" i="34"/>
  <c r="R411" i="34"/>
  <c r="S411" i="34"/>
  <c r="T411" i="34"/>
  <c r="U411" i="34"/>
  <c r="V411" i="34"/>
  <c r="W411" i="34"/>
  <c r="X411" i="34"/>
  <c r="Y411" i="34"/>
  <c r="Z411" i="34"/>
  <c r="AA411" i="34"/>
  <c r="AB411" i="34"/>
  <c r="E365" i="34"/>
  <c r="E140" i="34"/>
  <c r="H426" i="34"/>
  <c r="H425" i="34"/>
  <c r="Q307" i="34"/>
  <c r="R307" i="34"/>
  <c r="S307" i="34"/>
  <c r="T307" i="34"/>
  <c r="U307" i="34"/>
  <c r="W307" i="34"/>
  <c r="X307" i="34"/>
  <c r="Y307" i="34"/>
  <c r="Z307" i="34"/>
  <c r="AA307" i="34"/>
  <c r="AB307" i="34"/>
  <c r="AC307" i="34"/>
  <c r="AD307" i="34"/>
  <c r="AE307" i="34"/>
  <c r="L307" i="34"/>
  <c r="AF307" i="34"/>
  <c r="M307" i="34"/>
  <c r="N307" i="34"/>
  <c r="O307" i="34"/>
  <c r="P307" i="34"/>
  <c r="V307" i="34"/>
  <c r="E99" i="34"/>
  <c r="E233" i="34"/>
  <c r="E77" i="34"/>
  <c r="E379" i="34"/>
  <c r="E71" i="34"/>
  <c r="X400" i="34"/>
  <c r="O400" i="34"/>
  <c r="P400" i="34"/>
  <c r="Q400" i="34"/>
  <c r="S400" i="34"/>
  <c r="T400" i="34"/>
  <c r="U400" i="34"/>
  <c r="V400" i="34"/>
  <c r="W400" i="34"/>
  <c r="Y400" i="34"/>
  <c r="AA400" i="34"/>
  <c r="AB400" i="34"/>
  <c r="AC400" i="34"/>
  <c r="M400" i="34"/>
  <c r="X220" i="34"/>
  <c r="Y220" i="34"/>
  <c r="Z220" i="34"/>
  <c r="Q220" i="34"/>
  <c r="W220" i="34"/>
  <c r="AC220" i="34"/>
  <c r="N220" i="34"/>
  <c r="P220" i="34"/>
  <c r="S220" i="34"/>
  <c r="AE220" i="34"/>
  <c r="AF220" i="34"/>
  <c r="L316" i="34"/>
  <c r="AF316" i="34"/>
  <c r="M316" i="34"/>
  <c r="N316" i="34"/>
  <c r="O316" i="34"/>
  <c r="P316" i="34"/>
  <c r="V316" i="34"/>
  <c r="W316" i="34"/>
  <c r="X316" i="34"/>
  <c r="Z316" i="34"/>
  <c r="AA316" i="34"/>
  <c r="AB316" i="34"/>
  <c r="Q316" i="34"/>
  <c r="R316" i="34"/>
  <c r="S316" i="34"/>
  <c r="T316" i="34"/>
  <c r="U316" i="34"/>
  <c r="Y316" i="34"/>
  <c r="AC316" i="34"/>
  <c r="AD316" i="34"/>
  <c r="AE316" i="34"/>
  <c r="Z89" i="34"/>
  <c r="AE89" i="34"/>
  <c r="AD89" i="34"/>
  <c r="O89" i="34"/>
  <c r="AC89" i="34"/>
  <c r="AF89" i="34"/>
  <c r="L89" i="34"/>
  <c r="M89" i="34"/>
  <c r="N89" i="34"/>
  <c r="P89" i="34"/>
  <c r="S89" i="34"/>
  <c r="T89" i="34"/>
  <c r="X89" i="34"/>
  <c r="Y89" i="34"/>
  <c r="AB89" i="34"/>
  <c r="U89" i="34"/>
  <c r="V89" i="34"/>
  <c r="AA89" i="34"/>
  <c r="Q89" i="34"/>
  <c r="R89" i="34"/>
  <c r="W89" i="34"/>
  <c r="E169" i="34"/>
  <c r="X248" i="34"/>
  <c r="AF248" i="34"/>
  <c r="P248" i="34"/>
  <c r="Q248" i="34"/>
  <c r="R248" i="34"/>
  <c r="S248" i="34"/>
  <c r="T248" i="34"/>
  <c r="M248" i="34"/>
  <c r="U248" i="34"/>
  <c r="V248" i="34"/>
  <c r="W248" i="34"/>
  <c r="AC248" i="34"/>
  <c r="AE248" i="34"/>
  <c r="E364" i="34"/>
  <c r="E314" i="34"/>
  <c r="E236" i="34"/>
  <c r="E213" i="34"/>
  <c r="E175" i="34"/>
  <c r="D282" i="34"/>
  <c r="E273" i="34"/>
  <c r="E271" i="34"/>
  <c r="E279" i="34"/>
  <c r="E278" i="34"/>
  <c r="E274" i="34"/>
  <c r="E265" i="34"/>
  <c r="E131" i="34"/>
  <c r="E142" i="34"/>
  <c r="E397" i="34"/>
  <c r="E324" i="34"/>
  <c r="E247" i="34"/>
  <c r="E354" i="34"/>
  <c r="E361" i="34"/>
  <c r="E217" i="34"/>
  <c r="E29" i="34"/>
  <c r="E191" i="34"/>
  <c r="E153" i="34"/>
  <c r="E32" i="34"/>
  <c r="AA18" i="34"/>
  <c r="AB18" i="34"/>
  <c r="W18" i="34"/>
  <c r="L18" i="34"/>
  <c r="O18" i="34"/>
  <c r="P18" i="34"/>
  <c r="R18" i="34"/>
  <c r="S18" i="34"/>
  <c r="V18" i="34"/>
  <c r="X18" i="34"/>
  <c r="Y18" i="34"/>
  <c r="V318" i="34"/>
  <c r="W318" i="34"/>
  <c r="X318" i="34"/>
  <c r="Y318" i="34"/>
  <c r="L318" i="34"/>
  <c r="AF318" i="34"/>
  <c r="M318" i="34"/>
  <c r="N318" i="34"/>
  <c r="R318" i="34"/>
  <c r="S318" i="34"/>
  <c r="T318" i="34"/>
  <c r="U318" i="34"/>
  <c r="AA318" i="34"/>
  <c r="AB318" i="34"/>
  <c r="AC318" i="34"/>
  <c r="AD318" i="34"/>
  <c r="AE318" i="34"/>
  <c r="E343" i="34"/>
  <c r="D370" i="34"/>
  <c r="E331" i="34"/>
  <c r="E342" i="34"/>
  <c r="E333" i="34"/>
  <c r="E366" i="34"/>
  <c r="E353" i="34"/>
  <c r="E352" i="34"/>
  <c r="E355" i="34"/>
  <c r="E345" i="34"/>
  <c r="E347" i="34"/>
  <c r="E357" i="34"/>
  <c r="E351" i="34"/>
  <c r="E332" i="34"/>
  <c r="E360" i="34"/>
  <c r="E362" i="34"/>
  <c r="E349" i="34"/>
  <c r="S231" i="34"/>
  <c r="T231" i="34"/>
  <c r="U231" i="34"/>
  <c r="V231" i="34"/>
  <c r="W231" i="34"/>
  <c r="X231" i="34"/>
  <c r="Y231" i="34"/>
  <c r="Z231" i="34"/>
  <c r="AB231" i="34"/>
  <c r="AD231" i="34"/>
  <c r="N231" i="34"/>
  <c r="O231" i="34"/>
  <c r="P231" i="34"/>
  <c r="Q231" i="34"/>
  <c r="R231" i="34"/>
  <c r="AA231" i="34"/>
  <c r="AE231" i="34"/>
  <c r="Q188" i="34"/>
  <c r="L188" i="34"/>
  <c r="M188" i="34"/>
  <c r="P188" i="34"/>
  <c r="N188" i="34"/>
  <c r="O188" i="34"/>
  <c r="R188" i="34"/>
  <c r="T188" i="34"/>
  <c r="W188" i="34"/>
  <c r="X188" i="34"/>
  <c r="Y188" i="34"/>
  <c r="Z188" i="34"/>
  <c r="AA188" i="34"/>
  <c r="AB188" i="34"/>
  <c r="AC188" i="34"/>
  <c r="AD188" i="34"/>
  <c r="AE188" i="34"/>
  <c r="AF188" i="34"/>
  <c r="S188" i="34"/>
  <c r="U188" i="34"/>
  <c r="V188" i="34"/>
  <c r="E359" i="34"/>
  <c r="AE114" i="34"/>
  <c r="P114" i="34"/>
  <c r="Q114" i="34"/>
  <c r="S114" i="34"/>
  <c r="W114" i="34"/>
  <c r="AF114" i="34"/>
  <c r="Z114" i="34"/>
  <c r="X114" i="34"/>
  <c r="Y114" i="34"/>
  <c r="AB114" i="34"/>
  <c r="AD114" i="34"/>
  <c r="AC114" i="34"/>
  <c r="M114" i="34"/>
  <c r="N114" i="34"/>
  <c r="R114" i="34"/>
  <c r="T114" i="34"/>
  <c r="U114" i="34"/>
  <c r="AA114" i="34"/>
  <c r="L114" i="34"/>
  <c r="O114" i="34"/>
  <c r="V114" i="34"/>
  <c r="F426" i="34"/>
  <c r="AH424" i="34"/>
  <c r="F425" i="34"/>
  <c r="E184" i="34"/>
  <c r="AE120" i="34"/>
  <c r="P120" i="34"/>
  <c r="M120" i="34"/>
  <c r="R120" i="34"/>
  <c r="Z120" i="34"/>
  <c r="AB120" i="34"/>
  <c r="V120" i="34"/>
  <c r="N120" i="34"/>
  <c r="O120" i="34"/>
  <c r="S120" i="34"/>
  <c r="T120" i="34"/>
  <c r="W120" i="34"/>
  <c r="X120" i="34"/>
  <c r="AA120" i="34"/>
  <c r="AC120" i="34"/>
  <c r="AD120" i="34"/>
  <c r="L120" i="34"/>
  <c r="Q120" i="34"/>
  <c r="Y120" i="34"/>
  <c r="U120" i="34"/>
  <c r="AF120" i="34"/>
  <c r="AC419" i="34"/>
  <c r="AD419" i="34"/>
  <c r="AE419" i="34"/>
  <c r="L419" i="34"/>
  <c r="AF419" i="34"/>
  <c r="M419" i="34"/>
  <c r="N419" i="34"/>
  <c r="O419" i="34"/>
  <c r="P419" i="34"/>
  <c r="Q419" i="34"/>
  <c r="R419" i="34"/>
  <c r="S419" i="34"/>
  <c r="T419" i="34"/>
  <c r="U419" i="34"/>
  <c r="V419" i="34"/>
  <c r="W419" i="34"/>
  <c r="X419" i="34"/>
  <c r="Y419" i="34"/>
  <c r="Z419" i="34"/>
  <c r="AA419" i="34"/>
  <c r="AB419" i="34"/>
  <c r="E315" i="34"/>
  <c r="E312" i="34"/>
  <c r="E224" i="34"/>
  <c r="E257" i="34"/>
  <c r="E348" i="34"/>
  <c r="E242" i="34"/>
  <c r="E164" i="34"/>
  <c r="E49" i="34"/>
  <c r="M47" i="34"/>
  <c r="R47" i="34"/>
  <c r="N47" i="34"/>
  <c r="S47" i="34"/>
  <c r="AB47" i="34"/>
  <c r="AC269" i="34"/>
  <c r="AD269" i="34"/>
  <c r="AE269" i="34"/>
  <c r="M269" i="34"/>
  <c r="S269" i="34"/>
  <c r="T269" i="34"/>
  <c r="O269" i="34"/>
  <c r="P269" i="34"/>
  <c r="Q269" i="34"/>
  <c r="R269" i="34"/>
  <c r="U269" i="34"/>
  <c r="V269" i="34"/>
  <c r="W269" i="34"/>
  <c r="X269" i="34"/>
  <c r="Y269" i="34"/>
  <c r="Z269" i="34"/>
  <c r="AA269" i="34"/>
  <c r="AB269" i="34"/>
  <c r="AF269" i="34"/>
  <c r="L269" i="34"/>
  <c r="N269" i="34"/>
  <c r="N268" i="34"/>
  <c r="G426" i="34"/>
  <c r="G425" i="34"/>
  <c r="S261" i="34"/>
  <c r="T261" i="34"/>
  <c r="Y261" i="34"/>
  <c r="AC261" i="34"/>
  <c r="AD261" i="34"/>
  <c r="AE261" i="34"/>
  <c r="M261" i="34"/>
  <c r="N261" i="34"/>
  <c r="AA261" i="34"/>
  <c r="AB261" i="34"/>
  <c r="AF261" i="34"/>
  <c r="L261" i="34"/>
  <c r="O261" i="34"/>
  <c r="P261" i="34"/>
  <c r="Q261" i="34"/>
  <c r="R261" i="34"/>
  <c r="V261" i="34"/>
  <c r="X261" i="34"/>
  <c r="Z261" i="34"/>
  <c r="D211" i="34"/>
  <c r="E178" i="34"/>
  <c r="E173" i="34"/>
  <c r="E185" i="34"/>
  <c r="E192" i="34"/>
  <c r="E177" i="34"/>
  <c r="E180" i="34"/>
  <c r="E174" i="34"/>
  <c r="E194" i="34"/>
  <c r="E203" i="34"/>
  <c r="E196" i="34"/>
  <c r="E181" i="34"/>
  <c r="E199" i="34"/>
  <c r="E179" i="34"/>
  <c r="E172" i="34"/>
  <c r="E336" i="34"/>
  <c r="E208" i="34"/>
  <c r="E176" i="34"/>
  <c r="E338" i="34"/>
  <c r="X240" i="34"/>
  <c r="W240" i="34"/>
  <c r="AA240" i="34"/>
  <c r="AB240" i="34"/>
  <c r="AD240" i="34"/>
  <c r="AF240" i="34"/>
  <c r="M240" i="34"/>
  <c r="N240" i="34"/>
  <c r="O240" i="34"/>
  <c r="P240" i="34"/>
  <c r="Q240" i="34"/>
  <c r="R240" i="34"/>
  <c r="S240" i="34"/>
  <c r="L240" i="34"/>
  <c r="AH240" i="34" s="1"/>
  <c r="T240" i="34"/>
  <c r="U240" i="34"/>
  <c r="V240" i="34"/>
  <c r="AC240" i="34"/>
  <c r="AE240" i="34"/>
  <c r="E239" i="34"/>
  <c r="E93" i="34"/>
  <c r="E111" i="34"/>
  <c r="D305" i="34"/>
  <c r="E302" i="34"/>
  <c r="E294" i="34"/>
  <c r="E303" i="34"/>
  <c r="E297" i="34"/>
  <c r="E290" i="34"/>
  <c r="E283" i="34"/>
  <c r="E295" i="34"/>
  <c r="E288" i="34"/>
  <c r="E291" i="34"/>
  <c r="E298" i="34"/>
  <c r="E301" i="34"/>
  <c r="E293" i="34"/>
  <c r="E285" i="34"/>
  <c r="E284" i="34"/>
  <c r="E287" i="34"/>
  <c r="M46" i="34"/>
  <c r="I425" i="34"/>
  <c r="I426" i="34"/>
  <c r="E322" i="34"/>
  <c r="U395" i="34"/>
  <c r="M395" i="34"/>
  <c r="N395" i="34"/>
  <c r="O395" i="34"/>
  <c r="R395" i="34"/>
  <c r="W395" i="34"/>
  <c r="X395" i="34"/>
  <c r="Y395" i="34"/>
  <c r="Z395" i="34"/>
  <c r="AB395" i="34"/>
  <c r="AC395" i="34"/>
  <c r="AD395" i="34"/>
  <c r="E64" i="34"/>
  <c r="W382" i="34"/>
  <c r="AB382" i="34"/>
  <c r="AC382" i="34"/>
  <c r="AF296" i="34"/>
  <c r="M296" i="34"/>
  <c r="R296" i="34"/>
  <c r="S296" i="34"/>
  <c r="T296" i="34"/>
  <c r="U296" i="34"/>
  <c r="V296" i="34"/>
  <c r="W296" i="34"/>
  <c r="X296" i="34"/>
  <c r="Y296" i="34"/>
  <c r="Z296" i="34"/>
  <c r="AA296" i="34"/>
  <c r="E190" i="34"/>
  <c r="Y388" i="34"/>
  <c r="Z388" i="34"/>
  <c r="AA388" i="34"/>
  <c r="T388" i="34"/>
  <c r="U388" i="34"/>
  <c r="V388" i="34"/>
  <c r="W388" i="34"/>
  <c r="AB388" i="34"/>
  <c r="AC388" i="34"/>
  <c r="AD388" i="34"/>
  <c r="AE388" i="34"/>
  <c r="AF388" i="34"/>
  <c r="L388" i="34"/>
  <c r="M388" i="34"/>
  <c r="N388" i="34"/>
  <c r="S275" i="34"/>
  <c r="T275" i="34"/>
  <c r="U275" i="34"/>
  <c r="AF275" i="34"/>
  <c r="L275" i="34"/>
  <c r="O275" i="34"/>
  <c r="P275" i="34"/>
  <c r="Q275" i="34"/>
  <c r="R275" i="34"/>
  <c r="V275" i="34"/>
  <c r="W275" i="34"/>
  <c r="X275" i="34"/>
  <c r="Y275" i="34"/>
  <c r="AE275" i="34"/>
  <c r="AC229" i="34"/>
  <c r="AD229" i="34"/>
  <c r="AE229" i="34"/>
  <c r="T229" i="34"/>
  <c r="U229" i="34"/>
  <c r="V229" i="34"/>
  <c r="W229" i="34"/>
  <c r="X229" i="34"/>
  <c r="Z229" i="34"/>
  <c r="L229" i="34"/>
  <c r="M229" i="34"/>
  <c r="N229" i="34"/>
  <c r="O229" i="34"/>
  <c r="P229" i="34"/>
  <c r="Q229" i="34"/>
  <c r="Y229" i="34"/>
  <c r="AA229" i="34"/>
  <c r="AF229" i="34"/>
  <c r="R229" i="34"/>
  <c r="S229" i="34"/>
  <c r="E50" i="34"/>
  <c r="E168" i="34"/>
  <c r="E122" i="34"/>
  <c r="P260" i="34"/>
  <c r="Q260" i="34"/>
  <c r="R260" i="34"/>
  <c r="T260" i="34"/>
  <c r="X260" i="34"/>
  <c r="AA260" i="34"/>
  <c r="AB260" i="34"/>
  <c r="M260" i="34"/>
  <c r="V260" i="34"/>
  <c r="E207" i="34"/>
  <c r="E212" i="34"/>
  <c r="E201" i="34"/>
  <c r="E149" i="34"/>
  <c r="E267" i="34"/>
  <c r="E376" i="34"/>
  <c r="E157" i="34"/>
  <c r="E286" i="34"/>
  <c r="R52" i="34"/>
  <c r="S52" i="34"/>
  <c r="AB62" i="34"/>
  <c r="U62" i="34"/>
  <c r="Y62" i="34"/>
  <c r="P62" i="34"/>
  <c r="AA62" i="34"/>
  <c r="L62" i="34"/>
  <c r="N62" i="34"/>
  <c r="O62" i="34"/>
  <c r="V62" i="34"/>
  <c r="T62" i="34"/>
  <c r="Z62" i="34"/>
  <c r="S62" i="34"/>
  <c r="X62" i="34"/>
  <c r="Z262" i="34"/>
  <c r="AB262" i="34"/>
  <c r="AD262" i="34"/>
  <c r="N262" i="34"/>
  <c r="O262" i="34"/>
  <c r="E36" i="34"/>
  <c r="AC415" i="34"/>
  <c r="AD415" i="34"/>
  <c r="AE415" i="34"/>
  <c r="L415" i="34"/>
  <c r="AF415" i="34"/>
  <c r="M415" i="34"/>
  <c r="O415" i="34"/>
  <c r="P415" i="34"/>
  <c r="Q415" i="34"/>
  <c r="R415" i="34"/>
  <c r="S415" i="34"/>
  <c r="T415" i="34"/>
  <c r="W415" i="34"/>
  <c r="X415" i="34"/>
  <c r="Y415" i="34"/>
  <c r="Z415" i="34"/>
  <c r="AA415" i="34"/>
  <c r="AB415" i="34"/>
  <c r="E10" i="34"/>
  <c r="E136" i="34"/>
  <c r="E358" i="34"/>
  <c r="X216" i="34"/>
  <c r="Y216" i="34"/>
  <c r="Z216" i="34"/>
  <c r="AA216" i="34"/>
  <c r="Q216" i="34"/>
  <c r="P216" i="34"/>
  <c r="R216" i="34"/>
  <c r="U216" i="34"/>
  <c r="W216" i="34"/>
  <c r="AE216" i="34"/>
  <c r="L216" i="34"/>
  <c r="M216" i="34"/>
  <c r="N216" i="34"/>
  <c r="O216" i="34"/>
  <c r="V216" i="34"/>
  <c r="AC216" i="34"/>
  <c r="AF216" i="34"/>
  <c r="E183" i="34"/>
  <c r="K426" i="34"/>
  <c r="K425" i="34"/>
  <c r="U73" i="34"/>
  <c r="L73" i="34"/>
  <c r="Y73" i="34"/>
  <c r="Z73" i="34"/>
  <c r="N73" i="34"/>
  <c r="Q73" i="34"/>
  <c r="W73" i="34"/>
  <c r="X73" i="34"/>
  <c r="M73" i="34"/>
  <c r="O73" i="34"/>
  <c r="R73" i="34"/>
  <c r="S73" i="34"/>
  <c r="V73" i="34"/>
  <c r="E182" i="34"/>
  <c r="E202" i="34"/>
  <c r="E69" i="34"/>
  <c r="D88" i="34"/>
  <c r="E86" i="34"/>
  <c r="E82" i="34"/>
  <c r="E80" i="34"/>
  <c r="E84" i="34"/>
  <c r="E76" i="34"/>
  <c r="D259" i="34"/>
  <c r="E250" i="34"/>
  <c r="E235" i="34"/>
  <c r="E225" i="34"/>
  <c r="E256" i="34"/>
  <c r="E243" i="34"/>
  <c r="E237" i="34"/>
  <c r="E246" i="34"/>
  <c r="E252" i="34"/>
  <c r="E234" i="34"/>
  <c r="E251" i="34"/>
  <c r="E221" i="34"/>
  <c r="E223" i="34"/>
  <c r="E253" i="34"/>
  <c r="Q292" i="34"/>
  <c r="R292" i="34"/>
  <c r="S292" i="34"/>
  <c r="T292" i="34"/>
  <c r="U292" i="34"/>
  <c r="V292" i="34"/>
  <c r="X292" i="34"/>
  <c r="Y292" i="34"/>
  <c r="E146" i="34"/>
  <c r="E38" i="34"/>
  <c r="E137" i="34"/>
  <c r="E61" i="34"/>
  <c r="E103" i="34"/>
  <c r="AJ304" i="34"/>
  <c r="E206" i="34"/>
  <c r="E27" i="34"/>
  <c r="E70" i="34"/>
  <c r="E139" i="34"/>
  <c r="E56" i="34"/>
  <c r="E94" i="34"/>
  <c r="E232" i="34"/>
  <c r="E350" i="34"/>
  <c r="E255" i="34"/>
  <c r="E110" i="34"/>
  <c r="E334" i="34"/>
  <c r="Z42" i="34"/>
  <c r="O42" i="34"/>
  <c r="P42" i="34"/>
  <c r="Q42" i="34"/>
  <c r="R42" i="34"/>
  <c r="S42" i="34"/>
  <c r="T42" i="34"/>
  <c r="U42" i="34"/>
  <c r="V42" i="34"/>
  <c r="W42" i="34"/>
  <c r="X42" i="34"/>
  <c r="AA42" i="34"/>
  <c r="Y42" i="34"/>
  <c r="L42" i="34"/>
  <c r="Y280" i="34"/>
  <c r="Z280" i="34"/>
  <c r="U280" i="34"/>
  <c r="AC280" i="34"/>
  <c r="AD280" i="34"/>
  <c r="AE280" i="34"/>
  <c r="AF280" i="34"/>
  <c r="L280" i="34"/>
  <c r="N280" i="34"/>
  <c r="O280" i="34"/>
  <c r="P280" i="34"/>
  <c r="Q280" i="34"/>
  <c r="R280" i="34"/>
  <c r="S280" i="34"/>
  <c r="D67" i="34"/>
  <c r="E33" i="34"/>
  <c r="E45" i="34"/>
  <c r="E59" i="34"/>
  <c r="E20" i="34"/>
  <c r="E53" i="34"/>
  <c r="E44" i="34"/>
  <c r="E23" i="34"/>
  <c r="E48" i="34"/>
  <c r="E39" i="34"/>
  <c r="E21" i="34"/>
  <c r="E43" i="34"/>
  <c r="E24" i="34"/>
  <c r="E51" i="34"/>
  <c r="E31" i="34"/>
  <c r="E25" i="34"/>
  <c r="E55" i="34"/>
  <c r="E54" i="34"/>
  <c r="E17" i="34"/>
  <c r="E37" i="34"/>
  <c r="E41" i="34"/>
  <c r="E19" i="34"/>
  <c r="E65" i="34"/>
  <c r="E14" i="34"/>
  <c r="E22" i="34"/>
  <c r="E154" i="34"/>
  <c r="E128" i="34"/>
  <c r="E58" i="34"/>
  <c r="X272" i="34"/>
  <c r="Y272" i="34"/>
  <c r="Z272" i="34"/>
  <c r="N272" i="34"/>
  <c r="O272" i="34"/>
  <c r="P272" i="34"/>
  <c r="Q272" i="34"/>
  <c r="R272" i="34"/>
  <c r="S272" i="34"/>
  <c r="T272" i="34"/>
  <c r="U272" i="34"/>
  <c r="V272" i="34"/>
  <c r="W272" i="34"/>
  <c r="AA272" i="34"/>
  <c r="AB272" i="34"/>
  <c r="AC272" i="34"/>
  <c r="AD272" i="34"/>
  <c r="AE272" i="34"/>
  <c r="AF272" i="34"/>
  <c r="L272" i="34"/>
  <c r="M272" i="34"/>
  <c r="E200" i="34"/>
  <c r="E187" i="34"/>
  <c r="E28" i="34"/>
  <c r="D385" i="34"/>
  <c r="E375" i="34"/>
  <c r="E373" i="34"/>
  <c r="E371" i="34"/>
  <c r="E377" i="34"/>
  <c r="E380" i="34"/>
  <c r="E383" i="34"/>
  <c r="E381" i="34"/>
  <c r="E108" i="34"/>
  <c r="E186" i="34"/>
  <c r="E85" i="34"/>
  <c r="E13" i="34"/>
  <c r="E57" i="34"/>
  <c r="E92" i="34"/>
  <c r="E368" i="34"/>
  <c r="E300" i="34"/>
  <c r="E205" i="34"/>
  <c r="E75" i="34"/>
  <c r="E72" i="34"/>
  <c r="E218" i="34"/>
  <c r="E326" i="34"/>
  <c r="E313" i="34"/>
  <c r="E112" i="34"/>
  <c r="V346" i="34"/>
  <c r="W346" i="34"/>
  <c r="X346" i="34"/>
  <c r="O346" i="34"/>
  <c r="P346" i="34"/>
  <c r="Q346" i="34"/>
  <c r="N346" i="34"/>
  <c r="AD2" i="34"/>
  <c r="M204" i="34"/>
  <c r="T204" i="34"/>
  <c r="N204" i="34"/>
  <c r="O204" i="34"/>
  <c r="P204" i="34"/>
  <c r="R204" i="34"/>
  <c r="X204" i="34"/>
  <c r="Y204" i="34"/>
  <c r="Z204" i="34"/>
  <c r="AA204" i="34"/>
  <c r="AB204" i="34"/>
  <c r="AC204" i="34"/>
  <c r="AD204" i="34"/>
  <c r="S204" i="34"/>
  <c r="V204" i="34"/>
  <c r="W204" i="34"/>
  <c r="E341" i="34"/>
  <c r="E133" i="34"/>
  <c r="E16" i="34"/>
  <c r="E378" i="34"/>
  <c r="E34" i="34"/>
  <c r="E40" i="34"/>
  <c r="D118" i="34"/>
  <c r="E98" i="34"/>
  <c r="E100" i="34"/>
  <c r="E97" i="34"/>
  <c r="E116" i="34"/>
  <c r="E105" i="34"/>
  <c r="E109" i="34"/>
  <c r="E95" i="34"/>
  <c r="E106" i="34"/>
  <c r="X396" i="34"/>
  <c r="Y396" i="34"/>
  <c r="Z396" i="34"/>
  <c r="AA396" i="34"/>
  <c r="U396" i="34"/>
  <c r="V396" i="34"/>
  <c r="W396" i="34"/>
  <c r="AF396" i="34"/>
  <c r="L396" i="34"/>
  <c r="M396" i="34"/>
  <c r="O396" i="34"/>
  <c r="P396" i="34"/>
  <c r="Q396" i="34"/>
  <c r="R396" i="34"/>
  <c r="S396" i="34"/>
  <c r="T396" i="34"/>
  <c r="X244" i="34"/>
  <c r="Y244" i="34"/>
  <c r="Z244" i="34"/>
  <c r="AA244" i="34"/>
  <c r="AB244" i="34"/>
  <c r="AD244" i="34"/>
  <c r="L244" i="34"/>
  <c r="P244" i="34"/>
  <c r="Q244" i="34"/>
  <c r="R244" i="34"/>
  <c r="S244" i="34"/>
  <c r="T244" i="34"/>
  <c r="M244" i="34"/>
  <c r="V244" i="34"/>
  <c r="W244" i="34"/>
  <c r="AC244" i="34"/>
  <c r="AE244" i="34"/>
  <c r="E151" i="34"/>
  <c r="AC393" i="34"/>
  <c r="AD393" i="34"/>
  <c r="AF393" i="34"/>
  <c r="O393" i="34"/>
  <c r="P393" i="34"/>
  <c r="Q393" i="34"/>
  <c r="R393" i="34"/>
  <c r="S393" i="34"/>
  <c r="T393" i="34"/>
  <c r="U393" i="34"/>
  <c r="V393" i="34"/>
  <c r="W393" i="34"/>
  <c r="X393" i="34"/>
  <c r="Y393" i="34"/>
  <c r="Z393" i="34"/>
  <c r="AA393" i="34"/>
  <c r="AB393" i="34"/>
  <c r="E113" i="34"/>
  <c r="E340" i="34"/>
  <c r="E241" i="34"/>
  <c r="E214" i="34"/>
  <c r="E101" i="34"/>
  <c r="E209" i="34"/>
  <c r="E372" i="34"/>
  <c r="J425" i="34"/>
  <c r="J426" i="34"/>
  <c r="E163" i="34"/>
  <c r="E35" i="34"/>
  <c r="E143" i="34"/>
  <c r="E167" i="34"/>
  <c r="E195" i="34"/>
  <c r="E104" i="34"/>
  <c r="E276" i="34"/>
  <c r="E90" i="34"/>
  <c r="E230" i="34"/>
  <c r="AJ308" i="34"/>
  <c r="E226" i="34"/>
  <c r="E115" i="34"/>
  <c r="E63" i="34"/>
  <c r="E79" i="34"/>
  <c r="D423" i="34"/>
  <c r="E416" i="34"/>
  <c r="E420" i="34"/>
  <c r="E413" i="34"/>
  <c r="E421" i="34"/>
  <c r="E412" i="34"/>
  <c r="E417" i="34"/>
  <c r="E410" i="34"/>
  <c r="E414" i="34"/>
  <c r="E418" i="34"/>
  <c r="E409" i="34"/>
  <c r="E135" i="34"/>
  <c r="E289" i="34"/>
  <c r="E198" i="34"/>
  <c r="E74" i="34"/>
  <c r="E160" i="34"/>
  <c r="E83" i="34"/>
  <c r="E222" i="34"/>
  <c r="E356" i="34"/>
  <c r="E159" i="34"/>
  <c r="E11" i="34"/>
  <c r="E228" i="34"/>
  <c r="E238" i="34"/>
  <c r="E408" i="34"/>
  <c r="E215" i="34"/>
  <c r="E162" i="34"/>
  <c r="E60" i="34"/>
  <c r="E102" i="34"/>
  <c r="D330" i="34"/>
  <c r="E327" i="34"/>
  <c r="E325" i="34"/>
  <c r="E323" i="34"/>
  <c r="AC277" i="34"/>
  <c r="AD277" i="34"/>
  <c r="AE277" i="34"/>
  <c r="T277" i="34"/>
  <c r="L277" i="34"/>
  <c r="M277" i="34"/>
  <c r="N277" i="34"/>
  <c r="O277" i="34"/>
  <c r="Q277" i="34"/>
  <c r="R277" i="34"/>
  <c r="S277" i="34"/>
  <c r="U277" i="34"/>
  <c r="V277" i="34"/>
  <c r="W277" i="34"/>
  <c r="X277" i="34"/>
  <c r="Y277" i="34"/>
  <c r="Z277" i="34"/>
  <c r="AA277" i="34"/>
  <c r="AB277" i="34"/>
  <c r="AF277" i="34"/>
  <c r="AC249" i="34"/>
  <c r="AD249" i="34"/>
  <c r="AE249" i="34"/>
  <c r="L249" i="34"/>
  <c r="Q249" i="34"/>
  <c r="AB249" i="34"/>
  <c r="E150" i="34"/>
  <c r="E130" i="34"/>
  <c r="L81" i="34"/>
  <c r="N81" i="34"/>
  <c r="Q81" i="34"/>
  <c r="V81" i="34"/>
  <c r="W81" i="34"/>
  <c r="Z81" i="34"/>
  <c r="Y81" i="34"/>
  <c r="M81" i="34"/>
  <c r="S81" i="34"/>
  <c r="T81" i="34"/>
  <c r="U81" i="34"/>
  <c r="X81" i="34"/>
  <c r="O81" i="34"/>
  <c r="P81" i="34"/>
  <c r="R81" i="34"/>
  <c r="E197" i="34"/>
  <c r="D321" i="34"/>
  <c r="E319" i="34"/>
  <c r="N270" i="34"/>
  <c r="P270" i="34"/>
  <c r="R270" i="34"/>
  <c r="X270" i="34"/>
  <c r="Y270" i="34"/>
  <c r="L270" i="34"/>
  <c r="M270" i="34"/>
  <c r="Q270" i="34"/>
  <c r="S270" i="34"/>
  <c r="T270" i="34"/>
  <c r="U270" i="34"/>
  <c r="V270" i="34"/>
  <c r="W270" i="34"/>
  <c r="Z270" i="34"/>
  <c r="AA270" i="34"/>
  <c r="AB270" i="34"/>
  <c r="AC270" i="34"/>
  <c r="AD270" i="34"/>
  <c r="AE270" i="34"/>
  <c r="AF270" i="34"/>
  <c r="E26" i="34"/>
  <c r="D127" i="34"/>
  <c r="E124" i="34"/>
  <c r="E121" i="34"/>
  <c r="E123" i="34"/>
  <c r="T266" i="34"/>
  <c r="M266" i="34"/>
  <c r="Q266" i="34"/>
  <c r="S266" i="34"/>
  <c r="U266" i="34"/>
  <c r="V266" i="34"/>
  <c r="W266" i="34"/>
  <c r="Z266" i="34"/>
  <c r="AA266" i="34"/>
  <c r="AB266" i="34"/>
  <c r="AC266" i="34"/>
  <c r="AD266" i="34"/>
  <c r="AE266" i="34"/>
  <c r="E337" i="34"/>
  <c r="E317" i="34"/>
  <c r="E107" i="34"/>
  <c r="D404" i="34"/>
  <c r="E402" i="34"/>
  <c r="E389" i="34"/>
  <c r="E387" i="34"/>
  <c r="E386" i="34"/>
  <c r="E390" i="34"/>
  <c r="E401" i="34"/>
  <c r="E398" i="34"/>
  <c r="E394" i="34"/>
  <c r="D171" i="34"/>
  <c r="E129" i="34"/>
  <c r="E147" i="34"/>
  <c r="E152" i="34"/>
  <c r="E134" i="34"/>
  <c r="E155" i="34"/>
  <c r="E132" i="34"/>
  <c r="E141" i="34"/>
  <c r="E158" i="34"/>
  <c r="E165" i="34"/>
  <c r="E156" i="34"/>
  <c r="E145" i="34"/>
  <c r="E166" i="34"/>
  <c r="E144" i="34"/>
  <c r="E148" i="34"/>
  <c r="L306" i="34"/>
  <c r="AF306" i="34"/>
  <c r="M306" i="34"/>
  <c r="E308" i="34"/>
  <c r="N306" i="34"/>
  <c r="O306" i="34"/>
  <c r="P306" i="34"/>
  <c r="R306" i="34"/>
  <c r="S306" i="34"/>
  <c r="T306" i="34"/>
  <c r="U306" i="34"/>
  <c r="V306" i="34"/>
  <c r="V309" i="34" s="1"/>
  <c r="W306" i="34"/>
  <c r="X306" i="34"/>
  <c r="Y306" i="34"/>
  <c r="Z306" i="34"/>
  <c r="AA306" i="34"/>
  <c r="AB306" i="34"/>
  <c r="AC306" i="34"/>
  <c r="AE306" i="34"/>
  <c r="Q306" i="34"/>
  <c r="AD306" i="34"/>
  <c r="E339" i="34"/>
  <c r="E91" i="34"/>
  <c r="E399" i="34"/>
  <c r="E263" i="34" l="1"/>
  <c r="AH270" i="34"/>
  <c r="AH161" i="34"/>
  <c r="S388" i="34"/>
  <c r="AH269" i="34"/>
  <c r="AH81" i="34"/>
  <c r="L393" i="34"/>
  <c r="AD216" i="34"/>
  <c r="N275" i="34"/>
  <c r="R388" i="34"/>
  <c r="AH188" i="34"/>
  <c r="AE393" i="34"/>
  <c r="AB42" i="34"/>
  <c r="W292" i="34"/>
  <c r="AB216" i="34"/>
  <c r="N415" i="34"/>
  <c r="Y260" i="34"/>
  <c r="M275" i="34"/>
  <c r="Q388" i="34"/>
  <c r="V382" i="34"/>
  <c r="Q47" i="34"/>
  <c r="Z318" i="34"/>
  <c r="L248" i="34"/>
  <c r="R311" i="34"/>
  <c r="W12" i="34"/>
  <c r="O249" i="34"/>
  <c r="AE227" i="34"/>
  <c r="M249" i="34"/>
  <c r="AH249" i="34" s="1"/>
  <c r="AI120" i="34"/>
  <c r="AJ120" i="34" s="1"/>
  <c r="AN120" i="34" s="1"/>
  <c r="AC227" i="34"/>
  <c r="AF249" i="34"/>
  <c r="T280" i="34"/>
  <c r="X280" i="34"/>
  <c r="AH73" i="34"/>
  <c r="W62" i="34"/>
  <c r="AA395" i="34"/>
  <c r="Z400" i="34"/>
  <c r="AB227" i="34"/>
  <c r="AI245" i="34"/>
  <c r="AI161" i="34"/>
  <c r="AI272" i="34"/>
  <c r="AA227" i="34"/>
  <c r="AH277" i="34"/>
  <c r="AH120" i="34"/>
  <c r="Z227" i="34"/>
  <c r="AH189" i="34"/>
  <c r="Y227" i="34"/>
  <c r="AH299" i="34"/>
  <c r="AH96" i="34"/>
  <c r="L227" i="34"/>
  <c r="AA249" i="34"/>
  <c r="AH62" i="34"/>
  <c r="AH261" i="34"/>
  <c r="AH114" i="34"/>
  <c r="U227" i="34"/>
  <c r="AH78" i="34"/>
  <c r="Z249" i="34"/>
  <c r="Q395" i="34"/>
  <c r="AI188" i="34"/>
  <c r="S227" i="34"/>
  <c r="R249" i="34"/>
  <c r="U244" i="34"/>
  <c r="AI244" i="34" s="1"/>
  <c r="U204" i="34"/>
  <c r="M280" i="34"/>
  <c r="AH280" i="34" s="1"/>
  <c r="Q62" i="34"/>
  <c r="Z260" i="34"/>
  <c r="Z264" i="34" s="1"/>
  <c r="Q296" i="34"/>
  <c r="P395" i="34"/>
  <c r="AI114" i="34"/>
  <c r="AJ114" i="34" s="1"/>
  <c r="AN114" i="34" s="1"/>
  <c r="AC231" i="34"/>
  <c r="AI231" i="34" s="1"/>
  <c r="L220" i="34"/>
  <c r="R400" i="34"/>
  <c r="AF227" i="34"/>
  <c r="AH245" i="34"/>
  <c r="AD227" i="34"/>
  <c r="AH15" i="34"/>
  <c r="AI125" i="34"/>
  <c r="AJ125" i="34" s="1"/>
  <c r="AN125" i="34" s="1"/>
  <c r="AI96" i="34"/>
  <c r="N309" i="34"/>
  <c r="X249" i="34"/>
  <c r="AH216" i="34"/>
  <c r="M62" i="34"/>
  <c r="L395" i="34"/>
  <c r="N400" i="34"/>
  <c r="V227" i="34"/>
  <c r="AH275" i="34"/>
  <c r="V249" i="34"/>
  <c r="L204" i="34"/>
  <c r="AI229" i="34"/>
  <c r="S395" i="34"/>
  <c r="M231" i="34"/>
  <c r="Q318" i="34"/>
  <c r="U18" i="34"/>
  <c r="P227" i="34"/>
  <c r="L392" i="34"/>
  <c r="AI299" i="34"/>
  <c r="AJ299" i="34" s="1"/>
  <c r="AN299" i="34" s="1"/>
  <c r="P249" i="34"/>
  <c r="AH229" i="34"/>
  <c r="Y249" i="34"/>
  <c r="W227" i="34"/>
  <c r="W249" i="34"/>
  <c r="M309" i="34"/>
  <c r="AI277" i="34"/>
  <c r="AB280" i="34"/>
  <c r="Q227" i="34"/>
  <c r="U249" i="34"/>
  <c r="O244" i="34"/>
  <c r="Q309" i="34"/>
  <c r="T249" i="34"/>
  <c r="N393" i="34"/>
  <c r="N244" i="34"/>
  <c r="AF204" i="34"/>
  <c r="Q204" i="34"/>
  <c r="W280" i="34"/>
  <c r="N42" i="34"/>
  <c r="AH42" i="34" s="1"/>
  <c r="T73" i="34"/>
  <c r="T216" i="34"/>
  <c r="V415" i="34"/>
  <c r="P388" i="34"/>
  <c r="X388" i="34"/>
  <c r="AF395" i="34"/>
  <c r="Z240" i="34"/>
  <c r="AI240" i="34" s="1"/>
  <c r="AJ240" i="34" s="1"/>
  <c r="AN240" i="34" s="1"/>
  <c r="W261" i="34"/>
  <c r="AI261" i="34" s="1"/>
  <c r="L231" i="34"/>
  <c r="O318" i="34"/>
  <c r="Q18" i="34"/>
  <c r="AH248" i="34"/>
  <c r="AE400" i="34"/>
  <c r="O227" i="34"/>
  <c r="O311" i="34"/>
  <c r="AH311" i="34" s="1"/>
  <c r="AF392" i="34"/>
  <c r="AH125" i="34"/>
  <c r="AI189" i="34"/>
  <c r="AJ189" i="34" s="1"/>
  <c r="AN189" i="34" s="1"/>
  <c r="N249" i="34"/>
  <c r="X227" i="34"/>
  <c r="AI270" i="34"/>
  <c r="AJ270" i="34" s="1"/>
  <c r="AN270" i="34" s="1"/>
  <c r="AH272" i="34"/>
  <c r="AJ272" i="34" s="1"/>
  <c r="AN272" i="34" s="1"/>
  <c r="AI269" i="34"/>
  <c r="R227" i="34"/>
  <c r="T395" i="34"/>
  <c r="L400" i="34"/>
  <c r="AA280" i="34"/>
  <c r="AI216" i="34"/>
  <c r="N260" i="34"/>
  <c r="AF400" i="34"/>
  <c r="Y266" i="34"/>
  <c r="X266" i="34"/>
  <c r="AE395" i="34"/>
  <c r="M18" i="34"/>
  <c r="AH18" i="34" s="1"/>
  <c r="N227" i="34"/>
  <c r="AD392" i="34"/>
  <c r="AB3" i="34"/>
  <c r="AE346" i="34"/>
  <c r="O292" i="34"/>
  <c r="T262" i="34"/>
  <c r="P52" i="34"/>
  <c r="W260" i="34"/>
  <c r="O260" i="34"/>
  <c r="O264" i="34" s="1"/>
  <c r="O382" i="34"/>
  <c r="X46" i="34"/>
  <c r="Q268" i="34"/>
  <c r="P47" i="34"/>
  <c r="E320" i="34"/>
  <c r="AD220" i="34"/>
  <c r="AA254" i="34"/>
  <c r="AE392" i="34"/>
  <c r="M219" i="34"/>
  <c r="AB12" i="34"/>
  <c r="Y268" i="34"/>
  <c r="U254" i="34"/>
  <c r="U382" i="34"/>
  <c r="V268" i="34"/>
  <c r="X268" i="34"/>
  <c r="S254" i="34"/>
  <c r="Z219" i="34"/>
  <c r="N219" i="34"/>
  <c r="N292" i="34"/>
  <c r="Q262" i="34"/>
  <c r="O52" i="34"/>
  <c r="N382" i="34"/>
  <c r="W46" i="34"/>
  <c r="P268" i="34"/>
  <c r="O47" i="34"/>
  <c r="Z254" i="34"/>
  <c r="AE219" i="34"/>
  <c r="Z12" i="34"/>
  <c r="AC346" i="34"/>
  <c r="M292" i="34"/>
  <c r="M262" i="34"/>
  <c r="M264" i="34" s="1"/>
  <c r="N52" i="34"/>
  <c r="U260" i="34"/>
  <c r="P296" i="34"/>
  <c r="M382" i="34"/>
  <c r="V46" i="34"/>
  <c r="M268" i="34"/>
  <c r="L47" i="34"/>
  <c r="N18" i="34"/>
  <c r="O248" i="34"/>
  <c r="AB220" i="34"/>
  <c r="Y254" i="34"/>
  <c r="AC392" i="34"/>
  <c r="AC219" i="34"/>
  <c r="X12" i="34"/>
  <c r="L266" i="34"/>
  <c r="N396" i="34"/>
  <c r="AH396" i="34" s="1"/>
  <c r="AB346" i="34"/>
  <c r="L292" i="34"/>
  <c r="L262" i="34"/>
  <c r="M52" i="34"/>
  <c r="S260" i="34"/>
  <c r="AD275" i="34"/>
  <c r="O296" i="34"/>
  <c r="L382" i="34"/>
  <c r="U46" i="34"/>
  <c r="L268" i="34"/>
  <c r="AA47" i="34"/>
  <c r="T18" i="34"/>
  <c r="N248" i="34"/>
  <c r="AA220" i="34"/>
  <c r="X254" i="34"/>
  <c r="AB392" i="34"/>
  <c r="AA219" i="34"/>
  <c r="AA12" i="34"/>
  <c r="L254" i="34"/>
  <c r="R382" i="34"/>
  <c r="AA46" i="34"/>
  <c r="S268" i="34"/>
  <c r="AC254" i="34"/>
  <c r="O219" i="34"/>
  <c r="P12" i="34"/>
  <c r="AD346" i="34"/>
  <c r="AA346" i="34"/>
  <c r="AF292" i="34"/>
  <c r="AF268" i="34"/>
  <c r="AA382" i="34"/>
  <c r="P254" i="34"/>
  <c r="Y262" i="34"/>
  <c r="AA52" i="34"/>
  <c r="T382" i="34"/>
  <c r="R46" i="34"/>
  <c r="U268" i="34"/>
  <c r="M254" i="34"/>
  <c r="Q219" i="34"/>
  <c r="M346" i="34"/>
  <c r="W262" i="34"/>
  <c r="Z52" i="34"/>
  <c r="S382" i="34"/>
  <c r="Q46" i="34"/>
  <c r="T268" i="34"/>
  <c r="T12" i="34"/>
  <c r="L346" i="34"/>
  <c r="V262" i="34"/>
  <c r="V264" i="34" s="1"/>
  <c r="AF346" i="34"/>
  <c r="U262" i="34"/>
  <c r="Q52" i="34"/>
  <c r="P382" i="34"/>
  <c r="Y46" i="34"/>
  <c r="R268" i="34"/>
  <c r="AB254" i="34"/>
  <c r="AF262" i="34"/>
  <c r="AB52" i="34"/>
  <c r="AF382" i="34"/>
  <c r="S46" i="34"/>
  <c r="Z47" i="34"/>
  <c r="T254" i="34"/>
  <c r="Y219" i="34"/>
  <c r="Y12" i="34"/>
  <c r="Z346" i="34"/>
  <c r="AE292" i="34"/>
  <c r="AE262" i="34"/>
  <c r="AE264" i="34" s="1"/>
  <c r="Y52" i="34"/>
  <c r="P46" i="34"/>
  <c r="AE268" i="34"/>
  <c r="X47" i="34"/>
  <c r="V220" i="34"/>
  <c r="R254" i="34"/>
  <c r="R12" i="34"/>
  <c r="AC262" i="34"/>
  <c r="AF260" i="34"/>
  <c r="L296" i="34"/>
  <c r="O12" i="34"/>
  <c r="R266" i="34"/>
  <c r="U346" i="34"/>
  <c r="AB268" i="34"/>
  <c r="Z268" i="34"/>
  <c r="V254" i="34"/>
  <c r="X262" i="34"/>
  <c r="X264" i="34" s="1"/>
  <c r="P219" i="34"/>
  <c r="Q12" i="34"/>
  <c r="Y346" i="34"/>
  <c r="AD292" i="34"/>
  <c r="O46" i="34"/>
  <c r="AD268" i="34"/>
  <c r="W47" i="34"/>
  <c r="Q254" i="34"/>
  <c r="U392" i="34"/>
  <c r="AE396" i="34"/>
  <c r="AA262" i="34"/>
  <c r="AA264" i="34" s="1"/>
  <c r="U52" i="34"/>
  <c r="AE260" i="34"/>
  <c r="AC275" i="34"/>
  <c r="AE296" i="34"/>
  <c r="V47" i="34"/>
  <c r="AB248" i="34"/>
  <c r="AI248" i="34" s="1"/>
  <c r="T220" i="34"/>
  <c r="T392" i="34"/>
  <c r="V219" i="34"/>
  <c r="AD396" i="34"/>
  <c r="T346" i="34"/>
  <c r="AB292" i="34"/>
  <c r="S262" i="34"/>
  <c r="T52" i="34"/>
  <c r="AD260" i="34"/>
  <c r="AB275" i="34"/>
  <c r="AD296" i="34"/>
  <c r="Z382" i="34"/>
  <c r="L46" i="34"/>
  <c r="AA268" i="34"/>
  <c r="T47" i="34"/>
  <c r="AA248" i="34"/>
  <c r="R220" i="34"/>
  <c r="O254" i="34"/>
  <c r="S392" i="34"/>
  <c r="R219" i="34"/>
  <c r="V12" i="34"/>
  <c r="O266" i="34"/>
  <c r="AC396" i="34"/>
  <c r="S346" i="34"/>
  <c r="AA292" i="34"/>
  <c r="P292" i="34"/>
  <c r="R262" i="34"/>
  <c r="L52" i="34"/>
  <c r="AC260" i="34"/>
  <c r="AA275" i="34"/>
  <c r="AI275" i="34" s="1"/>
  <c r="AJ275" i="34" s="1"/>
  <c r="AN275" i="34" s="1"/>
  <c r="AB296" i="34"/>
  <c r="AC296" i="34"/>
  <c r="Y382" i="34"/>
  <c r="Z46" i="34"/>
  <c r="W268" i="34"/>
  <c r="Y47" i="34"/>
  <c r="Z248" i="34"/>
  <c r="O220" i="34"/>
  <c r="AF254" i="34"/>
  <c r="N254" i="34"/>
  <c r="AA392" i="34"/>
  <c r="AF219" i="34"/>
  <c r="S12" i="34"/>
  <c r="AB46" i="34"/>
  <c r="X52" i="34"/>
  <c r="L260" i="34"/>
  <c r="L264" i="34" s="1"/>
  <c r="AE382" i="34"/>
  <c r="X219" i="34"/>
  <c r="V52" i="34"/>
  <c r="Q382" i="34"/>
  <c r="AD248" i="34"/>
  <c r="U220" i="34"/>
  <c r="W219" i="34"/>
  <c r="AC292" i="34"/>
  <c r="N46" i="34"/>
  <c r="AC268" i="34"/>
  <c r="L12" i="34"/>
  <c r="P266" i="34"/>
  <c r="AF266" i="34"/>
  <c r="E87" i="34"/>
  <c r="AD382" i="34"/>
  <c r="W309" i="34"/>
  <c r="T309" i="34"/>
  <c r="Y264" i="34"/>
  <c r="AF309" i="34"/>
  <c r="Z309" i="34"/>
  <c r="Y309" i="34"/>
  <c r="X309" i="34"/>
  <c r="S309" i="34"/>
  <c r="P309" i="34"/>
  <c r="T264" i="34"/>
  <c r="O309" i="34"/>
  <c r="R309" i="34"/>
  <c r="Q264" i="34"/>
  <c r="AE309" i="34"/>
  <c r="AA309" i="34"/>
  <c r="AD309" i="34"/>
  <c r="AC309" i="34"/>
  <c r="AB309" i="34"/>
  <c r="AI311" i="34"/>
  <c r="AA339" i="34"/>
  <c r="AB339" i="34"/>
  <c r="AC339" i="34"/>
  <c r="AF339" i="34"/>
  <c r="L339" i="34"/>
  <c r="M339" i="34"/>
  <c r="N339" i="34"/>
  <c r="O339" i="34"/>
  <c r="P339" i="34"/>
  <c r="Q339" i="34"/>
  <c r="R339" i="34"/>
  <c r="S339" i="34"/>
  <c r="T339" i="34"/>
  <c r="U339" i="34"/>
  <c r="V339" i="34"/>
  <c r="W339" i="34"/>
  <c r="X339" i="34"/>
  <c r="Y339" i="34"/>
  <c r="Z339" i="34"/>
  <c r="AD339" i="34"/>
  <c r="AE339" i="34"/>
  <c r="AE130" i="34"/>
  <c r="P130" i="34"/>
  <c r="Q130" i="34"/>
  <c r="S130" i="34"/>
  <c r="N130" i="34"/>
  <c r="AF130" i="34"/>
  <c r="L130" i="34"/>
  <c r="Y130" i="34"/>
  <c r="Z130" i="34"/>
  <c r="AB130" i="34"/>
  <c r="AD130" i="34"/>
  <c r="R130" i="34"/>
  <c r="T130" i="34"/>
  <c r="W130" i="34"/>
  <c r="X130" i="34"/>
  <c r="AC130" i="34"/>
  <c r="M130" i="34"/>
  <c r="O130" i="34"/>
  <c r="U130" i="34"/>
  <c r="V130" i="34"/>
  <c r="AA130" i="34"/>
  <c r="U148" i="34"/>
  <c r="Z148" i="34"/>
  <c r="AA148" i="34"/>
  <c r="N148" i="34"/>
  <c r="O148" i="34"/>
  <c r="Q148" i="34"/>
  <c r="T148" i="34"/>
  <c r="Y148" i="34"/>
  <c r="AB148" i="34"/>
  <c r="L148" i="34"/>
  <c r="M148" i="34"/>
  <c r="AC148" i="34"/>
  <c r="AD148" i="34"/>
  <c r="AF148" i="34"/>
  <c r="AE148" i="34"/>
  <c r="P148" i="34"/>
  <c r="R148" i="34"/>
  <c r="S148" i="34"/>
  <c r="V148" i="34"/>
  <c r="W148" i="34"/>
  <c r="X148" i="34"/>
  <c r="T289" i="34"/>
  <c r="U289" i="34"/>
  <c r="AD289" i="34"/>
  <c r="AE289" i="34"/>
  <c r="AF289" i="34"/>
  <c r="L289" i="34"/>
  <c r="M289" i="34"/>
  <c r="N289" i="34"/>
  <c r="O289" i="34"/>
  <c r="P289" i="34"/>
  <c r="Q289" i="34"/>
  <c r="R289" i="34"/>
  <c r="S289" i="34"/>
  <c r="V289" i="34"/>
  <c r="W289" i="34"/>
  <c r="X289" i="34"/>
  <c r="Y289" i="34"/>
  <c r="Z289" i="34"/>
  <c r="AA289" i="34"/>
  <c r="AB289" i="34"/>
  <c r="AC289" i="34"/>
  <c r="S166" i="34"/>
  <c r="AB166" i="34"/>
  <c r="AE166" i="34"/>
  <c r="U166" i="34"/>
  <c r="V166" i="34"/>
  <c r="T166" i="34"/>
  <c r="W166" i="34"/>
  <c r="L166" i="34"/>
  <c r="AC166" i="34"/>
  <c r="P166" i="34"/>
  <c r="Q166" i="34"/>
  <c r="R166" i="34"/>
  <c r="N166" i="34"/>
  <c r="O166" i="34"/>
  <c r="X166" i="34"/>
  <c r="Y166" i="34"/>
  <c r="Z166" i="34"/>
  <c r="AD166" i="34"/>
  <c r="M166" i="34"/>
  <c r="AA166" i="34"/>
  <c r="AF166" i="34"/>
  <c r="Q323" i="34"/>
  <c r="R323" i="34"/>
  <c r="S323" i="34"/>
  <c r="T323" i="34"/>
  <c r="AA323" i="34"/>
  <c r="AB323" i="34"/>
  <c r="AC323" i="34"/>
  <c r="L323" i="34"/>
  <c r="M323" i="34"/>
  <c r="N323" i="34"/>
  <c r="O323" i="34"/>
  <c r="P323" i="34"/>
  <c r="U323" i="34"/>
  <c r="V323" i="34"/>
  <c r="W323" i="34"/>
  <c r="X323" i="34"/>
  <c r="Y323" i="34"/>
  <c r="Z323" i="34"/>
  <c r="AD323" i="34"/>
  <c r="AE323" i="34"/>
  <c r="AF323" i="34"/>
  <c r="Z133" i="34"/>
  <c r="AE133" i="34"/>
  <c r="U133" i="34"/>
  <c r="X133" i="34"/>
  <c r="V133" i="34"/>
  <c r="R133" i="34"/>
  <c r="S133" i="34"/>
  <c r="W133" i="34"/>
  <c r="AA133" i="34"/>
  <c r="AB133" i="34"/>
  <c r="T133" i="34"/>
  <c r="Y133" i="34"/>
  <c r="AD133" i="34"/>
  <c r="AF133" i="34"/>
  <c r="O133" i="34"/>
  <c r="P133" i="34"/>
  <c r="L133" i="34"/>
  <c r="M133" i="34"/>
  <c r="N133" i="34"/>
  <c r="Q133" i="34"/>
  <c r="AC133" i="34"/>
  <c r="U108" i="34"/>
  <c r="Z108" i="34"/>
  <c r="L108" i="34"/>
  <c r="N108" i="34"/>
  <c r="R108" i="34"/>
  <c r="X108" i="34"/>
  <c r="AC108" i="34"/>
  <c r="AD108" i="34"/>
  <c r="V108" i="34"/>
  <c r="AE108" i="34"/>
  <c r="M108" i="34"/>
  <c r="P108" i="34"/>
  <c r="S108" i="34"/>
  <c r="T108" i="34"/>
  <c r="O108" i="34"/>
  <c r="W108" i="34"/>
  <c r="Q108" i="34"/>
  <c r="Y108" i="34"/>
  <c r="AA108" i="34"/>
  <c r="AB108" i="34"/>
  <c r="AF108" i="34"/>
  <c r="AB65" i="34"/>
  <c r="L65" i="34"/>
  <c r="S65" i="34"/>
  <c r="W65" i="34"/>
  <c r="X65" i="34"/>
  <c r="AA65" i="34"/>
  <c r="AC65" i="34"/>
  <c r="N65" i="34"/>
  <c r="O65" i="34"/>
  <c r="P65" i="34"/>
  <c r="T65" i="34"/>
  <c r="U65" i="34"/>
  <c r="Y65" i="34"/>
  <c r="M65" i="34"/>
  <c r="R65" i="34"/>
  <c r="V65" i="34"/>
  <c r="Z65" i="34"/>
  <c r="Q65" i="34"/>
  <c r="W45" i="34"/>
  <c r="AB45" i="34"/>
  <c r="L45" i="34"/>
  <c r="AH45" i="34" s="1"/>
  <c r="R45" i="34"/>
  <c r="S45" i="34"/>
  <c r="X45" i="34"/>
  <c r="M45" i="34"/>
  <c r="N45" i="34"/>
  <c r="O45" i="34"/>
  <c r="P45" i="34"/>
  <c r="Q45" i="34"/>
  <c r="T45" i="34"/>
  <c r="U45" i="34"/>
  <c r="V45" i="34"/>
  <c r="Y45" i="34"/>
  <c r="Z45" i="34"/>
  <c r="AA45" i="34"/>
  <c r="AC45" i="34"/>
  <c r="AB38" i="34"/>
  <c r="M38" i="34"/>
  <c r="P38" i="34"/>
  <c r="S38" i="34"/>
  <c r="V38" i="34"/>
  <c r="W38" i="34"/>
  <c r="AA38" i="34"/>
  <c r="Y38" i="34"/>
  <c r="Z38" i="34"/>
  <c r="AC38" i="34"/>
  <c r="L38" i="34"/>
  <c r="N38" i="34"/>
  <c r="O38" i="34"/>
  <c r="Q38" i="34"/>
  <c r="R38" i="34"/>
  <c r="T38" i="34"/>
  <c r="U38" i="34"/>
  <c r="X38" i="34"/>
  <c r="Q82" i="34"/>
  <c r="O82" i="34"/>
  <c r="U82" i="34"/>
  <c r="V82" i="34"/>
  <c r="X82" i="34"/>
  <c r="M82" i="34"/>
  <c r="N82" i="34"/>
  <c r="S82" i="34"/>
  <c r="T82" i="34"/>
  <c r="AA82" i="34"/>
  <c r="L82" i="34"/>
  <c r="Y82" i="34"/>
  <c r="Z82" i="34"/>
  <c r="P82" i="34"/>
  <c r="R82" i="34"/>
  <c r="W82" i="34"/>
  <c r="Z157" i="34"/>
  <c r="AE157" i="34"/>
  <c r="L157" i="34"/>
  <c r="U157" i="34"/>
  <c r="X157" i="34"/>
  <c r="P157" i="34"/>
  <c r="Q157" i="34"/>
  <c r="AB157" i="34"/>
  <c r="AC157" i="34"/>
  <c r="Y157" i="34"/>
  <c r="AA157" i="34"/>
  <c r="N157" i="34"/>
  <c r="O157" i="34"/>
  <c r="T157" i="34"/>
  <c r="M157" i="34"/>
  <c r="R157" i="34"/>
  <c r="S157" i="34"/>
  <c r="V157" i="34"/>
  <c r="W157" i="34"/>
  <c r="AD157" i="34"/>
  <c r="AF157" i="34"/>
  <c r="L322" i="34"/>
  <c r="AF322" i="34"/>
  <c r="M322" i="34"/>
  <c r="N322" i="34"/>
  <c r="O322" i="34"/>
  <c r="V322" i="34"/>
  <c r="W322" i="34"/>
  <c r="X322" i="34"/>
  <c r="R322" i="34"/>
  <c r="S322" i="34"/>
  <c r="T322" i="34"/>
  <c r="U322" i="34"/>
  <c r="Y322" i="34"/>
  <c r="Z322" i="34"/>
  <c r="AA322" i="34"/>
  <c r="AB322" i="34"/>
  <c r="AC322" i="34"/>
  <c r="AD322" i="34"/>
  <c r="AE322" i="34"/>
  <c r="P322" i="34"/>
  <c r="E329" i="34"/>
  <c r="Q322" i="34"/>
  <c r="P111" i="34"/>
  <c r="U111" i="34"/>
  <c r="N111" i="34"/>
  <c r="Q111" i="34"/>
  <c r="V111" i="34"/>
  <c r="R111" i="34"/>
  <c r="X111" i="34"/>
  <c r="Y111" i="34"/>
  <c r="AE111" i="34"/>
  <c r="AA111" i="34"/>
  <c r="AB111" i="34"/>
  <c r="AD111" i="34"/>
  <c r="L111" i="34"/>
  <c r="O111" i="34"/>
  <c r="S111" i="34"/>
  <c r="W111" i="34"/>
  <c r="M111" i="34"/>
  <c r="T111" i="34"/>
  <c r="Z111" i="34"/>
  <c r="AC111" i="34"/>
  <c r="AF111" i="34"/>
  <c r="V173" i="34"/>
  <c r="N173" i="34"/>
  <c r="AC173" i="34"/>
  <c r="AD173" i="34"/>
  <c r="U173" i="34"/>
  <c r="W173" i="34"/>
  <c r="AF173" i="34"/>
  <c r="O173" i="34"/>
  <c r="T173" i="34"/>
  <c r="X173" i="34"/>
  <c r="Y173" i="34"/>
  <c r="Z173" i="34"/>
  <c r="AA173" i="34"/>
  <c r="AB173" i="34"/>
  <c r="L173" i="34"/>
  <c r="M173" i="34"/>
  <c r="P173" i="34"/>
  <c r="Q173" i="34"/>
  <c r="R173" i="34"/>
  <c r="S173" i="34"/>
  <c r="AE173" i="34"/>
  <c r="V342" i="34"/>
  <c r="W342" i="34"/>
  <c r="X342" i="34"/>
  <c r="R342" i="34"/>
  <c r="S342" i="34"/>
  <c r="T342" i="34"/>
  <c r="U342" i="34"/>
  <c r="Y342" i="34"/>
  <c r="Z342" i="34"/>
  <c r="AA342" i="34"/>
  <c r="AB342" i="34"/>
  <c r="AC342" i="34"/>
  <c r="AD342" i="34"/>
  <c r="AE342" i="34"/>
  <c r="AF342" i="34"/>
  <c r="L342" i="34"/>
  <c r="M342" i="34"/>
  <c r="N342" i="34"/>
  <c r="O342" i="34"/>
  <c r="P342" i="34"/>
  <c r="Q342" i="34"/>
  <c r="N278" i="34"/>
  <c r="O278" i="34"/>
  <c r="P278" i="34"/>
  <c r="Y278" i="34"/>
  <c r="V278" i="34"/>
  <c r="W278" i="34"/>
  <c r="X278" i="34"/>
  <c r="Z278" i="34"/>
  <c r="AA278" i="34"/>
  <c r="AB278" i="34"/>
  <c r="AC278" i="34"/>
  <c r="AD278" i="34"/>
  <c r="AE278" i="34"/>
  <c r="AF278" i="34"/>
  <c r="L278" i="34"/>
  <c r="M278" i="34"/>
  <c r="Q278" i="34"/>
  <c r="R278" i="34"/>
  <c r="S278" i="34"/>
  <c r="T278" i="34"/>
  <c r="U278" i="34"/>
  <c r="AC233" i="34"/>
  <c r="AD233" i="34"/>
  <c r="AE233" i="34"/>
  <c r="Q233" i="34"/>
  <c r="R233" i="34"/>
  <c r="S233" i="34"/>
  <c r="T233" i="34"/>
  <c r="U233" i="34"/>
  <c r="W233" i="34"/>
  <c r="Y233" i="34"/>
  <c r="AA233" i="34"/>
  <c r="AB233" i="34"/>
  <c r="AF233" i="34"/>
  <c r="L233" i="34"/>
  <c r="M233" i="34"/>
  <c r="N233" i="34"/>
  <c r="O233" i="34"/>
  <c r="P233" i="34"/>
  <c r="V233" i="34"/>
  <c r="X233" i="34"/>
  <c r="Z233" i="34"/>
  <c r="S363" i="34"/>
  <c r="T363" i="34"/>
  <c r="U363" i="34"/>
  <c r="V363" i="34"/>
  <c r="W363" i="34"/>
  <c r="Y363" i="34"/>
  <c r="Z363" i="34"/>
  <c r="AC363" i="34"/>
  <c r="AE363" i="34"/>
  <c r="L363" i="34"/>
  <c r="AF363" i="34"/>
  <c r="N363" i="34"/>
  <c r="O363" i="34"/>
  <c r="P363" i="34"/>
  <c r="M363" i="34"/>
  <c r="Q363" i="34"/>
  <c r="R363" i="34"/>
  <c r="X363" i="34"/>
  <c r="AA363" i="34"/>
  <c r="AB363" i="34"/>
  <c r="AD363" i="34"/>
  <c r="AC401" i="34"/>
  <c r="T401" i="34"/>
  <c r="U401" i="34"/>
  <c r="V401" i="34"/>
  <c r="W401" i="34"/>
  <c r="X401" i="34"/>
  <c r="Y401" i="34"/>
  <c r="Z401" i="34"/>
  <c r="AA401" i="34"/>
  <c r="AB401" i="34"/>
  <c r="AD401" i="34"/>
  <c r="AE401" i="34"/>
  <c r="AF401" i="34"/>
  <c r="L401" i="34"/>
  <c r="M401" i="34"/>
  <c r="N401" i="34"/>
  <c r="O401" i="34"/>
  <c r="P401" i="34"/>
  <c r="Q401" i="34"/>
  <c r="R401" i="34"/>
  <c r="S401" i="34"/>
  <c r="N226" i="34"/>
  <c r="O226" i="34"/>
  <c r="P226" i="34"/>
  <c r="AA226" i="34"/>
  <c r="L226" i="34"/>
  <c r="M226" i="34"/>
  <c r="R226" i="34"/>
  <c r="T226" i="34"/>
  <c r="V226" i="34"/>
  <c r="W226" i="34"/>
  <c r="X226" i="34"/>
  <c r="Y226" i="34"/>
  <c r="Z226" i="34"/>
  <c r="AB226" i="34"/>
  <c r="AC226" i="34"/>
  <c r="AD226" i="34"/>
  <c r="S226" i="34"/>
  <c r="U226" i="34"/>
  <c r="AE226" i="34"/>
  <c r="AF226" i="34"/>
  <c r="Q226" i="34"/>
  <c r="AE150" i="34"/>
  <c r="P150" i="34"/>
  <c r="T150" i="34"/>
  <c r="AC150" i="34"/>
  <c r="AD150" i="34"/>
  <c r="N150" i="34"/>
  <c r="R150" i="34"/>
  <c r="S150" i="34"/>
  <c r="V150" i="34"/>
  <c r="O150" i="34"/>
  <c r="Q150" i="34"/>
  <c r="W150" i="34"/>
  <c r="X150" i="34"/>
  <c r="AA150" i="34"/>
  <c r="L150" i="34"/>
  <c r="U150" i="34"/>
  <c r="AB150" i="34"/>
  <c r="AF150" i="34"/>
  <c r="M150" i="34"/>
  <c r="Y150" i="34"/>
  <c r="Z150" i="34"/>
  <c r="N230" i="34"/>
  <c r="O230" i="34"/>
  <c r="P230" i="34"/>
  <c r="AE230" i="34"/>
  <c r="AF230" i="34"/>
  <c r="L230" i="34"/>
  <c r="Q230" i="34"/>
  <c r="S230" i="34"/>
  <c r="U230" i="34"/>
  <c r="V230" i="34"/>
  <c r="W230" i="34"/>
  <c r="X230" i="34"/>
  <c r="Y230" i="34"/>
  <c r="Z230" i="34"/>
  <c r="AA230" i="34"/>
  <c r="AB230" i="34"/>
  <c r="M230" i="34"/>
  <c r="R230" i="34"/>
  <c r="T230" i="34"/>
  <c r="AC230" i="34"/>
  <c r="AD230" i="34"/>
  <c r="S387" i="34"/>
  <c r="T387" i="34"/>
  <c r="U387" i="34"/>
  <c r="V387" i="34"/>
  <c r="AD387" i="34"/>
  <c r="AE387" i="34"/>
  <c r="AF387" i="34"/>
  <c r="L387" i="34"/>
  <c r="M387" i="34"/>
  <c r="N387" i="34"/>
  <c r="O387" i="34"/>
  <c r="P387" i="34"/>
  <c r="Q387" i="34"/>
  <c r="R387" i="34"/>
  <c r="W387" i="34"/>
  <c r="X387" i="34"/>
  <c r="Y387" i="34"/>
  <c r="Z387" i="34"/>
  <c r="AA387" i="34"/>
  <c r="AB387" i="34"/>
  <c r="AC387" i="34"/>
  <c r="AA198" i="34"/>
  <c r="N198" i="34"/>
  <c r="O198" i="34"/>
  <c r="X198" i="34"/>
  <c r="L198" i="34"/>
  <c r="M198" i="34"/>
  <c r="Q198" i="34"/>
  <c r="T198" i="34"/>
  <c r="U198" i="34"/>
  <c r="V198" i="34"/>
  <c r="W198" i="34"/>
  <c r="Y198" i="34"/>
  <c r="Z198" i="34"/>
  <c r="AB198" i="34"/>
  <c r="AD198" i="34"/>
  <c r="AE198" i="34"/>
  <c r="P198" i="34"/>
  <c r="R198" i="34"/>
  <c r="S198" i="34"/>
  <c r="AC198" i="34"/>
  <c r="AF198" i="34"/>
  <c r="X276" i="34"/>
  <c r="Y276" i="34"/>
  <c r="Z276" i="34"/>
  <c r="O276" i="34"/>
  <c r="T276" i="34"/>
  <c r="U276" i="34"/>
  <c r="V276" i="34"/>
  <c r="W276" i="34"/>
  <c r="AA276" i="34"/>
  <c r="AB276" i="34"/>
  <c r="AC276" i="34"/>
  <c r="AD276" i="34"/>
  <c r="AE276" i="34"/>
  <c r="AF276" i="34"/>
  <c r="L276" i="34"/>
  <c r="M276" i="34"/>
  <c r="N276" i="34"/>
  <c r="P276" i="34"/>
  <c r="Q276" i="34"/>
  <c r="R276" i="34"/>
  <c r="S276" i="34"/>
  <c r="P135" i="34"/>
  <c r="U135" i="34"/>
  <c r="Q135" i="34"/>
  <c r="V135" i="34"/>
  <c r="T135" i="34"/>
  <c r="W135" i="34"/>
  <c r="Y135" i="34"/>
  <c r="AA135" i="34"/>
  <c r="AB135" i="34"/>
  <c r="AF135" i="34"/>
  <c r="L135" i="34"/>
  <c r="M135" i="34"/>
  <c r="O135" i="34"/>
  <c r="R135" i="34"/>
  <c r="N135" i="34"/>
  <c r="S135" i="34"/>
  <c r="X135" i="34"/>
  <c r="Z135" i="34"/>
  <c r="AC135" i="34"/>
  <c r="AD135" i="34"/>
  <c r="AE135" i="34"/>
  <c r="P409" i="34"/>
  <c r="Q409" i="34"/>
  <c r="R409" i="34"/>
  <c r="S409" i="34"/>
  <c r="T409" i="34"/>
  <c r="U409" i="34"/>
  <c r="V409" i="34"/>
  <c r="W409" i="34"/>
  <c r="X409" i="34"/>
  <c r="Y409" i="34"/>
  <c r="Z409" i="34"/>
  <c r="AA409" i="34"/>
  <c r="AB409" i="34"/>
  <c r="AC409" i="34"/>
  <c r="AD409" i="34"/>
  <c r="AE409" i="34"/>
  <c r="AF409" i="34"/>
  <c r="L409" i="34"/>
  <c r="M409" i="34"/>
  <c r="N409" i="34"/>
  <c r="O409" i="34"/>
  <c r="Q317" i="34"/>
  <c r="R317" i="34"/>
  <c r="S317" i="34"/>
  <c r="T317" i="34"/>
  <c r="AA317" i="34"/>
  <c r="AB317" i="34"/>
  <c r="AC317" i="34"/>
  <c r="AE317" i="34"/>
  <c r="L317" i="34"/>
  <c r="M317" i="34"/>
  <c r="N317" i="34"/>
  <c r="O317" i="34"/>
  <c r="P317" i="34"/>
  <c r="U317" i="34"/>
  <c r="V317" i="34"/>
  <c r="W317" i="34"/>
  <c r="X317" i="34"/>
  <c r="Y317" i="34"/>
  <c r="Z317" i="34"/>
  <c r="AD317" i="34"/>
  <c r="AF317" i="34"/>
  <c r="P143" i="34"/>
  <c r="U143" i="34"/>
  <c r="Y143" i="34"/>
  <c r="AA143" i="34"/>
  <c r="M143" i="34"/>
  <c r="N143" i="34"/>
  <c r="Q143" i="34"/>
  <c r="T143" i="34"/>
  <c r="W143" i="34"/>
  <c r="X143" i="34"/>
  <c r="AB143" i="34"/>
  <c r="AC143" i="34"/>
  <c r="Z143" i="34"/>
  <c r="AD143" i="34"/>
  <c r="AF143" i="34"/>
  <c r="L143" i="34"/>
  <c r="S143" i="34"/>
  <c r="V143" i="34"/>
  <c r="AE143" i="34"/>
  <c r="O143" i="34"/>
  <c r="R143" i="34"/>
  <c r="S417" i="34"/>
  <c r="T417" i="34"/>
  <c r="U417" i="34"/>
  <c r="V417" i="34"/>
  <c r="W417" i="34"/>
  <c r="X417" i="34"/>
  <c r="Y417" i="34"/>
  <c r="Z417" i="34"/>
  <c r="AA417" i="34"/>
  <c r="AB417" i="34"/>
  <c r="AC417" i="34"/>
  <c r="AD417" i="34"/>
  <c r="AE417" i="34"/>
  <c r="L417" i="34"/>
  <c r="AF417" i="34"/>
  <c r="M417" i="34"/>
  <c r="N417" i="34"/>
  <c r="O417" i="34"/>
  <c r="P417" i="34"/>
  <c r="Q417" i="34"/>
  <c r="R417" i="34"/>
  <c r="P155" i="34"/>
  <c r="U155" i="34"/>
  <c r="R155" i="34"/>
  <c r="AB155" i="34"/>
  <c r="AE155" i="34"/>
  <c r="L155" i="34"/>
  <c r="W155" i="34"/>
  <c r="X155" i="34"/>
  <c r="T155" i="34"/>
  <c r="Z155" i="34"/>
  <c r="AA155" i="34"/>
  <c r="N155" i="34"/>
  <c r="Y155" i="34"/>
  <c r="AC155" i="34"/>
  <c r="AD155" i="34"/>
  <c r="O155" i="34"/>
  <c r="Q155" i="34"/>
  <c r="S155" i="34"/>
  <c r="V155" i="34"/>
  <c r="AF155" i="34"/>
  <c r="M155" i="34"/>
  <c r="AC215" i="34"/>
  <c r="R215" i="34"/>
  <c r="S215" i="34"/>
  <c r="T215" i="34"/>
  <c r="U215" i="34"/>
  <c r="V215" i="34"/>
  <c r="X215" i="34"/>
  <c r="AF215" i="34"/>
  <c r="AA215" i="34"/>
  <c r="AB215" i="34"/>
  <c r="AD215" i="34"/>
  <c r="AE215" i="34"/>
  <c r="L215" i="34"/>
  <c r="M215" i="34"/>
  <c r="N215" i="34"/>
  <c r="O215" i="34"/>
  <c r="P215" i="34"/>
  <c r="Q215" i="34"/>
  <c r="W215" i="34"/>
  <c r="Y215" i="34"/>
  <c r="Z215" i="34"/>
  <c r="S421" i="34"/>
  <c r="T421" i="34"/>
  <c r="U421" i="34"/>
  <c r="V421" i="34"/>
  <c r="W421" i="34"/>
  <c r="X421" i="34"/>
  <c r="Y421" i="34"/>
  <c r="Z421" i="34"/>
  <c r="AA421" i="34"/>
  <c r="AB421" i="34"/>
  <c r="AC421" i="34"/>
  <c r="AD421" i="34"/>
  <c r="AE421" i="34"/>
  <c r="L421" i="34"/>
  <c r="AF421" i="34"/>
  <c r="M421" i="34"/>
  <c r="N421" i="34"/>
  <c r="O421" i="34"/>
  <c r="P421" i="34"/>
  <c r="Q421" i="34"/>
  <c r="R421" i="34"/>
  <c r="U152" i="34"/>
  <c r="Z152" i="34"/>
  <c r="O152" i="34"/>
  <c r="Y152" i="34"/>
  <c r="AA152" i="34"/>
  <c r="AC152" i="34"/>
  <c r="P152" i="34"/>
  <c r="Q152" i="34"/>
  <c r="AD152" i="34"/>
  <c r="AE152" i="34"/>
  <c r="W152" i="34"/>
  <c r="X152" i="34"/>
  <c r="L152" i="34"/>
  <c r="M152" i="34"/>
  <c r="T152" i="34"/>
  <c r="V152" i="34"/>
  <c r="AB152" i="34"/>
  <c r="N152" i="34"/>
  <c r="R152" i="34"/>
  <c r="S152" i="34"/>
  <c r="AF152" i="34"/>
  <c r="N238" i="34"/>
  <c r="O238" i="34"/>
  <c r="P238" i="34"/>
  <c r="Y238" i="34"/>
  <c r="Z238" i="34"/>
  <c r="AA238" i="34"/>
  <c r="AB238" i="34"/>
  <c r="AC238" i="34"/>
  <c r="AE238" i="34"/>
  <c r="L238" i="34"/>
  <c r="M238" i="34"/>
  <c r="Q238" i="34"/>
  <c r="R238" i="34"/>
  <c r="S238" i="34"/>
  <c r="T238" i="34"/>
  <c r="U238" i="34"/>
  <c r="V238" i="34"/>
  <c r="W238" i="34"/>
  <c r="X238" i="34"/>
  <c r="AD238" i="34"/>
  <c r="AF238" i="34"/>
  <c r="N420" i="34"/>
  <c r="O420" i="34"/>
  <c r="P420" i="34"/>
  <c r="Q420" i="34"/>
  <c r="R420" i="34"/>
  <c r="S420" i="34"/>
  <c r="T420" i="34"/>
  <c r="U420" i="34"/>
  <c r="V420" i="34"/>
  <c r="W420" i="34"/>
  <c r="X420" i="34"/>
  <c r="Y420" i="34"/>
  <c r="Z420" i="34"/>
  <c r="AA420" i="34"/>
  <c r="AB420" i="34"/>
  <c r="AC420" i="34"/>
  <c r="AD420" i="34"/>
  <c r="AE420" i="34"/>
  <c r="L420" i="34"/>
  <c r="AF420" i="34"/>
  <c r="M420" i="34"/>
  <c r="V209" i="34"/>
  <c r="Y209" i="34"/>
  <c r="T209" i="34"/>
  <c r="W209" i="34"/>
  <c r="X209" i="34"/>
  <c r="Z209" i="34"/>
  <c r="AA209" i="34"/>
  <c r="AB209" i="34"/>
  <c r="AD209" i="34"/>
  <c r="M209" i="34"/>
  <c r="N209" i="34"/>
  <c r="O209" i="34"/>
  <c r="L209" i="34"/>
  <c r="P209" i="34"/>
  <c r="Q209" i="34"/>
  <c r="R209" i="34"/>
  <c r="S209" i="34"/>
  <c r="U209" i="34"/>
  <c r="AC209" i="34"/>
  <c r="AE209" i="34"/>
  <c r="AF209" i="34"/>
  <c r="P147" i="34"/>
  <c r="U147" i="34"/>
  <c r="R147" i="34"/>
  <c r="AB147" i="34"/>
  <c r="AC147" i="34"/>
  <c r="AE147" i="34"/>
  <c r="L147" i="34"/>
  <c r="AF147" i="34"/>
  <c r="O147" i="34"/>
  <c r="Q147" i="34"/>
  <c r="T147" i="34"/>
  <c r="V147" i="34"/>
  <c r="Y147" i="34"/>
  <c r="Z147" i="34"/>
  <c r="AD147" i="34"/>
  <c r="S147" i="34"/>
  <c r="M147" i="34"/>
  <c r="N147" i="34"/>
  <c r="W147" i="34"/>
  <c r="AA147" i="34"/>
  <c r="X147" i="34"/>
  <c r="AA26" i="34"/>
  <c r="AB26" i="34"/>
  <c r="M26" i="34"/>
  <c r="N26" i="34"/>
  <c r="Y26" i="34"/>
  <c r="Z26" i="34"/>
  <c r="U26" i="34"/>
  <c r="W26" i="34"/>
  <c r="O26" i="34"/>
  <c r="P26" i="34"/>
  <c r="Q26" i="34"/>
  <c r="R26" i="34"/>
  <c r="S26" i="34"/>
  <c r="T26" i="34"/>
  <c r="V26" i="34"/>
  <c r="X26" i="34"/>
  <c r="AC26" i="34"/>
  <c r="L26" i="34"/>
  <c r="N416" i="34"/>
  <c r="O416" i="34"/>
  <c r="P416" i="34"/>
  <c r="Q416" i="34"/>
  <c r="R416" i="34"/>
  <c r="S416" i="34"/>
  <c r="T416" i="34"/>
  <c r="U416" i="34"/>
  <c r="V416" i="34"/>
  <c r="W416" i="34"/>
  <c r="X416" i="34"/>
  <c r="Y416" i="34"/>
  <c r="Z416" i="34"/>
  <c r="AA416" i="34"/>
  <c r="AB416" i="34"/>
  <c r="AC416" i="34"/>
  <c r="AD416" i="34"/>
  <c r="AE416" i="34"/>
  <c r="L416" i="34"/>
  <c r="AF416" i="34"/>
  <c r="M416" i="34"/>
  <c r="AA319" i="34"/>
  <c r="AB319" i="34"/>
  <c r="AC319" i="34"/>
  <c r="AD319" i="34"/>
  <c r="Q319" i="34"/>
  <c r="R319" i="34"/>
  <c r="S319" i="34"/>
  <c r="U319" i="34"/>
  <c r="AE319" i="34"/>
  <c r="AF319" i="34"/>
  <c r="L319" i="34"/>
  <c r="M319" i="34"/>
  <c r="N319" i="34"/>
  <c r="O319" i="34"/>
  <c r="P319" i="34"/>
  <c r="T319" i="34"/>
  <c r="V319" i="34"/>
  <c r="W319" i="34"/>
  <c r="X319" i="34"/>
  <c r="Y319" i="34"/>
  <c r="Z319" i="34"/>
  <c r="X159" i="34"/>
  <c r="M159" i="34"/>
  <c r="P159" i="34"/>
  <c r="Q159" i="34"/>
  <c r="R159" i="34"/>
  <c r="AA159" i="34"/>
  <c r="W159" i="34"/>
  <c r="AB159" i="34"/>
  <c r="N159" i="34"/>
  <c r="V159" i="34"/>
  <c r="Y159" i="34"/>
  <c r="Z159" i="34"/>
  <c r="L159" i="34"/>
  <c r="O159" i="34"/>
  <c r="S159" i="34"/>
  <c r="U159" i="34"/>
  <c r="AE159" i="34"/>
  <c r="AF159" i="34"/>
  <c r="T159" i="34"/>
  <c r="AC159" i="34"/>
  <c r="AD159" i="34"/>
  <c r="V79" i="34"/>
  <c r="Z79" i="34"/>
  <c r="N79" i="34"/>
  <c r="O79" i="34"/>
  <c r="S79" i="34"/>
  <c r="Q79" i="34"/>
  <c r="P79" i="34"/>
  <c r="R79" i="34"/>
  <c r="W79" i="34"/>
  <c r="X79" i="34"/>
  <c r="AA79" i="34"/>
  <c r="L79" i="34"/>
  <c r="AH79" i="34" s="1"/>
  <c r="M79" i="34"/>
  <c r="T79" i="34"/>
  <c r="Y79" i="34"/>
  <c r="U79" i="34"/>
  <c r="AC241" i="34"/>
  <c r="AD241" i="34"/>
  <c r="AE241" i="34"/>
  <c r="L241" i="34"/>
  <c r="AF241" i="34"/>
  <c r="M241" i="34"/>
  <c r="O241" i="34"/>
  <c r="Q241" i="34"/>
  <c r="S241" i="34"/>
  <c r="T241" i="34"/>
  <c r="U241" i="34"/>
  <c r="V241" i="34"/>
  <c r="W241" i="34"/>
  <c r="X241" i="34"/>
  <c r="Y241" i="34"/>
  <c r="N241" i="34"/>
  <c r="P241" i="34"/>
  <c r="R241" i="34"/>
  <c r="Z241" i="34"/>
  <c r="AA241" i="34"/>
  <c r="AB241" i="34"/>
  <c r="AH393" i="34"/>
  <c r="S399" i="34"/>
  <c r="AB399" i="34"/>
  <c r="AC399" i="34"/>
  <c r="AD399" i="34"/>
  <c r="AE399" i="34"/>
  <c r="AF399" i="34"/>
  <c r="L399" i="34"/>
  <c r="M399" i="34"/>
  <c r="N399" i="34"/>
  <c r="O399" i="34"/>
  <c r="P399" i="34"/>
  <c r="Q399" i="34"/>
  <c r="R399" i="34"/>
  <c r="T399" i="34"/>
  <c r="U399" i="34"/>
  <c r="V399" i="34"/>
  <c r="W399" i="34"/>
  <c r="X399" i="34"/>
  <c r="Y399" i="34"/>
  <c r="Z399" i="34"/>
  <c r="AA399" i="34"/>
  <c r="N394" i="34"/>
  <c r="N483" i="34" s="1"/>
  <c r="O394" i="34"/>
  <c r="O483" i="34" s="1"/>
  <c r="P394" i="34"/>
  <c r="P483" i="34" s="1"/>
  <c r="Q394" i="34"/>
  <c r="Q483" i="34" s="1"/>
  <c r="V394" i="34"/>
  <c r="V483" i="34" s="1"/>
  <c r="W394" i="34"/>
  <c r="W483" i="34" s="1"/>
  <c r="X394" i="34"/>
  <c r="X483" i="34" s="1"/>
  <c r="Y394" i="34"/>
  <c r="Y483" i="34" s="1"/>
  <c r="Z394" i="34"/>
  <c r="Z483" i="34" s="1"/>
  <c r="AA394" i="34"/>
  <c r="AA483" i="34" s="1"/>
  <c r="AB394" i="34"/>
  <c r="AB483" i="34" s="1"/>
  <c r="AC394" i="34"/>
  <c r="AC483" i="34" s="1"/>
  <c r="AD394" i="34"/>
  <c r="AD483" i="34" s="1"/>
  <c r="AE394" i="34"/>
  <c r="AE483" i="34" s="1"/>
  <c r="AF394" i="34"/>
  <c r="AF483" i="34" s="1"/>
  <c r="L394" i="34"/>
  <c r="M394" i="34"/>
  <c r="M483" i="34" s="1"/>
  <c r="R394" i="34"/>
  <c r="R483" i="34" s="1"/>
  <c r="S394" i="34"/>
  <c r="S483" i="34" s="1"/>
  <c r="T394" i="34"/>
  <c r="T483" i="34" s="1"/>
  <c r="U394" i="34"/>
  <c r="M356" i="34"/>
  <c r="N356" i="34"/>
  <c r="S356" i="34"/>
  <c r="T356" i="34"/>
  <c r="U356" i="34"/>
  <c r="V356" i="34"/>
  <c r="W356" i="34"/>
  <c r="X356" i="34"/>
  <c r="Y356" i="34"/>
  <c r="Z356" i="34"/>
  <c r="AB356" i="34"/>
  <c r="AC356" i="34"/>
  <c r="AD356" i="34"/>
  <c r="AE356" i="34"/>
  <c r="AF356" i="34"/>
  <c r="L356" i="34"/>
  <c r="O356" i="34"/>
  <c r="P356" i="34"/>
  <c r="Q356" i="34"/>
  <c r="R356" i="34"/>
  <c r="AA356" i="34"/>
  <c r="M63" i="34"/>
  <c r="R63" i="34"/>
  <c r="P63" i="34"/>
  <c r="N63" i="34"/>
  <c r="S63" i="34"/>
  <c r="V63" i="34"/>
  <c r="W63" i="34"/>
  <c r="X63" i="34"/>
  <c r="AA63" i="34"/>
  <c r="AB63" i="34"/>
  <c r="O63" i="34"/>
  <c r="Y63" i="34"/>
  <c r="Q63" i="34"/>
  <c r="T63" i="34"/>
  <c r="AC63" i="34"/>
  <c r="L63" i="34"/>
  <c r="U63" i="34"/>
  <c r="Z63" i="34"/>
  <c r="L340" i="34"/>
  <c r="AF340" i="34"/>
  <c r="M340" i="34"/>
  <c r="N340" i="34"/>
  <c r="T340" i="34"/>
  <c r="U340" i="34"/>
  <c r="V340" i="34"/>
  <c r="W340" i="34"/>
  <c r="X340" i="34"/>
  <c r="Y340" i="34"/>
  <c r="Z340" i="34"/>
  <c r="AA340" i="34"/>
  <c r="AB340" i="34"/>
  <c r="AC340" i="34"/>
  <c r="AD340" i="34"/>
  <c r="AE340" i="34"/>
  <c r="O340" i="34"/>
  <c r="P340" i="34"/>
  <c r="Q340" i="34"/>
  <c r="R340" i="34"/>
  <c r="S340" i="34"/>
  <c r="AI415" i="34"/>
  <c r="N376" i="34"/>
  <c r="O376" i="34"/>
  <c r="P376" i="34"/>
  <c r="Q376" i="34"/>
  <c r="Z376" i="34"/>
  <c r="AA376" i="34"/>
  <c r="L376" i="34"/>
  <c r="M376" i="34"/>
  <c r="R376" i="34"/>
  <c r="S376" i="34"/>
  <c r="T376" i="34"/>
  <c r="U376" i="34"/>
  <c r="V376" i="34"/>
  <c r="W376" i="34"/>
  <c r="X376" i="34"/>
  <c r="Y376" i="34"/>
  <c r="AB376" i="34"/>
  <c r="AC376" i="34"/>
  <c r="AD376" i="34"/>
  <c r="AE376" i="34"/>
  <c r="AF376" i="34"/>
  <c r="Z93" i="34"/>
  <c r="AE93" i="34"/>
  <c r="S93" i="34"/>
  <c r="U93" i="34"/>
  <c r="Y93" i="34"/>
  <c r="M93" i="34"/>
  <c r="N93" i="34"/>
  <c r="Q93" i="34"/>
  <c r="R93" i="34"/>
  <c r="AB93" i="34"/>
  <c r="AC93" i="34"/>
  <c r="O93" i="34"/>
  <c r="P93" i="34"/>
  <c r="T93" i="34"/>
  <c r="V93" i="34"/>
  <c r="L93" i="34"/>
  <c r="W93" i="34"/>
  <c r="X93" i="34"/>
  <c r="AA93" i="34"/>
  <c r="AD93" i="34"/>
  <c r="AF93" i="34"/>
  <c r="AA178" i="34"/>
  <c r="X178" i="34"/>
  <c r="AC178" i="34"/>
  <c r="AD178" i="34"/>
  <c r="Y178" i="34"/>
  <c r="L178" i="34"/>
  <c r="M178" i="34"/>
  <c r="O178" i="34"/>
  <c r="R178" i="34"/>
  <c r="S178" i="34"/>
  <c r="T178" i="34"/>
  <c r="U178" i="34"/>
  <c r="V178" i="34"/>
  <c r="W178" i="34"/>
  <c r="Z178" i="34"/>
  <c r="AB178" i="34"/>
  <c r="AE178" i="34"/>
  <c r="AF178" i="34"/>
  <c r="P178" i="34"/>
  <c r="Q178" i="34"/>
  <c r="N178" i="34"/>
  <c r="AA331" i="34"/>
  <c r="AB331" i="34"/>
  <c r="AC331" i="34"/>
  <c r="O331" i="34"/>
  <c r="P331" i="34"/>
  <c r="Q331" i="34"/>
  <c r="R331" i="34"/>
  <c r="S331" i="34"/>
  <c r="T331" i="34"/>
  <c r="U331" i="34"/>
  <c r="V331" i="34"/>
  <c r="W331" i="34"/>
  <c r="X331" i="34"/>
  <c r="Y331" i="34"/>
  <c r="Z331" i="34"/>
  <c r="AD331" i="34"/>
  <c r="AE331" i="34"/>
  <c r="AF331" i="34"/>
  <c r="L331" i="34"/>
  <c r="M331" i="34"/>
  <c r="E369" i="34"/>
  <c r="N331" i="34"/>
  <c r="S279" i="34"/>
  <c r="T279" i="34"/>
  <c r="U279" i="34"/>
  <c r="L279" i="34"/>
  <c r="M279" i="34"/>
  <c r="N279" i="34"/>
  <c r="O279" i="34"/>
  <c r="P279" i="34"/>
  <c r="Q279" i="34"/>
  <c r="R279" i="34"/>
  <c r="V279" i="34"/>
  <c r="W279" i="34"/>
  <c r="X279" i="34"/>
  <c r="Y279" i="34"/>
  <c r="Z279" i="34"/>
  <c r="AA279" i="34"/>
  <c r="AB279" i="34"/>
  <c r="AC279" i="34"/>
  <c r="AD279" i="34"/>
  <c r="AE279" i="34"/>
  <c r="AF279" i="34"/>
  <c r="P99" i="34"/>
  <c r="U99" i="34"/>
  <c r="Z99" i="34"/>
  <c r="AB99" i="34"/>
  <c r="AF99" i="34"/>
  <c r="T99" i="34"/>
  <c r="V99" i="34"/>
  <c r="Y99" i="34"/>
  <c r="AA99" i="34"/>
  <c r="AC99" i="34"/>
  <c r="Q99" i="34"/>
  <c r="AD99" i="34"/>
  <c r="N99" i="34"/>
  <c r="O99" i="34"/>
  <c r="S99" i="34"/>
  <c r="W99" i="34"/>
  <c r="AE99" i="34"/>
  <c r="L99" i="34"/>
  <c r="M99" i="34"/>
  <c r="R99" i="34"/>
  <c r="X99" i="34"/>
  <c r="AI328" i="34"/>
  <c r="N390" i="34"/>
  <c r="O390" i="34"/>
  <c r="P390" i="34"/>
  <c r="Q390" i="34"/>
  <c r="T390" i="34"/>
  <c r="U390" i="34"/>
  <c r="V390" i="34"/>
  <c r="W390" i="34"/>
  <c r="X390" i="34"/>
  <c r="Y390" i="34"/>
  <c r="Z390" i="34"/>
  <c r="AA390" i="34"/>
  <c r="AB390" i="34"/>
  <c r="AC390" i="34"/>
  <c r="AD390" i="34"/>
  <c r="AE390" i="34"/>
  <c r="AF390" i="34"/>
  <c r="L390" i="34"/>
  <c r="M390" i="34"/>
  <c r="R390" i="34"/>
  <c r="S390" i="34"/>
  <c r="P151" i="34"/>
  <c r="P465" i="34" s="1"/>
  <c r="U151" i="34"/>
  <c r="AC151" i="34"/>
  <c r="AC465" i="34" s="1"/>
  <c r="Q151" i="34"/>
  <c r="Q465" i="34" s="1"/>
  <c r="R151" i="34"/>
  <c r="R465" i="34" s="1"/>
  <c r="T151" i="34"/>
  <c r="T465" i="34" s="1"/>
  <c r="X151" i="34"/>
  <c r="X465" i="34" s="1"/>
  <c r="Z151" i="34"/>
  <c r="Z465" i="34" s="1"/>
  <c r="AA151" i="34"/>
  <c r="AA465" i="34" s="1"/>
  <c r="AE151" i="34"/>
  <c r="AE465" i="34" s="1"/>
  <c r="AF151" i="34"/>
  <c r="AF465" i="34" s="1"/>
  <c r="L151" i="34"/>
  <c r="M151" i="34"/>
  <c r="M465" i="34" s="1"/>
  <c r="O151" i="34"/>
  <c r="O465" i="34" s="1"/>
  <c r="S151" i="34"/>
  <c r="S465" i="34" s="1"/>
  <c r="N151" i="34"/>
  <c r="N465" i="34" s="1"/>
  <c r="V151" i="34"/>
  <c r="V465" i="34" s="1"/>
  <c r="W151" i="34"/>
  <c r="W465" i="34" s="1"/>
  <c r="Y151" i="34"/>
  <c r="Y465" i="34" s="1"/>
  <c r="AB151" i="34"/>
  <c r="AB465" i="34" s="1"/>
  <c r="AD151" i="34"/>
  <c r="AD465" i="34" s="1"/>
  <c r="AE90" i="34"/>
  <c r="P90" i="34"/>
  <c r="Q90" i="34"/>
  <c r="S90" i="34"/>
  <c r="W90" i="34"/>
  <c r="T90" i="34"/>
  <c r="U90" i="34"/>
  <c r="Y90" i="34"/>
  <c r="Z90" i="34"/>
  <c r="AB90" i="34"/>
  <c r="L90" i="34"/>
  <c r="M90" i="34"/>
  <c r="V90" i="34"/>
  <c r="X90" i="34"/>
  <c r="AC90" i="34"/>
  <c r="AD90" i="34"/>
  <c r="AF90" i="34"/>
  <c r="O90" i="34"/>
  <c r="R90" i="34"/>
  <c r="AA90" i="34"/>
  <c r="N90" i="34"/>
  <c r="L195" i="34"/>
  <c r="AF195" i="34"/>
  <c r="P195" i="34"/>
  <c r="Q195" i="34"/>
  <c r="S195" i="34"/>
  <c r="X195" i="34"/>
  <c r="Y195" i="34"/>
  <c r="Z195" i="34"/>
  <c r="AA195" i="34"/>
  <c r="AB195" i="34"/>
  <c r="AD195" i="34"/>
  <c r="M195" i="34"/>
  <c r="N195" i="34"/>
  <c r="O195" i="34"/>
  <c r="R195" i="34"/>
  <c r="T195" i="34"/>
  <c r="U195" i="34"/>
  <c r="V195" i="34"/>
  <c r="W195" i="34"/>
  <c r="AC195" i="34"/>
  <c r="AE195" i="34"/>
  <c r="U156" i="34"/>
  <c r="Z156" i="34"/>
  <c r="AA156" i="34"/>
  <c r="N156" i="34"/>
  <c r="Q156" i="34"/>
  <c r="AB156" i="34"/>
  <c r="AC156" i="34"/>
  <c r="L156" i="34"/>
  <c r="M156" i="34"/>
  <c r="AE156" i="34"/>
  <c r="AF156" i="34"/>
  <c r="O156" i="34"/>
  <c r="S156" i="34"/>
  <c r="T156" i="34"/>
  <c r="P156" i="34"/>
  <c r="Y156" i="34"/>
  <c r="AD156" i="34"/>
  <c r="R156" i="34"/>
  <c r="V156" i="34"/>
  <c r="W156" i="34"/>
  <c r="X156" i="34"/>
  <c r="Q341" i="34"/>
  <c r="R341" i="34"/>
  <c r="S341" i="34"/>
  <c r="AE341" i="34"/>
  <c r="AF341" i="34"/>
  <c r="L341" i="34"/>
  <c r="M341" i="34"/>
  <c r="N341" i="34"/>
  <c r="O341" i="34"/>
  <c r="P341" i="34"/>
  <c r="T341" i="34"/>
  <c r="U341" i="34"/>
  <c r="V341" i="34"/>
  <c r="W341" i="34"/>
  <c r="X341" i="34"/>
  <c r="Y341" i="34"/>
  <c r="Z341" i="34"/>
  <c r="AA341" i="34"/>
  <c r="AB341" i="34"/>
  <c r="AC341" i="34"/>
  <c r="AD341" i="34"/>
  <c r="L19" i="34"/>
  <c r="M19" i="34"/>
  <c r="R19" i="34"/>
  <c r="V19" i="34"/>
  <c r="W19" i="34"/>
  <c r="Y19" i="34"/>
  <c r="AB19" i="34"/>
  <c r="N19" i="34"/>
  <c r="P19" i="34"/>
  <c r="U19" i="34"/>
  <c r="O19" i="34"/>
  <c r="Q19" i="34"/>
  <c r="S19" i="34"/>
  <c r="T19" i="34"/>
  <c r="X19" i="34"/>
  <c r="Z19" i="34"/>
  <c r="AA19" i="34"/>
  <c r="AC19" i="34"/>
  <c r="V33" i="34"/>
  <c r="W33" i="34"/>
  <c r="AB33" i="34"/>
  <c r="M33" i="34"/>
  <c r="P33" i="34"/>
  <c r="Q33" i="34"/>
  <c r="U33" i="34"/>
  <c r="L33" i="34"/>
  <c r="N33" i="34"/>
  <c r="O33" i="34"/>
  <c r="R33" i="34"/>
  <c r="S33" i="34"/>
  <c r="T33" i="34"/>
  <c r="X33" i="34"/>
  <c r="Y33" i="34"/>
  <c r="Z33" i="34"/>
  <c r="AA33" i="34"/>
  <c r="AC33" i="34"/>
  <c r="AE146" i="34"/>
  <c r="P146" i="34"/>
  <c r="AD146" i="34"/>
  <c r="S146" i="34"/>
  <c r="T146" i="34"/>
  <c r="V146" i="34"/>
  <c r="Y146" i="34"/>
  <c r="L146" i="34"/>
  <c r="M146" i="34"/>
  <c r="Z146" i="34"/>
  <c r="AA146" i="34"/>
  <c r="AC146" i="34"/>
  <c r="AF146" i="34"/>
  <c r="W146" i="34"/>
  <c r="X146" i="34"/>
  <c r="R146" i="34"/>
  <c r="U146" i="34"/>
  <c r="AB146" i="34"/>
  <c r="N146" i="34"/>
  <c r="O146" i="34"/>
  <c r="Q146" i="34"/>
  <c r="Q86" i="34"/>
  <c r="U86" i="34"/>
  <c r="Z86" i="34"/>
  <c r="P86" i="34"/>
  <c r="S86" i="34"/>
  <c r="X86" i="34"/>
  <c r="N86" i="34"/>
  <c r="R86" i="34"/>
  <c r="T86" i="34"/>
  <c r="V86" i="34"/>
  <c r="W86" i="34"/>
  <c r="Y86" i="34"/>
  <c r="AA86" i="34"/>
  <c r="L86" i="34"/>
  <c r="O86" i="34"/>
  <c r="M86" i="34"/>
  <c r="P91" i="34"/>
  <c r="U91" i="34"/>
  <c r="Z91" i="34"/>
  <c r="AB91" i="34"/>
  <c r="AF91" i="34"/>
  <c r="M91" i="34"/>
  <c r="N91" i="34"/>
  <c r="S91" i="34"/>
  <c r="AE91" i="34"/>
  <c r="Q91" i="34"/>
  <c r="R91" i="34"/>
  <c r="V91" i="34"/>
  <c r="W91" i="34"/>
  <c r="X91" i="34"/>
  <c r="Y91" i="34"/>
  <c r="AA91" i="34"/>
  <c r="AC91" i="34"/>
  <c r="AD91" i="34"/>
  <c r="L91" i="34"/>
  <c r="O91" i="34"/>
  <c r="T91" i="34"/>
  <c r="N398" i="34"/>
  <c r="O398" i="34"/>
  <c r="T398" i="34"/>
  <c r="U398" i="34"/>
  <c r="V398" i="34"/>
  <c r="W398" i="34"/>
  <c r="X398" i="34"/>
  <c r="Y398" i="34"/>
  <c r="Z398" i="34"/>
  <c r="AA398" i="34"/>
  <c r="AB398" i="34"/>
  <c r="AC398" i="34"/>
  <c r="AD398" i="34"/>
  <c r="AE398" i="34"/>
  <c r="AF398" i="34"/>
  <c r="L398" i="34"/>
  <c r="M398" i="34"/>
  <c r="P398" i="34"/>
  <c r="Q398" i="34"/>
  <c r="R398" i="34"/>
  <c r="S398" i="34"/>
  <c r="V197" i="34"/>
  <c r="AC197" i="34"/>
  <c r="AD197" i="34"/>
  <c r="N197" i="34"/>
  <c r="U197" i="34"/>
  <c r="W197" i="34"/>
  <c r="X197" i="34"/>
  <c r="Y197" i="34"/>
  <c r="Z197" i="34"/>
  <c r="AB197" i="34"/>
  <c r="L197" i="34"/>
  <c r="M197" i="34"/>
  <c r="O197" i="34"/>
  <c r="P197" i="34"/>
  <c r="R197" i="34"/>
  <c r="S197" i="34"/>
  <c r="Q197" i="34"/>
  <c r="T197" i="34"/>
  <c r="AA197" i="34"/>
  <c r="AE197" i="34"/>
  <c r="AF197" i="34"/>
  <c r="N222" i="34"/>
  <c r="O222" i="34"/>
  <c r="P222" i="34"/>
  <c r="AA222" i="34"/>
  <c r="AE222" i="34"/>
  <c r="AF222" i="34"/>
  <c r="M222" i="34"/>
  <c r="R222" i="34"/>
  <c r="T222" i="34"/>
  <c r="U222" i="34"/>
  <c r="V222" i="34"/>
  <c r="W222" i="34"/>
  <c r="X222" i="34"/>
  <c r="Y222" i="34"/>
  <c r="Z222" i="34"/>
  <c r="AB222" i="34"/>
  <c r="L222" i="34"/>
  <c r="Q222" i="34"/>
  <c r="S222" i="34"/>
  <c r="AC222" i="34"/>
  <c r="AD222" i="34"/>
  <c r="P115" i="34"/>
  <c r="U115" i="34"/>
  <c r="Z115" i="34"/>
  <c r="AB115" i="34"/>
  <c r="AF115" i="34"/>
  <c r="T115" i="34"/>
  <c r="O115" i="34"/>
  <c r="AE115" i="34"/>
  <c r="N115" i="34"/>
  <c r="Q115" i="34"/>
  <c r="S115" i="34"/>
  <c r="W115" i="34"/>
  <c r="X115" i="34"/>
  <c r="M115" i="34"/>
  <c r="R115" i="34"/>
  <c r="Y115" i="34"/>
  <c r="V115" i="34"/>
  <c r="AA115" i="34"/>
  <c r="AC115" i="34"/>
  <c r="AD115" i="34"/>
  <c r="L115" i="34"/>
  <c r="Z113" i="34"/>
  <c r="AE113" i="34"/>
  <c r="AD113" i="34"/>
  <c r="O113" i="34"/>
  <c r="R113" i="34"/>
  <c r="V113" i="34"/>
  <c r="L113" i="34"/>
  <c r="N113" i="34"/>
  <c r="P113" i="34"/>
  <c r="AF113" i="34"/>
  <c r="M113" i="34"/>
  <c r="Q113" i="34"/>
  <c r="T113" i="34"/>
  <c r="U113" i="34"/>
  <c r="X113" i="34"/>
  <c r="S113" i="34"/>
  <c r="W113" i="34"/>
  <c r="Y113" i="34"/>
  <c r="AA113" i="34"/>
  <c r="AC113" i="34"/>
  <c r="AB113" i="34"/>
  <c r="AI396" i="34"/>
  <c r="AC3" i="34"/>
  <c r="AB87" i="34"/>
  <c r="AB82" i="34" s="1"/>
  <c r="W41" i="34"/>
  <c r="AB41" i="34"/>
  <c r="T41" i="34"/>
  <c r="AA41" i="34"/>
  <c r="O41" i="34"/>
  <c r="S41" i="34"/>
  <c r="Y41" i="34"/>
  <c r="Z41" i="34"/>
  <c r="AC41" i="34"/>
  <c r="L41" i="34"/>
  <c r="M41" i="34"/>
  <c r="N41" i="34"/>
  <c r="P41" i="34"/>
  <c r="Q41" i="34"/>
  <c r="R41" i="34"/>
  <c r="U41" i="34"/>
  <c r="V41" i="34"/>
  <c r="X41" i="34"/>
  <c r="AC42" i="34"/>
  <c r="S267" i="34"/>
  <c r="T267" i="34"/>
  <c r="U267" i="34"/>
  <c r="W267" i="34"/>
  <c r="AC267" i="34"/>
  <c r="AD267" i="34"/>
  <c r="L267" i="34"/>
  <c r="M267" i="34"/>
  <c r="N267" i="34"/>
  <c r="O267" i="34"/>
  <c r="P267" i="34"/>
  <c r="Q267" i="34"/>
  <c r="R267" i="34"/>
  <c r="V267" i="34"/>
  <c r="X267" i="34"/>
  <c r="Y267" i="34"/>
  <c r="Z267" i="34"/>
  <c r="AA267" i="34"/>
  <c r="AB267" i="34"/>
  <c r="AE267" i="34"/>
  <c r="AF267" i="34"/>
  <c r="S239" i="34"/>
  <c r="T239" i="34"/>
  <c r="U239" i="34"/>
  <c r="M239" i="34"/>
  <c r="N239" i="34"/>
  <c r="O239" i="34"/>
  <c r="P239" i="34"/>
  <c r="Q239" i="34"/>
  <c r="V239" i="34"/>
  <c r="X239" i="34"/>
  <c r="Z239" i="34"/>
  <c r="AA239" i="34"/>
  <c r="AB239" i="34"/>
  <c r="AC239" i="34"/>
  <c r="AD239" i="34"/>
  <c r="AE239" i="34"/>
  <c r="AF239" i="34"/>
  <c r="L239" i="34"/>
  <c r="R239" i="34"/>
  <c r="W239" i="34"/>
  <c r="Y239" i="34"/>
  <c r="S271" i="34"/>
  <c r="T271" i="34"/>
  <c r="U271" i="34"/>
  <c r="AC271" i="34"/>
  <c r="AD271" i="34"/>
  <c r="Y271" i="34"/>
  <c r="Z271" i="34"/>
  <c r="AA271" i="34"/>
  <c r="AB271" i="34"/>
  <c r="AE271" i="34"/>
  <c r="AF271" i="34"/>
  <c r="L271" i="34"/>
  <c r="M271" i="34"/>
  <c r="N271" i="34"/>
  <c r="O271" i="34"/>
  <c r="P271" i="34"/>
  <c r="Q271" i="34"/>
  <c r="R271" i="34"/>
  <c r="V271" i="34"/>
  <c r="W271" i="34"/>
  <c r="X271" i="34"/>
  <c r="L442" i="34"/>
  <c r="S381" i="34"/>
  <c r="T381" i="34"/>
  <c r="U381" i="34"/>
  <c r="V381" i="34"/>
  <c r="L381" i="34"/>
  <c r="AF381" i="34"/>
  <c r="N381" i="34"/>
  <c r="O381" i="34"/>
  <c r="P381" i="34"/>
  <c r="Q381" i="34"/>
  <c r="R381" i="34"/>
  <c r="W381" i="34"/>
  <c r="X381" i="34"/>
  <c r="Y381" i="34"/>
  <c r="Z381" i="34"/>
  <c r="AA381" i="34"/>
  <c r="AB381" i="34"/>
  <c r="AC381" i="34"/>
  <c r="AD381" i="34"/>
  <c r="AE381" i="34"/>
  <c r="M381" i="34"/>
  <c r="V37" i="34"/>
  <c r="W37" i="34"/>
  <c r="AB37" i="34"/>
  <c r="M37" i="34"/>
  <c r="L37" i="34"/>
  <c r="N37" i="34"/>
  <c r="O37" i="34"/>
  <c r="P37" i="34"/>
  <c r="Q37" i="34"/>
  <c r="R37" i="34"/>
  <c r="S37" i="34"/>
  <c r="T37" i="34"/>
  <c r="U37" i="34"/>
  <c r="X37" i="34"/>
  <c r="Y37" i="34"/>
  <c r="Z37" i="34"/>
  <c r="AA37" i="34"/>
  <c r="AC37" i="34"/>
  <c r="AC253" i="34"/>
  <c r="AD253" i="34"/>
  <c r="AE253" i="34"/>
  <c r="L253" i="34"/>
  <c r="AF253" i="34"/>
  <c r="M253" i="34"/>
  <c r="O253" i="34"/>
  <c r="Q253" i="34"/>
  <c r="S253" i="34"/>
  <c r="T253" i="34"/>
  <c r="U253" i="34"/>
  <c r="V253" i="34"/>
  <c r="W253" i="34"/>
  <c r="X253" i="34"/>
  <c r="N253" i="34"/>
  <c r="P253" i="34"/>
  <c r="R253" i="34"/>
  <c r="Y253" i="34"/>
  <c r="Z253" i="34"/>
  <c r="AA253" i="34"/>
  <c r="AB253" i="34"/>
  <c r="U69" i="34"/>
  <c r="X69" i="34"/>
  <c r="O69" i="34"/>
  <c r="L69" i="34"/>
  <c r="N69" i="34"/>
  <c r="Q69" i="34"/>
  <c r="V69" i="34"/>
  <c r="R69" i="34"/>
  <c r="S69" i="34"/>
  <c r="W69" i="34"/>
  <c r="M69" i="34"/>
  <c r="P69" i="34"/>
  <c r="AA69" i="34"/>
  <c r="Y69" i="34"/>
  <c r="Z69" i="34"/>
  <c r="T69" i="34"/>
  <c r="Z149" i="34"/>
  <c r="AE149" i="34"/>
  <c r="L149" i="34"/>
  <c r="AH149" i="34" s="1"/>
  <c r="U149" i="34"/>
  <c r="AI149" i="34" s="1"/>
  <c r="AJ149" i="34" s="1"/>
  <c r="AM149" i="34" s="1"/>
  <c r="V149" i="34"/>
  <c r="X149" i="34"/>
  <c r="AB149" i="34"/>
  <c r="O149" i="34"/>
  <c r="P149" i="34"/>
  <c r="AC149" i="34"/>
  <c r="AD149" i="34"/>
  <c r="S149" i="34"/>
  <c r="T149" i="34"/>
  <c r="Y149" i="34"/>
  <c r="AA149" i="34"/>
  <c r="N149" i="34"/>
  <c r="M149" i="34"/>
  <c r="Q149" i="34"/>
  <c r="R149" i="34"/>
  <c r="W149" i="34"/>
  <c r="AF149" i="34"/>
  <c r="AA343" i="34"/>
  <c r="AB343" i="34"/>
  <c r="AC343" i="34"/>
  <c r="Z343" i="34"/>
  <c r="AD343" i="34"/>
  <c r="AE343" i="34"/>
  <c r="AF343" i="34"/>
  <c r="L343" i="34"/>
  <c r="M343" i="34"/>
  <c r="N343" i="34"/>
  <c r="O343" i="34"/>
  <c r="P343" i="34"/>
  <c r="Q343" i="34"/>
  <c r="R343" i="34"/>
  <c r="S343" i="34"/>
  <c r="T343" i="34"/>
  <c r="U343" i="34"/>
  <c r="V343" i="34"/>
  <c r="W343" i="34"/>
  <c r="X343" i="34"/>
  <c r="Y343" i="34"/>
  <c r="AC273" i="34"/>
  <c r="AD273" i="34"/>
  <c r="AE273" i="34"/>
  <c r="T273" i="34"/>
  <c r="AA273" i="34"/>
  <c r="AB273" i="34"/>
  <c r="AF273" i="34"/>
  <c r="L273" i="34"/>
  <c r="M273" i="34"/>
  <c r="N273" i="34"/>
  <c r="O273" i="34"/>
  <c r="P273" i="34"/>
  <c r="Q273" i="34"/>
  <c r="R273" i="34"/>
  <c r="S273" i="34"/>
  <c r="U273" i="34"/>
  <c r="V273" i="34"/>
  <c r="W273" i="34"/>
  <c r="X273" i="34"/>
  <c r="Y273" i="34"/>
  <c r="Z273" i="34"/>
  <c r="AE2" i="34"/>
  <c r="AD38" i="34"/>
  <c r="AC383" i="34"/>
  <c r="AD383" i="34"/>
  <c r="AE383" i="34"/>
  <c r="L383" i="34"/>
  <c r="AF383" i="34"/>
  <c r="Q383" i="34"/>
  <c r="R383" i="34"/>
  <c r="S383" i="34"/>
  <c r="T383" i="34"/>
  <c r="U383" i="34"/>
  <c r="V383" i="34"/>
  <c r="W383" i="34"/>
  <c r="X383" i="34"/>
  <c r="Y383" i="34"/>
  <c r="Z383" i="34"/>
  <c r="AA383" i="34"/>
  <c r="AB383" i="34"/>
  <c r="M383" i="34"/>
  <c r="N383" i="34"/>
  <c r="O383" i="34"/>
  <c r="P383" i="34"/>
  <c r="V17" i="34"/>
  <c r="W17" i="34"/>
  <c r="AB17" i="34"/>
  <c r="X17" i="34"/>
  <c r="Y17" i="34"/>
  <c r="AA17" i="34"/>
  <c r="O17" i="34"/>
  <c r="P17" i="34"/>
  <c r="Q17" i="34"/>
  <c r="R17" i="34"/>
  <c r="S17" i="34"/>
  <c r="T17" i="34"/>
  <c r="U17" i="34"/>
  <c r="Z17" i="34"/>
  <c r="AC17" i="34"/>
  <c r="L17" i="34"/>
  <c r="M17" i="34"/>
  <c r="N17" i="34"/>
  <c r="S223" i="34"/>
  <c r="T223" i="34"/>
  <c r="U223" i="34"/>
  <c r="L223" i="34"/>
  <c r="AF223" i="34"/>
  <c r="AF466" i="34" s="1"/>
  <c r="W223" i="34"/>
  <c r="X223" i="34"/>
  <c r="Y223" i="34"/>
  <c r="Z223" i="34"/>
  <c r="AA223" i="34"/>
  <c r="AC223" i="34"/>
  <c r="AE223" i="34"/>
  <c r="M223" i="34"/>
  <c r="N223" i="34"/>
  <c r="O223" i="34"/>
  <c r="P223" i="34"/>
  <c r="Q223" i="34"/>
  <c r="R223" i="34"/>
  <c r="R466" i="34" s="1"/>
  <c r="V223" i="34"/>
  <c r="V466" i="34" s="1"/>
  <c r="AB223" i="34"/>
  <c r="AD223" i="34"/>
  <c r="AA202" i="34"/>
  <c r="S202" i="34"/>
  <c r="T202" i="34"/>
  <c r="U202" i="34"/>
  <c r="L202" i="34"/>
  <c r="M202" i="34"/>
  <c r="N202" i="34"/>
  <c r="O202" i="34"/>
  <c r="Q202" i="34"/>
  <c r="W202" i="34"/>
  <c r="X202" i="34"/>
  <c r="Y202" i="34"/>
  <c r="Z202" i="34"/>
  <c r="AB202" i="34"/>
  <c r="AC202" i="34"/>
  <c r="AD202" i="34"/>
  <c r="AE202" i="34"/>
  <c r="AF202" i="34"/>
  <c r="P202" i="34"/>
  <c r="R202" i="34"/>
  <c r="V202" i="34"/>
  <c r="V201" i="34"/>
  <c r="M201" i="34"/>
  <c r="N201" i="34"/>
  <c r="AF201" i="34"/>
  <c r="W201" i="34"/>
  <c r="X201" i="34"/>
  <c r="Y201" i="34"/>
  <c r="Z201" i="34"/>
  <c r="AA201" i="34"/>
  <c r="AC201" i="34"/>
  <c r="L201" i="34"/>
  <c r="O201" i="34"/>
  <c r="P201" i="34"/>
  <c r="Q201" i="34"/>
  <c r="R201" i="34"/>
  <c r="S201" i="34"/>
  <c r="T201" i="34"/>
  <c r="U201" i="34"/>
  <c r="AI201" i="34" s="1"/>
  <c r="AB201" i="34"/>
  <c r="AD201" i="34"/>
  <c r="AE201" i="34"/>
  <c r="R264" i="34"/>
  <c r="AD287" i="34"/>
  <c r="AE287" i="34"/>
  <c r="L287" i="34"/>
  <c r="M287" i="34"/>
  <c r="N287" i="34"/>
  <c r="O287" i="34"/>
  <c r="P287" i="34"/>
  <c r="Q287" i="34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F287" i="34"/>
  <c r="V338" i="34"/>
  <c r="W338" i="34"/>
  <c r="X338" i="34"/>
  <c r="U338" i="34"/>
  <c r="Y338" i="34"/>
  <c r="Z338" i="34"/>
  <c r="AA338" i="34"/>
  <c r="AB338" i="34"/>
  <c r="AC338" i="34"/>
  <c r="AD338" i="34"/>
  <c r="AE338" i="34"/>
  <c r="AF338" i="34"/>
  <c r="L338" i="34"/>
  <c r="M338" i="34"/>
  <c r="N338" i="34"/>
  <c r="O338" i="34"/>
  <c r="P338" i="34"/>
  <c r="Q338" i="34"/>
  <c r="R338" i="34"/>
  <c r="S338" i="34"/>
  <c r="T338" i="34"/>
  <c r="AI419" i="34"/>
  <c r="AB359" i="34"/>
  <c r="R359" i="34"/>
  <c r="S359" i="34"/>
  <c r="T359" i="34"/>
  <c r="U359" i="34"/>
  <c r="V359" i="34"/>
  <c r="W359" i="34"/>
  <c r="X359" i="34"/>
  <c r="Y359" i="34"/>
  <c r="AA359" i="34"/>
  <c r="AC359" i="34"/>
  <c r="AE359" i="34"/>
  <c r="AF359" i="34"/>
  <c r="L359" i="34"/>
  <c r="M359" i="34"/>
  <c r="N359" i="34"/>
  <c r="O359" i="34"/>
  <c r="P359" i="34"/>
  <c r="Q359" i="34"/>
  <c r="Z359" i="34"/>
  <c r="AD359" i="34"/>
  <c r="AH411" i="34"/>
  <c r="AH392" i="34"/>
  <c r="AH374" i="34"/>
  <c r="N380" i="34"/>
  <c r="O380" i="34"/>
  <c r="P380" i="34"/>
  <c r="Q380" i="34"/>
  <c r="AA380" i="34"/>
  <c r="X380" i="34"/>
  <c r="Y380" i="34"/>
  <c r="Z380" i="34"/>
  <c r="AB380" i="34"/>
  <c r="AC380" i="34"/>
  <c r="AD380" i="34"/>
  <c r="AE380" i="34"/>
  <c r="AF380" i="34"/>
  <c r="L380" i="34"/>
  <c r="M380" i="34"/>
  <c r="R380" i="34"/>
  <c r="S380" i="34"/>
  <c r="T380" i="34"/>
  <c r="U380" i="34"/>
  <c r="V380" i="34"/>
  <c r="W380" i="34"/>
  <c r="AB54" i="34"/>
  <c r="M54" i="34"/>
  <c r="X54" i="34"/>
  <c r="AC54" i="34"/>
  <c r="V54" i="34"/>
  <c r="W54" i="34"/>
  <c r="Y54" i="34"/>
  <c r="AA54" i="34"/>
  <c r="N54" i="34"/>
  <c r="O54" i="34"/>
  <c r="P54" i="34"/>
  <c r="Q54" i="34"/>
  <c r="R54" i="34"/>
  <c r="S54" i="34"/>
  <c r="T54" i="34"/>
  <c r="L54" i="34"/>
  <c r="Z54" i="34"/>
  <c r="U54" i="34"/>
  <c r="V334" i="34"/>
  <c r="W334" i="34"/>
  <c r="X334" i="34"/>
  <c r="AA334" i="34"/>
  <c r="AB334" i="34"/>
  <c r="AC334" i="34"/>
  <c r="AD334" i="34"/>
  <c r="AE334" i="34"/>
  <c r="AF334" i="34"/>
  <c r="L334" i="34"/>
  <c r="M334" i="34"/>
  <c r="N334" i="34"/>
  <c r="O334" i="34"/>
  <c r="P334" i="34"/>
  <c r="Q334" i="34"/>
  <c r="R334" i="34"/>
  <c r="S334" i="34"/>
  <c r="T334" i="34"/>
  <c r="U334" i="34"/>
  <c r="Y334" i="34"/>
  <c r="Z334" i="34"/>
  <c r="AC221" i="34"/>
  <c r="AD221" i="34"/>
  <c r="AE221" i="34"/>
  <c r="V221" i="34"/>
  <c r="R221" i="34"/>
  <c r="S221" i="34"/>
  <c r="T221" i="34"/>
  <c r="U221" i="34"/>
  <c r="W221" i="34"/>
  <c r="Y221" i="34"/>
  <c r="AA221" i="34"/>
  <c r="AF221" i="34"/>
  <c r="L221" i="34"/>
  <c r="M221" i="34"/>
  <c r="N221" i="34"/>
  <c r="O221" i="34"/>
  <c r="P221" i="34"/>
  <c r="Q221" i="34"/>
  <c r="X221" i="34"/>
  <c r="Z221" i="34"/>
  <c r="AB221" i="34"/>
  <c r="AA182" i="34"/>
  <c r="N182" i="34"/>
  <c r="O182" i="34"/>
  <c r="U182" i="34"/>
  <c r="AF182" i="34"/>
  <c r="L182" i="34"/>
  <c r="P182" i="34"/>
  <c r="S182" i="34"/>
  <c r="T182" i="34"/>
  <c r="V182" i="34"/>
  <c r="W182" i="34"/>
  <c r="X182" i="34"/>
  <c r="Y182" i="34"/>
  <c r="Z182" i="34"/>
  <c r="AB182" i="34"/>
  <c r="AC182" i="34"/>
  <c r="AD182" i="34"/>
  <c r="M182" i="34"/>
  <c r="Q182" i="34"/>
  <c r="R182" i="34"/>
  <c r="AE182" i="34"/>
  <c r="AA212" i="34"/>
  <c r="AF212" i="34"/>
  <c r="P212" i="34"/>
  <c r="Q212" i="34"/>
  <c r="R212" i="34"/>
  <c r="S212" i="34"/>
  <c r="T212" i="34"/>
  <c r="V212" i="34"/>
  <c r="AC212" i="34"/>
  <c r="AD212" i="34"/>
  <c r="AE212" i="34"/>
  <c r="L212" i="34"/>
  <c r="M212" i="34"/>
  <c r="N212" i="34"/>
  <c r="O212" i="34"/>
  <c r="U212" i="34"/>
  <c r="W212" i="34"/>
  <c r="X212" i="34"/>
  <c r="Y212" i="34"/>
  <c r="Z212" i="34"/>
  <c r="AB212" i="34"/>
  <c r="E258" i="34"/>
  <c r="AC46" i="34"/>
  <c r="N284" i="34"/>
  <c r="O284" i="34"/>
  <c r="P284" i="34"/>
  <c r="AA284" i="34"/>
  <c r="AB284" i="34"/>
  <c r="AC284" i="34"/>
  <c r="AD284" i="34"/>
  <c r="AE284" i="34"/>
  <c r="AF284" i="34"/>
  <c r="L284" i="34"/>
  <c r="M284" i="34"/>
  <c r="Q284" i="34"/>
  <c r="R284" i="34"/>
  <c r="S284" i="34"/>
  <c r="T284" i="34"/>
  <c r="U284" i="34"/>
  <c r="V284" i="34"/>
  <c r="W284" i="34"/>
  <c r="X284" i="34"/>
  <c r="Y284" i="34"/>
  <c r="Z284" i="34"/>
  <c r="Q176" i="34"/>
  <c r="L176" i="34"/>
  <c r="M176" i="34"/>
  <c r="Z176" i="34"/>
  <c r="S176" i="34"/>
  <c r="AB176" i="34"/>
  <c r="AC176" i="34"/>
  <c r="AD176" i="34"/>
  <c r="AE176" i="34"/>
  <c r="AF176" i="34"/>
  <c r="N176" i="34"/>
  <c r="O176" i="34"/>
  <c r="P176" i="34"/>
  <c r="R176" i="34"/>
  <c r="T176" i="34"/>
  <c r="U176" i="34"/>
  <c r="V176" i="34"/>
  <c r="W176" i="34"/>
  <c r="X176" i="34"/>
  <c r="Y176" i="34"/>
  <c r="AA176" i="34"/>
  <c r="L175" i="34"/>
  <c r="AF175" i="34"/>
  <c r="X175" i="34"/>
  <c r="Y175" i="34"/>
  <c r="Z175" i="34"/>
  <c r="V175" i="34"/>
  <c r="W175" i="34"/>
  <c r="T175" i="34"/>
  <c r="AD175" i="34"/>
  <c r="M175" i="34"/>
  <c r="O175" i="34"/>
  <c r="R175" i="34"/>
  <c r="S175" i="34"/>
  <c r="U175" i="34"/>
  <c r="AA175" i="34"/>
  <c r="AB175" i="34"/>
  <c r="AC175" i="34"/>
  <c r="AE175" i="34"/>
  <c r="N175" i="34"/>
  <c r="P175" i="34"/>
  <c r="Q175" i="34"/>
  <c r="U140" i="34"/>
  <c r="AI140" i="34" s="1"/>
  <c r="Z140" i="34"/>
  <c r="V140" i="34"/>
  <c r="R140" i="34"/>
  <c r="AD140" i="34"/>
  <c r="AE140" i="34"/>
  <c r="M140" i="34"/>
  <c r="AB140" i="34"/>
  <c r="AC140" i="34"/>
  <c r="L140" i="34"/>
  <c r="N140" i="34"/>
  <c r="P140" i="34"/>
  <c r="Q140" i="34"/>
  <c r="W140" i="34"/>
  <c r="X140" i="34"/>
  <c r="AA140" i="34"/>
  <c r="AF140" i="34"/>
  <c r="Y140" i="34"/>
  <c r="O140" i="34"/>
  <c r="S140" i="34"/>
  <c r="T140" i="34"/>
  <c r="AH310" i="34"/>
  <c r="U112" i="34"/>
  <c r="Z112" i="34"/>
  <c r="W112" i="34"/>
  <c r="Y112" i="34"/>
  <c r="AD112" i="34"/>
  <c r="AF112" i="34"/>
  <c r="L112" i="34"/>
  <c r="S112" i="34"/>
  <c r="P112" i="34"/>
  <c r="Q112" i="34"/>
  <c r="T112" i="34"/>
  <c r="X112" i="34"/>
  <c r="AA112" i="34"/>
  <c r="M112" i="34"/>
  <c r="N112" i="34"/>
  <c r="R112" i="34"/>
  <c r="V112" i="34"/>
  <c r="AC112" i="34"/>
  <c r="AB112" i="34"/>
  <c r="AE112" i="34"/>
  <c r="O112" i="34"/>
  <c r="S377" i="34"/>
  <c r="T377" i="34"/>
  <c r="U377" i="34"/>
  <c r="V377" i="34"/>
  <c r="AE377" i="34"/>
  <c r="L377" i="34"/>
  <c r="AF377" i="34"/>
  <c r="AC377" i="34"/>
  <c r="AD377" i="34"/>
  <c r="M377" i="34"/>
  <c r="N377" i="34"/>
  <c r="O377" i="34"/>
  <c r="P377" i="34"/>
  <c r="Q377" i="34"/>
  <c r="R377" i="34"/>
  <c r="W377" i="34"/>
  <c r="X377" i="34"/>
  <c r="Y377" i="34"/>
  <c r="Z377" i="34"/>
  <c r="AA377" i="34"/>
  <c r="AB377" i="34"/>
  <c r="M55" i="34"/>
  <c r="M481" i="34" s="1"/>
  <c r="R55" i="34"/>
  <c r="R481" i="34" s="1"/>
  <c r="P55" i="34"/>
  <c r="U55" i="34"/>
  <c r="L55" i="34"/>
  <c r="N55" i="34"/>
  <c r="N481" i="34" s="1"/>
  <c r="O55" i="34"/>
  <c r="O481" i="34" s="1"/>
  <c r="S55" i="34"/>
  <c r="W55" i="34"/>
  <c r="W481" i="34" s="1"/>
  <c r="Y55" i="34"/>
  <c r="AB55" i="34"/>
  <c r="AB481" i="34" s="1"/>
  <c r="AC55" i="34"/>
  <c r="T55" i="34"/>
  <c r="T481" i="34" s="1"/>
  <c r="V55" i="34"/>
  <c r="V481" i="34" s="1"/>
  <c r="AA55" i="34"/>
  <c r="AA481" i="34" s="1"/>
  <c r="Q55" i="34"/>
  <c r="X55" i="34"/>
  <c r="X481" i="34" s="1"/>
  <c r="Z55" i="34"/>
  <c r="AE110" i="34"/>
  <c r="P110" i="34"/>
  <c r="AA110" i="34"/>
  <c r="AC110" i="34"/>
  <c r="L110" i="34"/>
  <c r="Y110" i="34"/>
  <c r="AF110" i="34"/>
  <c r="O110" i="34"/>
  <c r="Z110" i="34"/>
  <c r="AB110" i="34"/>
  <c r="W110" i="34"/>
  <c r="X110" i="34"/>
  <c r="M110" i="34"/>
  <c r="N110" i="34"/>
  <c r="R110" i="34"/>
  <c r="Q110" i="34"/>
  <c r="T110" i="34"/>
  <c r="U110" i="34"/>
  <c r="V110" i="34"/>
  <c r="AD110" i="34"/>
  <c r="S110" i="34"/>
  <c r="S251" i="34"/>
  <c r="T251" i="34"/>
  <c r="U251" i="34"/>
  <c r="V251" i="34"/>
  <c r="W251" i="34"/>
  <c r="Y251" i="34"/>
  <c r="AA251" i="34"/>
  <c r="AC251" i="34"/>
  <c r="AD251" i="34"/>
  <c r="AE251" i="34"/>
  <c r="L251" i="34"/>
  <c r="AF251" i="34"/>
  <c r="M251" i="34"/>
  <c r="N251" i="34"/>
  <c r="O251" i="34"/>
  <c r="R251" i="34"/>
  <c r="X251" i="34"/>
  <c r="Z251" i="34"/>
  <c r="AB251" i="34"/>
  <c r="P251" i="34"/>
  <c r="Q251" i="34"/>
  <c r="L207" i="34"/>
  <c r="AF207" i="34"/>
  <c r="Y207" i="34"/>
  <c r="W207" i="34"/>
  <c r="X207" i="34"/>
  <c r="Z207" i="34"/>
  <c r="AA207" i="34"/>
  <c r="AB207" i="34"/>
  <c r="AD207" i="34"/>
  <c r="N207" i="34"/>
  <c r="O207" i="34"/>
  <c r="P207" i="34"/>
  <c r="Q207" i="34"/>
  <c r="R207" i="34"/>
  <c r="M207" i="34"/>
  <c r="S207" i="34"/>
  <c r="T207" i="34"/>
  <c r="U207" i="34"/>
  <c r="V207" i="34"/>
  <c r="AC207" i="34"/>
  <c r="AE207" i="34"/>
  <c r="P264" i="34"/>
  <c r="AI388" i="34"/>
  <c r="S285" i="34"/>
  <c r="T285" i="34"/>
  <c r="U285" i="34"/>
  <c r="O285" i="34"/>
  <c r="P285" i="34"/>
  <c r="Q285" i="34"/>
  <c r="R285" i="34"/>
  <c r="V285" i="34"/>
  <c r="W285" i="34"/>
  <c r="X285" i="34"/>
  <c r="Y285" i="34"/>
  <c r="Z285" i="34"/>
  <c r="AA285" i="34"/>
  <c r="AB285" i="34"/>
  <c r="AC285" i="34"/>
  <c r="AD285" i="34"/>
  <c r="AE285" i="34"/>
  <c r="AF285" i="34"/>
  <c r="L285" i="34"/>
  <c r="M285" i="34"/>
  <c r="N285" i="34"/>
  <c r="Q208" i="34"/>
  <c r="S208" i="34"/>
  <c r="L208" i="34"/>
  <c r="M208" i="34"/>
  <c r="N208" i="34"/>
  <c r="O208" i="34"/>
  <c r="P208" i="34"/>
  <c r="T208" i="34"/>
  <c r="Z208" i="34"/>
  <c r="AA208" i="34"/>
  <c r="AB208" i="34"/>
  <c r="R208" i="34"/>
  <c r="U208" i="34"/>
  <c r="AI208" i="34" s="1"/>
  <c r="V208" i="34"/>
  <c r="W208" i="34"/>
  <c r="X208" i="34"/>
  <c r="Y208" i="34"/>
  <c r="AC208" i="34"/>
  <c r="AD208" i="34"/>
  <c r="AE208" i="34"/>
  <c r="AF208" i="34"/>
  <c r="AC47" i="34"/>
  <c r="Q32" i="34"/>
  <c r="R32" i="34"/>
  <c r="W32" i="34"/>
  <c r="X32" i="34"/>
  <c r="AA32" i="34"/>
  <c r="AB32" i="34"/>
  <c r="L32" i="34"/>
  <c r="M32" i="34"/>
  <c r="N32" i="34"/>
  <c r="O32" i="34"/>
  <c r="P32" i="34"/>
  <c r="S32" i="34"/>
  <c r="T32" i="34"/>
  <c r="U32" i="34"/>
  <c r="V32" i="34"/>
  <c r="Y32" i="34"/>
  <c r="Z32" i="34"/>
  <c r="AC32" i="34"/>
  <c r="L213" i="34"/>
  <c r="AF213" i="34"/>
  <c r="R213" i="34"/>
  <c r="Y213" i="34"/>
  <c r="Z213" i="34"/>
  <c r="AA213" i="34"/>
  <c r="AB213" i="34"/>
  <c r="AC213" i="34"/>
  <c r="AE213" i="34"/>
  <c r="Q213" i="34"/>
  <c r="M213" i="34"/>
  <c r="N213" i="34"/>
  <c r="O213" i="34"/>
  <c r="S213" i="34"/>
  <c r="T213" i="34"/>
  <c r="U213" i="34"/>
  <c r="V213" i="34"/>
  <c r="W213" i="34"/>
  <c r="X213" i="34"/>
  <c r="AD213" i="34"/>
  <c r="P213" i="34"/>
  <c r="AC365" i="34"/>
  <c r="AD365" i="34"/>
  <c r="AE365" i="34"/>
  <c r="L365" i="34"/>
  <c r="AF365" i="34"/>
  <c r="M365" i="34"/>
  <c r="P365" i="34"/>
  <c r="S365" i="34"/>
  <c r="U365" i="34"/>
  <c r="V365" i="34"/>
  <c r="X365" i="34"/>
  <c r="Y365" i="34"/>
  <c r="Z365" i="34"/>
  <c r="R365" i="34"/>
  <c r="T365" i="34"/>
  <c r="W365" i="34"/>
  <c r="AA365" i="34"/>
  <c r="AB365" i="34"/>
  <c r="N365" i="34"/>
  <c r="O365" i="34"/>
  <c r="Q365" i="34"/>
  <c r="AH68" i="34"/>
  <c r="AE106" i="34"/>
  <c r="P106" i="34"/>
  <c r="Q106" i="34"/>
  <c r="S106" i="34"/>
  <c r="W106" i="34"/>
  <c r="T106" i="34"/>
  <c r="U106" i="34"/>
  <c r="Y106" i="34"/>
  <c r="Z106" i="34"/>
  <c r="V106" i="34"/>
  <c r="X106" i="34"/>
  <c r="AB106" i="34"/>
  <c r="AD106" i="34"/>
  <c r="AF106" i="34"/>
  <c r="M106" i="34"/>
  <c r="N106" i="34"/>
  <c r="L106" i="34"/>
  <c r="O106" i="34"/>
  <c r="R106" i="34"/>
  <c r="AA106" i="34"/>
  <c r="AC106" i="34"/>
  <c r="Q313" i="34"/>
  <c r="R313" i="34"/>
  <c r="S313" i="34"/>
  <c r="T313" i="34"/>
  <c r="U313" i="34"/>
  <c r="AA313" i="34"/>
  <c r="AB313" i="34"/>
  <c r="AC313" i="34"/>
  <c r="AD313" i="34"/>
  <c r="AE313" i="34"/>
  <c r="L313" i="34"/>
  <c r="AF313" i="34"/>
  <c r="M313" i="34"/>
  <c r="N313" i="34"/>
  <c r="O313" i="34"/>
  <c r="P313" i="34"/>
  <c r="V313" i="34"/>
  <c r="W313" i="34"/>
  <c r="X313" i="34"/>
  <c r="Y313" i="34"/>
  <c r="Z313" i="34"/>
  <c r="AC371" i="34"/>
  <c r="AD371" i="34"/>
  <c r="AE371" i="34"/>
  <c r="L371" i="34"/>
  <c r="AF371" i="34"/>
  <c r="U371" i="34"/>
  <c r="V371" i="34"/>
  <c r="X371" i="34"/>
  <c r="M371" i="34"/>
  <c r="N371" i="34"/>
  <c r="O371" i="34"/>
  <c r="P371" i="34"/>
  <c r="Q371" i="34"/>
  <c r="R371" i="34"/>
  <c r="S371" i="34"/>
  <c r="T371" i="34"/>
  <c r="W371" i="34"/>
  <c r="Y371" i="34"/>
  <c r="Z371" i="34"/>
  <c r="E384" i="34"/>
  <c r="AA371" i="34"/>
  <c r="AB371" i="34"/>
  <c r="V25" i="34"/>
  <c r="W25" i="34"/>
  <c r="AB25" i="34"/>
  <c r="AA25" i="34"/>
  <c r="P25" i="34"/>
  <c r="Q25" i="34"/>
  <c r="S25" i="34"/>
  <c r="X25" i="34"/>
  <c r="O25" i="34"/>
  <c r="R25" i="34"/>
  <c r="T25" i="34"/>
  <c r="U25" i="34"/>
  <c r="Y25" i="34"/>
  <c r="Z25" i="34"/>
  <c r="AC25" i="34"/>
  <c r="L25" i="34"/>
  <c r="M25" i="34"/>
  <c r="N25" i="34"/>
  <c r="S255" i="34"/>
  <c r="T255" i="34"/>
  <c r="U255" i="34"/>
  <c r="V255" i="34"/>
  <c r="W255" i="34"/>
  <c r="Y255" i="34"/>
  <c r="AC255" i="34"/>
  <c r="AD255" i="34"/>
  <c r="AE255" i="34"/>
  <c r="L255" i="34"/>
  <c r="AF255" i="34"/>
  <c r="M255" i="34"/>
  <c r="N255" i="34"/>
  <c r="O255" i="34"/>
  <c r="P255" i="34"/>
  <c r="Q255" i="34"/>
  <c r="R255" i="34"/>
  <c r="X255" i="34"/>
  <c r="Z255" i="34"/>
  <c r="AA255" i="34"/>
  <c r="AB255" i="34"/>
  <c r="N234" i="34"/>
  <c r="O234" i="34"/>
  <c r="P234" i="34"/>
  <c r="AB234" i="34"/>
  <c r="AC234" i="34"/>
  <c r="AD234" i="34"/>
  <c r="AE234" i="34"/>
  <c r="AF234" i="34"/>
  <c r="M234" i="34"/>
  <c r="R234" i="34"/>
  <c r="S234" i="34"/>
  <c r="T234" i="34"/>
  <c r="U234" i="34"/>
  <c r="V234" i="34"/>
  <c r="W234" i="34"/>
  <c r="X234" i="34"/>
  <c r="L234" i="34"/>
  <c r="Q234" i="34"/>
  <c r="Y234" i="34"/>
  <c r="Z234" i="34"/>
  <c r="AA234" i="34"/>
  <c r="N293" i="34"/>
  <c r="O293" i="34"/>
  <c r="P293" i="34"/>
  <c r="Q293" i="34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L293" i="34"/>
  <c r="AF293" i="34"/>
  <c r="M293" i="34"/>
  <c r="L336" i="34"/>
  <c r="AF336" i="34"/>
  <c r="M336" i="34"/>
  <c r="N336" i="34"/>
  <c r="W336" i="34"/>
  <c r="X336" i="34"/>
  <c r="Y336" i="34"/>
  <c r="Z336" i="34"/>
  <c r="AA336" i="34"/>
  <c r="AB336" i="34"/>
  <c r="AC336" i="34"/>
  <c r="AD336" i="34"/>
  <c r="AE336" i="34"/>
  <c r="O336" i="34"/>
  <c r="P336" i="34"/>
  <c r="Q336" i="34"/>
  <c r="R336" i="34"/>
  <c r="S336" i="34"/>
  <c r="T336" i="34"/>
  <c r="U336" i="34"/>
  <c r="V336" i="34"/>
  <c r="R349" i="34"/>
  <c r="S349" i="34"/>
  <c r="X349" i="34"/>
  <c r="Y349" i="34"/>
  <c r="Z349" i="34"/>
  <c r="AA349" i="34"/>
  <c r="AB349" i="34"/>
  <c r="AC349" i="34"/>
  <c r="AD349" i="34"/>
  <c r="AE349" i="34"/>
  <c r="AF349" i="34"/>
  <c r="L349" i="34"/>
  <c r="M349" i="34"/>
  <c r="N349" i="34"/>
  <c r="O349" i="34"/>
  <c r="P349" i="34"/>
  <c r="Q349" i="34"/>
  <c r="T349" i="34"/>
  <c r="U349" i="34"/>
  <c r="V349" i="34"/>
  <c r="W349" i="34"/>
  <c r="Z153" i="34"/>
  <c r="AE153" i="34"/>
  <c r="V153" i="34"/>
  <c r="L153" i="34"/>
  <c r="N153" i="34"/>
  <c r="AD153" i="34"/>
  <c r="AF153" i="34"/>
  <c r="Q153" i="34"/>
  <c r="R153" i="34"/>
  <c r="P153" i="34"/>
  <c r="S153" i="34"/>
  <c r="W153" i="34"/>
  <c r="X153" i="34"/>
  <c r="Y153" i="34"/>
  <c r="M153" i="34"/>
  <c r="O153" i="34"/>
  <c r="T153" i="34"/>
  <c r="U153" i="34"/>
  <c r="AA153" i="34"/>
  <c r="AB153" i="34"/>
  <c r="AC153" i="34"/>
  <c r="X236" i="34"/>
  <c r="Y236" i="34"/>
  <c r="Z236" i="34"/>
  <c r="AC236" i="34"/>
  <c r="AD236" i="34"/>
  <c r="AE236" i="34"/>
  <c r="AF236" i="34"/>
  <c r="L236" i="34"/>
  <c r="N236" i="34"/>
  <c r="P236" i="34"/>
  <c r="Q236" i="34"/>
  <c r="R236" i="34"/>
  <c r="S236" i="34"/>
  <c r="T236" i="34"/>
  <c r="U236" i="34"/>
  <c r="V236" i="34"/>
  <c r="M236" i="34"/>
  <c r="O236" i="34"/>
  <c r="W236" i="34"/>
  <c r="AA236" i="34"/>
  <c r="AB236" i="34"/>
  <c r="AH89" i="34"/>
  <c r="AI344" i="34"/>
  <c r="P95" i="34"/>
  <c r="U95" i="34"/>
  <c r="N95" i="34"/>
  <c r="Q95" i="34"/>
  <c r="V95" i="34"/>
  <c r="R95" i="34"/>
  <c r="S95" i="34"/>
  <c r="X95" i="34"/>
  <c r="Y95" i="34"/>
  <c r="AE95" i="34"/>
  <c r="M95" i="34"/>
  <c r="Z95" i="34"/>
  <c r="AA95" i="34"/>
  <c r="AF95" i="34"/>
  <c r="O95" i="34"/>
  <c r="T95" i="34"/>
  <c r="W95" i="34"/>
  <c r="L95" i="34"/>
  <c r="AB95" i="34"/>
  <c r="AC95" i="34"/>
  <c r="AD95" i="34"/>
  <c r="L326" i="34"/>
  <c r="AF326" i="34"/>
  <c r="M326" i="34"/>
  <c r="N326" i="34"/>
  <c r="O326" i="34"/>
  <c r="P326" i="34"/>
  <c r="Q326" i="34"/>
  <c r="R326" i="34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S373" i="34"/>
  <c r="T373" i="34"/>
  <c r="U373" i="34"/>
  <c r="V373" i="34"/>
  <c r="AE373" i="34"/>
  <c r="L373" i="34"/>
  <c r="AF373" i="34"/>
  <c r="M373" i="34"/>
  <c r="N373" i="34"/>
  <c r="O373" i="34"/>
  <c r="P373" i="34"/>
  <c r="Q373" i="34"/>
  <c r="R373" i="34"/>
  <c r="W373" i="34"/>
  <c r="X373" i="34"/>
  <c r="Y373" i="34"/>
  <c r="Z373" i="34"/>
  <c r="AA373" i="34"/>
  <c r="AB373" i="34"/>
  <c r="AC373" i="34"/>
  <c r="AD373" i="34"/>
  <c r="L31" i="34"/>
  <c r="M31" i="34"/>
  <c r="R31" i="34"/>
  <c r="O31" i="34"/>
  <c r="S31" i="34"/>
  <c r="N31" i="34"/>
  <c r="T31" i="34"/>
  <c r="U31" i="34"/>
  <c r="V31" i="34"/>
  <c r="W31" i="34"/>
  <c r="X31" i="34"/>
  <c r="Y31" i="34"/>
  <c r="Z31" i="34"/>
  <c r="AA31" i="34"/>
  <c r="AB31" i="34"/>
  <c r="AC31" i="34"/>
  <c r="P31" i="34"/>
  <c r="Q31" i="34"/>
  <c r="W350" i="34"/>
  <c r="X350" i="34"/>
  <c r="L350" i="34"/>
  <c r="M350" i="34"/>
  <c r="N350" i="34"/>
  <c r="O350" i="34"/>
  <c r="P350" i="34"/>
  <c r="Q350" i="34"/>
  <c r="R350" i="34"/>
  <c r="S350" i="34"/>
  <c r="T350" i="34"/>
  <c r="U350" i="34"/>
  <c r="V350" i="34"/>
  <c r="Y350" i="34"/>
  <c r="Z350" i="34"/>
  <c r="AA350" i="34"/>
  <c r="AB350" i="34"/>
  <c r="AC350" i="34"/>
  <c r="AD350" i="34"/>
  <c r="AE350" i="34"/>
  <c r="AF350" i="34"/>
  <c r="X252" i="34"/>
  <c r="Y252" i="34"/>
  <c r="Z252" i="34"/>
  <c r="AA252" i="34"/>
  <c r="AB252" i="34"/>
  <c r="AD252" i="34"/>
  <c r="L252" i="34"/>
  <c r="AF252" i="34"/>
  <c r="N252" i="34"/>
  <c r="O252" i="34"/>
  <c r="P252" i="34"/>
  <c r="Q252" i="34"/>
  <c r="R252" i="34"/>
  <c r="S252" i="34"/>
  <c r="AE252" i="34"/>
  <c r="M252" i="34"/>
  <c r="T252" i="34"/>
  <c r="U252" i="34"/>
  <c r="V252" i="34"/>
  <c r="W252" i="34"/>
  <c r="AC252" i="34"/>
  <c r="N264" i="34"/>
  <c r="N301" i="34"/>
  <c r="N497" i="34" s="1"/>
  <c r="O301" i="34"/>
  <c r="O497" i="34" s="1"/>
  <c r="P301" i="34"/>
  <c r="P497" i="34" s="1"/>
  <c r="Q301" i="34"/>
  <c r="Q497" i="34" s="1"/>
  <c r="R301" i="34"/>
  <c r="R497" i="34" s="1"/>
  <c r="T301" i="34"/>
  <c r="T497" i="34" s="1"/>
  <c r="V301" i="34"/>
  <c r="W301" i="34"/>
  <c r="X301" i="34"/>
  <c r="Y301" i="34"/>
  <c r="Z301" i="34"/>
  <c r="AA301" i="34"/>
  <c r="AB301" i="34"/>
  <c r="AC301" i="34"/>
  <c r="AD301" i="34"/>
  <c r="AE301" i="34"/>
  <c r="L301" i="34"/>
  <c r="M301" i="34"/>
  <c r="M497" i="34" s="1"/>
  <c r="S301" i="34"/>
  <c r="S497" i="34" s="1"/>
  <c r="AF301" i="34"/>
  <c r="Q172" i="34"/>
  <c r="AC172" i="34"/>
  <c r="U172" i="34"/>
  <c r="V172" i="34"/>
  <c r="L172" i="34"/>
  <c r="O172" i="34"/>
  <c r="Z172" i="34"/>
  <c r="AF172" i="34"/>
  <c r="AD172" i="34"/>
  <c r="AE172" i="34"/>
  <c r="M172" i="34"/>
  <c r="N172" i="34"/>
  <c r="P172" i="34"/>
  <c r="R172" i="34"/>
  <c r="S172" i="34"/>
  <c r="T172" i="34"/>
  <c r="E210" i="34"/>
  <c r="W172" i="34"/>
  <c r="X172" i="34"/>
  <c r="Y172" i="34"/>
  <c r="AA172" i="34"/>
  <c r="AB172" i="34"/>
  <c r="N362" i="34"/>
  <c r="O362" i="34"/>
  <c r="P362" i="34"/>
  <c r="Q362" i="34"/>
  <c r="R362" i="34"/>
  <c r="S362" i="34"/>
  <c r="T362" i="34"/>
  <c r="U362" i="34"/>
  <c r="X362" i="34"/>
  <c r="Z362" i="34"/>
  <c r="AA362" i="34"/>
  <c r="AC362" i="34"/>
  <c r="AD362" i="34"/>
  <c r="AE362" i="34"/>
  <c r="L362" i="34"/>
  <c r="M362" i="34"/>
  <c r="V362" i="34"/>
  <c r="W362" i="34"/>
  <c r="Y362" i="34"/>
  <c r="AB362" i="34"/>
  <c r="AF362" i="34"/>
  <c r="L191" i="34"/>
  <c r="AF191" i="34"/>
  <c r="AE191" i="34"/>
  <c r="W191" i="34"/>
  <c r="X191" i="34"/>
  <c r="Y191" i="34"/>
  <c r="Z191" i="34"/>
  <c r="AA191" i="34"/>
  <c r="AB191" i="34"/>
  <c r="AD191" i="34"/>
  <c r="M191" i="34"/>
  <c r="N191" i="34"/>
  <c r="O191" i="34"/>
  <c r="P191" i="34"/>
  <c r="Q191" i="34"/>
  <c r="R191" i="34"/>
  <c r="S191" i="34"/>
  <c r="T191" i="34"/>
  <c r="U191" i="34"/>
  <c r="V191" i="34"/>
  <c r="AC191" i="34"/>
  <c r="V314" i="34"/>
  <c r="V509" i="34" s="1"/>
  <c r="W314" i="34"/>
  <c r="W509" i="34" s="1"/>
  <c r="X314" i="34"/>
  <c r="X509" i="34" s="1"/>
  <c r="Y314" i="34"/>
  <c r="Y509" i="34" s="1"/>
  <c r="Z314" i="34"/>
  <c r="Z509" i="34" s="1"/>
  <c r="L314" i="34"/>
  <c r="AF314" i="34"/>
  <c r="AF509" i="34" s="1"/>
  <c r="M314" i="34"/>
  <c r="M509" i="34" s="1"/>
  <c r="N314" i="34"/>
  <c r="N509" i="34" s="1"/>
  <c r="O314" i="34"/>
  <c r="O509" i="34" s="1"/>
  <c r="P314" i="34"/>
  <c r="P509" i="34" s="1"/>
  <c r="Q314" i="34"/>
  <c r="Q509" i="34" s="1"/>
  <c r="R314" i="34"/>
  <c r="R509" i="34" s="1"/>
  <c r="S314" i="34"/>
  <c r="S509" i="34" s="1"/>
  <c r="T314" i="34"/>
  <c r="T509" i="34" s="1"/>
  <c r="U314" i="34"/>
  <c r="AA314" i="34"/>
  <c r="AA509" i="34" s="1"/>
  <c r="AB314" i="34"/>
  <c r="AB509" i="34" s="1"/>
  <c r="AC314" i="34"/>
  <c r="AC509" i="34" s="1"/>
  <c r="AD314" i="34"/>
  <c r="AD509" i="34" s="1"/>
  <c r="AE314" i="34"/>
  <c r="AE509" i="34" s="1"/>
  <c r="AI400" i="34"/>
  <c r="AH307" i="34"/>
  <c r="Z119" i="34"/>
  <c r="AE119" i="34"/>
  <c r="X119" i="34"/>
  <c r="AA119" i="34"/>
  <c r="AF119" i="34"/>
  <c r="M119" i="34"/>
  <c r="L119" i="34"/>
  <c r="AD119" i="34"/>
  <c r="P119" i="34"/>
  <c r="Q119" i="34"/>
  <c r="S119" i="34"/>
  <c r="U119" i="34"/>
  <c r="V119" i="34"/>
  <c r="R119" i="34"/>
  <c r="T119" i="34"/>
  <c r="Y119" i="34"/>
  <c r="AB119" i="34"/>
  <c r="E126" i="34"/>
  <c r="N119" i="34"/>
  <c r="O119" i="34"/>
  <c r="W119" i="34"/>
  <c r="AC119" i="34"/>
  <c r="AC12" i="34"/>
  <c r="AA68" i="34"/>
  <c r="Z109" i="34"/>
  <c r="AE109" i="34"/>
  <c r="S109" i="34"/>
  <c r="U109" i="34"/>
  <c r="Y109" i="34"/>
  <c r="M109" i="34"/>
  <c r="Q109" i="34"/>
  <c r="R109" i="34"/>
  <c r="O109" i="34"/>
  <c r="AA109" i="34"/>
  <c r="N109" i="34"/>
  <c r="P109" i="34"/>
  <c r="T109" i="34"/>
  <c r="V109" i="34"/>
  <c r="X109" i="34"/>
  <c r="AF109" i="34"/>
  <c r="L109" i="34"/>
  <c r="W109" i="34"/>
  <c r="AB109" i="34"/>
  <c r="AC109" i="34"/>
  <c r="AD109" i="34"/>
  <c r="N218" i="34"/>
  <c r="O218" i="34"/>
  <c r="P218" i="34"/>
  <c r="Q218" i="34"/>
  <c r="T218" i="34"/>
  <c r="AA218" i="34"/>
  <c r="AB218" i="34"/>
  <c r="AC218" i="34"/>
  <c r="AD218" i="34"/>
  <c r="AE218" i="34"/>
  <c r="AF218" i="34"/>
  <c r="L218" i="34"/>
  <c r="M218" i="34"/>
  <c r="R218" i="34"/>
  <c r="S218" i="34"/>
  <c r="U218" i="34"/>
  <c r="V218" i="34"/>
  <c r="W218" i="34"/>
  <c r="X218" i="34"/>
  <c r="Y218" i="34"/>
  <c r="Z218" i="34"/>
  <c r="AC375" i="34"/>
  <c r="AD375" i="34"/>
  <c r="AE375" i="34"/>
  <c r="L375" i="34"/>
  <c r="AF375" i="34"/>
  <c r="U375" i="34"/>
  <c r="V375" i="34"/>
  <c r="S375" i="34"/>
  <c r="T375" i="34"/>
  <c r="W375" i="34"/>
  <c r="X375" i="34"/>
  <c r="Y375" i="34"/>
  <c r="Z375" i="34"/>
  <c r="AA375" i="34"/>
  <c r="AB375" i="34"/>
  <c r="M375" i="34"/>
  <c r="N375" i="34"/>
  <c r="O375" i="34"/>
  <c r="P375" i="34"/>
  <c r="Q375" i="34"/>
  <c r="R375" i="34"/>
  <c r="M51" i="34"/>
  <c r="R51" i="34"/>
  <c r="U51" i="34"/>
  <c r="T51" i="34"/>
  <c r="Y51" i="34"/>
  <c r="N51" i="34"/>
  <c r="O51" i="34"/>
  <c r="P51" i="34"/>
  <c r="V51" i="34"/>
  <c r="W51" i="34"/>
  <c r="X51" i="34"/>
  <c r="Z51" i="34"/>
  <c r="AA51" i="34"/>
  <c r="AB51" i="34"/>
  <c r="AC51" i="34"/>
  <c r="S51" i="34"/>
  <c r="L51" i="34"/>
  <c r="Q51" i="34"/>
  <c r="X232" i="34"/>
  <c r="X473" i="34" s="1"/>
  <c r="Y232" i="34"/>
  <c r="Y473" i="34" s="1"/>
  <c r="Z232" i="34"/>
  <c r="Z473" i="34" s="1"/>
  <c r="AF232" i="34"/>
  <c r="AF473" i="34" s="1"/>
  <c r="L232" i="34"/>
  <c r="M232" i="34"/>
  <c r="M473" i="34" s="1"/>
  <c r="O232" i="34"/>
  <c r="O473" i="34" s="1"/>
  <c r="Q232" i="34"/>
  <c r="Q473" i="34" s="1"/>
  <c r="S232" i="34"/>
  <c r="S473" i="34" s="1"/>
  <c r="T232" i="34"/>
  <c r="T473" i="34" s="1"/>
  <c r="U232" i="34"/>
  <c r="V232" i="34"/>
  <c r="V473" i="34" s="1"/>
  <c r="W232" i="34"/>
  <c r="W473" i="34" s="1"/>
  <c r="AA232" i="34"/>
  <c r="AA473" i="34" s="1"/>
  <c r="AB232" i="34"/>
  <c r="AB473" i="34" s="1"/>
  <c r="AC232" i="34"/>
  <c r="AC473" i="34" s="1"/>
  <c r="AD232" i="34"/>
  <c r="AD473" i="34" s="1"/>
  <c r="AE232" i="34"/>
  <c r="AE473" i="34" s="1"/>
  <c r="N232" i="34"/>
  <c r="N473" i="34" s="1"/>
  <c r="P232" i="34"/>
  <c r="P473" i="34" s="1"/>
  <c r="R232" i="34"/>
  <c r="R473" i="34" s="1"/>
  <c r="N246" i="34"/>
  <c r="O246" i="34"/>
  <c r="P246" i="34"/>
  <c r="Q246" i="34"/>
  <c r="R246" i="34"/>
  <c r="T246" i="34"/>
  <c r="V246" i="34"/>
  <c r="X246" i="34"/>
  <c r="Y246" i="34"/>
  <c r="Z246" i="34"/>
  <c r="AA246" i="34"/>
  <c r="AB246" i="34"/>
  <c r="AC246" i="34"/>
  <c r="AD246" i="34"/>
  <c r="L246" i="34"/>
  <c r="M246" i="34"/>
  <c r="S246" i="34"/>
  <c r="U246" i="34"/>
  <c r="W246" i="34"/>
  <c r="AE246" i="34"/>
  <c r="AF246" i="34"/>
  <c r="L183" i="34"/>
  <c r="AF183" i="34"/>
  <c r="U183" i="34"/>
  <c r="V183" i="34"/>
  <c r="T183" i="34"/>
  <c r="W183" i="34"/>
  <c r="X183" i="34"/>
  <c r="Y183" i="34"/>
  <c r="Z183" i="34"/>
  <c r="AB183" i="34"/>
  <c r="AE183" i="34"/>
  <c r="M183" i="34"/>
  <c r="N183" i="34"/>
  <c r="O183" i="34"/>
  <c r="P183" i="34"/>
  <c r="Q183" i="34"/>
  <c r="R183" i="34"/>
  <c r="S183" i="34"/>
  <c r="AA183" i="34"/>
  <c r="AC183" i="34"/>
  <c r="AD183" i="34"/>
  <c r="U122" i="34"/>
  <c r="Z122" i="34"/>
  <c r="AC122" i="34"/>
  <c r="AE122" i="34"/>
  <c r="M122" i="34"/>
  <c r="AF122" i="34"/>
  <c r="Q122" i="34"/>
  <c r="R122" i="34"/>
  <c r="T122" i="34"/>
  <c r="W122" i="34"/>
  <c r="X122" i="34"/>
  <c r="AD122" i="34"/>
  <c r="N122" i="34"/>
  <c r="O122" i="34"/>
  <c r="S122" i="34"/>
  <c r="P122" i="34"/>
  <c r="V122" i="34"/>
  <c r="AA122" i="34"/>
  <c r="AB122" i="34"/>
  <c r="L122" i="34"/>
  <c r="Y122" i="34"/>
  <c r="S298" i="34"/>
  <c r="T298" i="34"/>
  <c r="U298" i="34"/>
  <c r="V298" i="34"/>
  <c r="W298" i="34"/>
  <c r="Y298" i="34"/>
  <c r="Z298" i="34"/>
  <c r="AA298" i="34"/>
  <c r="AB298" i="34"/>
  <c r="AC298" i="34"/>
  <c r="AD298" i="34"/>
  <c r="AE298" i="34"/>
  <c r="L298" i="34"/>
  <c r="AF298" i="34"/>
  <c r="M298" i="34"/>
  <c r="N298" i="34"/>
  <c r="O298" i="34"/>
  <c r="P298" i="34"/>
  <c r="Q298" i="34"/>
  <c r="R298" i="34"/>
  <c r="X298" i="34"/>
  <c r="L179" i="34"/>
  <c r="AF179" i="34"/>
  <c r="AE179" i="34"/>
  <c r="O179" i="34"/>
  <c r="P179" i="34"/>
  <c r="N179" i="34"/>
  <c r="W179" i="34"/>
  <c r="X179" i="34"/>
  <c r="Y179" i="34"/>
  <c r="Z179" i="34"/>
  <c r="AA179" i="34"/>
  <c r="AC179" i="34"/>
  <c r="M179" i="34"/>
  <c r="Q179" i="34"/>
  <c r="R179" i="34"/>
  <c r="S179" i="34"/>
  <c r="T179" i="34"/>
  <c r="U179" i="34"/>
  <c r="V179" i="34"/>
  <c r="AB179" i="34"/>
  <c r="AD179" i="34"/>
  <c r="W49" i="34"/>
  <c r="AB49" i="34"/>
  <c r="Y49" i="34"/>
  <c r="U49" i="34"/>
  <c r="AA49" i="34"/>
  <c r="L49" i="34"/>
  <c r="M49" i="34"/>
  <c r="N49" i="34"/>
  <c r="Q49" i="34"/>
  <c r="R49" i="34"/>
  <c r="S49" i="34"/>
  <c r="T49" i="34"/>
  <c r="V49" i="34"/>
  <c r="X49" i="34"/>
  <c r="Z49" i="34"/>
  <c r="O49" i="34"/>
  <c r="P49" i="34"/>
  <c r="AC49" i="34"/>
  <c r="X360" i="34"/>
  <c r="Y360" i="34"/>
  <c r="Z360" i="34"/>
  <c r="AA360" i="34"/>
  <c r="AB360" i="34"/>
  <c r="AC360" i="34"/>
  <c r="AD360" i="34"/>
  <c r="AE360" i="34"/>
  <c r="M360" i="34"/>
  <c r="N360" i="34"/>
  <c r="P360" i="34"/>
  <c r="Q360" i="34"/>
  <c r="S360" i="34"/>
  <c r="T360" i="34"/>
  <c r="U360" i="34"/>
  <c r="W360" i="34"/>
  <c r="AF360" i="34"/>
  <c r="L360" i="34"/>
  <c r="O360" i="34"/>
  <c r="R360" i="34"/>
  <c r="V360" i="34"/>
  <c r="V29" i="34"/>
  <c r="W29" i="34"/>
  <c r="AB29" i="34"/>
  <c r="M29" i="34"/>
  <c r="P29" i="34"/>
  <c r="S29" i="34"/>
  <c r="Z29" i="34"/>
  <c r="AC29" i="34"/>
  <c r="L29" i="34"/>
  <c r="N29" i="34"/>
  <c r="O29" i="34"/>
  <c r="Q29" i="34"/>
  <c r="R29" i="34"/>
  <c r="T29" i="34"/>
  <c r="U29" i="34"/>
  <c r="X29" i="34"/>
  <c r="Y29" i="34"/>
  <c r="AA29" i="34"/>
  <c r="X364" i="34"/>
  <c r="Y364" i="34"/>
  <c r="Z364" i="34"/>
  <c r="AA364" i="34"/>
  <c r="AB364" i="34"/>
  <c r="AD364" i="34"/>
  <c r="AE364" i="34"/>
  <c r="N364" i="34"/>
  <c r="P364" i="34"/>
  <c r="Q364" i="34"/>
  <c r="S364" i="34"/>
  <c r="T364" i="34"/>
  <c r="U364" i="34"/>
  <c r="M364" i="34"/>
  <c r="O364" i="34"/>
  <c r="R364" i="34"/>
  <c r="V364" i="34"/>
  <c r="W364" i="34"/>
  <c r="AC364" i="34"/>
  <c r="AF364" i="34"/>
  <c r="L364" i="34"/>
  <c r="X466" i="34"/>
  <c r="AC168" i="34"/>
  <c r="R168" i="34"/>
  <c r="U168" i="34"/>
  <c r="T168" i="34"/>
  <c r="V168" i="34"/>
  <c r="Z168" i="34"/>
  <c r="AA168" i="34"/>
  <c r="L168" i="34"/>
  <c r="AH168" i="34" s="1"/>
  <c r="O168" i="34"/>
  <c r="Y168" i="34"/>
  <c r="M168" i="34"/>
  <c r="N168" i="34"/>
  <c r="P168" i="34"/>
  <c r="Q168" i="34"/>
  <c r="W168" i="34"/>
  <c r="AD168" i="34"/>
  <c r="AE168" i="34"/>
  <c r="AF168" i="34"/>
  <c r="S168" i="34"/>
  <c r="X168" i="34"/>
  <c r="AB168" i="34"/>
  <c r="AE291" i="34"/>
  <c r="U291" i="34"/>
  <c r="V291" i="34"/>
  <c r="W291" i="34"/>
  <c r="X291" i="34"/>
  <c r="X495" i="34" s="1"/>
  <c r="Y291" i="34"/>
  <c r="Y495" i="34" s="1"/>
  <c r="Z291" i="34"/>
  <c r="Z495" i="34" s="1"/>
  <c r="AA291" i="34"/>
  <c r="AB291" i="34"/>
  <c r="AC291" i="34"/>
  <c r="AD291" i="34"/>
  <c r="AF291" i="34"/>
  <c r="L291" i="34"/>
  <c r="M291" i="34"/>
  <c r="M495" i="34" s="1"/>
  <c r="N291" i="34"/>
  <c r="O291" i="34"/>
  <c r="P291" i="34"/>
  <c r="Q291" i="34"/>
  <c r="R291" i="34"/>
  <c r="R495" i="34" s="1"/>
  <c r="S291" i="34"/>
  <c r="S495" i="34" s="1"/>
  <c r="T291" i="34"/>
  <c r="T495" i="34" s="1"/>
  <c r="L199" i="34"/>
  <c r="AF199" i="34"/>
  <c r="U199" i="34"/>
  <c r="V199" i="34"/>
  <c r="M199" i="34"/>
  <c r="X199" i="34"/>
  <c r="Y199" i="34"/>
  <c r="Z199" i="34"/>
  <c r="AA199" i="34"/>
  <c r="AB199" i="34"/>
  <c r="AD199" i="34"/>
  <c r="N199" i="34"/>
  <c r="O199" i="34"/>
  <c r="P199" i="34"/>
  <c r="Q199" i="34"/>
  <c r="S199" i="34"/>
  <c r="T199" i="34"/>
  <c r="R199" i="34"/>
  <c r="W199" i="34"/>
  <c r="AC199" i="34"/>
  <c r="AE199" i="34"/>
  <c r="AC164" i="34"/>
  <c r="R164" i="34"/>
  <c r="U164" i="34"/>
  <c r="X164" i="34"/>
  <c r="Y164" i="34"/>
  <c r="O164" i="34"/>
  <c r="P164" i="34"/>
  <c r="AD164" i="34"/>
  <c r="V164" i="34"/>
  <c r="AE164" i="34"/>
  <c r="AF164" i="34"/>
  <c r="M164" i="34"/>
  <c r="N164" i="34"/>
  <c r="Q164" i="34"/>
  <c r="S164" i="34"/>
  <c r="T164" i="34"/>
  <c r="Z164" i="34"/>
  <c r="L164" i="34"/>
  <c r="W164" i="34"/>
  <c r="AA164" i="34"/>
  <c r="AB164" i="34"/>
  <c r="L332" i="34"/>
  <c r="AF332" i="34"/>
  <c r="M332" i="34"/>
  <c r="N332" i="34"/>
  <c r="Z332" i="34"/>
  <c r="AA332" i="34"/>
  <c r="AB332" i="34"/>
  <c r="AC332" i="34"/>
  <c r="AD332" i="34"/>
  <c r="AE332" i="34"/>
  <c r="O332" i="34"/>
  <c r="P332" i="34"/>
  <c r="Q332" i="34"/>
  <c r="R332" i="34"/>
  <c r="S332" i="34"/>
  <c r="T332" i="34"/>
  <c r="U332" i="34"/>
  <c r="V332" i="34"/>
  <c r="W332" i="34"/>
  <c r="X332" i="34"/>
  <c r="Y332" i="34"/>
  <c r="AI318" i="34"/>
  <c r="AC217" i="34"/>
  <c r="AD217" i="34"/>
  <c r="AE217" i="34"/>
  <c r="L217" i="34"/>
  <c r="AF217" i="34"/>
  <c r="M217" i="34"/>
  <c r="O217" i="34"/>
  <c r="V217" i="34"/>
  <c r="N217" i="34"/>
  <c r="Q217" i="34"/>
  <c r="S217" i="34"/>
  <c r="U217" i="34"/>
  <c r="W217" i="34"/>
  <c r="X217" i="34"/>
  <c r="Y217" i="34"/>
  <c r="Z217" i="34"/>
  <c r="AA217" i="34"/>
  <c r="AB217" i="34"/>
  <c r="P217" i="34"/>
  <c r="R217" i="34"/>
  <c r="T217" i="34"/>
  <c r="AA78" i="34"/>
  <c r="Z481" i="34"/>
  <c r="U116" i="34"/>
  <c r="Z116" i="34"/>
  <c r="L116" i="34"/>
  <c r="N116" i="34"/>
  <c r="R116" i="34"/>
  <c r="AF116" i="34"/>
  <c r="V116" i="34"/>
  <c r="M116" i="34"/>
  <c r="O116" i="34"/>
  <c r="AB116" i="34"/>
  <c r="AC116" i="34"/>
  <c r="P116" i="34"/>
  <c r="Q116" i="34"/>
  <c r="T116" i="34"/>
  <c r="W116" i="34"/>
  <c r="X116" i="34"/>
  <c r="AE116" i="34"/>
  <c r="AD116" i="34"/>
  <c r="S116" i="34"/>
  <c r="Y116" i="34"/>
  <c r="AA116" i="34"/>
  <c r="T75" i="34"/>
  <c r="X75" i="34"/>
  <c r="W75" i="34"/>
  <c r="Y75" i="34"/>
  <c r="V75" i="34"/>
  <c r="AA75" i="34"/>
  <c r="M75" i="34"/>
  <c r="N75" i="34"/>
  <c r="Q75" i="34"/>
  <c r="R75" i="34"/>
  <c r="U75" i="34"/>
  <c r="P75" i="34"/>
  <c r="S75" i="34"/>
  <c r="Z75" i="34"/>
  <c r="L75" i="34"/>
  <c r="O75" i="34"/>
  <c r="Q28" i="34"/>
  <c r="Q460" i="34" s="1"/>
  <c r="R28" i="34"/>
  <c r="R460" i="34" s="1"/>
  <c r="W28" i="34"/>
  <c r="W460" i="34" s="1"/>
  <c r="AA28" i="34"/>
  <c r="O28" i="34"/>
  <c r="O460" i="34" s="1"/>
  <c r="L28" i="34"/>
  <c r="M28" i="34"/>
  <c r="M460" i="34" s="1"/>
  <c r="N28" i="34"/>
  <c r="N460" i="34" s="1"/>
  <c r="P28" i="34"/>
  <c r="S28" i="34"/>
  <c r="S460" i="34" s="1"/>
  <c r="T28" i="34"/>
  <c r="T460" i="34" s="1"/>
  <c r="U28" i="34"/>
  <c r="V28" i="34"/>
  <c r="X28" i="34"/>
  <c r="X460" i="34" s="1"/>
  <c r="Y28" i="34"/>
  <c r="Z28" i="34"/>
  <c r="AB28" i="34"/>
  <c r="AB460" i="34" s="1"/>
  <c r="AC28" i="34"/>
  <c r="M43" i="34"/>
  <c r="R43" i="34"/>
  <c r="P43" i="34"/>
  <c r="W43" i="34"/>
  <c r="Q43" i="34"/>
  <c r="V43" i="34"/>
  <c r="L43" i="34"/>
  <c r="N43" i="34"/>
  <c r="O43" i="34"/>
  <c r="S43" i="34"/>
  <c r="U43" i="34"/>
  <c r="X43" i="34"/>
  <c r="Y43" i="34"/>
  <c r="Z43" i="34"/>
  <c r="AA43" i="34"/>
  <c r="AB43" i="34"/>
  <c r="AC43" i="34"/>
  <c r="T43" i="34"/>
  <c r="R56" i="34"/>
  <c r="W56" i="34"/>
  <c r="U56" i="34"/>
  <c r="AB56" i="34"/>
  <c r="AC56" i="34"/>
  <c r="L56" i="34"/>
  <c r="N56" i="34"/>
  <c r="Q56" i="34"/>
  <c r="S56" i="34"/>
  <c r="T56" i="34"/>
  <c r="V56" i="34"/>
  <c r="X56" i="34"/>
  <c r="Y56" i="34"/>
  <c r="Z56" i="34"/>
  <c r="O56" i="34"/>
  <c r="P56" i="34"/>
  <c r="AA56" i="34"/>
  <c r="M56" i="34"/>
  <c r="S243" i="34"/>
  <c r="T243" i="34"/>
  <c r="U243" i="34"/>
  <c r="V243" i="34"/>
  <c r="W243" i="34"/>
  <c r="Y243" i="34"/>
  <c r="AA243" i="34"/>
  <c r="AC243" i="34"/>
  <c r="AD243" i="34"/>
  <c r="AE243" i="34"/>
  <c r="L243" i="34"/>
  <c r="AF243" i="34"/>
  <c r="M243" i="34"/>
  <c r="N243" i="34"/>
  <c r="O243" i="34"/>
  <c r="Z243" i="34"/>
  <c r="AB243" i="34"/>
  <c r="P243" i="34"/>
  <c r="Q243" i="34"/>
  <c r="R243" i="34"/>
  <c r="X243" i="34"/>
  <c r="W358" i="34"/>
  <c r="L358" i="34"/>
  <c r="M358" i="34"/>
  <c r="N358" i="34"/>
  <c r="O358" i="34"/>
  <c r="P358" i="34"/>
  <c r="Q358" i="34"/>
  <c r="R358" i="34"/>
  <c r="S358" i="34"/>
  <c r="U358" i="34"/>
  <c r="V358" i="34"/>
  <c r="Y358" i="34"/>
  <c r="Z358" i="34"/>
  <c r="AA358" i="34"/>
  <c r="AB358" i="34"/>
  <c r="AC358" i="34"/>
  <c r="AD358" i="34"/>
  <c r="AE358" i="34"/>
  <c r="T358" i="34"/>
  <c r="X358" i="34"/>
  <c r="AF358" i="34"/>
  <c r="AH415" i="34"/>
  <c r="AB50" i="34"/>
  <c r="M50" i="34"/>
  <c r="N50" i="34"/>
  <c r="Q50" i="34"/>
  <c r="R50" i="34"/>
  <c r="S50" i="34"/>
  <c r="T50" i="34"/>
  <c r="U50" i="34"/>
  <c r="X50" i="34"/>
  <c r="Y50" i="34"/>
  <c r="Z50" i="34"/>
  <c r="L50" i="34"/>
  <c r="O50" i="34"/>
  <c r="W50" i="34"/>
  <c r="AC50" i="34"/>
  <c r="P50" i="34"/>
  <c r="V50" i="34"/>
  <c r="AA50" i="34"/>
  <c r="O288" i="34"/>
  <c r="P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8" i="34"/>
  <c r="L288" i="34"/>
  <c r="AH288" i="34" s="1"/>
  <c r="M288" i="34"/>
  <c r="N288" i="34"/>
  <c r="Q288" i="34"/>
  <c r="R288" i="34"/>
  <c r="S288" i="34"/>
  <c r="T288" i="34"/>
  <c r="V181" i="34"/>
  <c r="AC181" i="34"/>
  <c r="AD181" i="34"/>
  <c r="S181" i="34"/>
  <c r="T181" i="34"/>
  <c r="U181" i="34"/>
  <c r="W181" i="34"/>
  <c r="X181" i="34"/>
  <c r="Z181" i="34"/>
  <c r="AE181" i="34"/>
  <c r="AF181" i="34"/>
  <c r="L181" i="34"/>
  <c r="M181" i="34"/>
  <c r="N181" i="34"/>
  <c r="O181" i="34"/>
  <c r="P181" i="34"/>
  <c r="Q181" i="34"/>
  <c r="R181" i="34"/>
  <c r="Y181" i="34"/>
  <c r="AA181" i="34"/>
  <c r="AB181" i="34"/>
  <c r="N242" i="34"/>
  <c r="O242" i="34"/>
  <c r="P242" i="34"/>
  <c r="Q242" i="34"/>
  <c r="R242" i="34"/>
  <c r="T242" i="34"/>
  <c r="V242" i="34"/>
  <c r="X242" i="34"/>
  <c r="Y242" i="34"/>
  <c r="Z242" i="34"/>
  <c r="AA242" i="34"/>
  <c r="AB242" i="34"/>
  <c r="AC242" i="34"/>
  <c r="AD242" i="34"/>
  <c r="L242" i="34"/>
  <c r="M242" i="34"/>
  <c r="S242" i="34"/>
  <c r="U242" i="34"/>
  <c r="W242" i="34"/>
  <c r="AE242" i="34"/>
  <c r="AF242" i="34"/>
  <c r="AB351" i="34"/>
  <c r="AC351" i="34"/>
  <c r="R351" i="34"/>
  <c r="S351" i="34"/>
  <c r="T351" i="34"/>
  <c r="U351" i="34"/>
  <c r="V351" i="34"/>
  <c r="W351" i="34"/>
  <c r="X351" i="34"/>
  <c r="Y351" i="34"/>
  <c r="Z351" i="34"/>
  <c r="AA351" i="34"/>
  <c r="AD351" i="34"/>
  <c r="AE351" i="34"/>
  <c r="AF351" i="34"/>
  <c r="L351" i="34"/>
  <c r="M351" i="34"/>
  <c r="N351" i="34"/>
  <c r="O351" i="34"/>
  <c r="P351" i="34"/>
  <c r="Q351" i="34"/>
  <c r="AC361" i="34"/>
  <c r="AD361" i="34"/>
  <c r="AE361" i="34"/>
  <c r="L361" i="34"/>
  <c r="AF361" i="34"/>
  <c r="M361" i="34"/>
  <c r="N361" i="34"/>
  <c r="O361" i="34"/>
  <c r="P361" i="34"/>
  <c r="S361" i="34"/>
  <c r="U361" i="34"/>
  <c r="V361" i="34"/>
  <c r="X361" i="34"/>
  <c r="Y361" i="34"/>
  <c r="Z361" i="34"/>
  <c r="Q361" i="34"/>
  <c r="R361" i="34"/>
  <c r="T361" i="34"/>
  <c r="W361" i="34"/>
  <c r="AA361" i="34"/>
  <c r="AB361" i="34"/>
  <c r="N169" i="34"/>
  <c r="W169" i="34"/>
  <c r="Z169" i="34"/>
  <c r="AE169" i="34"/>
  <c r="AF169" i="34"/>
  <c r="M169" i="34"/>
  <c r="O169" i="34"/>
  <c r="Y169" i="34"/>
  <c r="AC169" i="34"/>
  <c r="Q169" i="34"/>
  <c r="V169" i="34"/>
  <c r="L169" i="34"/>
  <c r="P169" i="34"/>
  <c r="S169" i="34"/>
  <c r="X169" i="34"/>
  <c r="AA169" i="34"/>
  <c r="AB169" i="34"/>
  <c r="AD169" i="34"/>
  <c r="R169" i="34"/>
  <c r="T169" i="34"/>
  <c r="U169" i="34"/>
  <c r="AE138" i="34"/>
  <c r="P138" i="34"/>
  <c r="Z138" i="34"/>
  <c r="T138" i="34"/>
  <c r="AD138" i="34"/>
  <c r="AF138" i="34"/>
  <c r="N138" i="34"/>
  <c r="M138" i="34"/>
  <c r="O138" i="34"/>
  <c r="Y138" i="34"/>
  <c r="AA138" i="34"/>
  <c r="AC138" i="34"/>
  <c r="Q138" i="34"/>
  <c r="R138" i="34"/>
  <c r="U138" i="34"/>
  <c r="V138" i="34"/>
  <c r="X138" i="34"/>
  <c r="S138" i="34"/>
  <c r="W138" i="34"/>
  <c r="AB138" i="34"/>
  <c r="L138" i="34"/>
  <c r="Z97" i="34"/>
  <c r="AE97" i="34"/>
  <c r="AD97" i="34"/>
  <c r="O97" i="34"/>
  <c r="R97" i="34"/>
  <c r="S97" i="34"/>
  <c r="V97" i="34"/>
  <c r="W97" i="34"/>
  <c r="L97" i="34"/>
  <c r="P97" i="34"/>
  <c r="Q97" i="34"/>
  <c r="U97" i="34"/>
  <c r="Y97" i="34"/>
  <c r="AA97" i="34"/>
  <c r="N97" i="34"/>
  <c r="T97" i="34"/>
  <c r="X97" i="34"/>
  <c r="AB97" i="34"/>
  <c r="M97" i="34"/>
  <c r="AC97" i="34"/>
  <c r="AF97" i="34"/>
  <c r="V205" i="34"/>
  <c r="R205" i="34"/>
  <c r="S205" i="34"/>
  <c r="AD205" i="34"/>
  <c r="Y205" i="34"/>
  <c r="Z205" i="34"/>
  <c r="AA205" i="34"/>
  <c r="AB205" i="34"/>
  <c r="AC205" i="34"/>
  <c r="AF205" i="34"/>
  <c r="L205" i="34"/>
  <c r="M205" i="34"/>
  <c r="N205" i="34"/>
  <c r="O205" i="34"/>
  <c r="P205" i="34"/>
  <c r="Q205" i="34"/>
  <c r="T205" i="34"/>
  <c r="U205" i="34"/>
  <c r="W205" i="34"/>
  <c r="X205" i="34"/>
  <c r="AE205" i="34"/>
  <c r="L187" i="34"/>
  <c r="AF187" i="34"/>
  <c r="Z187" i="34"/>
  <c r="AA187" i="34"/>
  <c r="AB187" i="34"/>
  <c r="U187" i="34"/>
  <c r="V187" i="34"/>
  <c r="W187" i="34"/>
  <c r="X187" i="34"/>
  <c r="Y187" i="34"/>
  <c r="AD187" i="34"/>
  <c r="M187" i="34"/>
  <c r="N187" i="34"/>
  <c r="O187" i="34"/>
  <c r="P187" i="34"/>
  <c r="Q187" i="34"/>
  <c r="R187" i="34"/>
  <c r="S187" i="34"/>
  <c r="T187" i="34"/>
  <c r="AC187" i="34"/>
  <c r="AE187" i="34"/>
  <c r="V21" i="34"/>
  <c r="W21" i="34"/>
  <c r="AB21" i="34"/>
  <c r="S21" i="34"/>
  <c r="T21" i="34"/>
  <c r="X21" i="34"/>
  <c r="AA21" i="34"/>
  <c r="L21" i="34"/>
  <c r="M21" i="34"/>
  <c r="N21" i="34"/>
  <c r="O21" i="34"/>
  <c r="P21" i="34"/>
  <c r="Q21" i="34"/>
  <c r="R21" i="34"/>
  <c r="U21" i="34"/>
  <c r="Y21" i="34"/>
  <c r="Z21" i="34"/>
  <c r="AC21" i="34"/>
  <c r="P139" i="34"/>
  <c r="U139" i="34"/>
  <c r="M139" i="34"/>
  <c r="AE139" i="34"/>
  <c r="S139" i="34"/>
  <c r="T139" i="34"/>
  <c r="W139" i="34"/>
  <c r="Z139" i="34"/>
  <c r="V139" i="34"/>
  <c r="X139" i="34"/>
  <c r="AA139" i="34"/>
  <c r="AB139" i="34"/>
  <c r="O139" i="34"/>
  <c r="Q139" i="34"/>
  <c r="Y139" i="34"/>
  <c r="AC139" i="34"/>
  <c r="AF139" i="34"/>
  <c r="L139" i="34"/>
  <c r="N139" i="34"/>
  <c r="R139" i="34"/>
  <c r="AD139" i="34"/>
  <c r="X256" i="34"/>
  <c r="Y256" i="34"/>
  <c r="Z256" i="34"/>
  <c r="AA256" i="34"/>
  <c r="AB256" i="34"/>
  <c r="AD256" i="34"/>
  <c r="N256" i="34"/>
  <c r="O256" i="34"/>
  <c r="P256" i="34"/>
  <c r="Q256" i="34"/>
  <c r="R256" i="34"/>
  <c r="S256" i="34"/>
  <c r="L256" i="34"/>
  <c r="M256" i="34"/>
  <c r="T256" i="34"/>
  <c r="U256" i="34"/>
  <c r="V256" i="34"/>
  <c r="W256" i="34"/>
  <c r="AC256" i="34"/>
  <c r="AE256" i="34"/>
  <c r="AF256" i="34"/>
  <c r="U136" i="34"/>
  <c r="Z136" i="34"/>
  <c r="Y136" i="34"/>
  <c r="AF136" i="34"/>
  <c r="T136" i="34"/>
  <c r="L136" i="34"/>
  <c r="N136" i="34"/>
  <c r="O136" i="34"/>
  <c r="AA136" i="34"/>
  <c r="AB136" i="34"/>
  <c r="M136" i="34"/>
  <c r="P136" i="34"/>
  <c r="Q136" i="34"/>
  <c r="R136" i="34"/>
  <c r="V136" i="34"/>
  <c r="W136" i="34"/>
  <c r="X136" i="34"/>
  <c r="AC136" i="34"/>
  <c r="AE136" i="34"/>
  <c r="S136" i="34"/>
  <c r="AD136" i="34"/>
  <c r="X295" i="34"/>
  <c r="Y295" i="34"/>
  <c r="Z295" i="34"/>
  <c r="AA295" i="34"/>
  <c r="AB295" i="34"/>
  <c r="AC295" i="34"/>
  <c r="AD295" i="34"/>
  <c r="AE295" i="34"/>
  <c r="L295" i="34"/>
  <c r="AF295" i="34"/>
  <c r="M295" i="34"/>
  <c r="M505" i="34" s="1"/>
  <c r="N295" i="34"/>
  <c r="N505" i="34" s="1"/>
  <c r="O295" i="34"/>
  <c r="O505" i="34" s="1"/>
  <c r="P295" i="34"/>
  <c r="P505" i="34" s="1"/>
  <c r="Q295" i="34"/>
  <c r="Q505" i="34" s="1"/>
  <c r="R295" i="34"/>
  <c r="R505" i="34" s="1"/>
  <c r="S295" i="34"/>
  <c r="T295" i="34"/>
  <c r="U295" i="34"/>
  <c r="V295" i="34"/>
  <c r="W295" i="34"/>
  <c r="Q196" i="34"/>
  <c r="W196" i="34"/>
  <c r="X196" i="34"/>
  <c r="AC196" i="34"/>
  <c r="L196" i="34"/>
  <c r="M196" i="34"/>
  <c r="N196" i="34"/>
  <c r="O196" i="34"/>
  <c r="R196" i="34"/>
  <c r="U196" i="34"/>
  <c r="V196" i="34"/>
  <c r="Y196" i="34"/>
  <c r="Z196" i="34"/>
  <c r="AA196" i="34"/>
  <c r="AB196" i="34"/>
  <c r="AD196" i="34"/>
  <c r="AE196" i="34"/>
  <c r="AF196" i="34"/>
  <c r="P196" i="34"/>
  <c r="S196" i="34"/>
  <c r="T196" i="34"/>
  <c r="L348" i="34"/>
  <c r="AF348" i="34"/>
  <c r="M348" i="34"/>
  <c r="N348" i="34"/>
  <c r="O348" i="34"/>
  <c r="P348" i="34"/>
  <c r="Q348" i="34"/>
  <c r="R348" i="34"/>
  <c r="S348" i="34"/>
  <c r="T348" i="34"/>
  <c r="U348" i="34"/>
  <c r="V348" i="34"/>
  <c r="W348" i="34"/>
  <c r="X348" i="34"/>
  <c r="Y348" i="34"/>
  <c r="Z348" i="34"/>
  <c r="AA348" i="34"/>
  <c r="AB348" i="34"/>
  <c r="AC348" i="34"/>
  <c r="AD348" i="34"/>
  <c r="AE348" i="34"/>
  <c r="R357" i="34"/>
  <c r="Z357" i="34"/>
  <c r="AA357" i="34"/>
  <c r="AB357" i="34"/>
  <c r="AC357" i="34"/>
  <c r="AD357" i="34"/>
  <c r="AE357" i="34"/>
  <c r="AF357" i="34"/>
  <c r="L357" i="34"/>
  <c r="N357" i="34"/>
  <c r="O357" i="34"/>
  <c r="P357" i="34"/>
  <c r="Q357" i="34"/>
  <c r="S357" i="34"/>
  <c r="T357" i="34"/>
  <c r="U357" i="34"/>
  <c r="V357" i="34"/>
  <c r="W357" i="34"/>
  <c r="X357" i="34"/>
  <c r="M357" i="34"/>
  <c r="Y357" i="34"/>
  <c r="W354" i="34"/>
  <c r="X354" i="34"/>
  <c r="Y354" i="34"/>
  <c r="Z354" i="34"/>
  <c r="AA354" i="34"/>
  <c r="AB354" i="34"/>
  <c r="AC354" i="34"/>
  <c r="AD354" i="34"/>
  <c r="AE354" i="34"/>
  <c r="AF354" i="34"/>
  <c r="L354" i="34"/>
  <c r="M354" i="34"/>
  <c r="N354" i="34"/>
  <c r="O354" i="34"/>
  <c r="P354" i="34"/>
  <c r="Q354" i="34"/>
  <c r="R354" i="34"/>
  <c r="S354" i="34"/>
  <c r="T354" i="34"/>
  <c r="U354" i="34"/>
  <c r="V354" i="34"/>
  <c r="E117" i="34"/>
  <c r="AA335" i="34"/>
  <c r="AB335" i="34"/>
  <c r="AC335" i="34"/>
  <c r="L335" i="34"/>
  <c r="M335" i="34"/>
  <c r="N335" i="34"/>
  <c r="O335" i="34"/>
  <c r="P335" i="34"/>
  <c r="Q335" i="34"/>
  <c r="R335" i="34"/>
  <c r="S335" i="34"/>
  <c r="T335" i="34"/>
  <c r="U335" i="34"/>
  <c r="V335" i="34"/>
  <c r="W335" i="34"/>
  <c r="X335" i="34"/>
  <c r="Y335" i="34"/>
  <c r="Z335" i="34"/>
  <c r="AD335" i="34"/>
  <c r="AE335" i="34"/>
  <c r="AF335" i="34"/>
  <c r="U100" i="34"/>
  <c r="Z100" i="34"/>
  <c r="L100" i="34"/>
  <c r="N100" i="34"/>
  <c r="R100" i="34"/>
  <c r="P100" i="34"/>
  <c r="Q100" i="34"/>
  <c r="V100" i="34"/>
  <c r="M100" i="34"/>
  <c r="X100" i="34"/>
  <c r="AC100" i="34"/>
  <c r="AD100" i="34"/>
  <c r="AF100" i="34"/>
  <c r="T100" i="34"/>
  <c r="W100" i="34"/>
  <c r="AA100" i="34"/>
  <c r="AB100" i="34"/>
  <c r="O100" i="34"/>
  <c r="S100" i="34"/>
  <c r="AE100" i="34"/>
  <c r="Y100" i="34"/>
  <c r="AC300" i="34"/>
  <c r="AD300" i="34"/>
  <c r="AE300" i="34"/>
  <c r="L300" i="34"/>
  <c r="AF300" i="34"/>
  <c r="M300" i="34"/>
  <c r="O300" i="34"/>
  <c r="P300" i="34"/>
  <c r="Q300" i="34"/>
  <c r="R300" i="34"/>
  <c r="S300" i="34"/>
  <c r="T300" i="34"/>
  <c r="U300" i="34"/>
  <c r="V300" i="34"/>
  <c r="W300" i="34"/>
  <c r="X300" i="34"/>
  <c r="Y300" i="34"/>
  <c r="Z300" i="34"/>
  <c r="N300" i="34"/>
  <c r="AA300" i="34"/>
  <c r="AB300" i="34"/>
  <c r="Q200" i="34"/>
  <c r="AB200" i="34"/>
  <c r="AC200" i="34"/>
  <c r="V200" i="34"/>
  <c r="L200" i="34"/>
  <c r="M200" i="34"/>
  <c r="N200" i="34"/>
  <c r="O200" i="34"/>
  <c r="R200" i="34"/>
  <c r="U200" i="34"/>
  <c r="W200" i="34"/>
  <c r="X200" i="34"/>
  <c r="Y200" i="34"/>
  <c r="Z200" i="34"/>
  <c r="AA200" i="34"/>
  <c r="AD200" i="34"/>
  <c r="P200" i="34"/>
  <c r="S200" i="34"/>
  <c r="T200" i="34"/>
  <c r="AE200" i="34"/>
  <c r="AF200" i="34"/>
  <c r="M39" i="34"/>
  <c r="R39" i="34"/>
  <c r="Y39" i="34"/>
  <c r="AB39" i="34"/>
  <c r="P39" i="34"/>
  <c r="O39" i="34"/>
  <c r="Q39" i="34"/>
  <c r="S39" i="34"/>
  <c r="T39" i="34"/>
  <c r="U39" i="34"/>
  <c r="V39" i="34"/>
  <c r="W39" i="34"/>
  <c r="X39" i="34"/>
  <c r="Z39" i="34"/>
  <c r="AA39" i="34"/>
  <c r="AC39" i="34"/>
  <c r="L39" i="34"/>
  <c r="N39" i="34"/>
  <c r="Z70" i="34"/>
  <c r="M70" i="34"/>
  <c r="X70" i="34"/>
  <c r="P70" i="34"/>
  <c r="Q70" i="34"/>
  <c r="T70" i="34"/>
  <c r="U70" i="34"/>
  <c r="O70" i="34"/>
  <c r="L70" i="34"/>
  <c r="N70" i="34"/>
  <c r="S70" i="34"/>
  <c r="V70" i="34"/>
  <c r="R70" i="34"/>
  <c r="W70" i="34"/>
  <c r="Y70" i="34"/>
  <c r="AA70" i="34"/>
  <c r="AC225" i="34"/>
  <c r="AD225" i="34"/>
  <c r="AE225" i="34"/>
  <c r="V225" i="34"/>
  <c r="T225" i="34"/>
  <c r="U225" i="34"/>
  <c r="W225" i="34"/>
  <c r="X225" i="34"/>
  <c r="Y225" i="34"/>
  <c r="AA225" i="34"/>
  <c r="AF225" i="34"/>
  <c r="L225" i="34"/>
  <c r="M225" i="34"/>
  <c r="N225" i="34"/>
  <c r="O225" i="34"/>
  <c r="P225" i="34"/>
  <c r="Q225" i="34"/>
  <c r="R225" i="34"/>
  <c r="S225" i="34"/>
  <c r="Z225" i="34"/>
  <c r="AB225" i="34"/>
  <c r="W10" i="34"/>
  <c r="X10" i="34"/>
  <c r="AC10" i="34"/>
  <c r="V10" i="34"/>
  <c r="M10" i="34"/>
  <c r="N10" i="34"/>
  <c r="O10" i="34"/>
  <c r="P10" i="34"/>
  <c r="S10" i="34"/>
  <c r="L10" i="34"/>
  <c r="AB10" i="34"/>
  <c r="Q10" i="34"/>
  <c r="R10" i="34"/>
  <c r="T10" i="34"/>
  <c r="U10" i="34"/>
  <c r="Y10" i="34"/>
  <c r="Z10" i="34"/>
  <c r="E66" i="34"/>
  <c r="AA10" i="34"/>
  <c r="AF264" i="34"/>
  <c r="AC283" i="34"/>
  <c r="AD283" i="34"/>
  <c r="AE283" i="34"/>
  <c r="P283" i="34"/>
  <c r="Q283" i="34"/>
  <c r="R283" i="34"/>
  <c r="S283" i="34"/>
  <c r="T283" i="34"/>
  <c r="U283" i="34"/>
  <c r="V283" i="34"/>
  <c r="W283" i="34"/>
  <c r="X283" i="34"/>
  <c r="Y283" i="34"/>
  <c r="Z283" i="34"/>
  <c r="E304" i="34"/>
  <c r="AA283" i="34"/>
  <c r="AB283" i="34"/>
  <c r="AF283" i="34"/>
  <c r="L283" i="34"/>
  <c r="M283" i="34"/>
  <c r="N283" i="34"/>
  <c r="O283" i="34"/>
  <c r="L203" i="34"/>
  <c r="AF203" i="34"/>
  <c r="Z203" i="34"/>
  <c r="AA203" i="34"/>
  <c r="AE203" i="34"/>
  <c r="V203" i="34"/>
  <c r="W203" i="34"/>
  <c r="X203" i="34"/>
  <c r="Y203" i="34"/>
  <c r="AB203" i="34"/>
  <c r="AD203" i="34"/>
  <c r="M203" i="34"/>
  <c r="N203" i="34"/>
  <c r="O203" i="34"/>
  <c r="P203" i="34"/>
  <c r="Q203" i="34"/>
  <c r="R203" i="34"/>
  <c r="S203" i="34"/>
  <c r="T203" i="34"/>
  <c r="U203" i="34"/>
  <c r="AC203" i="34"/>
  <c r="AC257" i="34"/>
  <c r="AD257" i="34"/>
  <c r="AE257" i="34"/>
  <c r="L257" i="34"/>
  <c r="AF257" i="34"/>
  <c r="M257" i="34"/>
  <c r="O257" i="34"/>
  <c r="S257" i="34"/>
  <c r="T257" i="34"/>
  <c r="U257" i="34"/>
  <c r="V257" i="34"/>
  <c r="W257" i="34"/>
  <c r="X257" i="34"/>
  <c r="N257" i="34"/>
  <c r="P257" i="34"/>
  <c r="Q257" i="34"/>
  <c r="R257" i="34"/>
  <c r="Y257" i="34"/>
  <c r="Z257" i="34"/>
  <c r="AA257" i="34"/>
  <c r="AB257" i="34"/>
  <c r="AA347" i="34"/>
  <c r="AB347" i="34"/>
  <c r="AC347" i="34"/>
  <c r="W347" i="34"/>
  <c r="X347" i="34"/>
  <c r="Y347" i="34"/>
  <c r="Z347" i="34"/>
  <c r="AD347" i="34"/>
  <c r="AE347" i="34"/>
  <c r="AF347" i="34"/>
  <c r="L347" i="34"/>
  <c r="M347" i="34"/>
  <c r="N347" i="34"/>
  <c r="O347" i="34"/>
  <c r="P347" i="34"/>
  <c r="Q347" i="34"/>
  <c r="R347" i="34"/>
  <c r="S347" i="34"/>
  <c r="T347" i="34"/>
  <c r="U347" i="34"/>
  <c r="V347" i="34"/>
  <c r="S247" i="34"/>
  <c r="T247" i="34"/>
  <c r="U247" i="34"/>
  <c r="V247" i="34"/>
  <c r="W247" i="34"/>
  <c r="Y247" i="34"/>
  <c r="AA247" i="34"/>
  <c r="AC247" i="34"/>
  <c r="AD247" i="34"/>
  <c r="AE247" i="34"/>
  <c r="L247" i="34"/>
  <c r="AF247" i="34"/>
  <c r="M247" i="34"/>
  <c r="N247" i="34"/>
  <c r="O247" i="34"/>
  <c r="X247" i="34"/>
  <c r="Z247" i="34"/>
  <c r="AB247" i="34"/>
  <c r="P247" i="34"/>
  <c r="Q247" i="34"/>
  <c r="R247" i="34"/>
  <c r="V193" i="34"/>
  <c r="X193" i="34"/>
  <c r="Y193" i="34"/>
  <c r="T193" i="34"/>
  <c r="Z193" i="34"/>
  <c r="AA193" i="34"/>
  <c r="AB193" i="34"/>
  <c r="AC193" i="34"/>
  <c r="AD193" i="34"/>
  <c r="AF193" i="34"/>
  <c r="L193" i="34"/>
  <c r="M193" i="34"/>
  <c r="N193" i="34"/>
  <c r="O193" i="34"/>
  <c r="P193" i="34"/>
  <c r="Q193" i="34"/>
  <c r="R193" i="34"/>
  <c r="S193" i="34"/>
  <c r="U193" i="34"/>
  <c r="AE193" i="34"/>
  <c r="W193" i="34"/>
  <c r="AH328" i="34"/>
  <c r="AH391" i="34"/>
  <c r="N386" i="34"/>
  <c r="O386" i="34"/>
  <c r="P386" i="34"/>
  <c r="Q386" i="34"/>
  <c r="R386" i="34"/>
  <c r="S386" i="34"/>
  <c r="T386" i="34"/>
  <c r="U386" i="34"/>
  <c r="V386" i="34"/>
  <c r="W386" i="34"/>
  <c r="X386" i="34"/>
  <c r="Y386" i="34"/>
  <c r="Z386" i="34"/>
  <c r="AA386" i="34"/>
  <c r="AB386" i="34"/>
  <c r="E403" i="34"/>
  <c r="AC386" i="34"/>
  <c r="AD386" i="34"/>
  <c r="AE386" i="34"/>
  <c r="AF386" i="34"/>
  <c r="L386" i="34"/>
  <c r="M386" i="34"/>
  <c r="AC389" i="34"/>
  <c r="AD389" i="34"/>
  <c r="AE389" i="34"/>
  <c r="L389" i="34"/>
  <c r="AF389" i="34"/>
  <c r="AA389" i="34"/>
  <c r="AB389" i="34"/>
  <c r="M389" i="34"/>
  <c r="N389" i="34"/>
  <c r="O389" i="34"/>
  <c r="P389" i="34"/>
  <c r="Q389" i="34"/>
  <c r="R389" i="34"/>
  <c r="S389" i="34"/>
  <c r="T389" i="34"/>
  <c r="U389" i="34"/>
  <c r="V389" i="34"/>
  <c r="W389" i="34"/>
  <c r="X389" i="34"/>
  <c r="Y389" i="34"/>
  <c r="Z389" i="34"/>
  <c r="AA325" i="34"/>
  <c r="AB325" i="34"/>
  <c r="AC325" i="34"/>
  <c r="AD325" i="34"/>
  <c r="Q325" i="34"/>
  <c r="R325" i="34"/>
  <c r="V325" i="34"/>
  <c r="W325" i="34"/>
  <c r="X325" i="34"/>
  <c r="Y325" i="34"/>
  <c r="Z325" i="34"/>
  <c r="AE325" i="34"/>
  <c r="AF325" i="34"/>
  <c r="L325" i="34"/>
  <c r="M325" i="34"/>
  <c r="N325" i="34"/>
  <c r="O325" i="34"/>
  <c r="P325" i="34"/>
  <c r="S325" i="34"/>
  <c r="T325" i="34"/>
  <c r="U325" i="34"/>
  <c r="X418" i="34"/>
  <c r="Y418" i="34"/>
  <c r="Z418" i="34"/>
  <c r="AA418" i="34"/>
  <c r="AB418" i="34"/>
  <c r="AC418" i="34"/>
  <c r="AD418" i="34"/>
  <c r="AE418" i="34"/>
  <c r="L418" i="34"/>
  <c r="AF418" i="34"/>
  <c r="M418" i="34"/>
  <c r="N418" i="34"/>
  <c r="O418" i="34"/>
  <c r="P418" i="34"/>
  <c r="Q418" i="34"/>
  <c r="R418" i="34"/>
  <c r="S418" i="34"/>
  <c r="T418" i="34"/>
  <c r="U418" i="34"/>
  <c r="V418" i="34"/>
  <c r="W418" i="34"/>
  <c r="AE94" i="34"/>
  <c r="P94" i="34"/>
  <c r="AA94" i="34"/>
  <c r="AC94" i="34"/>
  <c r="L94" i="34"/>
  <c r="Y94" i="34"/>
  <c r="Z94" i="34"/>
  <c r="AF94" i="34"/>
  <c r="S94" i="34"/>
  <c r="W94" i="34"/>
  <c r="X94" i="34"/>
  <c r="M94" i="34"/>
  <c r="N94" i="34"/>
  <c r="O94" i="34"/>
  <c r="Q94" i="34"/>
  <c r="V94" i="34"/>
  <c r="R94" i="34"/>
  <c r="T94" i="34"/>
  <c r="U94" i="34"/>
  <c r="AB94" i="34"/>
  <c r="AD94" i="34"/>
  <c r="U132" i="34"/>
  <c r="Z132" i="34"/>
  <c r="N132" i="34"/>
  <c r="O132" i="34"/>
  <c r="S132" i="34"/>
  <c r="AD132" i="34"/>
  <c r="AE132" i="34"/>
  <c r="L132" i="34"/>
  <c r="M132" i="34"/>
  <c r="Y132" i="34"/>
  <c r="AA132" i="34"/>
  <c r="AC132" i="34"/>
  <c r="AF132" i="34"/>
  <c r="P132" i="34"/>
  <c r="Q132" i="34"/>
  <c r="W132" i="34"/>
  <c r="X132" i="34"/>
  <c r="AB132" i="34"/>
  <c r="V132" i="34"/>
  <c r="R132" i="34"/>
  <c r="T132" i="34"/>
  <c r="N412" i="34"/>
  <c r="O412" i="34"/>
  <c r="P412" i="34"/>
  <c r="Q412" i="34"/>
  <c r="R412" i="34"/>
  <c r="S412" i="34"/>
  <c r="T412" i="34"/>
  <c r="U412" i="34"/>
  <c r="V412" i="34"/>
  <c r="W412" i="34"/>
  <c r="X412" i="34"/>
  <c r="Y412" i="34"/>
  <c r="Z412" i="34"/>
  <c r="AA412" i="34"/>
  <c r="AB412" i="34"/>
  <c r="AC412" i="34"/>
  <c r="AD412" i="34"/>
  <c r="AE412" i="34"/>
  <c r="L412" i="34"/>
  <c r="AF412" i="34"/>
  <c r="M412" i="34"/>
  <c r="X368" i="34"/>
  <c r="Y368" i="34"/>
  <c r="Z368" i="34"/>
  <c r="AA368" i="34"/>
  <c r="AB368" i="34"/>
  <c r="P368" i="34"/>
  <c r="Q368" i="34"/>
  <c r="S368" i="34"/>
  <c r="T368" i="34"/>
  <c r="N368" i="34"/>
  <c r="O368" i="34"/>
  <c r="R368" i="34"/>
  <c r="U368" i="34"/>
  <c r="V368" i="34"/>
  <c r="W368" i="34"/>
  <c r="AC368" i="34"/>
  <c r="AD368" i="34"/>
  <c r="AE368" i="34"/>
  <c r="AF368" i="34"/>
  <c r="L368" i="34"/>
  <c r="M368" i="34"/>
  <c r="R48" i="34"/>
  <c r="W48" i="34"/>
  <c r="P48" i="34"/>
  <c r="X48" i="34"/>
  <c r="N48" i="34"/>
  <c r="L48" i="34"/>
  <c r="M48" i="34"/>
  <c r="O48" i="34"/>
  <c r="Q48" i="34"/>
  <c r="S48" i="34"/>
  <c r="U48" i="34"/>
  <c r="V48" i="34"/>
  <c r="Y48" i="34"/>
  <c r="AB48" i="34"/>
  <c r="AC48" i="34"/>
  <c r="Z48" i="34"/>
  <c r="T48" i="34"/>
  <c r="AA48" i="34"/>
  <c r="L27" i="34"/>
  <c r="AH27" i="34" s="1"/>
  <c r="M27" i="34"/>
  <c r="R27" i="34"/>
  <c r="O27" i="34"/>
  <c r="P27" i="34"/>
  <c r="S27" i="34"/>
  <c r="V27" i="34"/>
  <c r="Q27" i="34"/>
  <c r="U27" i="34"/>
  <c r="Z27" i="34"/>
  <c r="N27" i="34"/>
  <c r="T27" i="34"/>
  <c r="W27" i="34"/>
  <c r="X27" i="34"/>
  <c r="Y27" i="34"/>
  <c r="AA27" i="34"/>
  <c r="AB27" i="34"/>
  <c r="AC27" i="34"/>
  <c r="S235" i="34"/>
  <c r="T235" i="34"/>
  <c r="U235" i="34"/>
  <c r="AI235" i="34" s="1"/>
  <c r="P235" i="34"/>
  <c r="Q235" i="34"/>
  <c r="R235" i="34"/>
  <c r="V235" i="34"/>
  <c r="W235" i="34"/>
  <c r="Y235" i="34"/>
  <c r="AA235" i="34"/>
  <c r="AC235" i="34"/>
  <c r="AD235" i="34"/>
  <c r="AE235" i="34"/>
  <c r="AF235" i="34"/>
  <c r="L235" i="34"/>
  <c r="N235" i="34"/>
  <c r="O235" i="34"/>
  <c r="X235" i="34"/>
  <c r="Z235" i="34"/>
  <c r="AB235" i="34"/>
  <c r="M235" i="34"/>
  <c r="Z290" i="34"/>
  <c r="O290" i="34"/>
  <c r="P290" i="34"/>
  <c r="Q290" i="34"/>
  <c r="R290" i="34"/>
  <c r="S290" i="34"/>
  <c r="T290" i="34"/>
  <c r="U290" i="34"/>
  <c r="V290" i="34"/>
  <c r="W290" i="34"/>
  <c r="X290" i="34"/>
  <c r="Y290" i="34"/>
  <c r="AA290" i="34"/>
  <c r="AB290" i="34"/>
  <c r="AC290" i="34"/>
  <c r="AD290" i="34"/>
  <c r="AE290" i="34"/>
  <c r="AF290" i="34"/>
  <c r="L290" i="34"/>
  <c r="M290" i="34"/>
  <c r="N290" i="34"/>
  <c r="AA194" i="34"/>
  <c r="AD194" i="34"/>
  <c r="AE194" i="34"/>
  <c r="AC194" i="34"/>
  <c r="L194" i="34"/>
  <c r="M194" i="34"/>
  <c r="N194" i="34"/>
  <c r="O194" i="34"/>
  <c r="Q194" i="34"/>
  <c r="T194" i="34"/>
  <c r="U194" i="34"/>
  <c r="V194" i="34"/>
  <c r="W194" i="34"/>
  <c r="X194" i="34"/>
  <c r="Y194" i="34"/>
  <c r="Z194" i="34"/>
  <c r="AB194" i="34"/>
  <c r="AF194" i="34"/>
  <c r="P194" i="34"/>
  <c r="R194" i="34"/>
  <c r="S194" i="34"/>
  <c r="X224" i="34"/>
  <c r="Y224" i="34"/>
  <c r="Z224" i="34"/>
  <c r="Q224" i="34"/>
  <c r="L224" i="34"/>
  <c r="M224" i="34"/>
  <c r="N224" i="34"/>
  <c r="O224" i="34"/>
  <c r="R224" i="34"/>
  <c r="T224" i="34"/>
  <c r="V224" i="34"/>
  <c r="W224" i="34"/>
  <c r="AA224" i="34"/>
  <c r="AB224" i="34"/>
  <c r="AC224" i="34"/>
  <c r="AD224" i="34"/>
  <c r="AE224" i="34"/>
  <c r="AF224" i="34"/>
  <c r="P224" i="34"/>
  <c r="S224" i="34"/>
  <c r="U224" i="34"/>
  <c r="AH419" i="34"/>
  <c r="Q345" i="34"/>
  <c r="R345" i="34"/>
  <c r="S345" i="34"/>
  <c r="AB345" i="34"/>
  <c r="AC345" i="34"/>
  <c r="AD345" i="34"/>
  <c r="AE345" i="34"/>
  <c r="AF345" i="34"/>
  <c r="L345" i="34"/>
  <c r="M345" i="34"/>
  <c r="N345" i="34"/>
  <c r="O345" i="34"/>
  <c r="P345" i="34"/>
  <c r="T345" i="34"/>
  <c r="U345" i="34"/>
  <c r="V345" i="34"/>
  <c r="W345" i="34"/>
  <c r="X345" i="34"/>
  <c r="Y345" i="34"/>
  <c r="Z345" i="34"/>
  <c r="AA345" i="34"/>
  <c r="V324" i="34"/>
  <c r="W324" i="34"/>
  <c r="X324" i="34"/>
  <c r="Y324" i="34"/>
  <c r="L324" i="34"/>
  <c r="AF324" i="34"/>
  <c r="M324" i="34"/>
  <c r="N324" i="34"/>
  <c r="O324" i="34"/>
  <c r="P324" i="34"/>
  <c r="Q324" i="34"/>
  <c r="R324" i="34"/>
  <c r="S324" i="34"/>
  <c r="T324" i="34"/>
  <c r="U324" i="34"/>
  <c r="Z324" i="34"/>
  <c r="AA324" i="34"/>
  <c r="AB324" i="34"/>
  <c r="AC324" i="34"/>
  <c r="AD324" i="34"/>
  <c r="AE324" i="34"/>
  <c r="AH316" i="34"/>
  <c r="AI411" i="34"/>
  <c r="AA30" i="34"/>
  <c r="AB30" i="34"/>
  <c r="M30" i="34"/>
  <c r="V30" i="34"/>
  <c r="Y30" i="34"/>
  <c r="O30" i="34"/>
  <c r="Q30" i="34"/>
  <c r="U30" i="34"/>
  <c r="X30" i="34"/>
  <c r="Z30" i="34"/>
  <c r="AC30" i="34"/>
  <c r="L30" i="34"/>
  <c r="N30" i="34"/>
  <c r="P30" i="34"/>
  <c r="R30" i="34"/>
  <c r="S30" i="34"/>
  <c r="T30" i="34"/>
  <c r="W30" i="34"/>
  <c r="AC15" i="34"/>
  <c r="AI310" i="34"/>
  <c r="AC237" i="34"/>
  <c r="AC484" i="34" s="1"/>
  <c r="AD237" i="34"/>
  <c r="AD484" i="34" s="1"/>
  <c r="AE237" i="34"/>
  <c r="AE484" i="34" s="1"/>
  <c r="N237" i="34"/>
  <c r="N484" i="34" s="1"/>
  <c r="O237" i="34"/>
  <c r="O484" i="34" s="1"/>
  <c r="P237" i="34"/>
  <c r="P484" i="34" s="1"/>
  <c r="Q237" i="34"/>
  <c r="Q484" i="34" s="1"/>
  <c r="R237" i="34"/>
  <c r="R484" i="34" s="1"/>
  <c r="T237" i="34"/>
  <c r="T484" i="34" s="1"/>
  <c r="V237" i="34"/>
  <c r="V484" i="34" s="1"/>
  <c r="X237" i="34"/>
  <c r="X484" i="34" s="1"/>
  <c r="Y237" i="34"/>
  <c r="Y484" i="34" s="1"/>
  <c r="Z237" i="34"/>
  <c r="Z484" i="34" s="1"/>
  <c r="AA237" i="34"/>
  <c r="AA484" i="34" s="1"/>
  <c r="AB237" i="34"/>
  <c r="AB484" i="34" s="1"/>
  <c r="AF237" i="34"/>
  <c r="AF484" i="34" s="1"/>
  <c r="L237" i="34"/>
  <c r="M237" i="34"/>
  <c r="M484" i="34" s="1"/>
  <c r="S237" i="34"/>
  <c r="S484" i="34" s="1"/>
  <c r="U237" i="34"/>
  <c r="W237" i="34"/>
  <c r="W484" i="34" s="1"/>
  <c r="N165" i="34"/>
  <c r="W165" i="34"/>
  <c r="Z165" i="34"/>
  <c r="L165" i="34"/>
  <c r="AE165" i="34"/>
  <c r="AF165" i="34"/>
  <c r="S165" i="34"/>
  <c r="V165" i="34"/>
  <c r="P165" i="34"/>
  <c r="X165" i="34"/>
  <c r="Y165" i="34"/>
  <c r="AA165" i="34"/>
  <c r="O165" i="34"/>
  <c r="Q165" i="34"/>
  <c r="R165" i="34"/>
  <c r="T165" i="34"/>
  <c r="U165" i="34"/>
  <c r="AC165" i="34"/>
  <c r="M165" i="34"/>
  <c r="AB165" i="34"/>
  <c r="AD165" i="34"/>
  <c r="X414" i="34"/>
  <c r="Y414" i="34"/>
  <c r="Z414" i="34"/>
  <c r="AA414" i="34"/>
  <c r="AB414" i="34"/>
  <c r="AC414" i="34"/>
  <c r="AD414" i="34"/>
  <c r="AE414" i="34"/>
  <c r="L414" i="34"/>
  <c r="AF414" i="34"/>
  <c r="M414" i="34"/>
  <c r="N414" i="34"/>
  <c r="O414" i="34"/>
  <c r="P414" i="34"/>
  <c r="Q414" i="34"/>
  <c r="R414" i="34"/>
  <c r="S414" i="34"/>
  <c r="T414" i="34"/>
  <c r="U414" i="34"/>
  <c r="V414" i="34"/>
  <c r="W414" i="34"/>
  <c r="S158" i="34"/>
  <c r="S453" i="34" s="1"/>
  <c r="AB158" i="34"/>
  <c r="AB453" i="34" s="1"/>
  <c r="AE158" i="34"/>
  <c r="AE453" i="34" s="1"/>
  <c r="AA158" i="34"/>
  <c r="AA453" i="34" s="1"/>
  <c r="AC158" i="34"/>
  <c r="AC453" i="34" s="1"/>
  <c r="O158" i="34"/>
  <c r="O453" i="34" s="1"/>
  <c r="P158" i="34"/>
  <c r="P453" i="34" s="1"/>
  <c r="Q158" i="34"/>
  <c r="Q453" i="34" s="1"/>
  <c r="R158" i="34"/>
  <c r="R453" i="34" s="1"/>
  <c r="AF158" i="34"/>
  <c r="AF453" i="34" s="1"/>
  <c r="T158" i="34"/>
  <c r="T453" i="34" s="1"/>
  <c r="Y158" i="34"/>
  <c r="Y453" i="34" s="1"/>
  <c r="Z158" i="34"/>
  <c r="Z453" i="34" s="1"/>
  <c r="AD158" i="34"/>
  <c r="AD453" i="34" s="1"/>
  <c r="M158" i="34"/>
  <c r="M453" i="34" s="1"/>
  <c r="V158" i="34"/>
  <c r="V453" i="34" s="1"/>
  <c r="W158" i="34"/>
  <c r="W453" i="34" s="1"/>
  <c r="X158" i="34"/>
  <c r="X453" i="34" s="1"/>
  <c r="L158" i="34"/>
  <c r="N158" i="34"/>
  <c r="N453" i="34" s="1"/>
  <c r="U158" i="34"/>
  <c r="AE102" i="34"/>
  <c r="P102" i="34"/>
  <c r="AA102" i="34"/>
  <c r="AC102" i="34"/>
  <c r="L102" i="34"/>
  <c r="N102" i="34"/>
  <c r="O102" i="34"/>
  <c r="S102" i="34"/>
  <c r="T102" i="34"/>
  <c r="AF102" i="34"/>
  <c r="M102" i="34"/>
  <c r="Q102" i="34"/>
  <c r="U102" i="34"/>
  <c r="W102" i="34"/>
  <c r="X102" i="34"/>
  <c r="AD102" i="34"/>
  <c r="R102" i="34"/>
  <c r="V102" i="34"/>
  <c r="Y102" i="34"/>
  <c r="Z102" i="34"/>
  <c r="AB102" i="34"/>
  <c r="U92" i="34"/>
  <c r="Z92" i="34"/>
  <c r="L92" i="34"/>
  <c r="N92" i="34"/>
  <c r="R92" i="34"/>
  <c r="X92" i="34"/>
  <c r="Y92" i="34"/>
  <c r="AC92" i="34"/>
  <c r="AD92" i="34"/>
  <c r="O92" i="34"/>
  <c r="AF92" i="34"/>
  <c r="M92" i="34"/>
  <c r="P92" i="34"/>
  <c r="S92" i="34"/>
  <c r="T92" i="34"/>
  <c r="V92" i="34"/>
  <c r="W92" i="34"/>
  <c r="Q92" i="34"/>
  <c r="AB92" i="34"/>
  <c r="AE92" i="34"/>
  <c r="AA92" i="34"/>
  <c r="AB58" i="34"/>
  <c r="M58" i="34"/>
  <c r="P58" i="34"/>
  <c r="X58" i="34"/>
  <c r="AC58" i="34"/>
  <c r="N58" i="34"/>
  <c r="N488" i="34" s="1"/>
  <c r="Q58" i="34"/>
  <c r="T58" i="34"/>
  <c r="U58" i="34"/>
  <c r="V58" i="34"/>
  <c r="W58" i="34"/>
  <c r="Y58" i="34"/>
  <c r="Z58" i="34"/>
  <c r="AA58" i="34"/>
  <c r="R58" i="34"/>
  <c r="L58" i="34"/>
  <c r="O58" i="34"/>
  <c r="S58" i="34"/>
  <c r="L23" i="34"/>
  <c r="M23" i="34"/>
  <c r="M439" i="34" s="1"/>
  <c r="R23" i="34"/>
  <c r="AB23" i="34"/>
  <c r="S23" i="34"/>
  <c r="S439" i="34" s="1"/>
  <c r="T23" i="34"/>
  <c r="V23" i="34"/>
  <c r="Y23" i="34"/>
  <c r="N23" i="34"/>
  <c r="P23" i="34"/>
  <c r="P439" i="34" s="1"/>
  <c r="X23" i="34"/>
  <c r="O23" i="34"/>
  <c r="Q23" i="34"/>
  <c r="U23" i="34"/>
  <c r="W23" i="34"/>
  <c r="Z23" i="34"/>
  <c r="AA23" i="34"/>
  <c r="AC23" i="34"/>
  <c r="AA206" i="34"/>
  <c r="Y206" i="34"/>
  <c r="Q206" i="34"/>
  <c r="M206" i="34"/>
  <c r="N206" i="34"/>
  <c r="O206" i="34"/>
  <c r="P206" i="34"/>
  <c r="R206" i="34"/>
  <c r="T206" i="34"/>
  <c r="W206" i="34"/>
  <c r="Z206" i="34"/>
  <c r="AB206" i="34"/>
  <c r="AC206" i="34"/>
  <c r="AD206" i="34"/>
  <c r="AE206" i="34"/>
  <c r="AF206" i="34"/>
  <c r="L206" i="34"/>
  <c r="S206" i="34"/>
  <c r="U206" i="34"/>
  <c r="V206" i="34"/>
  <c r="X206" i="34"/>
  <c r="N250" i="34"/>
  <c r="O250" i="34"/>
  <c r="P250" i="34"/>
  <c r="Q250" i="34"/>
  <c r="R250" i="34"/>
  <c r="T250" i="34"/>
  <c r="V250" i="34"/>
  <c r="X250" i="34"/>
  <c r="Y250" i="34"/>
  <c r="Z250" i="34"/>
  <c r="AA250" i="34"/>
  <c r="AB250" i="34"/>
  <c r="AC250" i="34"/>
  <c r="AD250" i="34"/>
  <c r="L250" i="34"/>
  <c r="M250" i="34"/>
  <c r="S250" i="34"/>
  <c r="U250" i="34"/>
  <c r="W250" i="34"/>
  <c r="AE250" i="34"/>
  <c r="AF250" i="34"/>
  <c r="M466" i="34"/>
  <c r="Q36" i="34"/>
  <c r="R36" i="34"/>
  <c r="W36" i="34"/>
  <c r="T36" i="34"/>
  <c r="X36" i="34"/>
  <c r="AA36" i="34"/>
  <c r="O36" i="34"/>
  <c r="V36" i="34"/>
  <c r="L36" i="34"/>
  <c r="AH36" i="34" s="1"/>
  <c r="M36" i="34"/>
  <c r="N36" i="34"/>
  <c r="P36" i="34"/>
  <c r="S36" i="34"/>
  <c r="U36" i="34"/>
  <c r="Y36" i="34"/>
  <c r="Z36" i="34"/>
  <c r="AB36" i="34"/>
  <c r="AC36" i="34"/>
  <c r="AC62" i="34"/>
  <c r="AD264" i="34"/>
  <c r="AA190" i="34"/>
  <c r="X190" i="34"/>
  <c r="Y190" i="34"/>
  <c r="N190" i="34"/>
  <c r="M190" i="34"/>
  <c r="O190" i="34"/>
  <c r="P190" i="34"/>
  <c r="Q190" i="34"/>
  <c r="R190" i="34"/>
  <c r="T190" i="34"/>
  <c r="W190" i="34"/>
  <c r="Z190" i="34"/>
  <c r="AB190" i="34"/>
  <c r="AC190" i="34"/>
  <c r="AD190" i="34"/>
  <c r="AE190" i="34"/>
  <c r="AF190" i="34"/>
  <c r="L190" i="34"/>
  <c r="S190" i="34"/>
  <c r="U190" i="34"/>
  <c r="V190" i="34"/>
  <c r="AH395" i="34"/>
  <c r="N297" i="34"/>
  <c r="O297" i="34"/>
  <c r="P297" i="34"/>
  <c r="Q297" i="34"/>
  <c r="R297" i="34"/>
  <c r="T297" i="34"/>
  <c r="U297" i="34"/>
  <c r="AI297" i="34" s="1"/>
  <c r="V297" i="34"/>
  <c r="W297" i="34"/>
  <c r="X297" i="34"/>
  <c r="Y297" i="34"/>
  <c r="Z297" i="34"/>
  <c r="AA297" i="34"/>
  <c r="AB297" i="34"/>
  <c r="AC297" i="34"/>
  <c r="AD297" i="34"/>
  <c r="AE297" i="34"/>
  <c r="L297" i="34"/>
  <c r="AF297" i="34"/>
  <c r="M297" i="34"/>
  <c r="S297" i="34"/>
  <c r="AA174" i="34"/>
  <c r="S174" i="34"/>
  <c r="O174" i="34"/>
  <c r="P174" i="34"/>
  <c r="U174" i="34"/>
  <c r="AD174" i="34"/>
  <c r="M174" i="34"/>
  <c r="N174" i="34"/>
  <c r="Q174" i="34"/>
  <c r="R174" i="34"/>
  <c r="T174" i="34"/>
  <c r="W174" i="34"/>
  <c r="Z174" i="34"/>
  <c r="AB174" i="34"/>
  <c r="AC174" i="34"/>
  <c r="AE174" i="34"/>
  <c r="AF174" i="34"/>
  <c r="L174" i="34"/>
  <c r="V174" i="34"/>
  <c r="X174" i="34"/>
  <c r="Y174" i="34"/>
  <c r="L312" i="34"/>
  <c r="AF312" i="34"/>
  <c r="M312" i="34"/>
  <c r="N312" i="34"/>
  <c r="O312" i="34"/>
  <c r="P312" i="34"/>
  <c r="U312" i="34"/>
  <c r="V312" i="34"/>
  <c r="W312" i="34"/>
  <c r="X312" i="34"/>
  <c r="Y312" i="34"/>
  <c r="Z312" i="34"/>
  <c r="AA312" i="34"/>
  <c r="AB312" i="34"/>
  <c r="AC312" i="34"/>
  <c r="AE312" i="34"/>
  <c r="Q312" i="34"/>
  <c r="R312" i="34"/>
  <c r="S312" i="34"/>
  <c r="T312" i="34"/>
  <c r="AD312" i="34"/>
  <c r="AB355" i="34"/>
  <c r="AC355" i="34"/>
  <c r="AF355" i="34"/>
  <c r="L355" i="34"/>
  <c r="M355" i="34"/>
  <c r="N355" i="34"/>
  <c r="O355" i="34"/>
  <c r="P355" i="34"/>
  <c r="Q355" i="34"/>
  <c r="R355" i="34"/>
  <c r="S355" i="34"/>
  <c r="T355" i="34"/>
  <c r="U355" i="34"/>
  <c r="V355" i="34"/>
  <c r="W355" i="34"/>
  <c r="X355" i="34"/>
  <c r="Y355" i="34"/>
  <c r="Z355" i="34"/>
  <c r="AA355" i="34"/>
  <c r="AD355" i="34"/>
  <c r="AE355" i="34"/>
  <c r="AC397" i="34"/>
  <c r="AD397" i="34"/>
  <c r="AD506" i="34" s="1"/>
  <c r="AE397" i="34"/>
  <c r="L397" i="34"/>
  <c r="M397" i="34"/>
  <c r="N397" i="34"/>
  <c r="O397" i="34"/>
  <c r="P397" i="34"/>
  <c r="Q397" i="34"/>
  <c r="R397" i="34"/>
  <c r="S397" i="34"/>
  <c r="T397" i="34"/>
  <c r="U397" i="34"/>
  <c r="V397" i="34"/>
  <c r="W397" i="34"/>
  <c r="W506" i="34" s="1"/>
  <c r="X397" i="34"/>
  <c r="Y397" i="34"/>
  <c r="Y506" i="34" s="1"/>
  <c r="Z397" i="34"/>
  <c r="Z506" i="34" s="1"/>
  <c r="AA397" i="34"/>
  <c r="AB397" i="34"/>
  <c r="AF397" i="34"/>
  <c r="S367" i="34"/>
  <c r="T367" i="34"/>
  <c r="U367" i="34"/>
  <c r="V367" i="34"/>
  <c r="W367" i="34"/>
  <c r="AE367" i="34"/>
  <c r="L367" i="34"/>
  <c r="AF367" i="34"/>
  <c r="N367" i="34"/>
  <c r="O367" i="34"/>
  <c r="P367" i="34"/>
  <c r="R367" i="34"/>
  <c r="X367" i="34"/>
  <c r="Y367" i="34"/>
  <c r="Z367" i="34"/>
  <c r="AA367" i="34"/>
  <c r="AB367" i="34"/>
  <c r="AC367" i="34"/>
  <c r="AD367" i="34"/>
  <c r="M367" i="34"/>
  <c r="Q367" i="34"/>
  <c r="U442" i="34"/>
  <c r="AH344" i="34"/>
  <c r="P107" i="34"/>
  <c r="U107" i="34"/>
  <c r="Z107" i="34"/>
  <c r="AB107" i="34"/>
  <c r="AF107" i="34"/>
  <c r="M107" i="34"/>
  <c r="N107" i="34"/>
  <c r="AA107" i="34"/>
  <c r="Q107" i="34"/>
  <c r="R107" i="34"/>
  <c r="T107" i="34"/>
  <c r="W107" i="34"/>
  <c r="X107" i="34"/>
  <c r="Y107" i="34"/>
  <c r="AC107" i="34"/>
  <c r="AD107" i="34"/>
  <c r="AE107" i="34"/>
  <c r="O107" i="34"/>
  <c r="L107" i="34"/>
  <c r="AH107" i="34" s="1"/>
  <c r="S107" i="34"/>
  <c r="V107" i="34"/>
  <c r="Q327" i="34"/>
  <c r="R327" i="34"/>
  <c r="S327" i="34"/>
  <c r="T327" i="34"/>
  <c r="AB327" i="34"/>
  <c r="AC327" i="34"/>
  <c r="AD327" i="34"/>
  <c r="AE327" i="34"/>
  <c r="AF327" i="34"/>
  <c r="L327" i="34"/>
  <c r="M327" i="34"/>
  <c r="N327" i="34"/>
  <c r="O327" i="34"/>
  <c r="P327" i="34"/>
  <c r="U327" i="34"/>
  <c r="V327" i="34"/>
  <c r="W327" i="34"/>
  <c r="X327" i="34"/>
  <c r="Y327" i="34"/>
  <c r="Z327" i="34"/>
  <c r="AA327" i="34"/>
  <c r="X167" i="34"/>
  <c r="M167" i="34"/>
  <c r="P167" i="34"/>
  <c r="AF167" i="34"/>
  <c r="V167" i="34"/>
  <c r="Z167" i="34"/>
  <c r="S167" i="34"/>
  <c r="AD167" i="34"/>
  <c r="N167" i="34"/>
  <c r="O167" i="34"/>
  <c r="Q167" i="34"/>
  <c r="R167" i="34"/>
  <c r="T167" i="34"/>
  <c r="W167" i="34"/>
  <c r="AB167" i="34"/>
  <c r="AC167" i="34"/>
  <c r="AE167" i="34"/>
  <c r="L167" i="34"/>
  <c r="U167" i="34"/>
  <c r="Y167" i="34"/>
  <c r="AA167" i="34"/>
  <c r="Z105" i="34"/>
  <c r="AE105" i="34"/>
  <c r="AD105" i="34"/>
  <c r="O105" i="34"/>
  <c r="AC105" i="34"/>
  <c r="AF105" i="34"/>
  <c r="L105" i="34"/>
  <c r="M105" i="34"/>
  <c r="P105" i="34"/>
  <c r="U105" i="34"/>
  <c r="Y105" i="34"/>
  <c r="AA105" i="34"/>
  <c r="Q105" i="34"/>
  <c r="R105" i="34"/>
  <c r="X105" i="34"/>
  <c r="AB105" i="34"/>
  <c r="N105" i="34"/>
  <c r="S105" i="34"/>
  <c r="T105" i="34"/>
  <c r="W105" i="34"/>
  <c r="V105" i="34"/>
  <c r="P72" i="34"/>
  <c r="V72" i="34"/>
  <c r="Z72" i="34"/>
  <c r="N72" i="34"/>
  <c r="O72" i="34"/>
  <c r="S72" i="34"/>
  <c r="T72" i="34"/>
  <c r="X72" i="34"/>
  <c r="AA72" i="34"/>
  <c r="M72" i="34"/>
  <c r="R72" i="34"/>
  <c r="U72" i="34"/>
  <c r="W72" i="34"/>
  <c r="Y72" i="34"/>
  <c r="L72" i="34"/>
  <c r="AH72" i="34" s="1"/>
  <c r="Q72" i="34"/>
  <c r="L35" i="34"/>
  <c r="M35" i="34"/>
  <c r="R35" i="34"/>
  <c r="O35" i="34"/>
  <c r="X35" i="34"/>
  <c r="AB35" i="34"/>
  <c r="S35" i="34"/>
  <c r="T35" i="34"/>
  <c r="U35" i="34"/>
  <c r="V35" i="34"/>
  <c r="W35" i="34"/>
  <c r="Y35" i="34"/>
  <c r="Z35" i="34"/>
  <c r="AA35" i="34"/>
  <c r="AC35" i="34"/>
  <c r="N35" i="34"/>
  <c r="P35" i="34"/>
  <c r="Q35" i="34"/>
  <c r="X163" i="34"/>
  <c r="X437" i="34" s="1"/>
  <c r="M163" i="34"/>
  <c r="M437" i="34" s="1"/>
  <c r="P163" i="34"/>
  <c r="P437" i="34" s="1"/>
  <c r="L163" i="34"/>
  <c r="N163" i="34"/>
  <c r="N437" i="34" s="1"/>
  <c r="W163" i="34"/>
  <c r="W437" i="34" s="1"/>
  <c r="AB163" i="34"/>
  <c r="AB437" i="34" s="1"/>
  <c r="AC163" i="34"/>
  <c r="AC437" i="34" s="1"/>
  <c r="O163" i="34"/>
  <c r="O437" i="34" s="1"/>
  <c r="S163" i="34"/>
  <c r="S437" i="34" s="1"/>
  <c r="Q163" i="34"/>
  <c r="Q437" i="34" s="1"/>
  <c r="AD163" i="34"/>
  <c r="AD437" i="34" s="1"/>
  <c r="R163" i="34"/>
  <c r="R437" i="34" s="1"/>
  <c r="T163" i="34"/>
  <c r="T437" i="34" s="1"/>
  <c r="U163" i="34"/>
  <c r="V163" i="34"/>
  <c r="V437" i="34" s="1"/>
  <c r="Y163" i="34"/>
  <c r="Y437" i="34" s="1"/>
  <c r="AA163" i="34"/>
  <c r="AA437" i="34" s="1"/>
  <c r="Z163" i="34"/>
  <c r="Z437" i="34" s="1"/>
  <c r="AE163" i="34"/>
  <c r="AE437" i="34" s="1"/>
  <c r="AF163" i="34"/>
  <c r="AF437" i="34" s="1"/>
  <c r="Z123" i="34"/>
  <c r="AE123" i="34"/>
  <c r="N123" i="34"/>
  <c r="P123" i="34"/>
  <c r="S123" i="34"/>
  <c r="X123" i="34"/>
  <c r="V123" i="34"/>
  <c r="M123" i="34"/>
  <c r="O123" i="34"/>
  <c r="AA123" i="34"/>
  <c r="AB123" i="34"/>
  <c r="L123" i="34"/>
  <c r="AH123" i="34" s="1"/>
  <c r="R123" i="34"/>
  <c r="Y123" i="34"/>
  <c r="AC123" i="34"/>
  <c r="AF123" i="34"/>
  <c r="Q123" i="34"/>
  <c r="T123" i="34"/>
  <c r="U123" i="34"/>
  <c r="W123" i="34"/>
  <c r="AD123" i="34"/>
  <c r="AE98" i="34"/>
  <c r="P98" i="34"/>
  <c r="Q98" i="34"/>
  <c r="S98" i="34"/>
  <c r="W98" i="34"/>
  <c r="AF98" i="34"/>
  <c r="L98" i="34"/>
  <c r="Y98" i="34"/>
  <c r="AD98" i="34"/>
  <c r="M98" i="34"/>
  <c r="O98" i="34"/>
  <c r="R98" i="34"/>
  <c r="N98" i="34"/>
  <c r="T98" i="34"/>
  <c r="V98" i="34"/>
  <c r="X98" i="34"/>
  <c r="Z98" i="34"/>
  <c r="AA98" i="34"/>
  <c r="AB98" i="34"/>
  <c r="AC98" i="34"/>
  <c r="U98" i="34"/>
  <c r="P121" i="34"/>
  <c r="U121" i="34"/>
  <c r="T121" i="34"/>
  <c r="W121" i="34"/>
  <c r="AA121" i="34"/>
  <c r="Q121" i="34"/>
  <c r="V121" i="34"/>
  <c r="N121" i="34"/>
  <c r="AD121" i="34"/>
  <c r="AE121" i="34"/>
  <c r="L121" i="34"/>
  <c r="M121" i="34"/>
  <c r="R121" i="34"/>
  <c r="S121" i="34"/>
  <c r="Y121" i="34"/>
  <c r="O121" i="34"/>
  <c r="X121" i="34"/>
  <c r="Z121" i="34"/>
  <c r="AB121" i="34"/>
  <c r="AC121" i="34"/>
  <c r="AF121" i="34"/>
  <c r="AE408" i="34"/>
  <c r="AD408" i="34"/>
  <c r="AF408" i="34"/>
  <c r="L408" i="34"/>
  <c r="M408" i="34"/>
  <c r="N408" i="34"/>
  <c r="O408" i="34"/>
  <c r="P408" i="34"/>
  <c r="Q408" i="34"/>
  <c r="R408" i="34"/>
  <c r="S408" i="34"/>
  <c r="T408" i="34"/>
  <c r="U408" i="34"/>
  <c r="V408" i="34"/>
  <c r="W408" i="34"/>
  <c r="X408" i="34"/>
  <c r="Y408" i="34"/>
  <c r="Z408" i="34"/>
  <c r="AA408" i="34"/>
  <c r="AB408" i="34"/>
  <c r="E422" i="34"/>
  <c r="AC408" i="34"/>
  <c r="S413" i="34"/>
  <c r="T413" i="34"/>
  <c r="U413" i="34"/>
  <c r="V413" i="34"/>
  <c r="W413" i="34"/>
  <c r="X413" i="34"/>
  <c r="Y413" i="34"/>
  <c r="Z413" i="34"/>
  <c r="AA413" i="34"/>
  <c r="AB413" i="34"/>
  <c r="AC413" i="34"/>
  <c r="AD413" i="34"/>
  <c r="AE413" i="34"/>
  <c r="L413" i="34"/>
  <c r="AF413" i="34"/>
  <c r="M413" i="34"/>
  <c r="N413" i="34"/>
  <c r="O413" i="34"/>
  <c r="P413" i="34"/>
  <c r="Q413" i="34"/>
  <c r="R413" i="34"/>
  <c r="N372" i="34"/>
  <c r="O372" i="34"/>
  <c r="P372" i="34"/>
  <c r="Q372" i="34"/>
  <c r="Z372" i="34"/>
  <c r="AA372" i="34"/>
  <c r="V372" i="34"/>
  <c r="W372" i="34"/>
  <c r="X372" i="34"/>
  <c r="Y372" i="34"/>
  <c r="AB372" i="34"/>
  <c r="AC372" i="34"/>
  <c r="AD372" i="34"/>
  <c r="AE372" i="34"/>
  <c r="AF372" i="34"/>
  <c r="L372" i="34"/>
  <c r="M372" i="34"/>
  <c r="R372" i="34"/>
  <c r="S372" i="34"/>
  <c r="T372" i="34"/>
  <c r="U372" i="34"/>
  <c r="R40" i="34"/>
  <c r="W40" i="34"/>
  <c r="L40" i="34"/>
  <c r="O40" i="34"/>
  <c r="S40" i="34"/>
  <c r="AB40" i="34"/>
  <c r="M40" i="34"/>
  <c r="N40" i="34"/>
  <c r="P40" i="34"/>
  <c r="Q40" i="34"/>
  <c r="T40" i="34"/>
  <c r="U40" i="34"/>
  <c r="V40" i="34"/>
  <c r="X40" i="34"/>
  <c r="Y40" i="34"/>
  <c r="Z40" i="34"/>
  <c r="AA40" i="34"/>
  <c r="AC40" i="34"/>
  <c r="W57" i="34"/>
  <c r="AB57" i="34"/>
  <c r="N57" i="34"/>
  <c r="R57" i="34"/>
  <c r="Q57" i="34"/>
  <c r="S57" i="34"/>
  <c r="T57" i="34"/>
  <c r="V57" i="34"/>
  <c r="Z57" i="34"/>
  <c r="AC57" i="34"/>
  <c r="L57" i="34"/>
  <c r="M57" i="34"/>
  <c r="O57" i="34"/>
  <c r="P57" i="34"/>
  <c r="AA57" i="34"/>
  <c r="U57" i="34"/>
  <c r="X57" i="34"/>
  <c r="Y57" i="34"/>
  <c r="U128" i="34"/>
  <c r="Z128" i="34"/>
  <c r="W128" i="34"/>
  <c r="Y128" i="34"/>
  <c r="P128" i="34"/>
  <c r="AE128" i="34"/>
  <c r="S128" i="34"/>
  <c r="T128" i="34"/>
  <c r="X128" i="34"/>
  <c r="AB128" i="34"/>
  <c r="AC128" i="34"/>
  <c r="AA128" i="34"/>
  <c r="AD128" i="34"/>
  <c r="L128" i="34"/>
  <c r="N128" i="34"/>
  <c r="Q128" i="34"/>
  <c r="R128" i="34"/>
  <c r="AF128" i="34"/>
  <c r="O128" i="34"/>
  <c r="M128" i="34"/>
  <c r="V128" i="34"/>
  <c r="E170" i="34"/>
  <c r="R44" i="34"/>
  <c r="W44" i="34"/>
  <c r="Z44" i="34"/>
  <c r="U44" i="34"/>
  <c r="V44" i="34"/>
  <c r="X44" i="34"/>
  <c r="Y44" i="34"/>
  <c r="AA44" i="34"/>
  <c r="AB44" i="34"/>
  <c r="AC44" i="34"/>
  <c r="L44" i="34"/>
  <c r="M44" i="34"/>
  <c r="N44" i="34"/>
  <c r="O44" i="34"/>
  <c r="P44" i="34"/>
  <c r="Q44" i="34"/>
  <c r="S44" i="34"/>
  <c r="T44" i="34"/>
  <c r="AA73" i="34"/>
  <c r="AC264" i="34"/>
  <c r="AB303" i="34"/>
  <c r="AC303" i="34"/>
  <c r="AD303" i="34"/>
  <c r="AE303" i="34"/>
  <c r="L303" i="34"/>
  <c r="AF303" i="34"/>
  <c r="N303" i="34"/>
  <c r="O303" i="34"/>
  <c r="P303" i="34"/>
  <c r="Q303" i="34"/>
  <c r="R303" i="34"/>
  <c r="S303" i="34"/>
  <c r="T303" i="34"/>
  <c r="U303" i="34"/>
  <c r="V303" i="34"/>
  <c r="W303" i="34"/>
  <c r="X303" i="34"/>
  <c r="Y303" i="34"/>
  <c r="M303" i="34"/>
  <c r="Z303" i="34"/>
  <c r="AA303" i="34"/>
  <c r="Q180" i="34"/>
  <c r="W180" i="34"/>
  <c r="X180" i="34"/>
  <c r="Z180" i="34"/>
  <c r="L180" i="34"/>
  <c r="M180" i="34"/>
  <c r="N180" i="34"/>
  <c r="P180" i="34"/>
  <c r="T180" i="34"/>
  <c r="U180" i="34"/>
  <c r="V180" i="34"/>
  <c r="Y180" i="34"/>
  <c r="AA180" i="34"/>
  <c r="AB180" i="34"/>
  <c r="AC180" i="34"/>
  <c r="AD180" i="34"/>
  <c r="AE180" i="34"/>
  <c r="AF180" i="34"/>
  <c r="O180" i="34"/>
  <c r="R180" i="34"/>
  <c r="S180" i="34"/>
  <c r="AA315" i="34"/>
  <c r="AB315" i="34"/>
  <c r="AC315" i="34"/>
  <c r="AD315" i="34"/>
  <c r="AE315" i="34"/>
  <c r="Q315" i="34"/>
  <c r="R315" i="34"/>
  <c r="S315" i="34"/>
  <c r="T315" i="34"/>
  <c r="U315" i="34"/>
  <c r="V315" i="34"/>
  <c r="W315" i="34"/>
  <c r="L315" i="34"/>
  <c r="M315" i="34"/>
  <c r="N315" i="34"/>
  <c r="O315" i="34"/>
  <c r="P315" i="34"/>
  <c r="X315" i="34"/>
  <c r="Y315" i="34"/>
  <c r="Z315" i="34"/>
  <c r="AF315" i="34"/>
  <c r="M352" i="34"/>
  <c r="N352" i="34"/>
  <c r="AA352" i="34"/>
  <c r="AB352" i="34"/>
  <c r="AC352" i="34"/>
  <c r="AD352" i="34"/>
  <c r="AE352" i="34"/>
  <c r="AF352" i="34"/>
  <c r="L352" i="34"/>
  <c r="O352" i="34"/>
  <c r="P352" i="34"/>
  <c r="Q352" i="34"/>
  <c r="R352" i="34"/>
  <c r="S352" i="34"/>
  <c r="T352" i="34"/>
  <c r="U352" i="34"/>
  <c r="V352" i="34"/>
  <c r="W352" i="34"/>
  <c r="X352" i="34"/>
  <c r="Y352" i="34"/>
  <c r="Z352" i="34"/>
  <c r="AE142" i="34"/>
  <c r="P142" i="34"/>
  <c r="O142" i="34"/>
  <c r="N142" i="34"/>
  <c r="Y142" i="34"/>
  <c r="Z142" i="34"/>
  <c r="AB142" i="34"/>
  <c r="AF142" i="34"/>
  <c r="L142" i="34"/>
  <c r="M142" i="34"/>
  <c r="X142" i="34"/>
  <c r="AA142" i="34"/>
  <c r="AD142" i="34"/>
  <c r="T142" i="34"/>
  <c r="U142" i="34"/>
  <c r="W142" i="34"/>
  <c r="AC142" i="34"/>
  <c r="Q142" i="34"/>
  <c r="R142" i="34"/>
  <c r="S142" i="34"/>
  <c r="V142" i="34"/>
  <c r="AI391" i="34"/>
  <c r="V83" i="34"/>
  <c r="U83" i="34"/>
  <c r="AA83" i="34"/>
  <c r="N83" i="34"/>
  <c r="P83" i="34"/>
  <c r="O83" i="34"/>
  <c r="Q83" i="34"/>
  <c r="R83" i="34"/>
  <c r="S83" i="34"/>
  <c r="T83" i="34"/>
  <c r="W83" i="34"/>
  <c r="X83" i="34"/>
  <c r="L83" i="34"/>
  <c r="M83" i="34"/>
  <c r="Y83" i="34"/>
  <c r="Z83" i="34"/>
  <c r="AC160" i="34"/>
  <c r="R160" i="34"/>
  <c r="U160" i="34"/>
  <c r="AA160" i="34"/>
  <c r="AB160" i="34"/>
  <c r="N160" i="34"/>
  <c r="Z160" i="34"/>
  <c r="AD160" i="34"/>
  <c r="M160" i="34"/>
  <c r="Q160" i="34"/>
  <c r="AE160" i="34"/>
  <c r="P160" i="34"/>
  <c r="S160" i="34"/>
  <c r="T160" i="34"/>
  <c r="L160" i="34"/>
  <c r="O160" i="34"/>
  <c r="V160" i="34"/>
  <c r="W160" i="34"/>
  <c r="Y160" i="34"/>
  <c r="X160" i="34"/>
  <c r="AF160" i="34"/>
  <c r="L309" i="34"/>
  <c r="AH306" i="34"/>
  <c r="AA34" i="34"/>
  <c r="AB34" i="34"/>
  <c r="M34" i="34"/>
  <c r="S34" i="34"/>
  <c r="V34" i="34"/>
  <c r="Y34" i="34"/>
  <c r="L34" i="34"/>
  <c r="X34" i="34"/>
  <c r="Z34" i="34"/>
  <c r="AC34" i="34"/>
  <c r="N34" i="34"/>
  <c r="O34" i="34"/>
  <c r="P34" i="34"/>
  <c r="Q34" i="34"/>
  <c r="R34" i="34"/>
  <c r="T34" i="34"/>
  <c r="U34" i="34"/>
  <c r="W34" i="34"/>
  <c r="R13" i="34"/>
  <c r="S13" i="34"/>
  <c r="X13" i="34"/>
  <c r="X482" i="34" s="1"/>
  <c r="W13" i="34"/>
  <c r="Y13" i="34"/>
  <c r="Z13" i="34"/>
  <c r="AA13" i="34"/>
  <c r="P13" i="34"/>
  <c r="T13" i="34"/>
  <c r="AC13" i="34"/>
  <c r="V13" i="34"/>
  <c r="AB13" i="34"/>
  <c r="L13" i="34"/>
  <c r="M13" i="34"/>
  <c r="N13" i="34"/>
  <c r="O13" i="34"/>
  <c r="Q13" i="34"/>
  <c r="U13" i="34"/>
  <c r="AE154" i="34"/>
  <c r="P154" i="34"/>
  <c r="AD154" i="34"/>
  <c r="S154" i="34"/>
  <c r="T154" i="34"/>
  <c r="V154" i="34"/>
  <c r="W154" i="34"/>
  <c r="X154" i="34"/>
  <c r="L154" i="34"/>
  <c r="AA154" i="34"/>
  <c r="AF154" i="34"/>
  <c r="N154" i="34"/>
  <c r="Y154" i="34"/>
  <c r="Z154" i="34"/>
  <c r="AB154" i="34"/>
  <c r="M154" i="34"/>
  <c r="Q154" i="34"/>
  <c r="AC154" i="34"/>
  <c r="O154" i="34"/>
  <c r="R154" i="34"/>
  <c r="U154" i="34"/>
  <c r="W53" i="34"/>
  <c r="AB53" i="34"/>
  <c r="P53" i="34"/>
  <c r="R53" i="34"/>
  <c r="V53" i="34"/>
  <c r="L53" i="34"/>
  <c r="N53" i="34"/>
  <c r="S53" i="34"/>
  <c r="U53" i="34"/>
  <c r="Z53" i="34"/>
  <c r="AA53" i="34"/>
  <c r="AC53" i="34"/>
  <c r="O53" i="34"/>
  <c r="M53" i="34"/>
  <c r="X53" i="34"/>
  <c r="Q53" i="34"/>
  <c r="T53" i="34"/>
  <c r="Y53" i="34"/>
  <c r="P103" i="34"/>
  <c r="U103" i="34"/>
  <c r="N103" i="34"/>
  <c r="Q103" i="34"/>
  <c r="V103" i="34"/>
  <c r="AD103" i="34"/>
  <c r="AE103" i="34"/>
  <c r="AA103" i="34"/>
  <c r="Z103" i="34"/>
  <c r="M103" i="34"/>
  <c r="R103" i="34"/>
  <c r="S103" i="34"/>
  <c r="L103" i="34"/>
  <c r="O103" i="34"/>
  <c r="AF103" i="34"/>
  <c r="T103" i="34"/>
  <c r="W103" i="34"/>
  <c r="X103" i="34"/>
  <c r="Y103" i="34"/>
  <c r="AB103" i="34"/>
  <c r="AC103" i="34"/>
  <c r="P76" i="34"/>
  <c r="AA76" i="34"/>
  <c r="N76" i="34"/>
  <c r="O76" i="34"/>
  <c r="M76" i="34"/>
  <c r="R76" i="34"/>
  <c r="V76" i="34"/>
  <c r="L76" i="34"/>
  <c r="Q76" i="34"/>
  <c r="T76" i="34"/>
  <c r="Z76" i="34"/>
  <c r="X76" i="34"/>
  <c r="Y76" i="34"/>
  <c r="U76" i="34"/>
  <c r="W76" i="34"/>
  <c r="S76" i="34"/>
  <c r="AI395" i="34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L294" i="34"/>
  <c r="AF294" i="34"/>
  <c r="M294" i="34"/>
  <c r="N294" i="34"/>
  <c r="O294" i="34"/>
  <c r="P294" i="34"/>
  <c r="Q294" i="34"/>
  <c r="R294" i="34"/>
  <c r="V177" i="34"/>
  <c r="R177" i="34"/>
  <c r="T177" i="34"/>
  <c r="U177" i="34"/>
  <c r="N177" i="34"/>
  <c r="Z177" i="34"/>
  <c r="Q177" i="34"/>
  <c r="S177" i="34"/>
  <c r="W177" i="34"/>
  <c r="X177" i="34"/>
  <c r="Y177" i="34"/>
  <c r="AB177" i="34"/>
  <c r="AE177" i="34"/>
  <c r="AF177" i="34"/>
  <c r="L177" i="34"/>
  <c r="M177" i="34"/>
  <c r="O177" i="34"/>
  <c r="P177" i="34"/>
  <c r="AA177" i="34"/>
  <c r="AC177" i="34"/>
  <c r="AD177" i="34"/>
  <c r="R353" i="34"/>
  <c r="S353" i="34"/>
  <c r="N353" i="34"/>
  <c r="O353" i="34"/>
  <c r="P353" i="34"/>
  <c r="Q353" i="34"/>
  <c r="T353" i="34"/>
  <c r="U353" i="34"/>
  <c r="V353" i="34"/>
  <c r="W353" i="34"/>
  <c r="X353" i="34"/>
  <c r="Y353" i="34"/>
  <c r="Z353" i="34"/>
  <c r="AA353" i="34"/>
  <c r="AB353" i="34"/>
  <c r="AC353" i="34"/>
  <c r="AD353" i="34"/>
  <c r="AE353" i="34"/>
  <c r="AF353" i="34"/>
  <c r="L353" i="34"/>
  <c r="M353" i="34"/>
  <c r="AC18" i="34"/>
  <c r="P131" i="34"/>
  <c r="U131" i="34"/>
  <c r="AB131" i="34"/>
  <c r="AA131" i="34"/>
  <c r="V131" i="34"/>
  <c r="AE131" i="34"/>
  <c r="O131" i="34"/>
  <c r="Q131" i="34"/>
  <c r="S131" i="34"/>
  <c r="W131" i="34"/>
  <c r="X131" i="34"/>
  <c r="N131" i="34"/>
  <c r="R131" i="34"/>
  <c r="AF131" i="34"/>
  <c r="AC131" i="34"/>
  <c r="L131" i="34"/>
  <c r="T131" i="34"/>
  <c r="Y131" i="34"/>
  <c r="Z131" i="34"/>
  <c r="AD131" i="34"/>
  <c r="M131" i="34"/>
  <c r="O71" i="34"/>
  <c r="S71" i="34"/>
  <c r="Z71" i="34"/>
  <c r="AA71" i="34"/>
  <c r="L71" i="34"/>
  <c r="N71" i="34"/>
  <c r="Y71" i="34"/>
  <c r="M71" i="34"/>
  <c r="P71" i="34"/>
  <c r="Q71" i="34"/>
  <c r="R71" i="34"/>
  <c r="T71" i="34"/>
  <c r="U71" i="34"/>
  <c r="V71" i="34"/>
  <c r="W71" i="34"/>
  <c r="X71" i="34"/>
  <c r="L481" i="34"/>
  <c r="AI374" i="34"/>
  <c r="X378" i="34"/>
  <c r="Y378" i="34"/>
  <c r="Z378" i="34"/>
  <c r="AA378" i="34"/>
  <c r="P378" i="34"/>
  <c r="Q378" i="34"/>
  <c r="T378" i="34"/>
  <c r="U378" i="34"/>
  <c r="V378" i="34"/>
  <c r="W378" i="34"/>
  <c r="AB378" i="34"/>
  <c r="AC378" i="34"/>
  <c r="AD378" i="34"/>
  <c r="AE378" i="34"/>
  <c r="AF378" i="34"/>
  <c r="L378" i="34"/>
  <c r="M378" i="34"/>
  <c r="N378" i="34"/>
  <c r="O378" i="34"/>
  <c r="R378" i="34"/>
  <c r="S378" i="34"/>
  <c r="L85" i="34"/>
  <c r="N85" i="34"/>
  <c r="S85" i="34"/>
  <c r="O85" i="34"/>
  <c r="P85" i="34"/>
  <c r="W85" i="34"/>
  <c r="X85" i="34"/>
  <c r="Y85" i="34"/>
  <c r="Z85" i="34"/>
  <c r="AA85" i="34"/>
  <c r="M85" i="34"/>
  <c r="Q85" i="34"/>
  <c r="R85" i="34"/>
  <c r="T85" i="34"/>
  <c r="U85" i="34"/>
  <c r="V85" i="34"/>
  <c r="AA22" i="34"/>
  <c r="AB22" i="34"/>
  <c r="M22" i="34"/>
  <c r="Q22" i="34"/>
  <c r="N22" i="34"/>
  <c r="T22" i="34"/>
  <c r="V22" i="34"/>
  <c r="Z22" i="34"/>
  <c r="AC22" i="34"/>
  <c r="L22" i="34"/>
  <c r="AH22" i="34" s="1"/>
  <c r="O22" i="34"/>
  <c r="P22" i="34"/>
  <c r="R22" i="34"/>
  <c r="S22" i="34"/>
  <c r="U22" i="34"/>
  <c r="W22" i="34"/>
  <c r="X22" i="34"/>
  <c r="Y22" i="34"/>
  <c r="Q20" i="34"/>
  <c r="R20" i="34"/>
  <c r="W20" i="34"/>
  <c r="U20" i="34"/>
  <c r="M20" i="34"/>
  <c r="P20" i="34"/>
  <c r="O20" i="34"/>
  <c r="L20" i="34"/>
  <c r="N20" i="34"/>
  <c r="S20" i="34"/>
  <c r="T20" i="34"/>
  <c r="V20" i="34"/>
  <c r="X20" i="34"/>
  <c r="Y20" i="34"/>
  <c r="Z20" i="34"/>
  <c r="AA20" i="34"/>
  <c r="AB20" i="34"/>
  <c r="AC20" i="34"/>
  <c r="W61" i="34"/>
  <c r="W498" i="34" s="1"/>
  <c r="AB61" i="34"/>
  <c r="AB498" i="34" s="1"/>
  <c r="T61" i="34"/>
  <c r="T498" i="34" s="1"/>
  <c r="L61" i="34"/>
  <c r="P61" i="34"/>
  <c r="P498" i="34" s="1"/>
  <c r="AA61" i="34"/>
  <c r="AA498" i="34" s="1"/>
  <c r="AC61" i="34"/>
  <c r="M61" i="34"/>
  <c r="M498" i="34" s="1"/>
  <c r="Q61" i="34"/>
  <c r="Q498" i="34" s="1"/>
  <c r="R61" i="34"/>
  <c r="R498" i="34" s="1"/>
  <c r="S61" i="34"/>
  <c r="S498" i="34" s="1"/>
  <c r="U61" i="34"/>
  <c r="V61" i="34"/>
  <c r="V498" i="34" s="1"/>
  <c r="X61" i="34"/>
  <c r="X498" i="34" s="1"/>
  <c r="Y61" i="34"/>
  <c r="Y498" i="34" s="1"/>
  <c r="O61" i="34"/>
  <c r="O498" i="34" s="1"/>
  <c r="Z61" i="34"/>
  <c r="Z498" i="34" s="1"/>
  <c r="N61" i="34"/>
  <c r="N498" i="34" s="1"/>
  <c r="AA84" i="34"/>
  <c r="L84" i="34"/>
  <c r="Q84" i="34"/>
  <c r="S84" i="34"/>
  <c r="W84" i="34"/>
  <c r="R84" i="34"/>
  <c r="T84" i="34"/>
  <c r="X84" i="34"/>
  <c r="Y84" i="34"/>
  <c r="M84" i="34"/>
  <c r="N84" i="34"/>
  <c r="O84" i="34"/>
  <c r="P84" i="34"/>
  <c r="U84" i="34"/>
  <c r="V84" i="34"/>
  <c r="Z84" i="34"/>
  <c r="AB264" i="34"/>
  <c r="AH388" i="34"/>
  <c r="R64" i="34"/>
  <c r="W64" i="34"/>
  <c r="Z64" i="34"/>
  <c r="U64" i="34"/>
  <c r="AA64" i="34"/>
  <c r="V64" i="34"/>
  <c r="L64" i="34"/>
  <c r="M64" i="34"/>
  <c r="P64" i="34"/>
  <c r="Q64" i="34"/>
  <c r="O64" i="34"/>
  <c r="Y64" i="34"/>
  <c r="X64" i="34"/>
  <c r="AB64" i="34"/>
  <c r="T64" i="34"/>
  <c r="N64" i="34"/>
  <c r="S64" i="34"/>
  <c r="AC64" i="34"/>
  <c r="S302" i="34"/>
  <c r="T302" i="34"/>
  <c r="U302" i="34"/>
  <c r="V302" i="34"/>
  <c r="W302" i="34"/>
  <c r="Y302" i="34"/>
  <c r="Z302" i="34"/>
  <c r="AA302" i="34"/>
  <c r="AB302" i="34"/>
  <c r="AC302" i="34"/>
  <c r="AD302" i="34"/>
  <c r="AE302" i="34"/>
  <c r="L302" i="34"/>
  <c r="AF302" i="34"/>
  <c r="M302" i="34"/>
  <c r="N302" i="34"/>
  <c r="O302" i="34"/>
  <c r="P302" i="34"/>
  <c r="Q302" i="34"/>
  <c r="R302" i="34"/>
  <c r="X302" i="34"/>
  <c r="Q192" i="34"/>
  <c r="R192" i="34"/>
  <c r="S192" i="34"/>
  <c r="L192" i="34"/>
  <c r="M192" i="34"/>
  <c r="N192" i="34"/>
  <c r="O192" i="34"/>
  <c r="P192" i="34"/>
  <c r="U192" i="34"/>
  <c r="X192" i="34"/>
  <c r="Y192" i="34"/>
  <c r="Z192" i="34"/>
  <c r="AA192" i="34"/>
  <c r="AB192" i="34"/>
  <c r="AC192" i="34"/>
  <c r="AD192" i="34"/>
  <c r="AE192" i="34"/>
  <c r="AF192" i="34"/>
  <c r="T192" i="34"/>
  <c r="V192" i="34"/>
  <c r="W192" i="34"/>
  <c r="N366" i="34"/>
  <c r="O366" i="34"/>
  <c r="P366" i="34"/>
  <c r="Q366" i="34"/>
  <c r="R366" i="34"/>
  <c r="X366" i="34"/>
  <c r="Z366" i="34"/>
  <c r="AA366" i="34"/>
  <c r="AC366" i="34"/>
  <c r="AD366" i="34"/>
  <c r="AE366" i="34"/>
  <c r="T366" i="34"/>
  <c r="U366" i="34"/>
  <c r="V366" i="34"/>
  <c r="W366" i="34"/>
  <c r="Y366" i="34"/>
  <c r="AB366" i="34"/>
  <c r="AF366" i="34"/>
  <c r="L366" i="34"/>
  <c r="M366" i="34"/>
  <c r="S366" i="34"/>
  <c r="AC265" i="34"/>
  <c r="AD265" i="34"/>
  <c r="AE265" i="34"/>
  <c r="M265" i="34"/>
  <c r="O265" i="34"/>
  <c r="S265" i="34"/>
  <c r="T265" i="34"/>
  <c r="Q265" i="34"/>
  <c r="R265" i="34"/>
  <c r="U265" i="34"/>
  <c r="V265" i="34"/>
  <c r="W265" i="34"/>
  <c r="X265" i="34"/>
  <c r="Y265" i="34"/>
  <c r="Z265" i="34"/>
  <c r="AA265" i="34"/>
  <c r="AB265" i="34"/>
  <c r="AF265" i="34"/>
  <c r="E281" i="34"/>
  <c r="L265" i="34"/>
  <c r="N265" i="34"/>
  <c r="P265" i="34"/>
  <c r="AI89" i="34"/>
  <c r="AI316" i="34"/>
  <c r="AC379" i="34"/>
  <c r="AD379" i="34"/>
  <c r="AE379" i="34"/>
  <c r="L379" i="34"/>
  <c r="AF379" i="34"/>
  <c r="V379" i="34"/>
  <c r="M379" i="34"/>
  <c r="N379" i="34"/>
  <c r="O379" i="34"/>
  <c r="P379" i="34"/>
  <c r="Q379" i="34"/>
  <c r="R379" i="34"/>
  <c r="S379" i="34"/>
  <c r="T379" i="34"/>
  <c r="U379" i="34"/>
  <c r="W379" i="34"/>
  <c r="X379" i="34"/>
  <c r="Y379" i="34"/>
  <c r="Z379" i="34"/>
  <c r="AA379" i="34"/>
  <c r="AB379" i="34"/>
  <c r="AI307" i="34"/>
  <c r="Z74" i="34"/>
  <c r="N74" i="34"/>
  <c r="R74" i="34"/>
  <c r="L74" i="34"/>
  <c r="M74" i="34"/>
  <c r="Q74" i="34"/>
  <c r="S74" i="34"/>
  <c r="O74" i="34"/>
  <c r="W74" i="34"/>
  <c r="X74" i="34"/>
  <c r="V74" i="34"/>
  <c r="P74" i="34"/>
  <c r="T74" i="34"/>
  <c r="U74" i="34"/>
  <c r="Y74" i="34"/>
  <c r="AA74" i="34"/>
  <c r="U144" i="34"/>
  <c r="Z144" i="34"/>
  <c r="M144" i="34"/>
  <c r="W144" i="34"/>
  <c r="X144" i="34"/>
  <c r="AA144" i="34"/>
  <c r="AD144" i="34"/>
  <c r="AC144" i="34"/>
  <c r="AE144" i="34"/>
  <c r="L144" i="34"/>
  <c r="N144" i="34"/>
  <c r="P144" i="34"/>
  <c r="Q144" i="34"/>
  <c r="V144" i="34"/>
  <c r="Y144" i="34"/>
  <c r="AF144" i="34"/>
  <c r="R144" i="34"/>
  <c r="O144" i="34"/>
  <c r="S144" i="34"/>
  <c r="T144" i="34"/>
  <c r="AB144" i="34"/>
  <c r="N402" i="34"/>
  <c r="AA402" i="34"/>
  <c r="AA501" i="34" s="1"/>
  <c r="AB402" i="34"/>
  <c r="AB501" i="34" s="1"/>
  <c r="AC402" i="34"/>
  <c r="AD402" i="34"/>
  <c r="AE402" i="34"/>
  <c r="AE501" i="34" s="1"/>
  <c r="AF402" i="34"/>
  <c r="AF501" i="34" s="1"/>
  <c r="L402" i="34"/>
  <c r="M402" i="34"/>
  <c r="M501" i="34" s="1"/>
  <c r="O402" i="34"/>
  <c r="O501" i="34" s="1"/>
  <c r="P402" i="34"/>
  <c r="P501" i="34" s="1"/>
  <c r="Q402" i="34"/>
  <c r="Q501" i="34" s="1"/>
  <c r="R402" i="34"/>
  <c r="R501" i="34" s="1"/>
  <c r="S402" i="34"/>
  <c r="S501" i="34" s="1"/>
  <c r="T402" i="34"/>
  <c r="T501" i="34" s="1"/>
  <c r="U402" i="34"/>
  <c r="U501" i="34" s="1"/>
  <c r="V402" i="34"/>
  <c r="V501" i="34" s="1"/>
  <c r="W402" i="34"/>
  <c r="W501" i="34" s="1"/>
  <c r="X402" i="34"/>
  <c r="X501" i="34" s="1"/>
  <c r="Y402" i="34"/>
  <c r="Y501" i="34" s="1"/>
  <c r="Z402" i="34"/>
  <c r="Z501" i="34" s="1"/>
  <c r="U104" i="34"/>
  <c r="Z104" i="34"/>
  <c r="W104" i="34"/>
  <c r="Y104" i="34"/>
  <c r="AD104" i="34"/>
  <c r="Q104" i="34"/>
  <c r="R104" i="34"/>
  <c r="V104" i="34"/>
  <c r="X104" i="34"/>
  <c r="T104" i="34"/>
  <c r="AA104" i="34"/>
  <c r="L104" i="34"/>
  <c r="M104" i="34"/>
  <c r="O104" i="34"/>
  <c r="P104" i="34"/>
  <c r="S104" i="34"/>
  <c r="AB104" i="34"/>
  <c r="AF104" i="34"/>
  <c r="AC104" i="34"/>
  <c r="AE104" i="34"/>
  <c r="N104" i="34"/>
  <c r="Z145" i="34"/>
  <c r="AE145" i="34"/>
  <c r="R145" i="34"/>
  <c r="V145" i="34"/>
  <c r="M145" i="34"/>
  <c r="P145" i="34"/>
  <c r="T145" i="34"/>
  <c r="U145" i="34"/>
  <c r="AF145" i="34"/>
  <c r="S145" i="34"/>
  <c r="W145" i="34"/>
  <c r="Y145" i="34"/>
  <c r="AA145" i="34"/>
  <c r="AB145" i="34"/>
  <c r="L145" i="34"/>
  <c r="AC145" i="34"/>
  <c r="AD145" i="34"/>
  <c r="N145" i="34"/>
  <c r="O145" i="34"/>
  <c r="Q145" i="34"/>
  <c r="X145" i="34"/>
  <c r="AI393" i="34"/>
  <c r="Q24" i="34"/>
  <c r="R24" i="34"/>
  <c r="W24" i="34"/>
  <c r="P24" i="34"/>
  <c r="M24" i="34"/>
  <c r="O24" i="34"/>
  <c r="X24" i="34"/>
  <c r="Y24" i="34"/>
  <c r="Z24" i="34"/>
  <c r="AA24" i="34"/>
  <c r="AB24" i="34"/>
  <c r="AC24" i="34"/>
  <c r="L24" i="34"/>
  <c r="N24" i="34"/>
  <c r="N444" i="34" s="1"/>
  <c r="S24" i="34"/>
  <c r="T24" i="34"/>
  <c r="U24" i="34"/>
  <c r="V24" i="34"/>
  <c r="Q337" i="34"/>
  <c r="R337" i="34"/>
  <c r="S337" i="34"/>
  <c r="L337" i="34"/>
  <c r="M337" i="34"/>
  <c r="N337" i="34"/>
  <c r="O337" i="34"/>
  <c r="P337" i="34"/>
  <c r="T337" i="34"/>
  <c r="U337" i="34"/>
  <c r="V337" i="34"/>
  <c r="W337" i="34"/>
  <c r="X337" i="34"/>
  <c r="Y337" i="34"/>
  <c r="Z337" i="34"/>
  <c r="AA337" i="34"/>
  <c r="AB337" i="34"/>
  <c r="AC337" i="34"/>
  <c r="AD337" i="34"/>
  <c r="AE337" i="34"/>
  <c r="AF337" i="34"/>
  <c r="U410" i="34"/>
  <c r="X410" i="34"/>
  <c r="Y410" i="34"/>
  <c r="Z410" i="34"/>
  <c r="AA410" i="34"/>
  <c r="AB410" i="34"/>
  <c r="AC410" i="34"/>
  <c r="AD410" i="34"/>
  <c r="AE410" i="34"/>
  <c r="AF410" i="34"/>
  <c r="L410" i="34"/>
  <c r="M410" i="34"/>
  <c r="N410" i="34"/>
  <c r="O410" i="34"/>
  <c r="P410" i="34"/>
  <c r="Q410" i="34"/>
  <c r="R410" i="34"/>
  <c r="S410" i="34"/>
  <c r="T410" i="34"/>
  <c r="V410" i="34"/>
  <c r="W410" i="34"/>
  <c r="Z141" i="34"/>
  <c r="AE141" i="34"/>
  <c r="AC141" i="34"/>
  <c r="AA141" i="34"/>
  <c r="O141" i="34"/>
  <c r="P141" i="34"/>
  <c r="R141" i="34"/>
  <c r="U141" i="34"/>
  <c r="T141" i="34"/>
  <c r="V141" i="34"/>
  <c r="Q141" i="34"/>
  <c r="S141" i="34"/>
  <c r="X141" i="34"/>
  <c r="Y141" i="34"/>
  <c r="M141" i="34"/>
  <c r="N141" i="34"/>
  <c r="W141" i="34"/>
  <c r="L141" i="34"/>
  <c r="AB141" i="34"/>
  <c r="AF141" i="34"/>
  <c r="AD141" i="34"/>
  <c r="R60" i="34"/>
  <c r="W60" i="34"/>
  <c r="L60" i="34"/>
  <c r="Y60" i="34"/>
  <c r="AC60" i="34"/>
  <c r="M60" i="34"/>
  <c r="V60" i="34"/>
  <c r="AA60" i="34"/>
  <c r="AB60" i="34"/>
  <c r="T60" i="34"/>
  <c r="N60" i="34"/>
  <c r="O60" i="34"/>
  <c r="P60" i="34"/>
  <c r="Q60" i="34"/>
  <c r="S60" i="34"/>
  <c r="U60" i="34"/>
  <c r="X60" i="34"/>
  <c r="Z60" i="34"/>
  <c r="S162" i="34"/>
  <c r="AB162" i="34"/>
  <c r="AE162" i="34"/>
  <c r="X162" i="34"/>
  <c r="Y162" i="34"/>
  <c r="L162" i="34"/>
  <c r="U162" i="34"/>
  <c r="Z162" i="34"/>
  <c r="Q162" i="34"/>
  <c r="AF162" i="34"/>
  <c r="N162" i="34"/>
  <c r="O162" i="34"/>
  <c r="P162" i="34"/>
  <c r="R162" i="34"/>
  <c r="T162" i="34"/>
  <c r="W162" i="34"/>
  <c r="AD162" i="34"/>
  <c r="AC162" i="34"/>
  <c r="M162" i="34"/>
  <c r="V162" i="34"/>
  <c r="AA162" i="34"/>
  <c r="AI306" i="34"/>
  <c r="U309" i="34"/>
  <c r="AE134" i="34"/>
  <c r="P134" i="34"/>
  <c r="AC134" i="34"/>
  <c r="T134" i="34"/>
  <c r="AD134" i="34"/>
  <c r="AF134" i="34"/>
  <c r="M134" i="34"/>
  <c r="N134" i="34"/>
  <c r="Q134" i="34"/>
  <c r="R134" i="34"/>
  <c r="U134" i="34"/>
  <c r="V134" i="34"/>
  <c r="X134" i="34"/>
  <c r="Y134" i="34"/>
  <c r="L134" i="34"/>
  <c r="O134" i="34"/>
  <c r="S134" i="34"/>
  <c r="W134" i="34"/>
  <c r="AA134" i="34"/>
  <c r="Z134" i="34"/>
  <c r="AB134" i="34"/>
  <c r="AE124" i="34"/>
  <c r="P124" i="34"/>
  <c r="V124" i="34"/>
  <c r="X124" i="34"/>
  <c r="AF124" i="34"/>
  <c r="M124" i="34"/>
  <c r="L124" i="34"/>
  <c r="Y124" i="34"/>
  <c r="Z124" i="34"/>
  <c r="AB124" i="34"/>
  <c r="AD124" i="34"/>
  <c r="U124" i="34"/>
  <c r="W124" i="34"/>
  <c r="O124" i="34"/>
  <c r="T124" i="34"/>
  <c r="N124" i="34"/>
  <c r="R124" i="34"/>
  <c r="S124" i="34"/>
  <c r="AA124" i="34"/>
  <c r="AC124" i="34"/>
  <c r="Q124" i="34"/>
  <c r="X228" i="34"/>
  <c r="Y228" i="34"/>
  <c r="Z228" i="34"/>
  <c r="L228" i="34"/>
  <c r="M228" i="34"/>
  <c r="N228" i="34"/>
  <c r="O228" i="34"/>
  <c r="P228" i="34"/>
  <c r="R228" i="34"/>
  <c r="T228" i="34"/>
  <c r="V228" i="34"/>
  <c r="W228" i="34"/>
  <c r="AA228" i="34"/>
  <c r="AB228" i="34"/>
  <c r="AC228" i="34"/>
  <c r="AD228" i="34"/>
  <c r="AE228" i="34"/>
  <c r="AF228" i="34"/>
  <c r="Q228" i="34"/>
  <c r="S228" i="34"/>
  <c r="U228" i="34"/>
  <c r="Z101" i="34"/>
  <c r="AE101" i="34"/>
  <c r="S101" i="34"/>
  <c r="U101" i="34"/>
  <c r="Y101" i="34"/>
  <c r="AA101" i="34"/>
  <c r="AB101" i="34"/>
  <c r="AF101" i="34"/>
  <c r="M101" i="34"/>
  <c r="Q101" i="34"/>
  <c r="R101" i="34"/>
  <c r="V101" i="34"/>
  <c r="X101" i="34"/>
  <c r="AC101" i="34"/>
  <c r="T101" i="34"/>
  <c r="W101" i="34"/>
  <c r="O101" i="34"/>
  <c r="P101" i="34"/>
  <c r="AD101" i="34"/>
  <c r="L101" i="34"/>
  <c r="N101" i="34"/>
  <c r="Z129" i="34"/>
  <c r="AE129" i="34"/>
  <c r="AD129" i="34"/>
  <c r="Y129" i="34"/>
  <c r="Q129" i="34"/>
  <c r="V129" i="34"/>
  <c r="M129" i="34"/>
  <c r="O129" i="34"/>
  <c r="P129" i="34"/>
  <c r="U129" i="34"/>
  <c r="W129" i="34"/>
  <c r="L129" i="34"/>
  <c r="X129" i="34"/>
  <c r="AA129" i="34"/>
  <c r="AC129" i="34"/>
  <c r="AF129" i="34"/>
  <c r="N129" i="34"/>
  <c r="T129" i="34"/>
  <c r="AB129" i="34"/>
  <c r="R129" i="34"/>
  <c r="S129" i="34"/>
  <c r="AB11" i="34"/>
  <c r="AC11" i="34"/>
  <c r="N11" i="34"/>
  <c r="V11" i="34"/>
  <c r="W11" i="34"/>
  <c r="X11" i="34"/>
  <c r="X479" i="34" s="1"/>
  <c r="Y11" i="34"/>
  <c r="T11" i="34"/>
  <c r="U11" i="34"/>
  <c r="Z11" i="34"/>
  <c r="AA11" i="34"/>
  <c r="L11" i="34"/>
  <c r="M11" i="34"/>
  <c r="O11" i="34"/>
  <c r="P11" i="34"/>
  <c r="Q11" i="34"/>
  <c r="R11" i="34"/>
  <c r="S11" i="34"/>
  <c r="S479" i="34" s="1"/>
  <c r="X214" i="34"/>
  <c r="L214" i="34"/>
  <c r="M214" i="34"/>
  <c r="N214" i="34"/>
  <c r="O214" i="34"/>
  <c r="P214" i="34"/>
  <c r="R214" i="34"/>
  <c r="Z214" i="34"/>
  <c r="AE214" i="34"/>
  <c r="AF214" i="34"/>
  <c r="S214" i="34"/>
  <c r="T214" i="34"/>
  <c r="U214" i="34"/>
  <c r="V214" i="34"/>
  <c r="W214" i="34"/>
  <c r="Y214" i="34"/>
  <c r="AA214" i="34"/>
  <c r="AB214" i="34"/>
  <c r="AC214" i="34"/>
  <c r="Q214" i="34"/>
  <c r="AD214" i="34"/>
  <c r="Q16" i="34"/>
  <c r="R16" i="34"/>
  <c r="W16" i="34"/>
  <c r="Y16" i="34"/>
  <c r="M16" i="34"/>
  <c r="N16" i="34"/>
  <c r="O16" i="34"/>
  <c r="P16" i="34"/>
  <c r="U16" i="34"/>
  <c r="S16" i="34"/>
  <c r="AA16" i="34"/>
  <c r="AB16" i="34"/>
  <c r="AC16" i="34"/>
  <c r="L16" i="34"/>
  <c r="T16" i="34"/>
  <c r="V16" i="34"/>
  <c r="X16" i="34"/>
  <c r="Z16" i="34"/>
  <c r="AA186" i="34"/>
  <c r="S186" i="34"/>
  <c r="T186" i="34"/>
  <c r="P186" i="34"/>
  <c r="L186" i="34"/>
  <c r="M186" i="34"/>
  <c r="O186" i="34"/>
  <c r="U186" i="34"/>
  <c r="V186" i="34"/>
  <c r="W186" i="34"/>
  <c r="X186" i="34"/>
  <c r="Y186" i="34"/>
  <c r="Z186" i="34"/>
  <c r="AB186" i="34"/>
  <c r="AC186" i="34"/>
  <c r="AD186" i="34"/>
  <c r="AE186" i="34"/>
  <c r="AF186" i="34"/>
  <c r="N186" i="34"/>
  <c r="Q186" i="34"/>
  <c r="R186" i="34"/>
  <c r="AA14" i="34"/>
  <c r="AB14" i="34"/>
  <c r="M14" i="34"/>
  <c r="W14" i="34"/>
  <c r="N14" i="34"/>
  <c r="N487" i="34" s="1"/>
  <c r="O14" i="34"/>
  <c r="P14" i="34"/>
  <c r="Q14" i="34"/>
  <c r="T14" i="34"/>
  <c r="R14" i="34"/>
  <c r="U14" i="34"/>
  <c r="Z14" i="34"/>
  <c r="L14" i="34"/>
  <c r="S14" i="34"/>
  <c r="V14" i="34"/>
  <c r="X14" i="34"/>
  <c r="Y14" i="34"/>
  <c r="AC14" i="34"/>
  <c r="M59" i="34"/>
  <c r="R59" i="34"/>
  <c r="Y59" i="34"/>
  <c r="L59" i="34"/>
  <c r="Q59" i="34"/>
  <c r="V59" i="34"/>
  <c r="W59" i="34"/>
  <c r="X59" i="34"/>
  <c r="N59" i="34"/>
  <c r="O59" i="34"/>
  <c r="P59" i="34"/>
  <c r="S59" i="34"/>
  <c r="T59" i="34"/>
  <c r="U59" i="34"/>
  <c r="AB59" i="34"/>
  <c r="AC59" i="34"/>
  <c r="AA59" i="34"/>
  <c r="Z59" i="34"/>
  <c r="Z137" i="34"/>
  <c r="AE137" i="34"/>
  <c r="Q137" i="34"/>
  <c r="AF137" i="34"/>
  <c r="S137" i="34"/>
  <c r="T137" i="34"/>
  <c r="V137" i="34"/>
  <c r="Y137" i="34"/>
  <c r="U137" i="34"/>
  <c r="W137" i="34"/>
  <c r="N137" i="34"/>
  <c r="O137" i="34"/>
  <c r="R137" i="34"/>
  <c r="X137" i="34"/>
  <c r="AA137" i="34"/>
  <c r="AB137" i="34"/>
  <c r="AC137" i="34"/>
  <c r="L137" i="34"/>
  <c r="M137" i="34"/>
  <c r="P137" i="34"/>
  <c r="AD137" i="34"/>
  <c r="AA80" i="34"/>
  <c r="U80" i="34"/>
  <c r="Z80" i="34"/>
  <c r="T80" i="34"/>
  <c r="W80" i="34"/>
  <c r="L80" i="34"/>
  <c r="O80" i="34"/>
  <c r="M80" i="34"/>
  <c r="R80" i="34"/>
  <c r="S80" i="34"/>
  <c r="V80" i="34"/>
  <c r="X80" i="34"/>
  <c r="Y80" i="34"/>
  <c r="N80" i="34"/>
  <c r="P80" i="34"/>
  <c r="Q80" i="34"/>
  <c r="AC52" i="34"/>
  <c r="Y286" i="34"/>
  <c r="Z286" i="34"/>
  <c r="AA286" i="34"/>
  <c r="AB286" i="34"/>
  <c r="AC286" i="34"/>
  <c r="AD286" i="34"/>
  <c r="AE286" i="34"/>
  <c r="AF286" i="34"/>
  <c r="L286" i="34"/>
  <c r="M286" i="34"/>
  <c r="N286" i="34"/>
  <c r="O286" i="34"/>
  <c r="P286" i="34"/>
  <c r="Q286" i="34"/>
  <c r="R286" i="34"/>
  <c r="S286" i="34"/>
  <c r="T286" i="34"/>
  <c r="U286" i="34"/>
  <c r="V286" i="34"/>
  <c r="W286" i="34"/>
  <c r="X286" i="34"/>
  <c r="V185" i="34"/>
  <c r="M185" i="34"/>
  <c r="N185" i="34"/>
  <c r="AC185" i="34"/>
  <c r="T185" i="34"/>
  <c r="U185" i="34"/>
  <c r="W185" i="34"/>
  <c r="X185" i="34"/>
  <c r="Y185" i="34"/>
  <c r="AA185" i="34"/>
  <c r="AE185" i="34"/>
  <c r="AF185" i="34"/>
  <c r="L185" i="34"/>
  <c r="O185" i="34"/>
  <c r="P185" i="34"/>
  <c r="Q185" i="34"/>
  <c r="R185" i="34"/>
  <c r="S185" i="34"/>
  <c r="Z185" i="34"/>
  <c r="AB185" i="34"/>
  <c r="AD185" i="34"/>
  <c r="Q184" i="34"/>
  <c r="AB184" i="34"/>
  <c r="AC184" i="34"/>
  <c r="S184" i="34"/>
  <c r="L184" i="34"/>
  <c r="M184" i="34"/>
  <c r="O184" i="34"/>
  <c r="T184" i="34"/>
  <c r="U184" i="34"/>
  <c r="V184" i="34"/>
  <c r="W184" i="34"/>
  <c r="X184" i="34"/>
  <c r="Y184" i="34"/>
  <c r="Z184" i="34"/>
  <c r="AA184" i="34"/>
  <c r="AD184" i="34"/>
  <c r="AE184" i="34"/>
  <c r="N184" i="34"/>
  <c r="P184" i="34"/>
  <c r="R184" i="34"/>
  <c r="AF184" i="34"/>
  <c r="Q333" i="34"/>
  <c r="R333" i="34"/>
  <c r="S333" i="34"/>
  <c r="N333" i="34"/>
  <c r="O333" i="34"/>
  <c r="P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AF333" i="34"/>
  <c r="L333" i="34"/>
  <c r="M333" i="34"/>
  <c r="N274" i="34"/>
  <c r="O274" i="34"/>
  <c r="P274" i="34"/>
  <c r="Y274" i="34"/>
  <c r="S274" i="34"/>
  <c r="T274" i="34"/>
  <c r="U274" i="34"/>
  <c r="V274" i="34"/>
  <c r="W274" i="34"/>
  <c r="X274" i="34"/>
  <c r="Z274" i="34"/>
  <c r="AA274" i="34"/>
  <c r="AB274" i="34"/>
  <c r="AC274" i="34"/>
  <c r="AD274" i="34"/>
  <c r="AE274" i="34"/>
  <c r="AF274" i="34"/>
  <c r="L274" i="34"/>
  <c r="M274" i="34"/>
  <c r="Q274" i="34"/>
  <c r="R274" i="34"/>
  <c r="L77" i="34"/>
  <c r="P77" i="34"/>
  <c r="T77" i="34"/>
  <c r="U77" i="34"/>
  <c r="Y77" i="34"/>
  <c r="M77" i="34"/>
  <c r="W77" i="34"/>
  <c r="N77" i="34"/>
  <c r="O77" i="34"/>
  <c r="V77" i="34"/>
  <c r="X77" i="34"/>
  <c r="Z77" i="34"/>
  <c r="AA77" i="34"/>
  <c r="Q77" i="34"/>
  <c r="R77" i="34"/>
  <c r="S77" i="34"/>
  <c r="AH442" i="34" l="1"/>
  <c r="AL442" i="34"/>
  <c r="AB74" i="34"/>
  <c r="AB84" i="34"/>
  <c r="AB75" i="34"/>
  <c r="AB83" i="34"/>
  <c r="AB439" i="34"/>
  <c r="AA460" i="34"/>
  <c r="AC522" i="34" a="1"/>
  <c r="AC522" i="34" s="1"/>
  <c r="AC527" i="34" a="1"/>
  <c r="AC527" i="34" s="1"/>
  <c r="AC525" i="34" a="1"/>
  <c r="AC525" i="34" s="1"/>
  <c r="AC528" i="34" a="1"/>
  <c r="AC528" i="34" s="1"/>
  <c r="AC521" i="34" a="1"/>
  <c r="AC521" i="34" s="1"/>
  <c r="AC523" i="34" a="1"/>
  <c r="AC523" i="34" s="1"/>
  <c r="AC526" i="34" a="1"/>
  <c r="AC526" i="34" s="1"/>
  <c r="AC520" i="34" a="1"/>
  <c r="AC520" i="34" s="1"/>
  <c r="AC524" i="34" a="1"/>
  <c r="AC524" i="34" s="1"/>
  <c r="AA525" i="34" a="1"/>
  <c r="AA525" i="34" s="1"/>
  <c r="AA523" i="34" a="1"/>
  <c r="AA523" i="34" s="1"/>
  <c r="AA521" i="34" a="1"/>
  <c r="AA521" i="34" s="1"/>
  <c r="AA528" i="34" a="1"/>
  <c r="AA528" i="34" s="1"/>
  <c r="AA527" i="34" a="1"/>
  <c r="AA527" i="34" s="1"/>
  <c r="AA526" i="34" a="1"/>
  <c r="AA526" i="34" s="1"/>
  <c r="AA520" i="34" a="1"/>
  <c r="AA520" i="34" s="1"/>
  <c r="AA524" i="34" a="1"/>
  <c r="AA524" i="34" s="1"/>
  <c r="AA522" i="34" a="1"/>
  <c r="AA522" i="34" s="1"/>
  <c r="AB525" i="34" a="1"/>
  <c r="AB525" i="34" s="1"/>
  <c r="AB523" i="34" a="1"/>
  <c r="AB523" i="34" s="1"/>
  <c r="AB521" i="34" a="1"/>
  <c r="AB521" i="34" s="1"/>
  <c r="AB528" i="34" a="1"/>
  <c r="AB528" i="34" s="1"/>
  <c r="AB524" i="34" a="1"/>
  <c r="AB524" i="34" s="1"/>
  <c r="AB527" i="34" a="1"/>
  <c r="AB527" i="34" s="1"/>
  <c r="AB522" i="34" a="1"/>
  <c r="AB522" i="34" s="1"/>
  <c r="AB526" i="34" a="1"/>
  <c r="AB526" i="34" s="1"/>
  <c r="AB520" i="34" a="1"/>
  <c r="AB520" i="34" s="1"/>
  <c r="N466" i="34"/>
  <c r="AI239" i="34"/>
  <c r="AH113" i="34"/>
  <c r="AH95" i="34"/>
  <c r="AI173" i="34"/>
  <c r="AJ173" i="34" s="1"/>
  <c r="AN173" i="34" s="1"/>
  <c r="AH130" i="34"/>
  <c r="AI280" i="34"/>
  <c r="AJ280" i="34" s="1"/>
  <c r="AN280" i="34" s="1"/>
  <c r="AH193" i="34"/>
  <c r="AH93" i="34"/>
  <c r="AI226" i="34"/>
  <c r="AJ226" i="34" s="1"/>
  <c r="AN226" i="34" s="1"/>
  <c r="AH24" i="34"/>
  <c r="N321" i="34"/>
  <c r="AH247" i="34"/>
  <c r="AH185" i="34"/>
  <c r="AI134" i="34"/>
  <c r="AH145" i="34"/>
  <c r="AH34" i="34"/>
  <c r="AH142" i="34"/>
  <c r="M321" i="34"/>
  <c r="AI292" i="34"/>
  <c r="AH244" i="34"/>
  <c r="AH318" i="34"/>
  <c r="AH239" i="34"/>
  <c r="AH262" i="34"/>
  <c r="AJ311" i="34"/>
  <c r="AN311" i="34" s="1"/>
  <c r="AH124" i="34"/>
  <c r="AI219" i="34"/>
  <c r="AH219" i="34"/>
  <c r="AH220" i="34"/>
  <c r="AH76" i="34"/>
  <c r="AH56" i="34"/>
  <c r="AI266" i="34"/>
  <c r="AI169" i="34"/>
  <c r="AJ248" i="34"/>
  <c r="AN248" i="34" s="1"/>
  <c r="AH266" i="34"/>
  <c r="AH200" i="34"/>
  <c r="AH279" i="34"/>
  <c r="AH209" i="34"/>
  <c r="AH297" i="34"/>
  <c r="AJ297" i="34" s="1"/>
  <c r="AN297" i="34" s="1"/>
  <c r="AH400" i="34"/>
  <c r="AJ269" i="34"/>
  <c r="AN269" i="34" s="1"/>
  <c r="AH177" i="34"/>
  <c r="AH101" i="34"/>
  <c r="AI296" i="34"/>
  <c r="AH268" i="34"/>
  <c r="AJ96" i="34"/>
  <c r="AN96" i="34" s="1"/>
  <c r="AJ188" i="34"/>
  <c r="AN188" i="34" s="1"/>
  <c r="AJ161" i="34"/>
  <c r="AM161" i="34" s="1"/>
  <c r="AH103" i="34"/>
  <c r="AI303" i="34"/>
  <c r="AI123" i="34"/>
  <c r="AJ123" i="34" s="1"/>
  <c r="AN123" i="34" s="1"/>
  <c r="AI174" i="34"/>
  <c r="AI132" i="34"/>
  <c r="AH50" i="34"/>
  <c r="AI110" i="34"/>
  <c r="AH175" i="34"/>
  <c r="AH176" i="34"/>
  <c r="AI221" i="34"/>
  <c r="AI267" i="34"/>
  <c r="AH146" i="34"/>
  <c r="AH241" i="34"/>
  <c r="AI147" i="34"/>
  <c r="AH276" i="34"/>
  <c r="AH65" i="34"/>
  <c r="AH108" i="34"/>
  <c r="AI262" i="34"/>
  <c r="AJ262" i="34" s="1"/>
  <c r="AN262" i="34" s="1"/>
  <c r="AH30" i="34"/>
  <c r="AI300" i="34"/>
  <c r="AH181" i="34"/>
  <c r="AH182" i="34"/>
  <c r="AH17" i="34"/>
  <c r="AI90" i="34"/>
  <c r="AI133" i="34"/>
  <c r="AH289" i="34"/>
  <c r="AH290" i="34"/>
  <c r="AI136" i="34"/>
  <c r="AH291" i="34"/>
  <c r="AI246" i="34"/>
  <c r="AH51" i="34"/>
  <c r="AI106" i="34"/>
  <c r="AI108" i="34"/>
  <c r="AI166" i="34"/>
  <c r="AH52" i="34"/>
  <c r="AH227" i="34"/>
  <c r="AH186" i="34"/>
  <c r="AI101" i="34"/>
  <c r="AJ101" i="34" s="1"/>
  <c r="AN101" i="34" s="1"/>
  <c r="AH104" i="34"/>
  <c r="AH154" i="34"/>
  <c r="AI180" i="34"/>
  <c r="AH44" i="34"/>
  <c r="AH57" i="34"/>
  <c r="L321" i="34"/>
  <c r="AI94" i="34"/>
  <c r="AI257" i="34"/>
  <c r="AI200" i="34"/>
  <c r="AJ200" i="34" s="1"/>
  <c r="AN200" i="34" s="1"/>
  <c r="AI295" i="34"/>
  <c r="AI139" i="34"/>
  <c r="AJ139" i="34" s="1"/>
  <c r="AM139" i="34" s="1"/>
  <c r="AH187" i="34"/>
  <c r="AH28" i="34"/>
  <c r="AH32" i="34"/>
  <c r="AI182" i="34"/>
  <c r="AI287" i="34"/>
  <c r="AH19" i="34"/>
  <c r="AH63" i="34"/>
  <c r="AH26" i="34"/>
  <c r="AI215" i="34"/>
  <c r="AH155" i="34"/>
  <c r="AH135" i="34"/>
  <c r="AI150" i="34"/>
  <c r="AI278" i="34"/>
  <c r="AH346" i="34"/>
  <c r="AI260" i="34"/>
  <c r="AI382" i="34"/>
  <c r="AJ261" i="34"/>
  <c r="AN261" i="34" s="1"/>
  <c r="AH102" i="34"/>
  <c r="AH243" i="34"/>
  <c r="AH43" i="34"/>
  <c r="AH116" i="34"/>
  <c r="AD495" i="34"/>
  <c r="AH298" i="34"/>
  <c r="AI153" i="34"/>
  <c r="AI255" i="34"/>
  <c r="AI197" i="34"/>
  <c r="AH150" i="34"/>
  <c r="S264" i="34"/>
  <c r="AI254" i="34"/>
  <c r="X444" i="34"/>
  <c r="AH53" i="34"/>
  <c r="AI163" i="34"/>
  <c r="AI105" i="34"/>
  <c r="AH92" i="34"/>
  <c r="AH225" i="34"/>
  <c r="AH70" i="34"/>
  <c r="AH246" i="34"/>
  <c r="AI218" i="34"/>
  <c r="AJ218" i="34" s="1"/>
  <c r="AN218" i="34" s="1"/>
  <c r="AH109" i="34"/>
  <c r="AI273" i="34"/>
  <c r="AI115" i="34"/>
  <c r="AI156" i="34"/>
  <c r="AI178" i="34"/>
  <c r="AI159" i="34"/>
  <c r="AJ159" i="34" s="1"/>
  <c r="AM159" i="34" s="1"/>
  <c r="AI209" i="34"/>
  <c r="AJ209" i="34" s="1"/>
  <c r="AN209" i="34" s="1"/>
  <c r="AI152" i="34"/>
  <c r="AI289" i="34"/>
  <c r="AI302" i="34"/>
  <c r="AI274" i="34"/>
  <c r="AI184" i="34"/>
  <c r="AJ184" i="34" s="1"/>
  <c r="AN184" i="34" s="1"/>
  <c r="AH286" i="34"/>
  <c r="AH80" i="34"/>
  <c r="AH228" i="34"/>
  <c r="AI141" i="34"/>
  <c r="AH71" i="34"/>
  <c r="AH59" i="34"/>
  <c r="AH184" i="34"/>
  <c r="AI185" i="34"/>
  <c r="AJ185" i="34" s="1"/>
  <c r="AN185" i="34" s="1"/>
  <c r="AI162" i="34"/>
  <c r="AI145" i="34"/>
  <c r="AH121" i="34"/>
  <c r="AI116" i="34"/>
  <c r="AJ116" i="34" s="1"/>
  <c r="AN116" i="34" s="1"/>
  <c r="AH217" i="34"/>
  <c r="AI236" i="34"/>
  <c r="AH293" i="34"/>
  <c r="AH251" i="34"/>
  <c r="AI176" i="34"/>
  <c r="AH201" i="34"/>
  <c r="AJ201" i="34" s="1"/>
  <c r="AN201" i="34" s="1"/>
  <c r="AH115" i="34"/>
  <c r="AH195" i="34"/>
  <c r="AI111" i="34"/>
  <c r="AI186" i="34"/>
  <c r="AH174" i="34"/>
  <c r="AI92" i="34"/>
  <c r="AH235" i="34"/>
  <c r="AJ235" i="34" s="1"/>
  <c r="AN235" i="34" s="1"/>
  <c r="AH139" i="34"/>
  <c r="AI205" i="34"/>
  <c r="AJ205" i="34" s="1"/>
  <c r="AN205" i="34" s="1"/>
  <c r="AH138" i="34"/>
  <c r="AI181" i="34"/>
  <c r="AH29" i="34"/>
  <c r="AI175" i="34"/>
  <c r="AI284" i="34"/>
  <c r="AI151" i="34"/>
  <c r="AI155" i="34"/>
  <c r="AJ155" i="34" s="1"/>
  <c r="AM155" i="34" s="1"/>
  <c r="AI198" i="34"/>
  <c r="AJ198" i="34" s="1"/>
  <c r="AN198" i="34" s="1"/>
  <c r="AH133" i="34"/>
  <c r="AI148" i="34"/>
  <c r="Y481" i="34"/>
  <c r="AH292" i="34"/>
  <c r="AJ292" i="34" s="1"/>
  <c r="AN292" i="34" s="1"/>
  <c r="AI256" i="34"/>
  <c r="AH159" i="34"/>
  <c r="AI157" i="34"/>
  <c r="AH85" i="34"/>
  <c r="AH40" i="34"/>
  <c r="AI194" i="34"/>
  <c r="AH257" i="34"/>
  <c r="AH49" i="34"/>
  <c r="AH218" i="34"/>
  <c r="AH191" i="34"/>
  <c r="AH252" i="34"/>
  <c r="AH234" i="34"/>
  <c r="AH25" i="34"/>
  <c r="AH208" i="34"/>
  <c r="AJ208" i="34" s="1"/>
  <c r="AN208" i="34" s="1"/>
  <c r="AI253" i="34"/>
  <c r="AH271" i="34"/>
  <c r="AI91" i="34"/>
  <c r="AI238" i="34"/>
  <c r="AI143" i="34"/>
  <c r="AI276" i="34"/>
  <c r="AJ276" i="34" s="1"/>
  <c r="AN276" i="34" s="1"/>
  <c r="AI230" i="34"/>
  <c r="AH233" i="34"/>
  <c r="AH278" i="34"/>
  <c r="AH157" i="34"/>
  <c r="AI392" i="34"/>
  <c r="AI204" i="34"/>
  <c r="AI177" i="34"/>
  <c r="AJ177" i="34" s="1"/>
  <c r="AN177" i="34" s="1"/>
  <c r="AH75" i="34"/>
  <c r="AI164" i="34"/>
  <c r="AI232" i="34"/>
  <c r="AJ232" i="34" s="1"/>
  <c r="AN232" i="34" s="1"/>
  <c r="AI285" i="34"/>
  <c r="AJ285" i="34" s="1"/>
  <c r="AN285" i="34" s="1"/>
  <c r="AH140" i="34"/>
  <c r="AI195" i="34"/>
  <c r="AI130" i="34"/>
  <c r="AJ130" i="34" s="1"/>
  <c r="AM130" i="34" s="1"/>
  <c r="AH254" i="34"/>
  <c r="AJ244" i="34"/>
  <c r="AN244" i="34" s="1"/>
  <c r="AH144" i="34"/>
  <c r="AH74" i="34"/>
  <c r="AH302" i="34"/>
  <c r="AH190" i="34"/>
  <c r="AH300" i="34"/>
  <c r="AH274" i="34"/>
  <c r="AJ306" i="34"/>
  <c r="AN306" i="34" s="1"/>
  <c r="AI103" i="34"/>
  <c r="AJ103" i="34" s="1"/>
  <c r="AN103" i="34" s="1"/>
  <c r="AI154" i="34"/>
  <c r="AJ154" i="34" s="1"/>
  <c r="AM154" i="34" s="1"/>
  <c r="AH98" i="34"/>
  <c r="AH58" i="34"/>
  <c r="AH158" i="34"/>
  <c r="AI193" i="34"/>
  <c r="AJ193" i="34" s="1"/>
  <c r="AN193" i="34" s="1"/>
  <c r="AI225" i="34"/>
  <c r="AI196" i="34"/>
  <c r="AH256" i="34"/>
  <c r="AI288" i="34"/>
  <c r="AJ288" i="34" s="1"/>
  <c r="AN288" i="34" s="1"/>
  <c r="AI199" i="34"/>
  <c r="AI191" i="34"/>
  <c r="AH213" i="34"/>
  <c r="AH55" i="34"/>
  <c r="AH112" i="34"/>
  <c r="AH54" i="34"/>
  <c r="AH222" i="34"/>
  <c r="AI146" i="34"/>
  <c r="AI99" i="34"/>
  <c r="AI279" i="34"/>
  <c r="AJ279" i="34" s="1"/>
  <c r="AN279" i="34" s="1"/>
  <c r="AH178" i="34"/>
  <c r="AH198" i="34"/>
  <c r="AI346" i="34"/>
  <c r="AJ346" i="34" s="1"/>
  <c r="AN346" i="34" s="1"/>
  <c r="AI249" i="34"/>
  <c r="AJ249" i="34" s="1"/>
  <c r="AN249" i="34" s="1"/>
  <c r="AJ229" i="34"/>
  <c r="AN229" i="34" s="1"/>
  <c r="AI160" i="34"/>
  <c r="AI250" i="34"/>
  <c r="AI206" i="34"/>
  <c r="AH48" i="34"/>
  <c r="AH100" i="34"/>
  <c r="AI243" i="34"/>
  <c r="AH106" i="34"/>
  <c r="U481" i="34"/>
  <c r="AH287" i="34"/>
  <c r="AH41" i="34"/>
  <c r="AI113" i="34"/>
  <c r="AJ113" i="34" s="1"/>
  <c r="AN113" i="34" s="1"/>
  <c r="AH91" i="34"/>
  <c r="AI135" i="34"/>
  <c r="AJ135" i="34" s="1"/>
  <c r="AM135" i="34" s="1"/>
  <c r="AH230" i="34"/>
  <c r="AJ230" i="34" s="1"/>
  <c r="AN230" i="34" s="1"/>
  <c r="AH173" i="34"/>
  <c r="AH204" i="34"/>
  <c r="AI294" i="34"/>
  <c r="AH137" i="34"/>
  <c r="AH11" i="34"/>
  <c r="AI192" i="34"/>
  <c r="AI237" i="34"/>
  <c r="AJ237" i="34" s="1"/>
  <c r="AN237" i="34" s="1"/>
  <c r="AI290" i="34"/>
  <c r="AH132" i="34"/>
  <c r="AH203" i="34"/>
  <c r="AH295" i="34"/>
  <c r="AI138" i="34"/>
  <c r="AJ138" i="34" s="1"/>
  <c r="AM138" i="34" s="1"/>
  <c r="AH199" i="34"/>
  <c r="AI291" i="34"/>
  <c r="AI168" i="34"/>
  <c r="AJ168" i="34" s="1"/>
  <c r="AM168" i="34" s="1"/>
  <c r="AH236" i="34"/>
  <c r="AI234" i="34"/>
  <c r="AJ234" i="34" s="1"/>
  <c r="AN234" i="34" s="1"/>
  <c r="AH110" i="34"/>
  <c r="AH284" i="34"/>
  <c r="AH202" i="34"/>
  <c r="AH273" i="34"/>
  <c r="AJ273" i="34" s="1"/>
  <c r="AN273" i="34" s="1"/>
  <c r="AH37" i="34"/>
  <c r="AH86" i="34"/>
  <c r="AI241" i="34"/>
  <c r="AJ241" i="34" s="1"/>
  <c r="AN241" i="34" s="1"/>
  <c r="AH152" i="34"/>
  <c r="AH12" i="34"/>
  <c r="AI268" i="34"/>
  <c r="AJ268" i="34" s="1"/>
  <c r="AN268" i="34" s="1"/>
  <c r="AJ216" i="34"/>
  <c r="AN216" i="34" s="1"/>
  <c r="AH231" i="34"/>
  <c r="AJ231" i="34" s="1"/>
  <c r="AN231" i="34" s="1"/>
  <c r="AH23" i="34"/>
  <c r="AI247" i="34"/>
  <c r="AJ247" i="34" s="1"/>
  <c r="AN247" i="34" s="1"/>
  <c r="AH64" i="34"/>
  <c r="L498" i="34"/>
  <c r="AH61" i="34"/>
  <c r="AH83" i="34"/>
  <c r="AH224" i="34"/>
  <c r="AI203" i="34"/>
  <c r="AI100" i="34"/>
  <c r="AH205" i="34"/>
  <c r="AI97" i="34"/>
  <c r="AI242" i="34"/>
  <c r="AI298" i="34"/>
  <c r="AH31" i="34"/>
  <c r="AH285" i="34"/>
  <c r="AI251" i="34"/>
  <c r="AJ251" i="34" s="1"/>
  <c r="AN251" i="34" s="1"/>
  <c r="AI202" i="34"/>
  <c r="AI93" i="34"/>
  <c r="AH296" i="34"/>
  <c r="AJ296" i="34" s="1"/>
  <c r="AN296" i="34" s="1"/>
  <c r="AJ140" i="34"/>
  <c r="AM140" i="34" s="1"/>
  <c r="AH60" i="34"/>
  <c r="AH20" i="34"/>
  <c r="AH180" i="34"/>
  <c r="AH206" i="34"/>
  <c r="AI286" i="34"/>
  <c r="AH134" i="34"/>
  <c r="AJ134" i="34" s="1"/>
  <c r="AM134" i="34" s="1"/>
  <c r="AH250" i="34"/>
  <c r="AH194" i="34"/>
  <c r="AH39" i="34"/>
  <c r="AH21" i="34"/>
  <c r="AH164" i="34"/>
  <c r="AH179" i="34"/>
  <c r="AH207" i="34"/>
  <c r="AH221" i="34"/>
  <c r="L466" i="34"/>
  <c r="AH223" i="34"/>
  <c r="AH69" i="34"/>
  <c r="AH99" i="34"/>
  <c r="AH147" i="34"/>
  <c r="AH238" i="34"/>
  <c r="AH215" i="34"/>
  <c r="AJ215" i="34" s="1"/>
  <c r="AN215" i="34" s="1"/>
  <c r="AH143" i="34"/>
  <c r="AH226" i="34"/>
  <c r="AI233" i="34"/>
  <c r="AJ233" i="34" s="1"/>
  <c r="AN233" i="34" s="1"/>
  <c r="AH111" i="34"/>
  <c r="AH38" i="34"/>
  <c r="AH382" i="34"/>
  <c r="AJ277" i="34"/>
  <c r="AN277" i="34" s="1"/>
  <c r="AH214" i="34"/>
  <c r="AH77" i="34"/>
  <c r="AI228" i="34"/>
  <c r="AJ228" i="34" s="1"/>
  <c r="AN228" i="34" s="1"/>
  <c r="AH162" i="34"/>
  <c r="AI131" i="34"/>
  <c r="AH303" i="34"/>
  <c r="AJ303" i="34" s="1"/>
  <c r="AN303" i="34" s="1"/>
  <c r="AI165" i="34"/>
  <c r="AI129" i="34"/>
  <c r="AI144" i="34"/>
  <c r="AJ316" i="34"/>
  <c r="AN316" i="34" s="1"/>
  <c r="M282" i="34"/>
  <c r="M482" i="34"/>
  <c r="AH160" i="34"/>
  <c r="AH163" i="34"/>
  <c r="AI107" i="34"/>
  <c r="AJ107" i="34" s="1"/>
  <c r="AN107" i="34" s="1"/>
  <c r="AI102" i="34"/>
  <c r="AH237" i="34"/>
  <c r="AH196" i="34"/>
  <c r="AI183" i="34"/>
  <c r="AH232" i="34"/>
  <c r="AH301" i="34"/>
  <c r="AI95" i="34"/>
  <c r="AJ95" i="34" s="1"/>
  <c r="AN95" i="34" s="1"/>
  <c r="AI213" i="34"/>
  <c r="AI223" i="34"/>
  <c r="AH253" i="34"/>
  <c r="AH267" i="34"/>
  <c r="AJ267" i="34" s="1"/>
  <c r="AN267" i="34" s="1"/>
  <c r="AJ245" i="34"/>
  <c r="AN245" i="34" s="1"/>
  <c r="AI158" i="34"/>
  <c r="AJ158" i="34" s="1"/>
  <c r="AM158" i="34" s="1"/>
  <c r="AH16" i="34"/>
  <c r="AH14" i="34"/>
  <c r="AI214" i="34"/>
  <c r="AJ214" i="34" s="1"/>
  <c r="AN214" i="34" s="1"/>
  <c r="AH129" i="34"/>
  <c r="AH141" i="34"/>
  <c r="AI104" i="34"/>
  <c r="AH131" i="34"/>
  <c r="AI142" i="34"/>
  <c r="AJ142" i="34" s="1"/>
  <c r="AM142" i="34" s="1"/>
  <c r="AI121" i="34"/>
  <c r="AJ121" i="34" s="1"/>
  <c r="AN121" i="34" s="1"/>
  <c r="AI124" i="34"/>
  <c r="AJ124" i="34" s="1"/>
  <c r="AN124" i="34" s="1"/>
  <c r="AH84" i="34"/>
  <c r="AH13" i="34"/>
  <c r="AI98" i="34"/>
  <c r="AH35" i="34"/>
  <c r="AI167" i="34"/>
  <c r="AH94" i="34"/>
  <c r="AB70" i="34"/>
  <c r="AH136" i="34"/>
  <c r="AH97" i="34"/>
  <c r="AH169" i="34"/>
  <c r="AJ169" i="34" s="1"/>
  <c r="AM169" i="34" s="1"/>
  <c r="AH242" i="34"/>
  <c r="AI122" i="34"/>
  <c r="AI293" i="34"/>
  <c r="AH255" i="34"/>
  <c r="AJ255" i="34" s="1"/>
  <c r="AN255" i="34" s="1"/>
  <c r="AI112" i="34"/>
  <c r="AH90" i="34"/>
  <c r="AH151" i="34"/>
  <c r="AH82" i="34"/>
  <c r="AH46" i="34"/>
  <c r="W264" i="34"/>
  <c r="AI227" i="34"/>
  <c r="AH294" i="34"/>
  <c r="AI137" i="34"/>
  <c r="AH105" i="34"/>
  <c r="AI190" i="34"/>
  <c r="AJ190" i="34" s="1"/>
  <c r="AN190" i="34" s="1"/>
  <c r="AH165" i="34"/>
  <c r="AH192" i="34"/>
  <c r="AH167" i="34"/>
  <c r="AI224" i="34"/>
  <c r="AI187" i="34"/>
  <c r="AI217" i="34"/>
  <c r="AJ217" i="34" s="1"/>
  <c r="AN217" i="34" s="1"/>
  <c r="AI179" i="34"/>
  <c r="AJ179" i="34" s="1"/>
  <c r="AN179" i="34" s="1"/>
  <c r="AH122" i="34"/>
  <c r="AH183" i="34"/>
  <c r="AI109" i="34"/>
  <c r="AJ109" i="34" s="1"/>
  <c r="AN109" i="34" s="1"/>
  <c r="AI252" i="34"/>
  <c r="AJ252" i="34" s="1"/>
  <c r="AN252" i="34" s="1"/>
  <c r="AH153" i="34"/>
  <c r="AI207" i="34"/>
  <c r="AJ207" i="34" s="1"/>
  <c r="AN207" i="34" s="1"/>
  <c r="AI271" i="34"/>
  <c r="AI222" i="34"/>
  <c r="AH197" i="34"/>
  <c r="AH33" i="34"/>
  <c r="AH156" i="34"/>
  <c r="AH166" i="34"/>
  <c r="AH148" i="34"/>
  <c r="AI220" i="34"/>
  <c r="AJ220" i="34" s="1"/>
  <c r="AN220" i="34" s="1"/>
  <c r="AH47" i="34"/>
  <c r="T441" i="34"/>
  <c r="O444" i="34"/>
  <c r="P438" i="34"/>
  <c r="P466" i="34"/>
  <c r="V479" i="34"/>
  <c r="P441" i="34"/>
  <c r="AC482" i="34"/>
  <c r="S506" i="34"/>
  <c r="Z460" i="34"/>
  <c r="AB441" i="34"/>
  <c r="AE441" i="34"/>
  <c r="W444" i="34"/>
  <c r="R506" i="34"/>
  <c r="AA505" i="34"/>
  <c r="Y460" i="34"/>
  <c r="P481" i="34"/>
  <c r="N504" i="34"/>
  <c r="AC481" i="34"/>
  <c r="Z441" i="34"/>
  <c r="Q444" i="34"/>
  <c r="M479" i="34"/>
  <c r="W441" i="34"/>
  <c r="N438" i="34"/>
  <c r="N506" i="34"/>
  <c r="AH260" i="34"/>
  <c r="AJ260" i="34" s="1"/>
  <c r="AN260" i="34" s="1"/>
  <c r="Q495" i="34"/>
  <c r="N439" i="34"/>
  <c r="N471" i="34"/>
  <c r="M504" i="34"/>
  <c r="M441" i="34"/>
  <c r="Z435" i="34"/>
  <c r="N118" i="34"/>
  <c r="AC441" i="34"/>
  <c r="M444" i="34"/>
  <c r="Y471" i="34"/>
  <c r="X487" i="34"/>
  <c r="AD501" i="34"/>
  <c r="T438" i="34"/>
  <c r="Q438" i="34"/>
  <c r="M506" i="34"/>
  <c r="M88" i="34"/>
  <c r="M492" i="34"/>
  <c r="N479" i="34"/>
  <c r="M487" i="34"/>
  <c r="N482" i="34"/>
  <c r="M488" i="34"/>
  <c r="AF471" i="34"/>
  <c r="S481" i="34"/>
  <c r="N435" i="34"/>
  <c r="V460" i="34"/>
  <c r="AC501" i="34"/>
  <c r="N501" i="34"/>
  <c r="M435" i="34"/>
  <c r="M438" i="34"/>
  <c r="M118" i="34"/>
  <c r="AJ411" i="34"/>
  <c r="AN411" i="34" s="1"/>
  <c r="N455" i="34"/>
  <c r="M471" i="34"/>
  <c r="P460" i="34"/>
  <c r="U264" i="34"/>
  <c r="N441" i="34"/>
  <c r="U466" i="34"/>
  <c r="S488" i="34"/>
  <c r="O441" i="34"/>
  <c r="V444" i="34"/>
  <c r="S482" i="34"/>
  <c r="X439" i="34"/>
  <c r="S505" i="34"/>
  <c r="N495" i="34"/>
  <c r="Q481" i="34"/>
  <c r="W466" i="34"/>
  <c r="V487" i="34"/>
  <c r="P482" i="34"/>
  <c r="Y466" i="34"/>
  <c r="AD31" i="34"/>
  <c r="W471" i="34"/>
  <c r="W482" i="34"/>
  <c r="W488" i="34"/>
  <c r="O504" i="34"/>
  <c r="Z471" i="34"/>
  <c r="S321" i="34"/>
  <c r="X488" i="34"/>
  <c r="AH349" i="34"/>
  <c r="R321" i="34"/>
  <c r="R479" i="34"/>
  <c r="AD20" i="34"/>
  <c r="AD35" i="34"/>
  <c r="AA441" i="34"/>
  <c r="R482" i="34"/>
  <c r="AD29" i="34"/>
  <c r="AE505" i="34"/>
  <c r="AA466" i="34"/>
  <c r="Q479" i="34"/>
  <c r="AD40" i="34"/>
  <c r="S487" i="34"/>
  <c r="AD21" i="34"/>
  <c r="AD16" i="34"/>
  <c r="W438" i="34"/>
  <c r="S441" i="34"/>
  <c r="P506" i="34"/>
  <c r="S492" i="34"/>
  <c r="Z479" i="34"/>
  <c r="Q482" i="34"/>
  <c r="AD30" i="34"/>
  <c r="AD27" i="34"/>
  <c r="AJ395" i="34"/>
  <c r="AN395" i="34" s="1"/>
  <c r="Q487" i="34"/>
  <c r="T479" i="34"/>
  <c r="Y441" i="34"/>
  <c r="AD505" i="34"/>
  <c r="AD56" i="34"/>
  <c r="AD28" i="34"/>
  <c r="Z466" i="34"/>
  <c r="Q439" i="34"/>
  <c r="Y438" i="34"/>
  <c r="R439" i="34"/>
  <c r="P471" i="34"/>
  <c r="AD50" i="34"/>
  <c r="AD24" i="34"/>
  <c r="X438" i="34"/>
  <c r="P444" i="34"/>
  <c r="AD64" i="34"/>
  <c r="AD61" i="34"/>
  <c r="AD36" i="34"/>
  <c r="AD14" i="34"/>
  <c r="AH353" i="34"/>
  <c r="R444" i="34"/>
  <c r="S438" i="34"/>
  <c r="Q506" i="34"/>
  <c r="Z321" i="34"/>
  <c r="O488" i="34"/>
  <c r="R438" i="34"/>
  <c r="R471" i="34"/>
  <c r="U482" i="34"/>
  <c r="R487" i="34"/>
  <c r="AD58" i="34"/>
  <c r="O482" i="34"/>
  <c r="AD39" i="34"/>
  <c r="AJ392" i="34"/>
  <c r="AN392" i="34" s="1"/>
  <c r="AD59" i="34"/>
  <c r="AD48" i="34"/>
  <c r="AF495" i="34"/>
  <c r="AD11" i="34"/>
  <c r="X441" i="34"/>
  <c r="T444" i="34"/>
  <c r="Y479" i="34"/>
  <c r="V441" i="34"/>
  <c r="P321" i="34"/>
  <c r="O439" i="34"/>
  <c r="AJ310" i="34"/>
  <c r="AN310" i="34" s="1"/>
  <c r="V474" i="34"/>
  <c r="AD60" i="34"/>
  <c r="AJ89" i="34"/>
  <c r="AN89" i="34" s="1"/>
  <c r="AD22" i="34"/>
  <c r="T482" i="34"/>
  <c r="AD44" i="34"/>
  <c r="W505" i="34"/>
  <c r="X505" i="34"/>
  <c r="AJ318" i="34"/>
  <c r="AN318" i="34" s="1"/>
  <c r="AD51" i="34"/>
  <c r="O466" i="34"/>
  <c r="AD53" i="34"/>
  <c r="AD10" i="34"/>
  <c r="V505" i="34"/>
  <c r="T466" i="34"/>
  <c r="Q466" i="34"/>
  <c r="AD23" i="34"/>
  <c r="Q441" i="34"/>
  <c r="Y439" i="34"/>
  <c r="Q488" i="34"/>
  <c r="AD13" i="34"/>
  <c r="AD482" i="34" s="1"/>
  <c r="AD57" i="34"/>
  <c r="V439" i="34"/>
  <c r="AD43" i="34"/>
  <c r="W495" i="34"/>
  <c r="S466" i="34"/>
  <c r="AD34" i="34"/>
  <c r="Y505" i="34"/>
  <c r="AD441" i="34"/>
  <c r="Y444" i="34"/>
  <c r="W435" i="34"/>
  <c r="AJ374" i="34"/>
  <c r="AN374" i="34" s="1"/>
  <c r="X471" i="34"/>
  <c r="X506" i="34"/>
  <c r="T439" i="34"/>
  <c r="T505" i="34"/>
  <c r="V495" i="34"/>
  <c r="AD49" i="34"/>
  <c r="T487" i="34"/>
  <c r="V118" i="34"/>
  <c r="U504" i="34"/>
  <c r="Z423" i="34"/>
  <c r="X504" i="34"/>
  <c r="Z470" i="34"/>
  <c r="Z118" i="34"/>
  <c r="AJ393" i="34"/>
  <c r="AN393" i="34" s="1"/>
  <c r="O506" i="34"/>
  <c r="Y321" i="34"/>
  <c r="AA439" i="34"/>
  <c r="AH368" i="34"/>
  <c r="P495" i="34"/>
  <c r="O487" i="34"/>
  <c r="Q504" i="34"/>
  <c r="X321" i="34"/>
  <c r="Z439" i="34"/>
  <c r="Q118" i="34"/>
  <c r="AH361" i="34"/>
  <c r="O495" i="34"/>
  <c r="AH313" i="34"/>
  <c r="T118" i="34"/>
  <c r="O438" i="34"/>
  <c r="T88" i="34"/>
  <c r="W321" i="34"/>
  <c r="W439" i="34"/>
  <c r="R488" i="34"/>
  <c r="P305" i="34"/>
  <c r="P487" i="34"/>
  <c r="AJ307" i="34"/>
  <c r="AN307" i="34" s="1"/>
  <c r="Z438" i="34"/>
  <c r="P88" i="34"/>
  <c r="W487" i="34"/>
  <c r="Y492" i="34"/>
  <c r="R441" i="34"/>
  <c r="O282" i="34"/>
  <c r="V438" i="34"/>
  <c r="V321" i="34"/>
  <c r="AB455" i="34"/>
  <c r="T470" i="34"/>
  <c r="P492" i="34"/>
  <c r="Z504" i="34"/>
  <c r="AE506" i="34"/>
  <c r="Z488" i="34"/>
  <c r="Q471" i="34"/>
  <c r="Y488" i="34"/>
  <c r="S118" i="34"/>
  <c r="Y455" i="34"/>
  <c r="Q404" i="34"/>
  <c r="O471" i="34"/>
  <c r="AE466" i="34"/>
  <c r="AH390" i="34"/>
  <c r="AH339" i="34"/>
  <c r="V482" i="34"/>
  <c r="P282" i="34"/>
  <c r="AF506" i="34"/>
  <c r="AC506" i="34"/>
  <c r="O321" i="34"/>
  <c r="P118" i="34"/>
  <c r="Y504" i="34"/>
  <c r="O435" i="34"/>
  <c r="AF441" i="34"/>
  <c r="Z444" i="34"/>
  <c r="V488" i="34"/>
  <c r="AH324" i="34"/>
  <c r="W88" i="34"/>
  <c r="X118" i="34"/>
  <c r="AH387" i="34"/>
  <c r="P423" i="34"/>
  <c r="U488" i="34"/>
  <c r="R88" i="34"/>
  <c r="AH421" i="34"/>
  <c r="Y487" i="34"/>
  <c r="S504" i="34"/>
  <c r="T488" i="34"/>
  <c r="O118" i="34"/>
  <c r="V504" i="34"/>
  <c r="Z505" i="34"/>
  <c r="V471" i="34"/>
  <c r="Z482" i="34"/>
  <c r="S88" i="34"/>
  <c r="Y482" i="34"/>
  <c r="T321" i="34"/>
  <c r="AC460" i="34"/>
  <c r="T471" i="34"/>
  <c r="P504" i="34"/>
  <c r="W118" i="34"/>
  <c r="S471" i="34"/>
  <c r="R504" i="34"/>
  <c r="Y118" i="34"/>
  <c r="O88" i="34"/>
  <c r="O479" i="34"/>
  <c r="AD471" i="34"/>
  <c r="Q321" i="34"/>
  <c r="P488" i="34"/>
  <c r="R118" i="34"/>
  <c r="AH383" i="34"/>
  <c r="X88" i="34"/>
  <c r="T506" i="34"/>
  <c r="T504" i="34"/>
  <c r="AB506" i="34"/>
  <c r="AA482" i="34"/>
  <c r="AC466" i="34"/>
  <c r="AA506" i="34"/>
  <c r="AA438" i="34"/>
  <c r="AC498" i="34"/>
  <c r="AB80" i="34"/>
  <c r="AC488" i="34"/>
  <c r="AE471" i="34"/>
  <c r="AA471" i="34"/>
  <c r="AD321" i="34"/>
  <c r="AB495" i="34"/>
  <c r="AA495" i="34"/>
  <c r="AE423" i="34"/>
  <c r="AB118" i="34"/>
  <c r="AA321" i="34"/>
  <c r="AE495" i="34"/>
  <c r="AB487" i="34"/>
  <c r="AB85" i="34"/>
  <c r="AC439" i="34"/>
  <c r="AC492" i="34"/>
  <c r="AF321" i="34"/>
  <c r="AB72" i="34"/>
  <c r="AD466" i="34"/>
  <c r="AC479" i="34"/>
  <c r="AA444" i="34"/>
  <c r="AB76" i="34"/>
  <c r="AB471" i="34"/>
  <c r="AB466" i="34"/>
  <c r="AB482" i="34"/>
  <c r="AI325" i="34"/>
  <c r="AC495" i="34"/>
  <c r="AB488" i="34"/>
  <c r="AC444" i="34"/>
  <c r="AA487" i="34"/>
  <c r="AB444" i="34"/>
  <c r="AB77" i="34"/>
  <c r="AB71" i="34"/>
  <c r="AF505" i="34"/>
  <c r="AC435" i="34"/>
  <c r="AF118" i="34"/>
  <c r="AC505" i="34"/>
  <c r="AI350" i="34"/>
  <c r="AB505" i="34"/>
  <c r="AI375" i="34"/>
  <c r="AA479" i="34"/>
  <c r="AC423" i="34"/>
  <c r="AE321" i="34"/>
  <c r="AD118" i="34"/>
  <c r="AC118" i="34"/>
  <c r="AC321" i="34"/>
  <c r="AI341" i="34"/>
  <c r="AF423" i="34"/>
  <c r="AC471" i="34"/>
  <c r="AB321" i="34"/>
  <c r="AF474" i="34"/>
  <c r="AD32" i="34"/>
  <c r="AE118" i="34"/>
  <c r="AI416" i="34"/>
  <c r="AD25" i="34"/>
  <c r="AA118" i="34"/>
  <c r="AB479" i="34"/>
  <c r="AC474" i="34"/>
  <c r="AC67" i="34"/>
  <c r="AE282" i="34"/>
  <c r="AC282" i="34"/>
  <c r="AB503" i="34"/>
  <c r="AB438" i="34"/>
  <c r="AA488" i="34"/>
  <c r="AI315" i="34"/>
  <c r="M171" i="34"/>
  <c r="M475" i="34"/>
  <c r="AI355" i="34"/>
  <c r="L484" i="34"/>
  <c r="M468" i="34"/>
  <c r="S474" i="34"/>
  <c r="AA404" i="34"/>
  <c r="Z305" i="34"/>
  <c r="U67" i="34"/>
  <c r="U478" i="34"/>
  <c r="AI335" i="34"/>
  <c r="M436" i="34"/>
  <c r="R464" i="34"/>
  <c r="W127" i="34"/>
  <c r="W502" i="34"/>
  <c r="Z502" i="34"/>
  <c r="Z127" i="34"/>
  <c r="AI362" i="34"/>
  <c r="M211" i="34"/>
  <c r="M469" i="34"/>
  <c r="O385" i="34"/>
  <c r="X470" i="34"/>
  <c r="Z259" i="34"/>
  <c r="Z494" i="34"/>
  <c r="R496" i="34"/>
  <c r="Y472" i="34"/>
  <c r="X434" i="34"/>
  <c r="M370" i="34"/>
  <c r="AC454" i="34"/>
  <c r="Q330" i="34"/>
  <c r="AF330" i="34"/>
  <c r="M499" i="34"/>
  <c r="U487" i="34"/>
  <c r="U118" i="34"/>
  <c r="O171" i="34"/>
  <c r="O475" i="34"/>
  <c r="O423" i="34"/>
  <c r="AB468" i="34"/>
  <c r="L455" i="34"/>
  <c r="AH418" i="34"/>
  <c r="Z404" i="34"/>
  <c r="Y305" i="34"/>
  <c r="T67" i="34"/>
  <c r="T478" i="34"/>
  <c r="L436" i="34"/>
  <c r="AI351" i="34"/>
  <c r="AI364" i="34"/>
  <c r="Q464" i="34"/>
  <c r="O127" i="34"/>
  <c r="O502" i="34"/>
  <c r="AE211" i="34"/>
  <c r="AI373" i="34"/>
  <c r="AH336" i="34"/>
  <c r="X449" i="34"/>
  <c r="N385" i="34"/>
  <c r="W470" i="34"/>
  <c r="Y259" i="34"/>
  <c r="U494" i="34"/>
  <c r="V88" i="34"/>
  <c r="P496" i="34"/>
  <c r="X472" i="34"/>
  <c r="T434" i="34"/>
  <c r="L370" i="34"/>
  <c r="AH331" i="34"/>
  <c r="X454" i="34"/>
  <c r="AI401" i="34"/>
  <c r="AH363" i="34"/>
  <c r="AH342" i="34"/>
  <c r="L330" i="34"/>
  <c r="AH322" i="34"/>
  <c r="X503" i="34"/>
  <c r="AE499" i="34"/>
  <c r="AI323" i="34"/>
  <c r="AH337" i="34"/>
  <c r="O492" i="34"/>
  <c r="U479" i="34"/>
  <c r="AH402" i="34"/>
  <c r="AB435" i="34"/>
  <c r="U438" i="34"/>
  <c r="AF475" i="34"/>
  <c r="AF171" i="34"/>
  <c r="N423" i="34"/>
  <c r="AI327" i="34"/>
  <c r="AH367" i="34"/>
  <c r="W468" i="34"/>
  <c r="AA468" i="34"/>
  <c r="AH345" i="34"/>
  <c r="Z474" i="34"/>
  <c r="Y404" i="34"/>
  <c r="X305" i="34"/>
  <c r="R67" i="34"/>
  <c r="R478" i="34"/>
  <c r="AI357" i="34"/>
  <c r="O464" i="34"/>
  <c r="AI360" i="34"/>
  <c r="N127" i="34"/>
  <c r="N502" i="34"/>
  <c r="AJ400" i="34"/>
  <c r="AN400" i="34" s="1"/>
  <c r="AD211" i="34"/>
  <c r="Q469" i="34"/>
  <c r="L469" i="34"/>
  <c r="AI336" i="34"/>
  <c r="S449" i="34"/>
  <c r="M385" i="34"/>
  <c r="R470" i="34"/>
  <c r="X259" i="34"/>
  <c r="AI338" i="34"/>
  <c r="T494" i="34"/>
  <c r="N496" i="34"/>
  <c r="AB73" i="34"/>
  <c r="AB68" i="34"/>
  <c r="AB78" i="34"/>
  <c r="AB81" i="34"/>
  <c r="T472" i="34"/>
  <c r="S434" i="34"/>
  <c r="AI390" i="34"/>
  <c r="AF370" i="34"/>
  <c r="AI340" i="34"/>
  <c r="V454" i="34"/>
  <c r="P330" i="34"/>
  <c r="V503" i="34"/>
  <c r="V499" i="34"/>
  <c r="N492" i="34"/>
  <c r="L441" i="34"/>
  <c r="AI410" i="34"/>
  <c r="AD282" i="34"/>
  <c r="AA435" i="34"/>
  <c r="R475" i="34"/>
  <c r="R171" i="34"/>
  <c r="AI413" i="34"/>
  <c r="M423" i="34"/>
  <c r="T468" i="34"/>
  <c r="AC455" i="34"/>
  <c r="Y474" i="34"/>
  <c r="X404" i="34"/>
  <c r="W305" i="34"/>
  <c r="Q67" i="34"/>
  <c r="Q478" i="34"/>
  <c r="U505" i="34"/>
  <c r="AA436" i="34"/>
  <c r="N464" i="34"/>
  <c r="L473" i="34"/>
  <c r="AF211" i="34"/>
  <c r="P469" i="34"/>
  <c r="Q449" i="34"/>
  <c r="X385" i="34"/>
  <c r="Q470" i="34"/>
  <c r="W259" i="34"/>
  <c r="AJ419" i="34"/>
  <c r="AN419" i="34" s="1"/>
  <c r="S494" i="34"/>
  <c r="AH343" i="34"/>
  <c r="X496" i="34"/>
  <c r="AD3" i="34"/>
  <c r="AC87" i="34"/>
  <c r="S472" i="34"/>
  <c r="Q434" i="34"/>
  <c r="AE370" i="34"/>
  <c r="T454" i="34"/>
  <c r="AH420" i="34"/>
  <c r="AI421" i="34"/>
  <c r="AE330" i="34"/>
  <c r="U503" i="34"/>
  <c r="AD499" i="34"/>
  <c r="Q171" i="34"/>
  <c r="Q475" i="34"/>
  <c r="AI372" i="34"/>
  <c r="L423" i="34"/>
  <c r="AH408" i="34"/>
  <c r="S468" i="34"/>
  <c r="L474" i="34"/>
  <c r="W404" i="34"/>
  <c r="V305" i="34"/>
  <c r="X436" i="34"/>
  <c r="L464" i="34"/>
  <c r="AB502" i="34"/>
  <c r="AB127" i="34"/>
  <c r="Z211" i="34"/>
  <c r="AH326" i="34"/>
  <c r="P449" i="34"/>
  <c r="V385" i="34"/>
  <c r="AI212" i="34"/>
  <c r="U259" i="34"/>
  <c r="R494" i="34"/>
  <c r="W496" i="34"/>
  <c r="R472" i="34"/>
  <c r="O434" i="34"/>
  <c r="AD370" i="34"/>
  <c r="S454" i="34"/>
  <c r="AH317" i="34"/>
  <c r="N88" i="34"/>
  <c r="AD330" i="34"/>
  <c r="O503" i="34"/>
  <c r="AC499" i="34"/>
  <c r="U492" i="34"/>
  <c r="AI379" i="34"/>
  <c r="L282" i="34"/>
  <c r="AH265" i="34"/>
  <c r="Y435" i="34"/>
  <c r="N171" i="34"/>
  <c r="N475" i="34"/>
  <c r="R468" i="34"/>
  <c r="AA455" i="34"/>
  <c r="L501" i="34"/>
  <c r="V404" i="34"/>
  <c r="AI283" i="34"/>
  <c r="U305" i="34"/>
  <c r="AH354" i="34"/>
  <c r="T436" i="34"/>
  <c r="Y88" i="34"/>
  <c r="W504" i="34"/>
  <c r="Y502" i="34"/>
  <c r="Y127" i="34"/>
  <c r="O211" i="34"/>
  <c r="AA449" i="34"/>
  <c r="AI371" i="34"/>
  <c r="U385" i="34"/>
  <c r="AC470" i="34"/>
  <c r="AD55" i="34"/>
  <c r="O259" i="34"/>
  <c r="AI334" i="34"/>
  <c r="AD54" i="34"/>
  <c r="Q494" i="34"/>
  <c r="V496" i="34"/>
  <c r="AJ396" i="34"/>
  <c r="AN396" i="34" s="1"/>
  <c r="O472" i="34"/>
  <c r="U434" i="34"/>
  <c r="U465" i="34"/>
  <c r="Z370" i="34"/>
  <c r="AJ415" i="34"/>
  <c r="AN415" i="34" s="1"/>
  <c r="AI356" i="34"/>
  <c r="AH399" i="34"/>
  <c r="R454" i="34"/>
  <c r="AC330" i="34"/>
  <c r="W503" i="34"/>
  <c r="Q503" i="34"/>
  <c r="X499" i="34"/>
  <c r="AI339" i="34"/>
  <c r="AJ339" i="34" s="1"/>
  <c r="AN339" i="34" s="1"/>
  <c r="AH378" i="34"/>
  <c r="L475" i="34"/>
  <c r="AH128" i="34"/>
  <c r="L171" i="34"/>
  <c r="AD423" i="34"/>
  <c r="AI367" i="34"/>
  <c r="L439" i="34"/>
  <c r="AH414" i="34"/>
  <c r="P468" i="34"/>
  <c r="AA474" i="34"/>
  <c r="AI386" i="34"/>
  <c r="U404" i="34"/>
  <c r="T305" i="34"/>
  <c r="S436" i="34"/>
  <c r="AI358" i="34"/>
  <c r="AH375" i="34"/>
  <c r="T127" i="34"/>
  <c r="T502" i="34"/>
  <c r="L211" i="34"/>
  <c r="AH172" i="34"/>
  <c r="AC469" i="34"/>
  <c r="AB449" i="34"/>
  <c r="AF385" i="34"/>
  <c r="N259" i="34"/>
  <c r="P494" i="34"/>
  <c r="U496" i="34"/>
  <c r="N472" i="34"/>
  <c r="P434" i="34"/>
  <c r="Y370" i="34"/>
  <c r="AH319" i="34"/>
  <c r="Q454" i="34"/>
  <c r="AB330" i="34"/>
  <c r="R503" i="34"/>
  <c r="R499" i="34"/>
  <c r="AH323" i="34"/>
  <c r="N282" i="34"/>
  <c r="AI333" i="34"/>
  <c r="AC487" i="34"/>
  <c r="W492" i="34"/>
  <c r="R492" i="34"/>
  <c r="AF282" i="34"/>
  <c r="AD171" i="34"/>
  <c r="AD475" i="34"/>
  <c r="AH327" i="34"/>
  <c r="L506" i="34"/>
  <c r="AH397" i="34"/>
  <c r="N468" i="34"/>
  <c r="X455" i="34"/>
  <c r="P474" i="34"/>
  <c r="T404" i="34"/>
  <c r="S305" i="34"/>
  <c r="AB478" i="34"/>
  <c r="AB67" i="34"/>
  <c r="AC464" i="34"/>
  <c r="R127" i="34"/>
  <c r="R502" i="34"/>
  <c r="V211" i="34"/>
  <c r="AB469" i="34"/>
  <c r="AJ344" i="34"/>
  <c r="AN344" i="34" s="1"/>
  <c r="W449" i="34"/>
  <c r="L385" i="34"/>
  <c r="AH371" i="34"/>
  <c r="AI313" i="34"/>
  <c r="Y470" i="34"/>
  <c r="M259" i="34"/>
  <c r="AI380" i="34"/>
  <c r="O494" i="34"/>
  <c r="T496" i="34"/>
  <c r="L472" i="34"/>
  <c r="N434" i="34"/>
  <c r="X370" i="34"/>
  <c r="AH340" i="34"/>
  <c r="P454" i="34"/>
  <c r="AA330" i="34"/>
  <c r="P503" i="34"/>
  <c r="N499" i="34"/>
  <c r="U444" i="34"/>
  <c r="X435" i="34"/>
  <c r="U441" i="34"/>
  <c r="V435" i="34"/>
  <c r="L438" i="34"/>
  <c r="Z492" i="34"/>
  <c r="Q492" i="34"/>
  <c r="W479" i="34"/>
  <c r="S444" i="34"/>
  <c r="AB282" i="34"/>
  <c r="AH366" i="34"/>
  <c r="T435" i="34"/>
  <c r="AA171" i="34"/>
  <c r="AA475" i="34"/>
  <c r="AB423" i="34"/>
  <c r="L437" i="34"/>
  <c r="L468" i="34"/>
  <c r="W455" i="34"/>
  <c r="AH412" i="34"/>
  <c r="AD474" i="34"/>
  <c r="AE474" i="34"/>
  <c r="AH389" i="34"/>
  <c r="S404" i="34"/>
  <c r="AI347" i="34"/>
  <c r="R305" i="34"/>
  <c r="L478" i="34"/>
  <c r="AH10" i="34"/>
  <c r="L67" i="34"/>
  <c r="AB436" i="34"/>
  <c r="L495" i="34"/>
  <c r="Z464" i="34"/>
  <c r="V127" i="34"/>
  <c r="V502" i="34"/>
  <c r="AI172" i="34"/>
  <c r="U211" i="34"/>
  <c r="AA469" i="34"/>
  <c r="N449" i="34"/>
  <c r="V449" i="34"/>
  <c r="AE385" i="34"/>
  <c r="V470" i="34"/>
  <c r="L259" i="34"/>
  <c r="AH212" i="34"/>
  <c r="AH359" i="34"/>
  <c r="AD17" i="34"/>
  <c r="AI383" i="34"/>
  <c r="S496" i="34"/>
  <c r="AI398" i="34"/>
  <c r="AB434" i="34"/>
  <c r="W370" i="34"/>
  <c r="O454" i="34"/>
  <c r="AI417" i="34"/>
  <c r="AI409" i="34"/>
  <c r="AI363" i="34"/>
  <c r="AJ363" i="34" s="1"/>
  <c r="AN363" i="34" s="1"/>
  <c r="Z330" i="34"/>
  <c r="L499" i="34"/>
  <c r="X492" i="34"/>
  <c r="AA282" i="34"/>
  <c r="S435" i="34"/>
  <c r="AC438" i="34"/>
  <c r="AC171" i="34"/>
  <c r="AC475" i="34"/>
  <c r="AH372" i="34"/>
  <c r="AA423" i="34"/>
  <c r="AH355" i="34"/>
  <c r="AI312" i="34"/>
  <c r="T455" i="34"/>
  <c r="AB474" i="34"/>
  <c r="R404" i="34"/>
  <c r="Q305" i="34"/>
  <c r="S67" i="34"/>
  <c r="S478" i="34"/>
  <c r="AH335" i="34"/>
  <c r="AH357" i="34"/>
  <c r="AI348" i="34"/>
  <c r="W436" i="34"/>
  <c r="U460" i="34"/>
  <c r="S464" i="34"/>
  <c r="U127" i="34"/>
  <c r="AI119" i="34"/>
  <c r="U502" i="34"/>
  <c r="AI314" i="34"/>
  <c r="U509" i="34"/>
  <c r="AB211" i="34"/>
  <c r="AC211" i="34"/>
  <c r="Z469" i="34"/>
  <c r="M449" i="34"/>
  <c r="AB385" i="34"/>
  <c r="AD385" i="34"/>
  <c r="U470" i="34"/>
  <c r="AE259" i="34"/>
  <c r="Q496" i="34"/>
  <c r="U472" i="34"/>
  <c r="Y434" i="34"/>
  <c r="AJ328" i="34"/>
  <c r="AN328" i="34" s="1"/>
  <c r="V370" i="34"/>
  <c r="AI319" i="34"/>
  <c r="Y330" i="34"/>
  <c r="Z499" i="34"/>
  <c r="U474" i="34"/>
  <c r="P67" i="34"/>
  <c r="P478" i="34"/>
  <c r="AA211" i="34"/>
  <c r="Q211" i="34"/>
  <c r="Y469" i="34"/>
  <c r="L449" i="34"/>
  <c r="AA385" i="34"/>
  <c r="AC385" i="34"/>
  <c r="AJ388" i="34"/>
  <c r="AN388" i="34" s="1"/>
  <c r="AD259" i="34"/>
  <c r="AA494" i="34"/>
  <c r="O496" i="34"/>
  <c r="Q472" i="34"/>
  <c r="W434" i="34"/>
  <c r="AI331" i="34"/>
  <c r="AJ331" i="34" s="1"/>
  <c r="AN331" i="34" s="1"/>
  <c r="U370" i="34"/>
  <c r="AI394" i="34"/>
  <c r="U483" i="34"/>
  <c r="W454" i="34"/>
  <c r="AH401" i="34"/>
  <c r="AI342" i="34"/>
  <c r="AI322" i="34"/>
  <c r="U330" i="34"/>
  <c r="AF499" i="34"/>
  <c r="U499" i="34"/>
  <c r="Y282" i="34"/>
  <c r="L435" i="34"/>
  <c r="X475" i="34"/>
  <c r="X171" i="34"/>
  <c r="Y423" i="34"/>
  <c r="AC468" i="34"/>
  <c r="Z455" i="34"/>
  <c r="AI368" i="34"/>
  <c r="AJ368" i="34" s="1"/>
  <c r="AN368" i="34" s="1"/>
  <c r="T474" i="34"/>
  <c r="AI418" i="34"/>
  <c r="P404" i="34"/>
  <c r="AE305" i="34"/>
  <c r="O67" i="34"/>
  <c r="O478" i="34"/>
  <c r="AC436" i="34"/>
  <c r="AH351" i="34"/>
  <c r="M464" i="34"/>
  <c r="Q502" i="34"/>
  <c r="Q127" i="34"/>
  <c r="Y211" i="34"/>
  <c r="X469" i="34"/>
  <c r="L488" i="34"/>
  <c r="AI365" i="34"/>
  <c r="S470" i="34"/>
  <c r="AC259" i="34"/>
  <c r="Y494" i="34"/>
  <c r="M496" i="34"/>
  <c r="P472" i="34"/>
  <c r="V434" i="34"/>
  <c r="T370" i="34"/>
  <c r="AD63" i="34"/>
  <c r="U454" i="34"/>
  <c r="T330" i="34"/>
  <c r="AB499" i="34"/>
  <c r="U439" i="34"/>
  <c r="P464" i="34"/>
  <c r="AI352" i="34"/>
  <c r="T475" i="34"/>
  <c r="T171" i="34"/>
  <c r="AH413" i="34"/>
  <c r="X423" i="34"/>
  <c r="Z468" i="34"/>
  <c r="U455" i="34"/>
  <c r="R474" i="34"/>
  <c r="M404" i="34"/>
  <c r="O404" i="34"/>
  <c r="O305" i="34"/>
  <c r="AD305" i="34"/>
  <c r="N67" i="34"/>
  <c r="N478" i="34"/>
  <c r="Z436" i="34"/>
  <c r="AB464" i="34"/>
  <c r="P502" i="34"/>
  <c r="P127" i="34"/>
  <c r="X211" i="34"/>
  <c r="W469" i="34"/>
  <c r="Z385" i="34"/>
  <c r="P470" i="34"/>
  <c r="V259" i="34"/>
  <c r="AH380" i="34"/>
  <c r="X494" i="34"/>
  <c r="AF496" i="34"/>
  <c r="AD41" i="34"/>
  <c r="M472" i="34"/>
  <c r="S370" i="34"/>
  <c r="AD26" i="34"/>
  <c r="S330" i="34"/>
  <c r="Z503" i="34"/>
  <c r="AD45" i="34"/>
  <c r="AA499" i="34"/>
  <c r="AB475" i="34"/>
  <c r="AB171" i="34"/>
  <c r="S127" i="34"/>
  <c r="S502" i="34"/>
  <c r="U498" i="34"/>
  <c r="L487" i="34"/>
  <c r="T492" i="34"/>
  <c r="L492" i="34"/>
  <c r="X282" i="34"/>
  <c r="AH410" i="34"/>
  <c r="Z88" i="34"/>
  <c r="W282" i="34"/>
  <c r="P435" i="34"/>
  <c r="L482" i="34"/>
  <c r="S475" i="34"/>
  <c r="S171" i="34"/>
  <c r="W423" i="34"/>
  <c r="U453" i="34"/>
  <c r="X468" i="34"/>
  <c r="Q455" i="34"/>
  <c r="AH386" i="34"/>
  <c r="L404" i="34"/>
  <c r="N404" i="34"/>
  <c r="N305" i="34"/>
  <c r="AC305" i="34"/>
  <c r="M67" i="34"/>
  <c r="M478" i="34"/>
  <c r="L505" i="34"/>
  <c r="Y436" i="34"/>
  <c r="AH364" i="34"/>
  <c r="W464" i="34"/>
  <c r="AA504" i="34"/>
  <c r="AD502" i="34"/>
  <c r="AD127" i="34"/>
  <c r="AH362" i="34"/>
  <c r="W211" i="34"/>
  <c r="V469" i="34"/>
  <c r="AC449" i="34"/>
  <c r="Y385" i="34"/>
  <c r="O470" i="34"/>
  <c r="AH377" i="34"/>
  <c r="T259" i="34"/>
  <c r="AH338" i="34"/>
  <c r="AB494" i="34"/>
  <c r="AB69" i="34"/>
  <c r="L496" i="34"/>
  <c r="AB472" i="34"/>
  <c r="R434" i="34"/>
  <c r="R370" i="34"/>
  <c r="AI376" i="34"/>
  <c r="Z454" i="34"/>
  <c r="R330" i="34"/>
  <c r="Y503" i="34"/>
  <c r="Y499" i="34"/>
  <c r="L444" i="34"/>
  <c r="Z282" i="34"/>
  <c r="V436" i="34"/>
  <c r="AI378" i="34"/>
  <c r="U468" i="34"/>
  <c r="AI324" i="34"/>
  <c r="V455" i="34"/>
  <c r="Q474" i="34"/>
  <c r="AF404" i="34"/>
  <c r="M305" i="34"/>
  <c r="V478" i="34"/>
  <c r="V67" i="34"/>
  <c r="U436" i="34"/>
  <c r="AI361" i="34"/>
  <c r="AJ361" i="34" s="1"/>
  <c r="AN361" i="34" s="1"/>
  <c r="AH358" i="34"/>
  <c r="V464" i="34"/>
  <c r="L502" i="34"/>
  <c r="AH119" i="34"/>
  <c r="L127" i="34"/>
  <c r="U469" i="34"/>
  <c r="AI326" i="34"/>
  <c r="L118" i="34"/>
  <c r="Z449" i="34"/>
  <c r="W385" i="34"/>
  <c r="N470" i="34"/>
  <c r="L471" i="34"/>
  <c r="S259" i="34"/>
  <c r="AH334" i="34"/>
  <c r="W494" i="34"/>
  <c r="AI343" i="34"/>
  <c r="AE496" i="34"/>
  <c r="AD37" i="34"/>
  <c r="AH381" i="34"/>
  <c r="AJ382" i="34"/>
  <c r="AN382" i="34" s="1"/>
  <c r="W472" i="34"/>
  <c r="M434" i="34"/>
  <c r="Q370" i="34"/>
  <c r="AH356" i="34"/>
  <c r="Y454" i="34"/>
  <c r="AI420" i="34"/>
  <c r="X330" i="34"/>
  <c r="L503" i="34"/>
  <c r="Q499" i="34"/>
  <c r="V492" i="34"/>
  <c r="AI353" i="34"/>
  <c r="AJ353" i="34" s="1"/>
  <c r="AN353" i="34" s="1"/>
  <c r="AH333" i="34"/>
  <c r="AI402" i="34"/>
  <c r="V282" i="34"/>
  <c r="AI366" i="34"/>
  <c r="AE475" i="34"/>
  <c r="AE171" i="34"/>
  <c r="V423" i="34"/>
  <c r="Z487" i="34"/>
  <c r="P479" i="34"/>
  <c r="AI337" i="34"/>
  <c r="AJ337" i="34" s="1"/>
  <c r="AN337" i="34" s="1"/>
  <c r="AI265" i="34"/>
  <c r="AJ265" i="34" s="1"/>
  <c r="AN265" i="34" s="1"/>
  <c r="U282" i="34"/>
  <c r="U435" i="34"/>
  <c r="AJ391" i="34"/>
  <c r="AN391" i="34" s="1"/>
  <c r="P171" i="34"/>
  <c r="P475" i="34"/>
  <c r="AI408" i="34"/>
  <c r="U423" i="34"/>
  <c r="AH312" i="34"/>
  <c r="L453" i="34"/>
  <c r="Q468" i="34"/>
  <c r="S455" i="34"/>
  <c r="O474" i="34"/>
  <c r="AE404" i="34"/>
  <c r="L305" i="34"/>
  <c r="AH283" i="34"/>
  <c r="AC478" i="34"/>
  <c r="R436" i="34"/>
  <c r="L460" i="34"/>
  <c r="AH332" i="34"/>
  <c r="AA464" i="34"/>
  <c r="M502" i="34"/>
  <c r="M127" i="34"/>
  <c r="T211" i="34"/>
  <c r="L497" i="34"/>
  <c r="T469" i="34"/>
  <c r="Y449" i="34"/>
  <c r="T385" i="34"/>
  <c r="M470" i="34"/>
  <c r="R259" i="34"/>
  <c r="N494" i="34"/>
  <c r="V494" i="34"/>
  <c r="AD496" i="34"/>
  <c r="V472" i="34"/>
  <c r="L465" i="34"/>
  <c r="P370" i="34"/>
  <c r="AH394" i="34"/>
  <c r="L483" i="34"/>
  <c r="AB79" i="34"/>
  <c r="N454" i="34"/>
  <c r="W330" i="34"/>
  <c r="AA503" i="34"/>
  <c r="AD65" i="34"/>
  <c r="W499" i="34"/>
  <c r="AH379" i="34"/>
  <c r="R282" i="34"/>
  <c r="Q88" i="34"/>
  <c r="Y171" i="34"/>
  <c r="Y475" i="34"/>
  <c r="T423" i="34"/>
  <c r="AI414" i="34"/>
  <c r="AJ414" i="34" s="1"/>
  <c r="AN414" i="34" s="1"/>
  <c r="O468" i="34"/>
  <c r="AI345" i="34"/>
  <c r="AJ345" i="34" s="1"/>
  <c r="AN345" i="34" s="1"/>
  <c r="P455" i="34"/>
  <c r="N474" i="34"/>
  <c r="AI389" i="34"/>
  <c r="AD404" i="34"/>
  <c r="AF305" i="34"/>
  <c r="AA478" i="34"/>
  <c r="AA67" i="34"/>
  <c r="X478" i="34"/>
  <c r="X67" i="34"/>
  <c r="AI354" i="34"/>
  <c r="Q436" i="34"/>
  <c r="Y464" i="34"/>
  <c r="AF502" i="34"/>
  <c r="AF127" i="34"/>
  <c r="S211" i="34"/>
  <c r="N469" i="34"/>
  <c r="U449" i="34"/>
  <c r="S385" i="34"/>
  <c r="L504" i="34"/>
  <c r="AH365" i="34"/>
  <c r="L470" i="34"/>
  <c r="AI377" i="34"/>
  <c r="Q259" i="34"/>
  <c r="M494" i="34"/>
  <c r="AB496" i="34"/>
  <c r="AC496" i="34"/>
  <c r="AI381" i="34"/>
  <c r="AH398" i="34"/>
  <c r="AD33" i="34"/>
  <c r="AD19" i="34"/>
  <c r="AD434" i="34" s="1"/>
  <c r="L434" i="34"/>
  <c r="AH341" i="34"/>
  <c r="O370" i="34"/>
  <c r="M454" i="34"/>
  <c r="AH409" i="34"/>
  <c r="V330" i="34"/>
  <c r="T503" i="34"/>
  <c r="O499" i="34"/>
  <c r="AB492" i="34"/>
  <c r="Q282" i="34"/>
  <c r="R435" i="34"/>
  <c r="AH315" i="34"/>
  <c r="W475" i="34"/>
  <c r="W171" i="34"/>
  <c r="S423" i="34"/>
  <c r="U437" i="34"/>
  <c r="V506" i="34"/>
  <c r="U484" i="34"/>
  <c r="O455" i="34"/>
  <c r="M474" i="34"/>
  <c r="AH325" i="34"/>
  <c r="AC404" i="34"/>
  <c r="AH347" i="34"/>
  <c r="AB305" i="34"/>
  <c r="W478" i="34"/>
  <c r="W67" i="34"/>
  <c r="P436" i="34"/>
  <c r="X464" i="34"/>
  <c r="U473" i="34"/>
  <c r="AA502" i="34"/>
  <c r="AA127" i="34"/>
  <c r="R211" i="34"/>
  <c r="S469" i="34"/>
  <c r="T449" i="34"/>
  <c r="R385" i="34"/>
  <c r="L88" i="34"/>
  <c r="AB470" i="34"/>
  <c r="P259" i="34"/>
  <c r="AI359" i="34"/>
  <c r="L494" i="34"/>
  <c r="AA496" i="34"/>
  <c r="AB86" i="34"/>
  <c r="AC472" i="34"/>
  <c r="AC434" i="34"/>
  <c r="AC370" i="34"/>
  <c r="AI399" i="34"/>
  <c r="AJ399" i="34" s="1"/>
  <c r="AN399" i="34" s="1"/>
  <c r="AB454" i="34"/>
  <c r="AH417" i="34"/>
  <c r="AI387" i="34"/>
  <c r="O330" i="34"/>
  <c r="S503" i="34"/>
  <c r="T499" i="34"/>
  <c r="AA492" i="34"/>
  <c r="L479" i="34"/>
  <c r="T282" i="34"/>
  <c r="Q435" i="34"/>
  <c r="Z171" i="34"/>
  <c r="Z475" i="34"/>
  <c r="R423" i="34"/>
  <c r="AI397" i="34"/>
  <c r="U506" i="34"/>
  <c r="U321" i="34"/>
  <c r="Y468" i="34"/>
  <c r="R455" i="34"/>
  <c r="X474" i="34"/>
  <c r="AA305" i="34"/>
  <c r="Z478" i="34"/>
  <c r="Z67" i="34"/>
  <c r="O436" i="34"/>
  <c r="U464" i="34"/>
  <c r="X502" i="34"/>
  <c r="X127" i="34"/>
  <c r="P211" i="34"/>
  <c r="O469" i="34"/>
  <c r="AH373" i="34"/>
  <c r="U471" i="34"/>
  <c r="R449" i="34"/>
  <c r="Q385" i="34"/>
  <c r="AF259" i="34"/>
  <c r="AD46" i="34"/>
  <c r="AD62" i="34"/>
  <c r="AD47" i="34"/>
  <c r="AD52" i="34"/>
  <c r="AD15" i="34"/>
  <c r="AD12" i="34"/>
  <c r="AD18" i="34"/>
  <c r="AD42" i="34"/>
  <c r="Z496" i="34"/>
  <c r="AA472" i="34"/>
  <c r="AA434" i="34"/>
  <c r="N370" i="34"/>
  <c r="AB370" i="34"/>
  <c r="AH376" i="34"/>
  <c r="L454" i="34"/>
  <c r="AA454" i="34"/>
  <c r="N330" i="34"/>
  <c r="N503" i="34"/>
  <c r="S499" i="34"/>
  <c r="S282" i="34"/>
  <c r="AH352" i="34"/>
  <c r="V475" i="34"/>
  <c r="V171" i="34"/>
  <c r="AI128" i="34"/>
  <c r="AJ128" i="34" s="1"/>
  <c r="AM128" i="34" s="1"/>
  <c r="U171" i="34"/>
  <c r="U475" i="34"/>
  <c r="Q423" i="34"/>
  <c r="U88" i="34"/>
  <c r="V468" i="34"/>
  <c r="M455" i="34"/>
  <c r="AI412" i="34"/>
  <c r="AJ412" i="34" s="1"/>
  <c r="AN412" i="34" s="1"/>
  <c r="W474" i="34"/>
  <c r="AB404" i="34"/>
  <c r="Y478" i="34"/>
  <c r="Y67" i="34"/>
  <c r="AH348" i="34"/>
  <c r="N436" i="34"/>
  <c r="AI332" i="34"/>
  <c r="U495" i="34"/>
  <c r="T464" i="34"/>
  <c r="AH360" i="34"/>
  <c r="AC127" i="34"/>
  <c r="AC502" i="34"/>
  <c r="AE502" i="34"/>
  <c r="AE127" i="34"/>
  <c r="L509" i="34"/>
  <c r="AH314" i="34"/>
  <c r="N211" i="34"/>
  <c r="AH350" i="34"/>
  <c r="R469" i="34"/>
  <c r="AI349" i="34"/>
  <c r="O449" i="34"/>
  <c r="P385" i="34"/>
  <c r="AA470" i="34"/>
  <c r="AB259" i="34"/>
  <c r="AA259" i="34"/>
  <c r="AC494" i="34"/>
  <c r="AF2" i="34"/>
  <c r="Y496" i="34"/>
  <c r="Z472" i="34"/>
  <c r="Z434" i="34"/>
  <c r="AA88" i="34"/>
  <c r="AA370" i="34"/>
  <c r="AH416" i="34"/>
  <c r="AI317" i="34"/>
  <c r="AJ317" i="34" s="1"/>
  <c r="AN317" i="34" s="1"/>
  <c r="M330" i="34"/>
  <c r="M503" i="34"/>
  <c r="P499" i="34"/>
  <c r="AH503" i="34" l="1"/>
  <c r="AH495" i="34"/>
  <c r="AH501" i="34"/>
  <c r="AH444" i="34"/>
  <c r="AH506" i="34"/>
  <c r="AH473" i="34"/>
  <c r="AH509" i="34"/>
  <c r="AJ509" i="34" s="1"/>
  <c r="AH497" i="34"/>
  <c r="AH482" i="34"/>
  <c r="AH469" i="34"/>
  <c r="AH434" i="34"/>
  <c r="AH494" i="34"/>
  <c r="AH488" i="34"/>
  <c r="AH435" i="34"/>
  <c r="AH478" i="34"/>
  <c r="AH475" i="34"/>
  <c r="AH455" i="34"/>
  <c r="AH502" i="34"/>
  <c r="AH449" i="34"/>
  <c r="AJ449" i="34" s="1"/>
  <c r="AH438" i="34"/>
  <c r="AH460" i="34"/>
  <c r="AH505" i="34"/>
  <c r="AH492" i="34"/>
  <c r="AH483" i="34"/>
  <c r="AH464" i="34"/>
  <c r="AH496" i="34"/>
  <c r="AH487" i="34"/>
  <c r="AH498" i="34"/>
  <c r="AH465" i="34"/>
  <c r="AH481" i="34"/>
  <c r="AH468" i="34"/>
  <c r="AH474" i="34"/>
  <c r="AH454" i="34"/>
  <c r="AH437" i="34"/>
  <c r="AH504" i="34"/>
  <c r="AH499" i="34"/>
  <c r="AH479" i="34"/>
  <c r="AH470" i="34"/>
  <c r="AH471" i="34"/>
  <c r="AH453" i="34"/>
  <c r="AH472" i="34"/>
  <c r="AH436" i="34"/>
  <c r="AH439" i="34"/>
  <c r="AH441" i="34"/>
  <c r="AH484" i="34"/>
  <c r="AH466" i="34"/>
  <c r="AL501" i="34"/>
  <c r="AL502" i="34"/>
  <c r="AL473" i="34"/>
  <c r="AL474" i="34"/>
  <c r="AL453" i="34"/>
  <c r="AL475" i="34"/>
  <c r="AL496" i="34"/>
  <c r="AL466" i="34"/>
  <c r="AL506" i="34"/>
  <c r="AL483" i="34"/>
  <c r="AL505" i="34"/>
  <c r="AL495" i="34"/>
  <c r="AL499" i="34"/>
  <c r="AL484" i="34"/>
  <c r="AL497" i="34"/>
  <c r="AL441" i="34"/>
  <c r="AL471" i="34"/>
  <c r="AL509" i="34"/>
  <c r="AN509" i="34" s="1"/>
  <c r="AL465" i="34"/>
  <c r="AL437" i="34"/>
  <c r="AD439" i="34"/>
  <c r="AD460" i="34"/>
  <c r="AD469" i="34"/>
  <c r="AA529" i="34"/>
  <c r="AA530" i="34" s="1"/>
  <c r="AC529" i="34"/>
  <c r="AB529" i="34"/>
  <c r="AD522" i="34" a="1"/>
  <c r="AD522" i="34" s="1"/>
  <c r="AD525" i="34" a="1"/>
  <c r="AD525" i="34" s="1"/>
  <c r="AD527" i="34" a="1"/>
  <c r="AD527" i="34" s="1"/>
  <c r="AD523" i="34" a="1"/>
  <c r="AD523" i="34" s="1"/>
  <c r="AD528" i="34" a="1"/>
  <c r="AD528" i="34" s="1"/>
  <c r="AD521" i="34" a="1"/>
  <c r="AD521" i="34" s="1"/>
  <c r="AD526" i="34" a="1"/>
  <c r="AD526" i="34" s="1"/>
  <c r="AD524" i="34" a="1"/>
  <c r="AD524" i="34" s="1"/>
  <c r="AD520" i="34" a="1"/>
  <c r="AD520" i="34" s="1"/>
  <c r="AJ131" i="34"/>
  <c r="AM131" i="34" s="1"/>
  <c r="AJ204" i="34"/>
  <c r="AN204" i="34" s="1"/>
  <c r="AD436" i="34"/>
  <c r="AJ167" i="34"/>
  <c r="AM167" i="34" s="1"/>
  <c r="AJ221" i="34"/>
  <c r="AN221" i="34" s="1"/>
  <c r="AJ213" i="34"/>
  <c r="AN213" i="34" s="1"/>
  <c r="AJ257" i="34"/>
  <c r="AN257" i="34" s="1"/>
  <c r="AJ98" i="34"/>
  <c r="AN98" i="34" s="1"/>
  <c r="AJ301" i="34"/>
  <c r="AN301" i="34" s="1"/>
  <c r="J78" i="36" s="1"/>
  <c r="AJ100" i="34"/>
  <c r="AN100" i="34" s="1"/>
  <c r="AJ146" i="34"/>
  <c r="AM146" i="34" s="1"/>
  <c r="AJ227" i="34"/>
  <c r="AN227" i="34" s="1"/>
  <c r="AJ203" i="34"/>
  <c r="AN203" i="34" s="1"/>
  <c r="AJ186" i="34"/>
  <c r="AN186" i="34" s="1"/>
  <c r="AJ286" i="34"/>
  <c r="AN286" i="34" s="1"/>
  <c r="AJ266" i="34"/>
  <c r="AN266" i="34" s="1"/>
  <c r="AD487" i="34"/>
  <c r="AJ91" i="34"/>
  <c r="AN91" i="34" s="1"/>
  <c r="AJ176" i="34"/>
  <c r="AN176" i="34" s="1"/>
  <c r="AJ219" i="34"/>
  <c r="AN219" i="34" s="1"/>
  <c r="AJ196" i="34"/>
  <c r="AN196" i="34" s="1"/>
  <c r="AJ284" i="34"/>
  <c r="AN284" i="34" s="1"/>
  <c r="AJ93" i="34"/>
  <c r="AN93" i="34" s="1"/>
  <c r="AJ182" i="34"/>
  <c r="AN182" i="34" s="1"/>
  <c r="AJ108" i="34"/>
  <c r="AN108" i="34" s="1"/>
  <c r="AJ129" i="34"/>
  <c r="AM129" i="34" s="1"/>
  <c r="AJ164" i="34"/>
  <c r="AM164" i="34" s="1"/>
  <c r="AJ145" i="34"/>
  <c r="AM145" i="34" s="1"/>
  <c r="AJ181" i="34"/>
  <c r="AN181" i="34" s="1"/>
  <c r="AJ239" i="34"/>
  <c r="AN239" i="34" s="1"/>
  <c r="AJ194" i="34"/>
  <c r="AN194" i="34" s="1"/>
  <c r="AJ192" i="34"/>
  <c r="AN192" i="34" s="1"/>
  <c r="AJ160" i="34"/>
  <c r="AM160" i="34" s="1"/>
  <c r="AJ178" i="34"/>
  <c r="AN178" i="34" s="1"/>
  <c r="AJ197" i="34"/>
  <c r="AN197" i="34" s="1"/>
  <c r="AJ150" i="34"/>
  <c r="AM150" i="34" s="1"/>
  <c r="AJ180" i="34"/>
  <c r="AN180" i="34" s="1"/>
  <c r="AJ250" i="34"/>
  <c r="AN250" i="34" s="1"/>
  <c r="AJ278" i="34"/>
  <c r="AN278" i="34" s="1"/>
  <c r="AJ156" i="34"/>
  <c r="AM156" i="34" s="1"/>
  <c r="AJ157" i="34"/>
  <c r="AM157" i="34" s="1"/>
  <c r="AJ115" i="34"/>
  <c r="AN115" i="34" s="1"/>
  <c r="AJ133" i="34"/>
  <c r="AM133" i="34" s="1"/>
  <c r="AJ110" i="34"/>
  <c r="AN110" i="34" s="1"/>
  <c r="AJ242" i="34"/>
  <c r="AN242" i="34" s="1"/>
  <c r="AJ294" i="34"/>
  <c r="AN294" i="34" s="1"/>
  <c r="AJ162" i="34"/>
  <c r="AM162" i="34" s="1"/>
  <c r="AJ90" i="34"/>
  <c r="AN90" i="34" s="1"/>
  <c r="AD478" i="34"/>
  <c r="AJ137" i="34"/>
  <c r="AM137" i="34" s="1"/>
  <c r="AJ97" i="34"/>
  <c r="AN97" i="34" s="1"/>
  <c r="AJ222" i="34"/>
  <c r="AN222" i="34" s="1"/>
  <c r="AJ144" i="34"/>
  <c r="AM144" i="34" s="1"/>
  <c r="AJ195" i="34"/>
  <c r="AN195" i="34" s="1"/>
  <c r="AJ143" i="34"/>
  <c r="AM143" i="34" s="1"/>
  <c r="AJ153" i="34"/>
  <c r="AM153" i="34" s="1"/>
  <c r="AJ132" i="34"/>
  <c r="AM132" i="34" s="1"/>
  <c r="AJ271" i="34"/>
  <c r="AN271" i="34" s="1"/>
  <c r="AJ238" i="34"/>
  <c r="AN238" i="34" s="1"/>
  <c r="AJ256" i="34"/>
  <c r="AN256" i="34" s="1"/>
  <c r="AJ92" i="34"/>
  <c r="AN92" i="34" s="1"/>
  <c r="AJ298" i="34"/>
  <c r="AN298" i="34" s="1"/>
  <c r="AJ174" i="34"/>
  <c r="AN174" i="34" s="1"/>
  <c r="AJ287" i="34"/>
  <c r="AN287" i="34" s="1"/>
  <c r="AJ223" i="34"/>
  <c r="AN223" i="34" s="1"/>
  <c r="AJ141" i="34"/>
  <c r="AM141" i="34" s="1"/>
  <c r="AJ300" i="34"/>
  <c r="AN300" i="34" s="1"/>
  <c r="AJ165" i="34"/>
  <c r="AM165" i="34" s="1"/>
  <c r="AJ99" i="34"/>
  <c r="AN99" i="34" s="1"/>
  <c r="AJ253" i="34"/>
  <c r="AN253" i="34" s="1"/>
  <c r="AJ111" i="34"/>
  <c r="AN111" i="34" s="1"/>
  <c r="AJ225" i="34"/>
  <c r="AN225" i="34" s="1"/>
  <c r="AJ166" i="34"/>
  <c r="AM166" i="34" s="1"/>
  <c r="AJ148" i="34"/>
  <c r="AM148" i="34" s="1"/>
  <c r="AJ105" i="34"/>
  <c r="AN105" i="34" s="1"/>
  <c r="AJ274" i="34"/>
  <c r="AN274" i="34" s="1"/>
  <c r="AJ163" i="34"/>
  <c r="AM163" i="34" s="1"/>
  <c r="AJ295" i="34"/>
  <c r="AN295" i="34" s="1"/>
  <c r="AJ112" i="34"/>
  <c r="AN112" i="34" s="1"/>
  <c r="AJ151" i="34"/>
  <c r="AM151" i="34" s="1"/>
  <c r="AJ302" i="34"/>
  <c r="AN302" i="34" s="1"/>
  <c r="AJ106" i="34"/>
  <c r="AN106" i="34" s="1"/>
  <c r="AJ187" i="34"/>
  <c r="AN187" i="34" s="1"/>
  <c r="AJ183" i="34"/>
  <c r="AN183" i="34" s="1"/>
  <c r="AJ243" i="34"/>
  <c r="AN243" i="34" s="1"/>
  <c r="AJ147" i="34"/>
  <c r="AM147" i="34" s="1"/>
  <c r="AJ224" i="34"/>
  <c r="AN224" i="34" s="1"/>
  <c r="AJ104" i="34"/>
  <c r="AN104" i="34" s="1"/>
  <c r="AJ191" i="34"/>
  <c r="AN191" i="34" s="1"/>
  <c r="AJ175" i="34"/>
  <c r="AN175" i="34" s="1"/>
  <c r="AJ293" i="34"/>
  <c r="AN293" i="34" s="1"/>
  <c r="AJ289" i="34"/>
  <c r="AN289" i="34" s="1"/>
  <c r="AJ94" i="34"/>
  <c r="AN94" i="34" s="1"/>
  <c r="AJ246" i="34"/>
  <c r="AN246" i="34" s="1"/>
  <c r="AJ122" i="34"/>
  <c r="AN122" i="34" s="1"/>
  <c r="AJ236" i="34"/>
  <c r="AN236" i="34" s="1"/>
  <c r="AJ152" i="34"/>
  <c r="AM152" i="34" s="1"/>
  <c r="AJ254" i="34"/>
  <c r="AN254" i="34" s="1"/>
  <c r="AJ291" i="34"/>
  <c r="AN291" i="34" s="1"/>
  <c r="AJ102" i="34"/>
  <c r="AN102" i="34" s="1"/>
  <c r="AJ202" i="34"/>
  <c r="AN202" i="34" s="1"/>
  <c r="AJ290" i="34"/>
  <c r="AN290" i="34" s="1"/>
  <c r="AJ206" i="34"/>
  <c r="AN206" i="34" s="1"/>
  <c r="AJ199" i="34"/>
  <c r="AN199" i="34" s="1"/>
  <c r="AJ136" i="34"/>
  <c r="AM136" i="34" s="1"/>
  <c r="AJ319" i="34"/>
  <c r="AN319" i="34" s="1"/>
  <c r="AD444" i="34"/>
  <c r="AJ349" i="34"/>
  <c r="AN349" i="34" s="1"/>
  <c r="AD481" i="34"/>
  <c r="AJ359" i="34"/>
  <c r="AN359" i="34" s="1"/>
  <c r="AJ172" i="34"/>
  <c r="AN172" i="34" s="1"/>
  <c r="AJ350" i="34"/>
  <c r="AN350" i="34" s="1"/>
  <c r="AJ325" i="34"/>
  <c r="AN325" i="34" s="1"/>
  <c r="AD479" i="34"/>
  <c r="AJ421" i="34"/>
  <c r="AN421" i="34" s="1"/>
  <c r="AD435" i="34"/>
  <c r="AJ418" i="34"/>
  <c r="AN418" i="34" s="1"/>
  <c r="AJ343" i="34"/>
  <c r="AN343" i="34" s="1"/>
  <c r="AD488" i="34"/>
  <c r="AD492" i="34"/>
  <c r="AJ324" i="34"/>
  <c r="AN324" i="34" s="1"/>
  <c r="AJ313" i="34"/>
  <c r="AN313" i="34" s="1"/>
  <c r="AJ420" i="34"/>
  <c r="AN420" i="34" s="1"/>
  <c r="AJ336" i="34"/>
  <c r="AN336" i="34" s="1"/>
  <c r="AD449" i="34"/>
  <c r="AJ326" i="34"/>
  <c r="AN326" i="34" s="1"/>
  <c r="AJ342" i="34"/>
  <c r="AN342" i="34" s="1"/>
  <c r="AJ381" i="34"/>
  <c r="AN381" i="34" s="1"/>
  <c r="AJ354" i="34"/>
  <c r="AN354" i="34" s="1"/>
  <c r="AJ387" i="34"/>
  <c r="AN387" i="34" s="1"/>
  <c r="AJ383" i="34"/>
  <c r="AN383" i="34" s="1"/>
  <c r="AD494" i="34"/>
  <c r="AJ397" i="34"/>
  <c r="AN397" i="34" s="1"/>
  <c r="AJ378" i="34"/>
  <c r="AN378" i="34" s="1"/>
  <c r="AJ367" i="34"/>
  <c r="AN367" i="34" s="1"/>
  <c r="AD470" i="34"/>
  <c r="AJ322" i="34"/>
  <c r="AN322" i="34" s="1"/>
  <c r="AJ390" i="34"/>
  <c r="AN390" i="34" s="1"/>
  <c r="AJ332" i="34"/>
  <c r="AN332" i="34" s="1"/>
  <c r="AJ408" i="34"/>
  <c r="AN408" i="34" s="1"/>
  <c r="AJ366" i="34"/>
  <c r="AN366" i="34" s="1"/>
  <c r="AJ377" i="34"/>
  <c r="AN377" i="34" s="1"/>
  <c r="AJ375" i="34"/>
  <c r="AN375" i="34" s="1"/>
  <c r="AJ402" i="34"/>
  <c r="AN402" i="34" s="1"/>
  <c r="AJ389" i="34"/>
  <c r="AN389" i="34" s="1"/>
  <c r="AJ341" i="34"/>
  <c r="AN341" i="34" s="1"/>
  <c r="AJ416" i="34"/>
  <c r="AN416" i="34" s="1"/>
  <c r="AD468" i="34"/>
  <c r="AB88" i="34"/>
  <c r="M513" i="34"/>
  <c r="AH425" i="34"/>
  <c r="AB504" i="34"/>
  <c r="AJ362" i="34"/>
  <c r="AN362" i="34" s="1"/>
  <c r="AJ409" i="34"/>
  <c r="AN409" i="34" s="1"/>
  <c r="AJ327" i="34"/>
  <c r="AN327" i="34" s="1"/>
  <c r="AD498" i="34"/>
  <c r="AJ376" i="34"/>
  <c r="AN376" i="34" s="1"/>
  <c r="AJ417" i="34"/>
  <c r="AN417" i="34" s="1"/>
  <c r="AJ358" i="34"/>
  <c r="AN358" i="34" s="1"/>
  <c r="AE15" i="34"/>
  <c r="AE62" i="34"/>
  <c r="AE46" i="34"/>
  <c r="AE47" i="34"/>
  <c r="AE52" i="34"/>
  <c r="AE12" i="34"/>
  <c r="AE18" i="34"/>
  <c r="AE42" i="34"/>
  <c r="AE26" i="34"/>
  <c r="AE20" i="34"/>
  <c r="AE34" i="34"/>
  <c r="AE39" i="34"/>
  <c r="AE61" i="34"/>
  <c r="AE64" i="34"/>
  <c r="AE38" i="34"/>
  <c r="AE33" i="34"/>
  <c r="AE35" i="34"/>
  <c r="AI35" i="34" s="1"/>
  <c r="AJ35" i="34" s="1"/>
  <c r="AL35" i="34" s="1"/>
  <c r="AE13" i="34"/>
  <c r="AE22" i="34"/>
  <c r="AE16" i="34"/>
  <c r="AE23" i="34"/>
  <c r="AE53" i="34"/>
  <c r="AE14" i="34"/>
  <c r="AE30" i="34"/>
  <c r="AI30" i="34" s="1"/>
  <c r="AJ30" i="34" s="1"/>
  <c r="AL30" i="34" s="1"/>
  <c r="AE19" i="34"/>
  <c r="AE49" i="34"/>
  <c r="AE45" i="34"/>
  <c r="AE41" i="34"/>
  <c r="AE37" i="34"/>
  <c r="AE25" i="34"/>
  <c r="AE56" i="34"/>
  <c r="AE50" i="34"/>
  <c r="AE60" i="34"/>
  <c r="AE65" i="34"/>
  <c r="AE17" i="34"/>
  <c r="AE11" i="34"/>
  <c r="AI11" i="34" s="1"/>
  <c r="AJ11" i="34" s="1"/>
  <c r="AL11" i="34" s="1"/>
  <c r="AE21" i="34"/>
  <c r="AI21" i="34" s="1"/>
  <c r="AJ21" i="34" s="1"/>
  <c r="AL21" i="34" s="1"/>
  <c r="AE59" i="34"/>
  <c r="AE29" i="34"/>
  <c r="AE48" i="34"/>
  <c r="AE10" i="34"/>
  <c r="AE44" i="34"/>
  <c r="AE54" i="34"/>
  <c r="AE55" i="34"/>
  <c r="AE32" i="34"/>
  <c r="AE31" i="34"/>
  <c r="AE63" i="34"/>
  <c r="AE51" i="34"/>
  <c r="AE36" i="34"/>
  <c r="AI36" i="34" s="1"/>
  <c r="AJ36" i="34" s="1"/>
  <c r="AL36" i="34" s="1"/>
  <c r="AE28" i="34"/>
  <c r="AE58" i="34"/>
  <c r="AE40" i="34"/>
  <c r="AE57" i="34"/>
  <c r="AE27" i="34"/>
  <c r="AE43" i="34"/>
  <c r="AE24" i="34"/>
  <c r="AI24" i="34" s="1"/>
  <c r="AJ24" i="34" s="1"/>
  <c r="AL24" i="34" s="1"/>
  <c r="AJ347" i="34"/>
  <c r="AN347" i="34" s="1"/>
  <c r="P513" i="34"/>
  <c r="AJ360" i="34"/>
  <c r="AN360" i="34" s="1"/>
  <c r="AF46" i="34"/>
  <c r="AF42" i="34"/>
  <c r="AF47" i="34"/>
  <c r="AF62" i="34"/>
  <c r="AF52" i="34"/>
  <c r="AF15" i="34"/>
  <c r="AF12" i="34"/>
  <c r="AI12" i="34" s="1"/>
  <c r="AJ12" i="34" s="1"/>
  <c r="AL12" i="34" s="1"/>
  <c r="AF18" i="34"/>
  <c r="AI66" i="34"/>
  <c r="AF11" i="34"/>
  <c r="AF17" i="34"/>
  <c r="AF20" i="34"/>
  <c r="AF34" i="34"/>
  <c r="AI34" i="34" s="1"/>
  <c r="AJ34" i="34" s="1"/>
  <c r="AL34" i="34" s="1"/>
  <c r="AF54" i="34"/>
  <c r="AF40" i="34"/>
  <c r="AF64" i="34"/>
  <c r="AF19" i="34"/>
  <c r="AF44" i="34"/>
  <c r="AF38" i="34"/>
  <c r="AF43" i="34"/>
  <c r="AF56" i="34"/>
  <c r="AF13" i="34"/>
  <c r="AF60" i="34"/>
  <c r="AF16" i="34"/>
  <c r="AF14" i="34"/>
  <c r="AF37" i="34"/>
  <c r="AF53" i="34"/>
  <c r="AF49" i="34"/>
  <c r="AF35" i="34"/>
  <c r="AF24" i="34"/>
  <c r="AF65" i="34"/>
  <c r="AF45" i="34"/>
  <c r="AF41" i="34"/>
  <c r="AF26" i="34"/>
  <c r="AF30" i="34"/>
  <c r="AF33" i="34"/>
  <c r="AF22" i="34"/>
  <c r="AF63" i="34"/>
  <c r="AF29" i="34"/>
  <c r="AF48" i="34"/>
  <c r="AF23" i="34"/>
  <c r="AF10" i="34"/>
  <c r="AF55" i="34"/>
  <c r="AF32" i="34"/>
  <c r="AF39" i="34"/>
  <c r="AF51" i="34"/>
  <c r="AF21" i="34"/>
  <c r="AF36" i="34"/>
  <c r="AF59" i="34"/>
  <c r="AF31" i="34"/>
  <c r="AF28" i="34"/>
  <c r="AF58" i="34"/>
  <c r="AF57" i="34"/>
  <c r="AF25" i="34"/>
  <c r="AF50" i="34"/>
  <c r="AF27" i="34"/>
  <c r="AF61" i="34"/>
  <c r="AJ365" i="34"/>
  <c r="AN365" i="34" s="1"/>
  <c r="AJ348" i="34"/>
  <c r="AN348" i="34" s="1"/>
  <c r="O513" i="34"/>
  <c r="AJ355" i="34"/>
  <c r="AN355" i="34" s="1"/>
  <c r="AD464" i="34"/>
  <c r="R513" i="34"/>
  <c r="AJ380" i="34"/>
  <c r="AN380" i="34" s="1"/>
  <c r="AJ338" i="34"/>
  <c r="AN338" i="34" s="1"/>
  <c r="AD454" i="34"/>
  <c r="AJ357" i="34"/>
  <c r="AN357" i="34" s="1"/>
  <c r="AJ373" i="34"/>
  <c r="AN373" i="34" s="1"/>
  <c r="AJ398" i="34"/>
  <c r="AN398" i="34" s="1"/>
  <c r="AJ333" i="34"/>
  <c r="AN333" i="34" s="1"/>
  <c r="AJ379" i="34"/>
  <c r="AN379" i="34" s="1"/>
  <c r="AJ212" i="34"/>
  <c r="AN212" i="34" s="1"/>
  <c r="AJ401" i="34"/>
  <c r="AN401" i="34" s="1"/>
  <c r="AJ315" i="34"/>
  <c r="AN315" i="34" s="1"/>
  <c r="AJ386" i="34"/>
  <c r="AN386" i="34" s="1"/>
  <c r="AJ314" i="34"/>
  <c r="AN314" i="34" s="1"/>
  <c r="AJ334" i="34"/>
  <c r="AN334" i="34" s="1"/>
  <c r="AJ335" i="34"/>
  <c r="AN335" i="34" s="1"/>
  <c r="AJ372" i="34"/>
  <c r="AN372" i="34" s="1"/>
  <c r="AJ413" i="34"/>
  <c r="AN413" i="34" s="1"/>
  <c r="AJ340" i="34"/>
  <c r="AN340" i="34" s="1"/>
  <c r="L513" i="34"/>
  <c r="AJ119" i="34"/>
  <c r="AN119" i="34" s="1"/>
  <c r="AJ364" i="34"/>
  <c r="AN364" i="34" s="1"/>
  <c r="AJ352" i="34"/>
  <c r="AN352" i="34" s="1"/>
  <c r="T513" i="34"/>
  <c r="AD67" i="34"/>
  <c r="AD472" i="34"/>
  <c r="AD438" i="34"/>
  <c r="AJ283" i="34"/>
  <c r="AN283" i="34" s="1"/>
  <c r="Q513" i="34"/>
  <c r="S513" i="34"/>
  <c r="AD455" i="34"/>
  <c r="AJ394" i="34"/>
  <c r="AN394" i="34" s="1"/>
  <c r="N513" i="34"/>
  <c r="AJ351" i="34"/>
  <c r="AN351" i="34" s="1"/>
  <c r="AC78" i="34"/>
  <c r="AC73" i="34"/>
  <c r="AC68" i="34"/>
  <c r="AC81" i="34"/>
  <c r="AC69" i="34"/>
  <c r="AC84" i="34"/>
  <c r="AC80" i="34"/>
  <c r="AC75" i="34"/>
  <c r="AC72" i="34"/>
  <c r="AC77" i="34"/>
  <c r="AC71" i="34"/>
  <c r="AC82" i="34"/>
  <c r="AC83" i="34"/>
  <c r="AC76" i="34"/>
  <c r="AC85" i="34"/>
  <c r="AC86" i="34"/>
  <c r="AC70" i="34"/>
  <c r="AC74" i="34"/>
  <c r="AC79" i="34"/>
  <c r="AJ356" i="34"/>
  <c r="AN356" i="34" s="1"/>
  <c r="AJ371" i="34"/>
  <c r="AN371" i="34" s="1"/>
  <c r="AE3" i="34"/>
  <c r="AD87" i="34"/>
  <c r="AJ410" i="34"/>
  <c r="AN410" i="34" s="1"/>
  <c r="AJ312" i="34"/>
  <c r="AN312" i="34" s="1"/>
  <c r="AJ323" i="34"/>
  <c r="AN323" i="34" s="1"/>
  <c r="AH513" i="34" l="1"/>
  <c r="P78" i="36"/>
  <c r="J94" i="36"/>
  <c r="AA535" i="34"/>
  <c r="AI16" i="34"/>
  <c r="AJ16" i="34" s="1"/>
  <c r="AL16" i="34" s="1"/>
  <c r="AI60" i="34"/>
  <c r="AJ60" i="34" s="1"/>
  <c r="AL60" i="34" s="1"/>
  <c r="AI37" i="34"/>
  <c r="AJ37" i="34" s="1"/>
  <c r="AL37" i="34" s="1"/>
  <c r="AI51" i="34"/>
  <c r="AJ51" i="34" s="1"/>
  <c r="AL51" i="34" s="1"/>
  <c r="AI32" i="34"/>
  <c r="AJ32" i="34" s="1"/>
  <c r="AL32" i="34" s="1"/>
  <c r="F46" i="36" s="1"/>
  <c r="AA533" i="34"/>
  <c r="AA534" i="34" s="1"/>
  <c r="AI63" i="34"/>
  <c r="AJ63" i="34" s="1"/>
  <c r="AL63" i="34" s="1"/>
  <c r="AI55" i="34"/>
  <c r="AJ55" i="34" s="1"/>
  <c r="AL55" i="34" s="1"/>
  <c r="F62" i="36" s="1"/>
  <c r="AI47" i="34"/>
  <c r="AJ47" i="34" s="1"/>
  <c r="AL47" i="34" s="1"/>
  <c r="AI44" i="34"/>
  <c r="AJ44" i="34" s="1"/>
  <c r="AL44" i="34" s="1"/>
  <c r="AF524" i="34" a="1"/>
  <c r="AF524" i="34" s="1"/>
  <c r="AF520" i="34" a="1"/>
  <c r="AF520" i="34" s="1"/>
  <c r="AF522" i="34" a="1"/>
  <c r="AF522" i="34" s="1"/>
  <c r="AF527" i="34" a="1"/>
  <c r="AF527" i="34" s="1"/>
  <c r="AF526" i="34" a="1"/>
  <c r="AF526" i="34" s="1"/>
  <c r="AF525" i="34" a="1"/>
  <c r="AF525" i="34" s="1"/>
  <c r="AF523" i="34" a="1"/>
  <c r="AF523" i="34" s="1"/>
  <c r="AF528" i="34" a="1"/>
  <c r="AF528" i="34" s="1"/>
  <c r="AF521" i="34" a="1"/>
  <c r="AF521" i="34" s="1"/>
  <c r="AI53" i="34"/>
  <c r="AJ53" i="34" s="1"/>
  <c r="AL53" i="34" s="1"/>
  <c r="AE520" i="34" a="1"/>
  <c r="AE520" i="34" s="1"/>
  <c r="AE522" i="34" a="1"/>
  <c r="AE522" i="34" s="1"/>
  <c r="AE527" i="34" a="1"/>
  <c r="AE527" i="34" s="1"/>
  <c r="AE525" i="34" a="1"/>
  <c r="AE525" i="34" s="1"/>
  <c r="AE523" i="34" a="1"/>
  <c r="AE523" i="34" s="1"/>
  <c r="AE528" i="34" a="1"/>
  <c r="AE528" i="34" s="1"/>
  <c r="AE521" i="34" a="1"/>
  <c r="AE521" i="34" s="1"/>
  <c r="AE524" i="34" a="1"/>
  <c r="AE524" i="34" s="1"/>
  <c r="AE526" i="34" a="1"/>
  <c r="AE526" i="34" s="1"/>
  <c r="AD529" i="34"/>
  <c r="AI22" i="34"/>
  <c r="AJ22" i="34" s="1"/>
  <c r="AL22" i="34" s="1"/>
  <c r="AI40" i="34"/>
  <c r="AJ40" i="34" s="1"/>
  <c r="AL40" i="34" s="1"/>
  <c r="F13" i="36" s="1"/>
  <c r="AI50" i="34"/>
  <c r="AJ50" i="34" s="1"/>
  <c r="AL50" i="34" s="1"/>
  <c r="AI58" i="34"/>
  <c r="AJ58" i="34" s="1"/>
  <c r="AL58" i="34" s="1"/>
  <c r="AB530" i="34"/>
  <c r="AB535" i="34"/>
  <c r="AB533" i="34"/>
  <c r="AC530" i="34"/>
  <c r="AC535" i="34"/>
  <c r="AC533" i="34"/>
  <c r="AI27" i="34"/>
  <c r="AJ27" i="34" s="1"/>
  <c r="AL27" i="34" s="1"/>
  <c r="AI64" i="34"/>
  <c r="AJ64" i="34" s="1"/>
  <c r="AL64" i="34" s="1"/>
  <c r="AI28" i="34"/>
  <c r="AJ28" i="34" s="1"/>
  <c r="AL28" i="34" s="1"/>
  <c r="AI25" i="34"/>
  <c r="AJ25" i="34" s="1"/>
  <c r="AL25" i="34" s="1"/>
  <c r="AI20" i="34"/>
  <c r="AJ20" i="34" s="1"/>
  <c r="AL20" i="34" s="1"/>
  <c r="AI45" i="34"/>
  <c r="AJ45" i="34" s="1"/>
  <c r="AL45" i="34" s="1"/>
  <c r="AI18" i="34"/>
  <c r="AJ18" i="34" s="1"/>
  <c r="AL18" i="34" s="1"/>
  <c r="AI15" i="34"/>
  <c r="AJ15" i="34" s="1"/>
  <c r="AL15" i="34" s="1"/>
  <c r="AI31" i="34"/>
  <c r="AJ31" i="34" s="1"/>
  <c r="AL31" i="34" s="1"/>
  <c r="AI49" i="34"/>
  <c r="AJ49" i="34" s="1"/>
  <c r="AL49" i="34" s="1"/>
  <c r="AI61" i="34"/>
  <c r="AJ61" i="34" s="1"/>
  <c r="AL61" i="34" s="1"/>
  <c r="AI26" i="34"/>
  <c r="AJ26" i="34" s="1"/>
  <c r="AL26" i="34" s="1"/>
  <c r="F31" i="36" s="1"/>
  <c r="AI41" i="34"/>
  <c r="AJ41" i="34" s="1"/>
  <c r="AL41" i="34" s="1"/>
  <c r="AI42" i="34"/>
  <c r="AJ42" i="34" s="1"/>
  <c r="AL42" i="34" s="1"/>
  <c r="AI19" i="34"/>
  <c r="AJ19" i="34" s="1"/>
  <c r="AL19" i="34" s="1"/>
  <c r="F11" i="36" s="1"/>
  <c r="AI52" i="34"/>
  <c r="AJ52" i="34" s="1"/>
  <c r="AL52" i="34" s="1"/>
  <c r="AI62" i="34"/>
  <c r="AJ62" i="34" s="1"/>
  <c r="AL62" i="34" s="1"/>
  <c r="AI54" i="34"/>
  <c r="AJ54" i="34" s="1"/>
  <c r="AL54" i="34" s="1"/>
  <c r="F60" i="36" s="1"/>
  <c r="AI14" i="34"/>
  <c r="AJ14" i="34" s="1"/>
  <c r="AL14" i="34" s="1"/>
  <c r="AI46" i="34"/>
  <c r="AJ46" i="34" s="1"/>
  <c r="AL46" i="34" s="1"/>
  <c r="AI56" i="34"/>
  <c r="AJ56" i="34" s="1"/>
  <c r="AL56" i="34" s="1"/>
  <c r="AI23" i="34"/>
  <c r="AJ23" i="34" s="1"/>
  <c r="AL23" i="34" s="1"/>
  <c r="AI48" i="34"/>
  <c r="AJ48" i="34" s="1"/>
  <c r="AL48" i="34" s="1"/>
  <c r="AI29" i="34"/>
  <c r="AJ29" i="34" s="1"/>
  <c r="AL29" i="34" s="1"/>
  <c r="AI59" i="34"/>
  <c r="AJ59" i="34" s="1"/>
  <c r="AL59" i="34" s="1"/>
  <c r="F73" i="36" s="1"/>
  <c r="AI13" i="34"/>
  <c r="AJ13" i="34" s="1"/>
  <c r="AL13" i="34" s="1"/>
  <c r="F63" i="36" s="1"/>
  <c r="AI33" i="34"/>
  <c r="AJ33" i="34" s="1"/>
  <c r="AL33" i="34" s="1"/>
  <c r="AI43" i="34"/>
  <c r="AJ43" i="34" s="1"/>
  <c r="AL43" i="34" s="1"/>
  <c r="F21" i="36" s="1"/>
  <c r="AI17" i="34"/>
  <c r="AJ17" i="34" s="1"/>
  <c r="AL17" i="34" s="1"/>
  <c r="F75" i="36" s="1"/>
  <c r="AI65" i="34"/>
  <c r="AJ65" i="34" s="1"/>
  <c r="AL65" i="34" s="1"/>
  <c r="AI39" i="34"/>
  <c r="AJ39" i="34" s="1"/>
  <c r="AL39" i="34" s="1"/>
  <c r="AI57" i="34"/>
  <c r="AJ57" i="34" s="1"/>
  <c r="AL57" i="34" s="1"/>
  <c r="AN424" i="34"/>
  <c r="AI38" i="34"/>
  <c r="AJ38" i="34" s="1"/>
  <c r="AL38" i="34" s="1"/>
  <c r="S426" i="34"/>
  <c r="S514" i="34"/>
  <c r="Q426" i="34"/>
  <c r="Q514" i="34"/>
  <c r="M426" i="34"/>
  <c r="M514" i="34"/>
  <c r="L426" i="34"/>
  <c r="L514" i="34"/>
  <c r="R426" i="34"/>
  <c r="R514" i="34"/>
  <c r="N426" i="34"/>
  <c r="N514" i="34"/>
  <c r="P426" i="34"/>
  <c r="P514" i="34"/>
  <c r="T426" i="34"/>
  <c r="T514" i="34"/>
  <c r="O426" i="34"/>
  <c r="O514" i="34"/>
  <c r="AF482" i="34"/>
  <c r="AF488" i="34"/>
  <c r="AF487" i="34"/>
  <c r="AE481" i="34"/>
  <c r="AM424" i="34"/>
  <c r="AF444" i="34"/>
  <c r="AF469" i="34"/>
  <c r="AF479" i="34"/>
  <c r="AE472" i="34"/>
  <c r="AE494" i="34"/>
  <c r="AF438" i="34"/>
  <c r="AF455" i="34"/>
  <c r="AF478" i="34"/>
  <c r="AF492" i="34"/>
  <c r="AF470" i="34"/>
  <c r="AE454" i="34"/>
  <c r="AF439" i="34"/>
  <c r="AC504" i="34"/>
  <c r="AF464" i="34"/>
  <c r="AF460" i="34"/>
  <c r="AF494" i="34"/>
  <c r="AF472" i="34"/>
  <c r="AE469" i="34"/>
  <c r="AF468" i="34"/>
  <c r="AE470" i="34"/>
  <c r="AF449" i="34"/>
  <c r="AF454" i="34"/>
  <c r="AE468" i="34"/>
  <c r="AE487" i="34"/>
  <c r="AF435" i="34"/>
  <c r="AE478" i="34"/>
  <c r="AI10" i="34"/>
  <c r="AE439" i="34"/>
  <c r="AE488" i="34"/>
  <c r="AE492" i="34"/>
  <c r="AD68" i="34"/>
  <c r="AD78" i="34"/>
  <c r="AD73" i="34"/>
  <c r="AD81" i="34"/>
  <c r="AD79" i="34"/>
  <c r="AD70" i="34"/>
  <c r="AD72" i="34"/>
  <c r="AD85" i="34"/>
  <c r="AD80" i="34"/>
  <c r="AD74" i="34"/>
  <c r="AD69" i="34"/>
  <c r="AD82" i="34"/>
  <c r="AD503" i="34" s="1"/>
  <c r="AD75" i="34"/>
  <c r="AD83" i="34"/>
  <c r="AD76" i="34"/>
  <c r="AD71" i="34"/>
  <c r="AD86" i="34"/>
  <c r="AD77" i="34"/>
  <c r="AD84" i="34"/>
  <c r="AF3" i="34"/>
  <c r="AF87" i="34" s="1"/>
  <c r="AE87" i="34"/>
  <c r="AE464" i="34"/>
  <c r="AE438" i="34"/>
  <c r="AE67" i="34"/>
  <c r="AF498" i="34"/>
  <c r="AE482" i="34"/>
  <c r="AF436" i="34"/>
  <c r="AF481" i="34"/>
  <c r="AE436" i="34"/>
  <c r="AE444" i="34"/>
  <c r="AE479" i="34"/>
  <c r="AE455" i="34"/>
  <c r="AE460" i="34"/>
  <c r="AE449" i="34"/>
  <c r="AE435" i="34"/>
  <c r="AC88" i="34"/>
  <c r="AF67" i="34"/>
  <c r="AF434" i="34"/>
  <c r="AE498" i="34"/>
  <c r="AE434" i="34"/>
  <c r="AC503" i="34"/>
  <c r="P60" i="36" l="1"/>
  <c r="P31" i="36"/>
  <c r="P13" i="36"/>
  <c r="P75" i="36"/>
  <c r="P21" i="36"/>
  <c r="P62" i="36"/>
  <c r="P63" i="36"/>
  <c r="P73" i="36"/>
  <c r="P46" i="36"/>
  <c r="AL482" i="34"/>
  <c r="AL498" i="34"/>
  <c r="AL488" i="34"/>
  <c r="AL435" i="34"/>
  <c r="AL464" i="34"/>
  <c r="AL449" i="34"/>
  <c r="AN449" i="34" s="1"/>
  <c r="AL444" i="34"/>
  <c r="AL470" i="34"/>
  <c r="AL438" i="34"/>
  <c r="AL492" i="34"/>
  <c r="AL487" i="34"/>
  <c r="AL436" i="34"/>
  <c r="AL481" i="34"/>
  <c r="AL479" i="34"/>
  <c r="AL469" i="34"/>
  <c r="AL478" i="34"/>
  <c r="AL494" i="34"/>
  <c r="AL472" i="34"/>
  <c r="AL460" i="34"/>
  <c r="AL454" i="34"/>
  <c r="AL434" i="34"/>
  <c r="AL468" i="34"/>
  <c r="AL439" i="34"/>
  <c r="AL455" i="34"/>
  <c r="F44" i="36"/>
  <c r="AF529" i="34"/>
  <c r="F26" i="36"/>
  <c r="F45" i="36"/>
  <c r="F12" i="36"/>
  <c r="F40" i="36"/>
  <c r="F16" i="36"/>
  <c r="F79" i="36"/>
  <c r="F36" i="36"/>
  <c r="P11" i="36"/>
  <c r="F15" i="36"/>
  <c r="F69" i="36"/>
  <c r="F48" i="36"/>
  <c r="F32" i="36"/>
  <c r="F68" i="36"/>
  <c r="AC534" i="34"/>
  <c r="AC537" i="34" s="1"/>
  <c r="AA537" i="34"/>
  <c r="AE529" i="34"/>
  <c r="AB534" i="34"/>
  <c r="AB537" i="34" s="1"/>
  <c r="AF530" i="34"/>
  <c r="AF535" i="34"/>
  <c r="AF533" i="34"/>
  <c r="AD530" i="34"/>
  <c r="AD535" i="34"/>
  <c r="AD533" i="34"/>
  <c r="AE81" i="34"/>
  <c r="AE68" i="34"/>
  <c r="AE78" i="34"/>
  <c r="AE73" i="34"/>
  <c r="AE79" i="34"/>
  <c r="AE71" i="34"/>
  <c r="AE83" i="34"/>
  <c r="AE69" i="34"/>
  <c r="AE82" i="34"/>
  <c r="AE84" i="34"/>
  <c r="AE85" i="34"/>
  <c r="AE86" i="34"/>
  <c r="AE72" i="34"/>
  <c r="AE75" i="34"/>
  <c r="AE76" i="34"/>
  <c r="AE80" i="34"/>
  <c r="AE77" i="34"/>
  <c r="AE70" i="34"/>
  <c r="AE74" i="34"/>
  <c r="AF73" i="34"/>
  <c r="AF68" i="34"/>
  <c r="AF78" i="34"/>
  <c r="AF81" i="34"/>
  <c r="AF85" i="34"/>
  <c r="AF69" i="34"/>
  <c r="AF79" i="34"/>
  <c r="AF86" i="34"/>
  <c r="AF74" i="34"/>
  <c r="AF82" i="34"/>
  <c r="AF503" i="34" s="1"/>
  <c r="AF77" i="34"/>
  <c r="AF76" i="34"/>
  <c r="AF80" i="34"/>
  <c r="AF84" i="34"/>
  <c r="AF71" i="34"/>
  <c r="AF83" i="34"/>
  <c r="AF75" i="34"/>
  <c r="AF72" i="34"/>
  <c r="AF70" i="34"/>
  <c r="AJ10" i="34"/>
  <c r="AL10" i="34" s="1"/>
  <c r="F59" i="36" s="1"/>
  <c r="AD504" i="34"/>
  <c r="AI87" i="34"/>
  <c r="AJ87" i="34" s="1"/>
  <c r="AD88" i="34"/>
  <c r="P59" i="36" l="1"/>
  <c r="P44" i="36"/>
  <c r="P32" i="36"/>
  <c r="P68" i="36"/>
  <c r="P48" i="36"/>
  <c r="P15" i="36"/>
  <c r="P69" i="36"/>
  <c r="P36" i="36"/>
  <c r="P79" i="36"/>
  <c r="P16" i="36"/>
  <c r="P40" i="36"/>
  <c r="P12" i="36"/>
  <c r="P45" i="36"/>
  <c r="P26" i="36"/>
  <c r="AI81" i="34"/>
  <c r="AJ81" i="34" s="1"/>
  <c r="AL81" i="34" s="1"/>
  <c r="AI78" i="34"/>
  <c r="AJ78" i="34" s="1"/>
  <c r="AL78" i="34" s="1"/>
  <c r="AI75" i="34"/>
  <c r="AJ75" i="34" s="1"/>
  <c r="AL75" i="34" s="1"/>
  <c r="AI80" i="34"/>
  <c r="AJ80" i="34" s="1"/>
  <c r="AL80" i="34" s="1"/>
  <c r="AD534" i="34"/>
  <c r="AD537" i="34" s="1"/>
  <c r="AF534" i="34"/>
  <c r="AF537" i="34" s="1"/>
  <c r="AE530" i="34"/>
  <c r="AE535" i="34"/>
  <c r="AE533" i="34"/>
  <c r="AI533" i="34" s="1"/>
  <c r="AI71" i="34"/>
  <c r="AJ71" i="34" s="1"/>
  <c r="AL71" i="34" s="1"/>
  <c r="AI72" i="34"/>
  <c r="AJ72" i="34" s="1"/>
  <c r="AL72" i="34" s="1"/>
  <c r="AI70" i="34"/>
  <c r="AJ70" i="34" s="1"/>
  <c r="AL70" i="34" s="1"/>
  <c r="AI76" i="34"/>
  <c r="AJ76" i="34" s="1"/>
  <c r="AL76" i="34" s="1"/>
  <c r="AI77" i="34"/>
  <c r="AJ77" i="34" s="1"/>
  <c r="AL77" i="34" s="1"/>
  <c r="AI84" i="34"/>
  <c r="AJ84" i="34" s="1"/>
  <c r="AL84" i="34" s="1"/>
  <c r="AI83" i="34"/>
  <c r="AJ83" i="34" s="1"/>
  <c r="AL83" i="34" s="1"/>
  <c r="AI74" i="34"/>
  <c r="AJ74" i="34" s="1"/>
  <c r="AL74" i="34" s="1"/>
  <c r="AI86" i="34"/>
  <c r="AJ86" i="34" s="1"/>
  <c r="AL86" i="34" s="1"/>
  <c r="AI73" i="34"/>
  <c r="AJ73" i="34" s="1"/>
  <c r="AL73" i="34" s="1"/>
  <c r="AI85" i="34"/>
  <c r="AJ85" i="34" s="1"/>
  <c r="AL85" i="34" s="1"/>
  <c r="AI82" i="34"/>
  <c r="AJ82" i="34" s="1"/>
  <c r="AL82" i="34" s="1"/>
  <c r="F84" i="36" s="1"/>
  <c r="AI79" i="34"/>
  <c r="AJ79" i="34" s="1"/>
  <c r="AL79" i="34" s="1"/>
  <c r="AI69" i="34"/>
  <c r="AJ69" i="34" s="1"/>
  <c r="AL69" i="34" s="1"/>
  <c r="AE504" i="34"/>
  <c r="AI68" i="34"/>
  <c r="AE503" i="34"/>
  <c r="AF88" i="34"/>
  <c r="AE88" i="34"/>
  <c r="AF504" i="34"/>
  <c r="P84" i="36" l="1"/>
  <c r="AL504" i="34"/>
  <c r="AL503" i="34"/>
  <c r="AI532" i="34"/>
  <c r="AE534" i="34"/>
  <c r="AI535" i="34"/>
  <c r="AJ68" i="34"/>
  <c r="AL68" i="34" s="1"/>
  <c r="F85" i="36" s="1"/>
  <c r="P85" i="36" l="1"/>
  <c r="F94" i="36"/>
  <c r="AE537" i="34"/>
  <c r="AI534" i="34"/>
  <c r="AL424" i="34"/>
  <c r="C6" i="33"/>
  <c r="C7" i="33"/>
  <c r="C8" i="33"/>
  <c r="C9" i="33"/>
  <c r="C10" i="33"/>
  <c r="D10" i="33"/>
  <c r="C11" i="33"/>
  <c r="C12" i="33"/>
  <c r="C13" i="33"/>
  <c r="C14" i="33"/>
  <c r="C15" i="33"/>
  <c r="C16" i="33"/>
  <c r="F16" i="33" s="1"/>
  <c r="C17" i="33"/>
  <c r="C18" i="33"/>
  <c r="C19" i="33"/>
  <c r="C20" i="33"/>
  <c r="C21" i="33"/>
  <c r="C22" i="33"/>
  <c r="C23" i="33"/>
  <c r="E66" i="16"/>
  <c r="F66" i="16"/>
  <c r="F68" i="16" s="1"/>
  <c r="G66" i="16"/>
  <c r="H66" i="16"/>
  <c r="I66" i="16"/>
  <c r="J66" i="16"/>
  <c r="J68" i="16" s="1"/>
  <c r="K66" i="16"/>
  <c r="L66" i="16"/>
  <c r="L68" i="16" s="1"/>
  <c r="L69" i="16" s="1"/>
  <c r="M66" i="16"/>
  <c r="N66" i="16"/>
  <c r="O66" i="16"/>
  <c r="P66" i="16"/>
  <c r="P68" i="16" s="1"/>
  <c r="Q66" i="16"/>
  <c r="R66" i="16"/>
  <c r="S66" i="16"/>
  <c r="T66" i="16"/>
  <c r="U66" i="16"/>
  <c r="V66" i="16"/>
  <c r="W66" i="16"/>
  <c r="X66" i="16"/>
  <c r="D66" i="16"/>
  <c r="H63" i="16"/>
  <c r="M63" i="16"/>
  <c r="N63" i="16"/>
  <c r="O63" i="16"/>
  <c r="S63" i="16"/>
  <c r="S64" i="16" s="1"/>
  <c r="T63" i="16"/>
  <c r="T64" i="16" s="1"/>
  <c r="U63" i="16"/>
  <c r="U64" i="16" s="1"/>
  <c r="W63" i="16"/>
  <c r="W64" i="16" s="1"/>
  <c r="X63" i="16"/>
  <c r="X64" i="16" s="1"/>
  <c r="D63" i="16"/>
  <c r="D64" i="16" s="1"/>
  <c r="D54" i="16"/>
  <c r="D52" i="16"/>
  <c r="D51" i="16"/>
  <c r="E49" i="16"/>
  <c r="F49" i="16"/>
  <c r="G49" i="16"/>
  <c r="H49" i="16"/>
  <c r="I49" i="16"/>
  <c r="E50" i="16"/>
  <c r="F50" i="16"/>
  <c r="G50" i="16"/>
  <c r="H50" i="16"/>
  <c r="I50" i="16"/>
  <c r="D50" i="16"/>
  <c r="D49" i="16"/>
  <c r="E45" i="16"/>
  <c r="F45" i="16"/>
  <c r="G45" i="16"/>
  <c r="H45" i="16"/>
  <c r="I45" i="16"/>
  <c r="D45" i="16"/>
  <c r="E42" i="16"/>
  <c r="F42" i="16"/>
  <c r="G42" i="16"/>
  <c r="H42" i="16"/>
  <c r="I42" i="16"/>
  <c r="D42" i="16"/>
  <c r="E41" i="16"/>
  <c r="F41" i="16"/>
  <c r="G41" i="16"/>
  <c r="H41" i="16"/>
  <c r="I41" i="16"/>
  <c r="D41" i="16"/>
  <c r="D40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D5" i="16"/>
  <c r="D4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E43" i="16"/>
  <c r="I43" i="16"/>
  <c r="G43" i="16"/>
  <c r="F43" i="16"/>
  <c r="E46" i="16"/>
  <c r="E10" i="33" l="1"/>
  <c r="F10" i="33" s="1"/>
  <c r="R68" i="16"/>
  <c r="R69" i="16" s="1"/>
  <c r="Q68" i="16"/>
  <c r="Q69" i="16" s="1"/>
  <c r="K68" i="16"/>
  <c r="K69" i="16" s="1"/>
  <c r="G68" i="16"/>
  <c r="G69" i="16" s="1"/>
  <c r="R63" i="16"/>
  <c r="R64" i="16" s="1"/>
  <c r="S68" i="16"/>
  <c r="S69" i="16" s="1"/>
  <c r="S71" i="16" s="1"/>
  <c r="O68" i="16"/>
  <c r="O69" i="16" s="1"/>
  <c r="F46" i="16"/>
  <c r="F47" i="16" s="1"/>
  <c r="I46" i="16"/>
  <c r="I47" i="16" s="1"/>
  <c r="C25" i="33"/>
  <c r="J69" i="16"/>
  <c r="M64" i="16"/>
  <c r="L63" i="16"/>
  <c r="L64" i="16" s="1"/>
  <c r="L71" i="16" s="1"/>
  <c r="M68" i="16"/>
  <c r="M69" i="16" s="1"/>
  <c r="D46" i="16"/>
  <c r="N68" i="16"/>
  <c r="N69" i="16" s="1"/>
  <c r="H64" i="16"/>
  <c r="F69" i="16"/>
  <c r="G46" i="16"/>
  <c r="E47" i="16"/>
  <c r="I51" i="16"/>
  <c r="I52" i="16" s="1"/>
  <c r="G51" i="16"/>
  <c r="G52" i="16" s="1"/>
  <c r="V63" i="16"/>
  <c r="V64" i="16" s="1"/>
  <c r="V68" i="16"/>
  <c r="V69" i="16" s="1"/>
  <c r="E68" i="16"/>
  <c r="E69" i="16" s="1"/>
  <c r="E63" i="16"/>
  <c r="E64" i="16" s="1"/>
  <c r="F63" i="16"/>
  <c r="F64" i="16" s="1"/>
  <c r="I68" i="16"/>
  <c r="I69" i="16" s="1"/>
  <c r="O64" i="16"/>
  <c r="F51" i="16"/>
  <c r="F52" i="16" s="1"/>
  <c r="H51" i="16"/>
  <c r="H52" i="16" s="1"/>
  <c r="H46" i="16"/>
  <c r="T68" i="16"/>
  <c r="T69" i="16" s="1"/>
  <c r="T71" i="16" s="1"/>
  <c r="D68" i="16"/>
  <c r="D69" i="16" s="1"/>
  <c r="D71" i="16" s="1"/>
  <c r="H68" i="16"/>
  <c r="H69" i="16" s="1"/>
  <c r="N64" i="16"/>
  <c r="P63" i="16"/>
  <c r="P64" i="16" s="1"/>
  <c r="I63" i="16"/>
  <c r="I64" i="16" s="1"/>
  <c r="W68" i="16"/>
  <c r="W69" i="16" s="1"/>
  <c r="W71" i="16" s="1"/>
  <c r="U68" i="16"/>
  <c r="U69" i="16" s="1"/>
  <c r="U71" i="16" s="1"/>
  <c r="X68" i="16"/>
  <c r="X69" i="16" s="1"/>
  <c r="X71" i="16" s="1"/>
  <c r="G63" i="16"/>
  <c r="G64" i="16" s="1"/>
  <c r="E51" i="16"/>
  <c r="E52" i="16" s="1"/>
  <c r="K63" i="16"/>
  <c r="K64" i="16" s="1"/>
  <c r="J63" i="16"/>
  <c r="J64" i="16" s="1"/>
  <c r="D43" i="16"/>
  <c r="Q63" i="16"/>
  <c r="Q64" i="16" s="1"/>
  <c r="H43" i="16"/>
  <c r="P69" i="16"/>
  <c r="C34" i="33" l="1"/>
  <c r="O71" i="16"/>
  <c r="R71" i="16"/>
  <c r="I54" i="16"/>
  <c r="Q71" i="16"/>
  <c r="J71" i="16"/>
  <c r="M71" i="16"/>
  <c r="I71" i="16"/>
  <c r="P71" i="16"/>
  <c r="G71" i="16"/>
  <c r="K71" i="16"/>
  <c r="F71" i="16"/>
  <c r="N71" i="16"/>
  <c r="G47" i="16"/>
  <c r="G54" i="16" s="1"/>
  <c r="H71" i="16"/>
  <c r="D47" i="16"/>
  <c r="E54" i="16"/>
  <c r="H47" i="16"/>
  <c r="H54" i="16" s="1"/>
  <c r="F54" i="16"/>
  <c r="E71" i="16"/>
  <c r="V71" i="16"/>
  <c r="L3" i="24" l="1"/>
  <c r="F3" i="24"/>
  <c r="M41" i="24"/>
  <c r="N41" i="24"/>
  <c r="L66" i="24"/>
  <c r="L41" i="24"/>
  <c r="AA2" i="24"/>
  <c r="AA2" i="21"/>
  <c r="M322" i="21"/>
  <c r="M321" i="21" s="1"/>
  <c r="N322" i="21"/>
  <c r="N321" i="21" s="1"/>
  <c r="L322" i="21"/>
  <c r="L321" i="21" s="1"/>
  <c r="K322" i="21"/>
  <c r="K323" i="21" s="1"/>
  <c r="J322" i="21"/>
  <c r="J323" i="21" s="1"/>
  <c r="I322" i="21"/>
  <c r="I323" i="21" s="1"/>
  <c r="H322" i="21"/>
  <c r="H323" i="21" s="1"/>
  <c r="G322" i="21"/>
  <c r="G323" i="21" s="1"/>
  <c r="F322" i="21"/>
  <c r="F323" i="21" s="1"/>
  <c r="E322" i="21"/>
  <c r="D321" i="21"/>
  <c r="D322" i="21" s="1"/>
  <c r="B321" i="21"/>
  <c r="C321" i="21" s="1"/>
  <c r="L323" i="21" l="1"/>
  <c r="N323" i="21"/>
  <c r="M323" i="21"/>
  <c r="D323" i="21"/>
  <c r="O42" i="21" l="1"/>
  <c r="AA42" i="21" s="1"/>
  <c r="P42" i="21"/>
  <c r="Q42" i="21"/>
  <c r="R42" i="21"/>
  <c r="S42" i="21"/>
  <c r="T42" i="21"/>
  <c r="U42" i="21"/>
  <c r="V42" i="21"/>
  <c r="W42" i="21"/>
  <c r="X42" i="21"/>
  <c r="Y42" i="21"/>
  <c r="Z42" i="21"/>
  <c r="O76" i="21"/>
  <c r="AA76" i="21" s="1"/>
  <c r="P76" i="21"/>
  <c r="AB76" i="21" s="1"/>
  <c r="Q76" i="21"/>
  <c r="AC76" i="21" s="1"/>
  <c r="R76" i="21"/>
  <c r="AD76" i="21" s="1"/>
  <c r="S76" i="21"/>
  <c r="AE76" i="21" s="1"/>
  <c r="T76" i="21"/>
  <c r="AF76" i="21" s="1"/>
  <c r="U76" i="21"/>
  <c r="V76" i="21"/>
  <c r="W76" i="21"/>
  <c r="X76" i="21"/>
  <c r="Y76" i="21"/>
  <c r="Z76" i="21"/>
  <c r="O104" i="21"/>
  <c r="AA104" i="21" s="1"/>
  <c r="P104" i="21"/>
  <c r="AB104" i="21" s="1"/>
  <c r="Q104" i="21"/>
  <c r="AC104" i="21" s="1"/>
  <c r="R104" i="21"/>
  <c r="AD104" i="21" s="1"/>
  <c r="S104" i="21"/>
  <c r="AE104" i="21" s="1"/>
  <c r="T104" i="21"/>
  <c r="AF104" i="21" s="1"/>
  <c r="U104" i="21"/>
  <c r="V104" i="21"/>
  <c r="W104" i="21"/>
  <c r="X104" i="21"/>
  <c r="Y104" i="21"/>
  <c r="Z104" i="21"/>
  <c r="O112" i="21"/>
  <c r="AA112" i="21" s="1"/>
  <c r="P112" i="21"/>
  <c r="AB112" i="21" s="1"/>
  <c r="Q112" i="21"/>
  <c r="AC112" i="21" s="1"/>
  <c r="R112" i="21"/>
  <c r="AD112" i="21" s="1"/>
  <c r="S112" i="21"/>
  <c r="AE112" i="21" s="1"/>
  <c r="T112" i="21"/>
  <c r="AF112" i="21" s="1"/>
  <c r="U112" i="21"/>
  <c r="V112" i="21"/>
  <c r="W112" i="21"/>
  <c r="X112" i="21"/>
  <c r="Y112" i="21"/>
  <c r="Z112" i="21"/>
  <c r="O130" i="21"/>
  <c r="AA130" i="21" s="1"/>
  <c r="P130" i="21"/>
  <c r="AB130" i="21" s="1"/>
  <c r="Q130" i="21"/>
  <c r="AC130" i="21" s="1"/>
  <c r="R130" i="21"/>
  <c r="AD130" i="21" s="1"/>
  <c r="S130" i="21"/>
  <c r="AE130" i="21" s="1"/>
  <c r="T130" i="21"/>
  <c r="AF130" i="21" s="1"/>
  <c r="U130" i="21"/>
  <c r="V130" i="21"/>
  <c r="W130" i="21"/>
  <c r="X130" i="21"/>
  <c r="Y130" i="21"/>
  <c r="Z130" i="21"/>
  <c r="O147" i="21"/>
  <c r="AA147" i="21" s="1"/>
  <c r="P147" i="21"/>
  <c r="AB147" i="21" s="1"/>
  <c r="Q147" i="21"/>
  <c r="AC147" i="21" s="1"/>
  <c r="R147" i="21"/>
  <c r="AD147" i="21" s="1"/>
  <c r="S147" i="21"/>
  <c r="AE147" i="21" s="1"/>
  <c r="T147" i="21"/>
  <c r="AF147" i="21" s="1"/>
  <c r="U147" i="21"/>
  <c r="V147" i="21"/>
  <c r="W147" i="21"/>
  <c r="X147" i="21"/>
  <c r="Y147" i="21"/>
  <c r="Z147" i="21"/>
  <c r="O170" i="21"/>
  <c r="AA170" i="21" s="1"/>
  <c r="P170" i="21"/>
  <c r="AB170" i="21" s="1"/>
  <c r="Q170" i="21"/>
  <c r="AC170" i="21" s="1"/>
  <c r="R170" i="21"/>
  <c r="AD170" i="21" s="1"/>
  <c r="S170" i="21"/>
  <c r="AE170" i="21" s="1"/>
  <c r="T170" i="21"/>
  <c r="AF170" i="21" s="1"/>
  <c r="U170" i="21"/>
  <c r="V170" i="21"/>
  <c r="W170" i="21"/>
  <c r="X170" i="21"/>
  <c r="Y170" i="21"/>
  <c r="Z170" i="21"/>
  <c r="AB186" i="21"/>
  <c r="AC186" i="21"/>
  <c r="AD186" i="21"/>
  <c r="AE186" i="21"/>
  <c r="AF186" i="21"/>
  <c r="O201" i="21"/>
  <c r="AA201" i="21" s="1"/>
  <c r="P201" i="21"/>
  <c r="AB201" i="21" s="1"/>
  <c r="Q201" i="21"/>
  <c r="AC201" i="21" s="1"/>
  <c r="R201" i="21"/>
  <c r="AD201" i="21" s="1"/>
  <c r="S201" i="21"/>
  <c r="AE201" i="21" s="1"/>
  <c r="T201" i="21"/>
  <c r="AF201" i="21" s="1"/>
  <c r="U201" i="21"/>
  <c r="V201" i="21"/>
  <c r="W201" i="21"/>
  <c r="X201" i="21"/>
  <c r="Y201" i="21"/>
  <c r="Z201" i="21"/>
  <c r="O213" i="21"/>
  <c r="AA213" i="21" s="1"/>
  <c r="P213" i="21"/>
  <c r="AB213" i="21" s="1"/>
  <c r="Q213" i="21"/>
  <c r="AC213" i="21" s="1"/>
  <c r="R213" i="21"/>
  <c r="AD213" i="21" s="1"/>
  <c r="S213" i="21"/>
  <c r="AE213" i="21" s="1"/>
  <c r="T213" i="21"/>
  <c r="AF213" i="21" s="1"/>
  <c r="U213" i="21"/>
  <c r="V213" i="21"/>
  <c r="W213" i="21"/>
  <c r="X213" i="21"/>
  <c r="Y213" i="21"/>
  <c r="Z213" i="21"/>
  <c r="O233" i="21"/>
  <c r="AA233" i="21" s="1"/>
  <c r="P233" i="21"/>
  <c r="AB233" i="21" s="1"/>
  <c r="Q233" i="21"/>
  <c r="AC233" i="21" s="1"/>
  <c r="R233" i="21"/>
  <c r="AD233" i="21" s="1"/>
  <c r="S233" i="21"/>
  <c r="AE233" i="21" s="1"/>
  <c r="T233" i="21"/>
  <c r="AF233" i="21" s="1"/>
  <c r="U233" i="21"/>
  <c r="V233" i="21"/>
  <c r="W233" i="21"/>
  <c r="X233" i="21"/>
  <c r="Y233" i="21"/>
  <c r="Z233" i="21"/>
  <c r="O243" i="21"/>
  <c r="AA243" i="21" s="1"/>
  <c r="P243" i="21"/>
  <c r="AB243" i="21" s="1"/>
  <c r="Q243" i="21"/>
  <c r="AC243" i="21" s="1"/>
  <c r="R243" i="21"/>
  <c r="AD243" i="21" s="1"/>
  <c r="S243" i="21"/>
  <c r="AE243" i="21" s="1"/>
  <c r="T243" i="21"/>
  <c r="AF243" i="21" s="1"/>
  <c r="U243" i="21"/>
  <c r="V243" i="21"/>
  <c r="W243" i="21"/>
  <c r="X243" i="21"/>
  <c r="Y243" i="21"/>
  <c r="Z243" i="21"/>
  <c r="O254" i="21"/>
  <c r="AA254" i="21" s="1"/>
  <c r="P254" i="21"/>
  <c r="AB254" i="21" s="1"/>
  <c r="Q254" i="21"/>
  <c r="AC254" i="21" s="1"/>
  <c r="R254" i="21"/>
  <c r="AD254" i="21" s="1"/>
  <c r="S254" i="21"/>
  <c r="AE254" i="21" s="1"/>
  <c r="T254" i="21"/>
  <c r="AF254" i="21" s="1"/>
  <c r="U254" i="21"/>
  <c r="V254" i="21"/>
  <c r="W254" i="21"/>
  <c r="X254" i="21"/>
  <c r="Y254" i="21"/>
  <c r="Z254" i="21"/>
  <c r="O279" i="21"/>
  <c r="AA279" i="21" s="1"/>
  <c r="P279" i="21"/>
  <c r="AB279" i="21" s="1"/>
  <c r="Q279" i="21"/>
  <c r="AC279" i="21" s="1"/>
  <c r="R279" i="21"/>
  <c r="AD279" i="21" s="1"/>
  <c r="S279" i="21"/>
  <c r="AE279" i="21" s="1"/>
  <c r="T279" i="21"/>
  <c r="AF279" i="21" s="1"/>
  <c r="U279" i="21"/>
  <c r="V279" i="21"/>
  <c r="W279" i="21"/>
  <c r="X279" i="21"/>
  <c r="Y279" i="21"/>
  <c r="Z279" i="21"/>
  <c r="O299" i="21"/>
  <c r="AA299" i="21" s="1"/>
  <c r="P299" i="21"/>
  <c r="AB299" i="21" s="1"/>
  <c r="Q299" i="21"/>
  <c r="AC299" i="21" s="1"/>
  <c r="R299" i="21"/>
  <c r="AD299" i="21" s="1"/>
  <c r="S299" i="21"/>
  <c r="AE299" i="21" s="1"/>
  <c r="T299" i="21"/>
  <c r="AF299" i="21" s="1"/>
  <c r="U299" i="21"/>
  <c r="V299" i="21"/>
  <c r="W299" i="21"/>
  <c r="X299" i="21"/>
  <c r="Y299" i="21"/>
  <c r="Z299" i="21"/>
  <c r="O319" i="21"/>
  <c r="AA319" i="21" s="1"/>
  <c r="P319" i="21"/>
  <c r="AB319" i="21" s="1"/>
  <c r="Q319" i="21"/>
  <c r="AC319" i="21" s="1"/>
  <c r="R319" i="21"/>
  <c r="AD319" i="21" s="1"/>
  <c r="S319" i="21"/>
  <c r="AE319" i="21" s="1"/>
  <c r="T319" i="21"/>
  <c r="AF319" i="21" s="1"/>
  <c r="U319" i="21"/>
  <c r="V319" i="21"/>
  <c r="W319" i="21"/>
  <c r="X319" i="21"/>
  <c r="Y319" i="21"/>
  <c r="Z319" i="21"/>
  <c r="O322" i="21"/>
  <c r="AA322" i="21" s="1"/>
  <c r="P322" i="21"/>
  <c r="Q322" i="21"/>
  <c r="R322" i="21"/>
  <c r="S322" i="21"/>
  <c r="T322" i="21"/>
  <c r="U322" i="21"/>
  <c r="V322" i="21"/>
  <c r="W322" i="21"/>
  <c r="X322" i="21"/>
  <c r="Y322" i="21"/>
  <c r="Z322" i="21"/>
  <c r="O331" i="21"/>
  <c r="AA331" i="21" s="1"/>
  <c r="P331" i="21"/>
  <c r="AB331" i="21" s="1"/>
  <c r="Q331" i="21"/>
  <c r="AC331" i="21" s="1"/>
  <c r="R331" i="21"/>
  <c r="AD331" i="21" s="1"/>
  <c r="S331" i="21"/>
  <c r="AE331" i="21" s="1"/>
  <c r="T331" i="21"/>
  <c r="AF331" i="21" s="1"/>
  <c r="U331" i="21"/>
  <c r="V331" i="21"/>
  <c r="W331" i="21"/>
  <c r="X331" i="21"/>
  <c r="Y331" i="21"/>
  <c r="Z331" i="21"/>
  <c r="P41" i="24"/>
  <c r="Q41" i="24"/>
  <c r="R41" i="24"/>
  <c r="S41" i="24"/>
  <c r="S276" i="24" s="1"/>
  <c r="S277" i="24" s="1"/>
  <c r="T41" i="24"/>
  <c r="U41" i="24"/>
  <c r="V41" i="24"/>
  <c r="W41" i="24"/>
  <c r="X41" i="24"/>
  <c r="Y41" i="24"/>
  <c r="Z41" i="24"/>
  <c r="P66" i="24"/>
  <c r="Q66" i="24"/>
  <c r="R66" i="24"/>
  <c r="S66" i="24"/>
  <c r="T66" i="24"/>
  <c r="U66" i="24"/>
  <c r="V66" i="24"/>
  <c r="W66" i="24"/>
  <c r="X66" i="24"/>
  <c r="Y66" i="24"/>
  <c r="Z66" i="24"/>
  <c r="P94" i="24"/>
  <c r="Q94" i="24"/>
  <c r="R94" i="24"/>
  <c r="S94" i="24"/>
  <c r="T94" i="24"/>
  <c r="U94" i="24"/>
  <c r="V94" i="24"/>
  <c r="W94" i="24"/>
  <c r="X94" i="24"/>
  <c r="Y94" i="24"/>
  <c r="Z94" i="24"/>
  <c r="P101" i="24"/>
  <c r="Q101" i="24"/>
  <c r="R101" i="24"/>
  <c r="S101" i="24"/>
  <c r="T101" i="24"/>
  <c r="U101" i="24"/>
  <c r="V101" i="24"/>
  <c r="W101" i="24"/>
  <c r="X101" i="24"/>
  <c r="Y101" i="24"/>
  <c r="Z101" i="24"/>
  <c r="Z276" i="24" s="1"/>
  <c r="Z277" i="24" s="1"/>
  <c r="P127" i="24"/>
  <c r="Q127" i="24"/>
  <c r="R127" i="24"/>
  <c r="S127" i="24"/>
  <c r="T127" i="24"/>
  <c r="U127" i="24"/>
  <c r="V127" i="24"/>
  <c r="W127" i="24"/>
  <c r="X127" i="24"/>
  <c r="Y127" i="24"/>
  <c r="Z127" i="24"/>
  <c r="P146" i="24"/>
  <c r="Q146" i="24"/>
  <c r="R146" i="24"/>
  <c r="S146" i="24"/>
  <c r="T146" i="24"/>
  <c r="U146" i="24"/>
  <c r="V146" i="24"/>
  <c r="W146" i="24"/>
  <c r="X146" i="24"/>
  <c r="Y146" i="24"/>
  <c r="Z146" i="24"/>
  <c r="P160" i="24"/>
  <c r="Q160" i="24"/>
  <c r="R160" i="24"/>
  <c r="S160" i="24"/>
  <c r="T160" i="24"/>
  <c r="U160" i="24"/>
  <c r="V160" i="24"/>
  <c r="W160" i="24"/>
  <c r="X160" i="24"/>
  <c r="Y160" i="24"/>
  <c r="Z160" i="24"/>
  <c r="P166" i="24"/>
  <c r="Q166" i="24"/>
  <c r="R166" i="24"/>
  <c r="S166" i="24"/>
  <c r="T166" i="24"/>
  <c r="U166" i="24"/>
  <c r="V166" i="24"/>
  <c r="V276" i="24" s="1"/>
  <c r="V277" i="24" s="1"/>
  <c r="W166" i="24"/>
  <c r="X166" i="24"/>
  <c r="Y166" i="24"/>
  <c r="Z166" i="24"/>
  <c r="P183" i="24"/>
  <c r="Q183" i="24"/>
  <c r="R183" i="24"/>
  <c r="S183" i="24"/>
  <c r="T183" i="24"/>
  <c r="U183" i="24"/>
  <c r="V183" i="24"/>
  <c r="W183" i="24"/>
  <c r="X183" i="24"/>
  <c r="Y183" i="24"/>
  <c r="Z183" i="24"/>
  <c r="P197" i="24"/>
  <c r="Q197" i="24"/>
  <c r="R197" i="24"/>
  <c r="S197" i="24"/>
  <c r="T197" i="24"/>
  <c r="U197" i="24"/>
  <c r="V197" i="24"/>
  <c r="W197" i="24"/>
  <c r="X197" i="24"/>
  <c r="Y197" i="24"/>
  <c r="Z197" i="24"/>
  <c r="P201" i="24"/>
  <c r="Q201" i="24"/>
  <c r="R201" i="24"/>
  <c r="S201" i="24"/>
  <c r="T201" i="24"/>
  <c r="U201" i="24"/>
  <c r="V201" i="24"/>
  <c r="W201" i="24"/>
  <c r="X201" i="24"/>
  <c r="Y201" i="24"/>
  <c r="Z201" i="24"/>
  <c r="P207" i="24"/>
  <c r="Q207" i="24"/>
  <c r="R207" i="24"/>
  <c r="S207" i="24"/>
  <c r="T207" i="24"/>
  <c r="U207" i="24"/>
  <c r="V207" i="24"/>
  <c r="W207" i="24"/>
  <c r="X207" i="24"/>
  <c r="Y207" i="24"/>
  <c r="Z207" i="24"/>
  <c r="P214" i="24"/>
  <c r="Q214" i="24"/>
  <c r="R214" i="24"/>
  <c r="S214" i="24"/>
  <c r="T214" i="24"/>
  <c r="U214" i="24"/>
  <c r="V214" i="24"/>
  <c r="W214" i="24"/>
  <c r="X214" i="24"/>
  <c r="Y214" i="24"/>
  <c r="Z214" i="24"/>
  <c r="P242" i="24"/>
  <c r="Q242" i="24"/>
  <c r="R242" i="24"/>
  <c r="S242" i="24"/>
  <c r="T242" i="24"/>
  <c r="U242" i="24"/>
  <c r="V242" i="24"/>
  <c r="W242" i="24"/>
  <c r="X242" i="24"/>
  <c r="Y242" i="24"/>
  <c r="Z242" i="24"/>
  <c r="P254" i="24"/>
  <c r="Q254" i="24"/>
  <c r="R254" i="24"/>
  <c r="S254" i="24"/>
  <c r="T254" i="24"/>
  <c r="U254" i="24"/>
  <c r="V254" i="24"/>
  <c r="W254" i="24"/>
  <c r="X254" i="24"/>
  <c r="Y254" i="24"/>
  <c r="Z254" i="24"/>
  <c r="P265" i="24"/>
  <c r="Q265" i="24"/>
  <c r="R265" i="24"/>
  <c r="S265" i="24"/>
  <c r="T265" i="24"/>
  <c r="U265" i="24"/>
  <c r="V265" i="24"/>
  <c r="W265" i="24"/>
  <c r="X265" i="24"/>
  <c r="Y265" i="24"/>
  <c r="Z265" i="24"/>
  <c r="P268" i="24"/>
  <c r="Q268" i="24"/>
  <c r="R268" i="24"/>
  <c r="S268" i="24"/>
  <c r="T268" i="24"/>
  <c r="U268" i="24"/>
  <c r="V268" i="24"/>
  <c r="W268" i="24"/>
  <c r="X268" i="24"/>
  <c r="Y268" i="24"/>
  <c r="Z268" i="24"/>
  <c r="P274" i="24"/>
  <c r="Q274" i="24"/>
  <c r="R274" i="24"/>
  <c r="S274" i="24"/>
  <c r="T274" i="24"/>
  <c r="U274" i="24"/>
  <c r="V274" i="24"/>
  <c r="W274" i="24"/>
  <c r="X274" i="24"/>
  <c r="Y274" i="24"/>
  <c r="Z274" i="24"/>
  <c r="O274" i="24"/>
  <c r="O268" i="24"/>
  <c r="O265" i="24"/>
  <c r="O254" i="24"/>
  <c r="O242" i="24"/>
  <c r="O214" i="24"/>
  <c r="O207" i="24"/>
  <c r="O201" i="24"/>
  <c r="O197" i="24"/>
  <c r="O183" i="24"/>
  <c r="O166" i="24"/>
  <c r="O160" i="24"/>
  <c r="O146" i="24"/>
  <c r="O127" i="24"/>
  <c r="O101" i="24"/>
  <c r="O94" i="24"/>
  <c r="O66" i="24"/>
  <c r="O41" i="24"/>
  <c r="G277" i="24"/>
  <c r="H277" i="24"/>
  <c r="I277" i="24"/>
  <c r="J277" i="24"/>
  <c r="K277" i="24"/>
  <c r="F277" i="24"/>
  <c r="E267" i="24"/>
  <c r="G202" i="24"/>
  <c r="H202" i="24"/>
  <c r="I202" i="24"/>
  <c r="J202" i="24"/>
  <c r="K202" i="24"/>
  <c r="F202" i="24"/>
  <c r="F200" i="24"/>
  <c r="G200" i="24"/>
  <c r="H200" i="24"/>
  <c r="I200" i="24"/>
  <c r="J200" i="24"/>
  <c r="K200" i="24"/>
  <c r="G199" i="24"/>
  <c r="H199" i="24"/>
  <c r="I199" i="24"/>
  <c r="J199" i="24"/>
  <c r="K199" i="24"/>
  <c r="F199" i="24"/>
  <c r="B200" i="24"/>
  <c r="C200" i="24"/>
  <c r="D200" i="24"/>
  <c r="F271" i="24"/>
  <c r="G271" i="24"/>
  <c r="H271" i="24"/>
  <c r="I271" i="24"/>
  <c r="J271" i="24"/>
  <c r="K271" i="24"/>
  <c r="F272" i="24"/>
  <c r="G272" i="24"/>
  <c r="H272" i="24"/>
  <c r="I272" i="24"/>
  <c r="J272" i="24"/>
  <c r="K272" i="24"/>
  <c r="F273" i="24"/>
  <c r="G273" i="24"/>
  <c r="H273" i="24"/>
  <c r="I273" i="24"/>
  <c r="J273" i="24"/>
  <c r="K273" i="24"/>
  <c r="G270" i="24"/>
  <c r="H270" i="24"/>
  <c r="I270" i="24"/>
  <c r="J270" i="24"/>
  <c r="K270" i="24"/>
  <c r="F270" i="24"/>
  <c r="G267" i="24"/>
  <c r="H267" i="24"/>
  <c r="I267" i="24"/>
  <c r="J267" i="24"/>
  <c r="K267" i="24"/>
  <c r="F267" i="24"/>
  <c r="F257" i="24"/>
  <c r="G257" i="24"/>
  <c r="H257" i="24"/>
  <c r="I257" i="24"/>
  <c r="J257" i="24"/>
  <c r="K257" i="24"/>
  <c r="F258" i="24"/>
  <c r="G258" i="24"/>
  <c r="H258" i="24"/>
  <c r="I258" i="24"/>
  <c r="J258" i="24"/>
  <c r="K258" i="24"/>
  <c r="F259" i="24"/>
  <c r="G259" i="24"/>
  <c r="H259" i="24"/>
  <c r="I259" i="24"/>
  <c r="J259" i="24"/>
  <c r="K259" i="24"/>
  <c r="F260" i="24"/>
  <c r="G260" i="24"/>
  <c r="H260" i="24"/>
  <c r="I260" i="24"/>
  <c r="J260" i="24"/>
  <c r="K260" i="24"/>
  <c r="F261" i="24"/>
  <c r="G261" i="24"/>
  <c r="H261" i="24"/>
  <c r="I261" i="24"/>
  <c r="J261" i="24"/>
  <c r="K261" i="24"/>
  <c r="F262" i="24"/>
  <c r="G262" i="24"/>
  <c r="H262" i="24"/>
  <c r="I262" i="24"/>
  <c r="J262" i="24"/>
  <c r="K262" i="24"/>
  <c r="F263" i="24"/>
  <c r="G263" i="24"/>
  <c r="H263" i="24"/>
  <c r="I263" i="24"/>
  <c r="J263" i="24"/>
  <c r="K263" i="24"/>
  <c r="F264" i="24"/>
  <c r="G264" i="24"/>
  <c r="H264" i="24"/>
  <c r="I264" i="24"/>
  <c r="J264" i="24"/>
  <c r="K264" i="24"/>
  <c r="G256" i="24"/>
  <c r="H256" i="24"/>
  <c r="I256" i="24"/>
  <c r="J256" i="24"/>
  <c r="K256" i="24"/>
  <c r="F256" i="24"/>
  <c r="F245" i="24"/>
  <c r="G245" i="24"/>
  <c r="H245" i="24"/>
  <c r="I245" i="24"/>
  <c r="J245" i="24"/>
  <c r="K245" i="24"/>
  <c r="F246" i="24"/>
  <c r="G246" i="24"/>
  <c r="H246" i="24"/>
  <c r="I246" i="24"/>
  <c r="J246" i="24"/>
  <c r="K246" i="24"/>
  <c r="F247" i="24"/>
  <c r="G247" i="24"/>
  <c r="H247" i="24"/>
  <c r="I247" i="24"/>
  <c r="J247" i="24"/>
  <c r="K247" i="24"/>
  <c r="F248" i="24"/>
  <c r="G248" i="24"/>
  <c r="H248" i="24"/>
  <c r="I248" i="24"/>
  <c r="J248" i="24"/>
  <c r="K248" i="24"/>
  <c r="F249" i="24"/>
  <c r="G249" i="24"/>
  <c r="H249" i="24"/>
  <c r="I249" i="24"/>
  <c r="J249" i="24"/>
  <c r="K249" i="24"/>
  <c r="F250" i="24"/>
  <c r="G250" i="24"/>
  <c r="H250" i="24"/>
  <c r="I250" i="24"/>
  <c r="J250" i="24"/>
  <c r="K250" i="24"/>
  <c r="F251" i="24"/>
  <c r="G251" i="24"/>
  <c r="H251" i="24"/>
  <c r="I251" i="24"/>
  <c r="J251" i="24"/>
  <c r="K251" i="24"/>
  <c r="F252" i="24"/>
  <c r="G252" i="24"/>
  <c r="H252" i="24"/>
  <c r="I252" i="24"/>
  <c r="J252" i="24"/>
  <c r="K252" i="24"/>
  <c r="F253" i="24"/>
  <c r="G253" i="24"/>
  <c r="H253" i="24"/>
  <c r="I253" i="24"/>
  <c r="J253" i="24"/>
  <c r="K253" i="24"/>
  <c r="G244" i="24"/>
  <c r="H244" i="24"/>
  <c r="I244" i="24"/>
  <c r="J244" i="24"/>
  <c r="K244" i="24"/>
  <c r="F244" i="24"/>
  <c r="F217" i="24"/>
  <c r="G217" i="24"/>
  <c r="H217" i="24"/>
  <c r="I217" i="24"/>
  <c r="J217" i="24"/>
  <c r="K217" i="24"/>
  <c r="F218" i="24"/>
  <c r="G218" i="24"/>
  <c r="H218" i="24"/>
  <c r="I218" i="24"/>
  <c r="J218" i="24"/>
  <c r="K218" i="24"/>
  <c r="F219" i="24"/>
  <c r="G219" i="24"/>
  <c r="H219" i="24"/>
  <c r="I219" i="24"/>
  <c r="J219" i="24"/>
  <c r="K219" i="24"/>
  <c r="F220" i="24"/>
  <c r="G220" i="24"/>
  <c r="H220" i="24"/>
  <c r="I220" i="24"/>
  <c r="J220" i="24"/>
  <c r="K220" i="24"/>
  <c r="F221" i="24"/>
  <c r="G221" i="24"/>
  <c r="H221" i="24"/>
  <c r="I221" i="24"/>
  <c r="J221" i="24"/>
  <c r="K221" i="24"/>
  <c r="F222" i="24"/>
  <c r="G222" i="24"/>
  <c r="H222" i="24"/>
  <c r="I222" i="24"/>
  <c r="J222" i="24"/>
  <c r="K222" i="24"/>
  <c r="F223" i="24"/>
  <c r="G223" i="24"/>
  <c r="H223" i="24"/>
  <c r="I223" i="24"/>
  <c r="J223" i="24"/>
  <c r="K223" i="24"/>
  <c r="F224" i="24"/>
  <c r="G224" i="24"/>
  <c r="H224" i="24"/>
  <c r="I224" i="24"/>
  <c r="J224" i="24"/>
  <c r="K224" i="24"/>
  <c r="F225" i="24"/>
  <c r="G225" i="24"/>
  <c r="H225" i="24"/>
  <c r="I225" i="24"/>
  <c r="J225" i="24"/>
  <c r="K225" i="24"/>
  <c r="F226" i="24"/>
  <c r="G226" i="24"/>
  <c r="H226" i="24"/>
  <c r="I226" i="24"/>
  <c r="J226" i="24"/>
  <c r="K226" i="24"/>
  <c r="F227" i="24"/>
  <c r="G227" i="24"/>
  <c r="H227" i="24"/>
  <c r="I227" i="24"/>
  <c r="J227" i="24"/>
  <c r="K227" i="24"/>
  <c r="F228" i="24"/>
  <c r="G228" i="24"/>
  <c r="H228" i="24"/>
  <c r="I228" i="24"/>
  <c r="J228" i="24"/>
  <c r="K228" i="24"/>
  <c r="F229" i="24"/>
  <c r="G229" i="24"/>
  <c r="H229" i="24"/>
  <c r="I229" i="24"/>
  <c r="J229" i="24"/>
  <c r="K229" i="24"/>
  <c r="F230" i="24"/>
  <c r="G230" i="24"/>
  <c r="H230" i="24"/>
  <c r="I230" i="24"/>
  <c r="J230" i="24"/>
  <c r="K230" i="24"/>
  <c r="F231" i="24"/>
  <c r="G231" i="24"/>
  <c r="H231" i="24"/>
  <c r="I231" i="24"/>
  <c r="J231" i="24"/>
  <c r="K231" i="24"/>
  <c r="F232" i="24"/>
  <c r="G232" i="24"/>
  <c r="H232" i="24"/>
  <c r="I232" i="24"/>
  <c r="J232" i="24"/>
  <c r="K232" i="24"/>
  <c r="F233" i="24"/>
  <c r="G233" i="24"/>
  <c r="H233" i="24"/>
  <c r="I233" i="24"/>
  <c r="J233" i="24"/>
  <c r="K233" i="24"/>
  <c r="F234" i="24"/>
  <c r="G234" i="24"/>
  <c r="H234" i="24"/>
  <c r="I234" i="24"/>
  <c r="J234" i="24"/>
  <c r="K234" i="24"/>
  <c r="F235" i="24"/>
  <c r="G235" i="24"/>
  <c r="H235" i="24"/>
  <c r="I235" i="24"/>
  <c r="J235" i="24"/>
  <c r="K235" i="24"/>
  <c r="F236" i="24"/>
  <c r="G236" i="24"/>
  <c r="H236" i="24"/>
  <c r="I236" i="24"/>
  <c r="J236" i="24"/>
  <c r="K236" i="24"/>
  <c r="F237" i="24"/>
  <c r="G237" i="24"/>
  <c r="H237" i="24"/>
  <c r="I237" i="24"/>
  <c r="J237" i="24"/>
  <c r="K237" i="24"/>
  <c r="F238" i="24"/>
  <c r="G238" i="24"/>
  <c r="H238" i="24"/>
  <c r="I238" i="24"/>
  <c r="J238" i="24"/>
  <c r="K238" i="24"/>
  <c r="F239" i="24"/>
  <c r="G239" i="24"/>
  <c r="H239" i="24"/>
  <c r="I239" i="24"/>
  <c r="J239" i="24"/>
  <c r="K239" i="24"/>
  <c r="F240" i="24"/>
  <c r="G240" i="24"/>
  <c r="H240" i="24"/>
  <c r="I240" i="24"/>
  <c r="J240" i="24"/>
  <c r="K240" i="24"/>
  <c r="F241" i="24"/>
  <c r="G241" i="24"/>
  <c r="H241" i="24"/>
  <c r="I241" i="24"/>
  <c r="J241" i="24"/>
  <c r="K241" i="24"/>
  <c r="G216" i="24"/>
  <c r="H216" i="24"/>
  <c r="I216" i="24"/>
  <c r="J216" i="24"/>
  <c r="K216" i="24"/>
  <c r="F216" i="24"/>
  <c r="F210" i="24"/>
  <c r="G210" i="24"/>
  <c r="H210" i="24"/>
  <c r="I210" i="24"/>
  <c r="J210" i="24"/>
  <c r="K210" i="24"/>
  <c r="F211" i="24"/>
  <c r="G211" i="24"/>
  <c r="H211" i="24"/>
  <c r="I211" i="24"/>
  <c r="J211" i="24"/>
  <c r="K211" i="24"/>
  <c r="F212" i="24"/>
  <c r="G212" i="24"/>
  <c r="H212" i="24"/>
  <c r="I212" i="24"/>
  <c r="J212" i="24"/>
  <c r="K212" i="24"/>
  <c r="F213" i="24"/>
  <c r="G213" i="24"/>
  <c r="H213" i="24"/>
  <c r="I213" i="24"/>
  <c r="J213" i="24"/>
  <c r="K213" i="24"/>
  <c r="G209" i="24"/>
  <c r="H209" i="24"/>
  <c r="I209" i="24"/>
  <c r="J209" i="24"/>
  <c r="K209" i="24"/>
  <c r="F209" i="24"/>
  <c r="F204" i="24"/>
  <c r="G204" i="24"/>
  <c r="H204" i="24"/>
  <c r="I204" i="24"/>
  <c r="J204" i="24"/>
  <c r="K204" i="24"/>
  <c r="F205" i="24"/>
  <c r="G205" i="24"/>
  <c r="H205" i="24"/>
  <c r="I205" i="24"/>
  <c r="J205" i="24"/>
  <c r="K205" i="24"/>
  <c r="F206" i="24"/>
  <c r="G206" i="24"/>
  <c r="H206" i="24"/>
  <c r="I206" i="24"/>
  <c r="J206" i="24"/>
  <c r="K206" i="24"/>
  <c r="G203" i="24"/>
  <c r="H203" i="24"/>
  <c r="I203" i="24"/>
  <c r="J203" i="24"/>
  <c r="K203" i="24"/>
  <c r="F203" i="24"/>
  <c r="F186" i="24"/>
  <c r="G186" i="24"/>
  <c r="H186" i="24"/>
  <c r="I186" i="24"/>
  <c r="J186" i="24"/>
  <c r="K186" i="24"/>
  <c r="F187" i="24"/>
  <c r="G187" i="24"/>
  <c r="H187" i="24"/>
  <c r="I187" i="24"/>
  <c r="J187" i="24"/>
  <c r="K187" i="24"/>
  <c r="F188" i="24"/>
  <c r="G188" i="24"/>
  <c r="H188" i="24"/>
  <c r="I188" i="24"/>
  <c r="J188" i="24"/>
  <c r="K188" i="24"/>
  <c r="F189" i="24"/>
  <c r="G189" i="24"/>
  <c r="H189" i="24"/>
  <c r="I189" i="24"/>
  <c r="J189" i="24"/>
  <c r="K189" i="24"/>
  <c r="F190" i="24"/>
  <c r="G190" i="24"/>
  <c r="H190" i="24"/>
  <c r="I190" i="24"/>
  <c r="J190" i="24"/>
  <c r="K190" i="24"/>
  <c r="F191" i="24"/>
  <c r="G191" i="24"/>
  <c r="H191" i="24"/>
  <c r="I191" i="24"/>
  <c r="J191" i="24"/>
  <c r="K191" i="24"/>
  <c r="F192" i="24"/>
  <c r="G192" i="24"/>
  <c r="H192" i="24"/>
  <c r="I192" i="24"/>
  <c r="J192" i="24"/>
  <c r="K192" i="24"/>
  <c r="F193" i="24"/>
  <c r="G193" i="24"/>
  <c r="H193" i="24"/>
  <c r="I193" i="24"/>
  <c r="J193" i="24"/>
  <c r="K193" i="24"/>
  <c r="F194" i="24"/>
  <c r="G194" i="24"/>
  <c r="H194" i="24"/>
  <c r="I194" i="24"/>
  <c r="J194" i="24"/>
  <c r="K194" i="24"/>
  <c r="F195" i="24"/>
  <c r="G195" i="24"/>
  <c r="H195" i="24"/>
  <c r="I195" i="24"/>
  <c r="J195" i="24"/>
  <c r="K195" i="24"/>
  <c r="F196" i="24"/>
  <c r="G196" i="24"/>
  <c r="H196" i="24"/>
  <c r="I196" i="24"/>
  <c r="J196" i="24"/>
  <c r="K196" i="24"/>
  <c r="G185" i="24"/>
  <c r="H185" i="24"/>
  <c r="I185" i="24"/>
  <c r="J185" i="24"/>
  <c r="K185" i="24"/>
  <c r="F185" i="24"/>
  <c r="F169" i="24"/>
  <c r="G169" i="24"/>
  <c r="H169" i="24"/>
  <c r="I169" i="24"/>
  <c r="J169" i="24"/>
  <c r="K169" i="24"/>
  <c r="F170" i="24"/>
  <c r="G170" i="24"/>
  <c r="H170" i="24"/>
  <c r="I170" i="24"/>
  <c r="J170" i="24"/>
  <c r="K170" i="24"/>
  <c r="F171" i="24"/>
  <c r="G171" i="24"/>
  <c r="H171" i="24"/>
  <c r="I171" i="24"/>
  <c r="J171" i="24"/>
  <c r="K171" i="24"/>
  <c r="F172" i="24"/>
  <c r="G172" i="24"/>
  <c r="H172" i="24"/>
  <c r="I172" i="24"/>
  <c r="J172" i="24"/>
  <c r="K172" i="24"/>
  <c r="F173" i="24"/>
  <c r="G173" i="24"/>
  <c r="H173" i="24"/>
  <c r="I173" i="24"/>
  <c r="J173" i="24"/>
  <c r="K173" i="24"/>
  <c r="F174" i="24"/>
  <c r="G174" i="24"/>
  <c r="H174" i="24"/>
  <c r="I174" i="24"/>
  <c r="J174" i="24"/>
  <c r="K174" i="24"/>
  <c r="F175" i="24"/>
  <c r="G175" i="24"/>
  <c r="H175" i="24"/>
  <c r="I175" i="24"/>
  <c r="J175" i="24"/>
  <c r="K175" i="24"/>
  <c r="F176" i="24"/>
  <c r="G176" i="24"/>
  <c r="H176" i="24"/>
  <c r="I176" i="24"/>
  <c r="J176" i="24"/>
  <c r="K176" i="24"/>
  <c r="F177" i="24"/>
  <c r="G177" i="24"/>
  <c r="H177" i="24"/>
  <c r="I177" i="24"/>
  <c r="J177" i="24"/>
  <c r="K177" i="24"/>
  <c r="F178" i="24"/>
  <c r="G178" i="24"/>
  <c r="H178" i="24"/>
  <c r="I178" i="24"/>
  <c r="J178" i="24"/>
  <c r="K178" i="24"/>
  <c r="F179" i="24"/>
  <c r="G179" i="24"/>
  <c r="H179" i="24"/>
  <c r="I179" i="24"/>
  <c r="J179" i="24"/>
  <c r="K179" i="24"/>
  <c r="F180" i="24"/>
  <c r="G180" i="24"/>
  <c r="H180" i="24"/>
  <c r="I180" i="24"/>
  <c r="J180" i="24"/>
  <c r="K180" i="24"/>
  <c r="F181" i="24"/>
  <c r="G181" i="24"/>
  <c r="H181" i="24"/>
  <c r="I181" i="24"/>
  <c r="J181" i="24"/>
  <c r="K181" i="24"/>
  <c r="F182" i="24"/>
  <c r="G182" i="24"/>
  <c r="H182" i="24"/>
  <c r="I182" i="24"/>
  <c r="J182" i="24"/>
  <c r="K182" i="24"/>
  <c r="G168" i="24"/>
  <c r="H168" i="24"/>
  <c r="I168" i="24"/>
  <c r="J168" i="24"/>
  <c r="K168" i="24"/>
  <c r="F168" i="24"/>
  <c r="G162" i="24"/>
  <c r="H162" i="24"/>
  <c r="I162" i="24"/>
  <c r="J162" i="24"/>
  <c r="K162" i="24"/>
  <c r="G163" i="24"/>
  <c r="H163" i="24"/>
  <c r="I163" i="24"/>
  <c r="J163" i="24"/>
  <c r="K163" i="24"/>
  <c r="G164" i="24"/>
  <c r="H164" i="24"/>
  <c r="I164" i="24"/>
  <c r="J164" i="24"/>
  <c r="K164" i="24"/>
  <c r="G165" i="24"/>
  <c r="H165" i="24"/>
  <c r="I165" i="24"/>
  <c r="J165" i="24"/>
  <c r="K165" i="24"/>
  <c r="F163" i="24"/>
  <c r="F164" i="24"/>
  <c r="F165" i="24"/>
  <c r="F162" i="24"/>
  <c r="G148" i="24"/>
  <c r="H148" i="24"/>
  <c r="I148" i="24"/>
  <c r="J148" i="24"/>
  <c r="K148" i="24"/>
  <c r="G149" i="24"/>
  <c r="H149" i="24"/>
  <c r="I149" i="24"/>
  <c r="J149" i="24"/>
  <c r="K149" i="24"/>
  <c r="G150" i="24"/>
  <c r="H150" i="24"/>
  <c r="I150" i="24"/>
  <c r="J150" i="24"/>
  <c r="K150" i="24"/>
  <c r="G151" i="24"/>
  <c r="H151" i="24"/>
  <c r="I151" i="24"/>
  <c r="J151" i="24"/>
  <c r="K151" i="24"/>
  <c r="G152" i="24"/>
  <c r="H152" i="24"/>
  <c r="I152" i="24"/>
  <c r="J152" i="24"/>
  <c r="K152" i="24"/>
  <c r="G153" i="24"/>
  <c r="H153" i="24"/>
  <c r="I153" i="24"/>
  <c r="J153" i="24"/>
  <c r="K153" i="24"/>
  <c r="G154" i="24"/>
  <c r="H154" i="24"/>
  <c r="I154" i="24"/>
  <c r="J154" i="24"/>
  <c r="K154" i="24"/>
  <c r="G155" i="24"/>
  <c r="H155" i="24"/>
  <c r="I155" i="24"/>
  <c r="J155" i="24"/>
  <c r="K155" i="24"/>
  <c r="G156" i="24"/>
  <c r="H156" i="24"/>
  <c r="I156" i="24"/>
  <c r="J156" i="24"/>
  <c r="K156" i="24"/>
  <c r="G157" i="24"/>
  <c r="H157" i="24"/>
  <c r="I157" i="24"/>
  <c r="J157" i="24"/>
  <c r="K157" i="24"/>
  <c r="G158" i="24"/>
  <c r="H158" i="24"/>
  <c r="I158" i="24"/>
  <c r="J158" i="24"/>
  <c r="K158" i="24"/>
  <c r="G159" i="24"/>
  <c r="H159" i="24"/>
  <c r="I159" i="24"/>
  <c r="J159" i="24"/>
  <c r="K159" i="24"/>
  <c r="F149" i="24"/>
  <c r="F150" i="24"/>
  <c r="F151" i="24"/>
  <c r="F152" i="24"/>
  <c r="F153" i="24"/>
  <c r="F154" i="24"/>
  <c r="F155" i="24"/>
  <c r="F156" i="24"/>
  <c r="F157" i="24"/>
  <c r="F158" i="24"/>
  <c r="F159" i="24"/>
  <c r="F148" i="24"/>
  <c r="F130" i="24"/>
  <c r="G130" i="24"/>
  <c r="H130" i="24"/>
  <c r="I130" i="24"/>
  <c r="J130" i="24"/>
  <c r="K130" i="24"/>
  <c r="F131" i="24"/>
  <c r="G131" i="24"/>
  <c r="H131" i="24"/>
  <c r="I131" i="24"/>
  <c r="J131" i="24"/>
  <c r="K131" i="24"/>
  <c r="F132" i="24"/>
  <c r="G132" i="24"/>
  <c r="H132" i="24"/>
  <c r="I132" i="24"/>
  <c r="J132" i="24"/>
  <c r="K132" i="24"/>
  <c r="F133" i="24"/>
  <c r="G133" i="24"/>
  <c r="H133" i="24"/>
  <c r="I133" i="24"/>
  <c r="J133" i="24"/>
  <c r="K133" i="24"/>
  <c r="F134" i="24"/>
  <c r="G134" i="24"/>
  <c r="H134" i="24"/>
  <c r="I134" i="24"/>
  <c r="J134" i="24"/>
  <c r="K134" i="24"/>
  <c r="F135" i="24"/>
  <c r="G135" i="24"/>
  <c r="H135" i="24"/>
  <c r="I135" i="24"/>
  <c r="J135" i="24"/>
  <c r="K135" i="24"/>
  <c r="F136" i="24"/>
  <c r="G136" i="24"/>
  <c r="H136" i="24"/>
  <c r="I136" i="24"/>
  <c r="J136" i="24"/>
  <c r="K136" i="24"/>
  <c r="F137" i="24"/>
  <c r="G137" i="24"/>
  <c r="H137" i="24"/>
  <c r="I137" i="24"/>
  <c r="J137" i="24"/>
  <c r="K137" i="24"/>
  <c r="F138" i="24"/>
  <c r="G138" i="24"/>
  <c r="H138" i="24"/>
  <c r="I138" i="24"/>
  <c r="J138" i="24"/>
  <c r="K138" i="24"/>
  <c r="F139" i="24"/>
  <c r="G139" i="24"/>
  <c r="H139" i="24"/>
  <c r="I139" i="24"/>
  <c r="J139" i="24"/>
  <c r="K139" i="24"/>
  <c r="F140" i="24"/>
  <c r="G140" i="24"/>
  <c r="H140" i="24"/>
  <c r="I140" i="24"/>
  <c r="J140" i="24"/>
  <c r="K140" i="24"/>
  <c r="F141" i="24"/>
  <c r="G141" i="24"/>
  <c r="H141" i="24"/>
  <c r="I141" i="24"/>
  <c r="J141" i="24"/>
  <c r="K141" i="24"/>
  <c r="F142" i="24"/>
  <c r="G142" i="24"/>
  <c r="H142" i="24"/>
  <c r="I142" i="24"/>
  <c r="J142" i="24"/>
  <c r="K142" i="24"/>
  <c r="F143" i="24"/>
  <c r="G143" i="24"/>
  <c r="H143" i="24"/>
  <c r="I143" i="24"/>
  <c r="J143" i="24"/>
  <c r="K143" i="24"/>
  <c r="F144" i="24"/>
  <c r="G144" i="24"/>
  <c r="H144" i="24"/>
  <c r="I144" i="24"/>
  <c r="J144" i="24"/>
  <c r="K144" i="24"/>
  <c r="F145" i="24"/>
  <c r="G145" i="24"/>
  <c r="H145" i="24"/>
  <c r="I145" i="24"/>
  <c r="J145" i="24"/>
  <c r="K145" i="24"/>
  <c r="G129" i="24"/>
  <c r="H129" i="24"/>
  <c r="I129" i="24"/>
  <c r="J129" i="24"/>
  <c r="K129" i="24"/>
  <c r="F129" i="24"/>
  <c r="B143" i="24"/>
  <c r="C143" i="24" s="1"/>
  <c r="B144" i="24"/>
  <c r="C144" i="24" s="1"/>
  <c r="B145" i="24"/>
  <c r="C145" i="24" s="1"/>
  <c r="F104" i="24"/>
  <c r="G104" i="24"/>
  <c r="H104" i="24"/>
  <c r="I104" i="24"/>
  <c r="J104" i="24"/>
  <c r="K104" i="24"/>
  <c r="F105" i="24"/>
  <c r="G105" i="24"/>
  <c r="H105" i="24"/>
  <c r="I105" i="24"/>
  <c r="J105" i="24"/>
  <c r="K105" i="24"/>
  <c r="F106" i="24"/>
  <c r="G106" i="24"/>
  <c r="H106" i="24"/>
  <c r="I106" i="24"/>
  <c r="J106" i="24"/>
  <c r="K106" i="24"/>
  <c r="F107" i="24"/>
  <c r="G107" i="24"/>
  <c r="H107" i="24"/>
  <c r="I107" i="24"/>
  <c r="J107" i="24"/>
  <c r="K107" i="24"/>
  <c r="F108" i="24"/>
  <c r="G108" i="24"/>
  <c r="H108" i="24"/>
  <c r="I108" i="24"/>
  <c r="J108" i="24"/>
  <c r="K108" i="24"/>
  <c r="F109" i="24"/>
  <c r="G109" i="24"/>
  <c r="H109" i="24"/>
  <c r="I109" i="24"/>
  <c r="J109" i="24"/>
  <c r="K109" i="24"/>
  <c r="F110" i="24"/>
  <c r="G110" i="24"/>
  <c r="H110" i="24"/>
  <c r="I110" i="24"/>
  <c r="J110" i="24"/>
  <c r="K110" i="24"/>
  <c r="F111" i="24"/>
  <c r="G111" i="24"/>
  <c r="H111" i="24"/>
  <c r="I111" i="24"/>
  <c r="J111" i="24"/>
  <c r="K111" i="24"/>
  <c r="F112" i="24"/>
  <c r="G112" i="24"/>
  <c r="H112" i="24"/>
  <c r="I112" i="24"/>
  <c r="J112" i="24"/>
  <c r="K112" i="24"/>
  <c r="F113" i="24"/>
  <c r="G113" i="24"/>
  <c r="H113" i="24"/>
  <c r="I113" i="24"/>
  <c r="J113" i="24"/>
  <c r="K113" i="24"/>
  <c r="F114" i="24"/>
  <c r="G114" i="24"/>
  <c r="H114" i="24"/>
  <c r="I114" i="24"/>
  <c r="J114" i="24"/>
  <c r="K114" i="24"/>
  <c r="F115" i="24"/>
  <c r="G115" i="24"/>
  <c r="H115" i="24"/>
  <c r="I115" i="24"/>
  <c r="J115" i="24"/>
  <c r="K115" i="24"/>
  <c r="F116" i="24"/>
  <c r="G116" i="24"/>
  <c r="H116" i="24"/>
  <c r="I116" i="24"/>
  <c r="J116" i="24"/>
  <c r="K116" i="24"/>
  <c r="F117" i="24"/>
  <c r="G117" i="24"/>
  <c r="H117" i="24"/>
  <c r="I117" i="24"/>
  <c r="J117" i="24"/>
  <c r="K117" i="24"/>
  <c r="F118" i="24"/>
  <c r="G118" i="24"/>
  <c r="H118" i="24"/>
  <c r="I118" i="24"/>
  <c r="J118" i="24"/>
  <c r="K118" i="24"/>
  <c r="F119" i="24"/>
  <c r="G119" i="24"/>
  <c r="H119" i="24"/>
  <c r="I119" i="24"/>
  <c r="J119" i="24"/>
  <c r="K119" i="24"/>
  <c r="F120" i="24"/>
  <c r="G120" i="24"/>
  <c r="H120" i="24"/>
  <c r="I120" i="24"/>
  <c r="J120" i="24"/>
  <c r="K120" i="24"/>
  <c r="F121" i="24"/>
  <c r="G121" i="24"/>
  <c r="H121" i="24"/>
  <c r="I121" i="24"/>
  <c r="J121" i="24"/>
  <c r="K121" i="24"/>
  <c r="F122" i="24"/>
  <c r="G122" i="24"/>
  <c r="H122" i="24"/>
  <c r="I122" i="24"/>
  <c r="J122" i="24"/>
  <c r="K122" i="24"/>
  <c r="F123" i="24"/>
  <c r="G123" i="24"/>
  <c r="H123" i="24"/>
  <c r="I123" i="24"/>
  <c r="J123" i="24"/>
  <c r="K123" i="24"/>
  <c r="F124" i="24"/>
  <c r="G124" i="24"/>
  <c r="H124" i="24"/>
  <c r="I124" i="24"/>
  <c r="J124" i="24"/>
  <c r="K124" i="24"/>
  <c r="F125" i="24"/>
  <c r="G125" i="24"/>
  <c r="H125" i="24"/>
  <c r="I125" i="24"/>
  <c r="J125" i="24"/>
  <c r="K125" i="24"/>
  <c r="F126" i="24"/>
  <c r="G126" i="24"/>
  <c r="H126" i="24"/>
  <c r="I126" i="24"/>
  <c r="J126" i="24"/>
  <c r="K126" i="24"/>
  <c r="G103" i="24"/>
  <c r="H103" i="24"/>
  <c r="I103" i="24"/>
  <c r="J103" i="24"/>
  <c r="K103" i="24"/>
  <c r="F103" i="24"/>
  <c r="F97" i="24"/>
  <c r="G97" i="24"/>
  <c r="H97" i="24"/>
  <c r="I97" i="24"/>
  <c r="J97" i="24"/>
  <c r="K97" i="24"/>
  <c r="F98" i="24"/>
  <c r="G98" i="24"/>
  <c r="H98" i="24"/>
  <c r="I98" i="24"/>
  <c r="J98" i="24"/>
  <c r="K98" i="24"/>
  <c r="F99" i="24"/>
  <c r="G99" i="24"/>
  <c r="H99" i="24"/>
  <c r="I99" i="24"/>
  <c r="J99" i="24"/>
  <c r="K99" i="24"/>
  <c r="F100" i="24"/>
  <c r="G100" i="24"/>
  <c r="H100" i="24"/>
  <c r="I100" i="24"/>
  <c r="J100" i="24"/>
  <c r="K100" i="24"/>
  <c r="G96" i="24"/>
  <c r="H96" i="24"/>
  <c r="I96" i="24"/>
  <c r="J96" i="24"/>
  <c r="K96" i="24"/>
  <c r="F96" i="24"/>
  <c r="F69" i="24"/>
  <c r="G69" i="24"/>
  <c r="H69" i="24"/>
  <c r="I69" i="24"/>
  <c r="J69" i="24"/>
  <c r="K69" i="24"/>
  <c r="F70" i="24"/>
  <c r="G70" i="24"/>
  <c r="H70" i="24"/>
  <c r="I70" i="24"/>
  <c r="J70" i="24"/>
  <c r="K70" i="24"/>
  <c r="F71" i="24"/>
  <c r="G71" i="24"/>
  <c r="H71" i="24"/>
  <c r="I71" i="24"/>
  <c r="J71" i="24"/>
  <c r="K71" i="24"/>
  <c r="F72" i="24"/>
  <c r="G72" i="24"/>
  <c r="H72" i="24"/>
  <c r="I72" i="24"/>
  <c r="J72" i="24"/>
  <c r="K72" i="24"/>
  <c r="F73" i="24"/>
  <c r="G73" i="24"/>
  <c r="H73" i="24"/>
  <c r="I73" i="24"/>
  <c r="J73" i="24"/>
  <c r="K73" i="24"/>
  <c r="F74" i="24"/>
  <c r="G74" i="24"/>
  <c r="H74" i="24"/>
  <c r="I74" i="24"/>
  <c r="J74" i="24"/>
  <c r="K74" i="24"/>
  <c r="F75" i="24"/>
  <c r="G75" i="24"/>
  <c r="H75" i="24"/>
  <c r="I75" i="24"/>
  <c r="J75" i="24"/>
  <c r="K75" i="24"/>
  <c r="F76" i="24"/>
  <c r="G76" i="24"/>
  <c r="H76" i="24"/>
  <c r="I76" i="24"/>
  <c r="J76" i="24"/>
  <c r="K76" i="24"/>
  <c r="F77" i="24"/>
  <c r="G77" i="24"/>
  <c r="H77" i="24"/>
  <c r="I77" i="24"/>
  <c r="J77" i="24"/>
  <c r="K77" i="24"/>
  <c r="F78" i="24"/>
  <c r="G78" i="24"/>
  <c r="H78" i="24"/>
  <c r="I78" i="24"/>
  <c r="J78" i="24"/>
  <c r="K78" i="24"/>
  <c r="F79" i="24"/>
  <c r="G79" i="24"/>
  <c r="H79" i="24"/>
  <c r="I79" i="24"/>
  <c r="J79" i="24"/>
  <c r="K79" i="24"/>
  <c r="F80" i="24"/>
  <c r="G80" i="24"/>
  <c r="H80" i="24"/>
  <c r="I80" i="24"/>
  <c r="J80" i="24"/>
  <c r="K80" i="24"/>
  <c r="F81" i="24"/>
  <c r="G81" i="24"/>
  <c r="H81" i="24"/>
  <c r="I81" i="24"/>
  <c r="J81" i="24"/>
  <c r="K81" i="24"/>
  <c r="F82" i="24"/>
  <c r="G82" i="24"/>
  <c r="H82" i="24"/>
  <c r="I82" i="24"/>
  <c r="J82" i="24"/>
  <c r="K82" i="24"/>
  <c r="F83" i="24"/>
  <c r="G83" i="24"/>
  <c r="H83" i="24"/>
  <c r="I83" i="24"/>
  <c r="J83" i="24"/>
  <c r="K83" i="24"/>
  <c r="F84" i="24"/>
  <c r="G84" i="24"/>
  <c r="H84" i="24"/>
  <c r="I84" i="24"/>
  <c r="J84" i="24"/>
  <c r="K84" i="24"/>
  <c r="F85" i="24"/>
  <c r="G85" i="24"/>
  <c r="H85" i="24"/>
  <c r="I85" i="24"/>
  <c r="J85" i="24"/>
  <c r="K85" i="24"/>
  <c r="F86" i="24"/>
  <c r="G86" i="24"/>
  <c r="H86" i="24"/>
  <c r="I86" i="24"/>
  <c r="J86" i="24"/>
  <c r="K86" i="24"/>
  <c r="F87" i="24"/>
  <c r="G87" i="24"/>
  <c r="H87" i="24"/>
  <c r="I87" i="24"/>
  <c r="J87" i="24"/>
  <c r="K87" i="24"/>
  <c r="F88" i="24"/>
  <c r="G88" i="24"/>
  <c r="H88" i="24"/>
  <c r="I88" i="24"/>
  <c r="J88" i="24"/>
  <c r="K88" i="24"/>
  <c r="F89" i="24"/>
  <c r="G89" i="24"/>
  <c r="H89" i="24"/>
  <c r="I89" i="24"/>
  <c r="J89" i="24"/>
  <c r="K89" i="24"/>
  <c r="F90" i="24"/>
  <c r="G90" i="24"/>
  <c r="H90" i="24"/>
  <c r="I90" i="24"/>
  <c r="J90" i="24"/>
  <c r="K90" i="24"/>
  <c r="F91" i="24"/>
  <c r="G91" i="24"/>
  <c r="H91" i="24"/>
  <c r="I91" i="24"/>
  <c r="J91" i="24"/>
  <c r="K91" i="24"/>
  <c r="F92" i="24"/>
  <c r="G92" i="24"/>
  <c r="H92" i="24"/>
  <c r="I92" i="24"/>
  <c r="J92" i="24"/>
  <c r="K92" i="24"/>
  <c r="F93" i="24"/>
  <c r="G93" i="24"/>
  <c r="H93" i="24"/>
  <c r="I93" i="24"/>
  <c r="J93" i="24"/>
  <c r="K93" i="24"/>
  <c r="G68" i="24"/>
  <c r="H68" i="24"/>
  <c r="I68" i="24"/>
  <c r="J68" i="24"/>
  <c r="K68" i="24"/>
  <c r="F68" i="24"/>
  <c r="F44" i="24"/>
  <c r="G44" i="24"/>
  <c r="H44" i="24"/>
  <c r="I44" i="24"/>
  <c r="J44" i="24"/>
  <c r="K44" i="24"/>
  <c r="F45" i="24"/>
  <c r="G45" i="24"/>
  <c r="H45" i="24"/>
  <c r="I45" i="24"/>
  <c r="J45" i="24"/>
  <c r="K45" i="24"/>
  <c r="F46" i="24"/>
  <c r="G46" i="24"/>
  <c r="H46" i="24"/>
  <c r="I46" i="24"/>
  <c r="J46" i="24"/>
  <c r="K46" i="24"/>
  <c r="F47" i="24"/>
  <c r="G47" i="24"/>
  <c r="H47" i="24"/>
  <c r="I47" i="24"/>
  <c r="J47" i="24"/>
  <c r="K47" i="24"/>
  <c r="F48" i="24"/>
  <c r="G48" i="24"/>
  <c r="H48" i="24"/>
  <c r="I48" i="24"/>
  <c r="J48" i="24"/>
  <c r="K48" i="24"/>
  <c r="F49" i="24"/>
  <c r="G49" i="24"/>
  <c r="H49" i="24"/>
  <c r="I49" i="24"/>
  <c r="J49" i="24"/>
  <c r="K49" i="24"/>
  <c r="F50" i="24"/>
  <c r="G50" i="24"/>
  <c r="H50" i="24"/>
  <c r="I50" i="24"/>
  <c r="J50" i="24"/>
  <c r="K50" i="24"/>
  <c r="F51" i="24"/>
  <c r="G51" i="24"/>
  <c r="H51" i="24"/>
  <c r="I51" i="24"/>
  <c r="J51" i="24"/>
  <c r="K51" i="24"/>
  <c r="F52" i="24"/>
  <c r="G52" i="24"/>
  <c r="H52" i="24"/>
  <c r="I52" i="24"/>
  <c r="J52" i="24"/>
  <c r="K52" i="24"/>
  <c r="F53" i="24"/>
  <c r="G53" i="24"/>
  <c r="H53" i="24"/>
  <c r="I53" i="24"/>
  <c r="J53" i="24"/>
  <c r="K53" i="24"/>
  <c r="F54" i="24"/>
  <c r="G54" i="24"/>
  <c r="H54" i="24"/>
  <c r="I54" i="24"/>
  <c r="J54" i="24"/>
  <c r="K54" i="24"/>
  <c r="F55" i="24"/>
  <c r="G55" i="24"/>
  <c r="H55" i="24"/>
  <c r="I55" i="24"/>
  <c r="J55" i="24"/>
  <c r="K55" i="24"/>
  <c r="F56" i="24"/>
  <c r="G56" i="24"/>
  <c r="H56" i="24"/>
  <c r="I56" i="24"/>
  <c r="J56" i="24"/>
  <c r="K56" i="24"/>
  <c r="F57" i="24"/>
  <c r="G57" i="24"/>
  <c r="H57" i="24"/>
  <c r="I57" i="24"/>
  <c r="J57" i="24"/>
  <c r="K57" i="24"/>
  <c r="F58" i="24"/>
  <c r="G58" i="24"/>
  <c r="H58" i="24"/>
  <c r="I58" i="24"/>
  <c r="J58" i="24"/>
  <c r="K58" i="24"/>
  <c r="F59" i="24"/>
  <c r="G59" i="24"/>
  <c r="H59" i="24"/>
  <c r="I59" i="24"/>
  <c r="J59" i="24"/>
  <c r="K59" i="24"/>
  <c r="F60" i="24"/>
  <c r="G60" i="24"/>
  <c r="H60" i="24"/>
  <c r="I60" i="24"/>
  <c r="J60" i="24"/>
  <c r="K60" i="24"/>
  <c r="F61" i="24"/>
  <c r="G61" i="24"/>
  <c r="H61" i="24"/>
  <c r="I61" i="24"/>
  <c r="J61" i="24"/>
  <c r="K61" i="24"/>
  <c r="F62" i="24"/>
  <c r="G62" i="24"/>
  <c r="H62" i="24"/>
  <c r="I62" i="24"/>
  <c r="J62" i="24"/>
  <c r="K62" i="24"/>
  <c r="F63" i="24"/>
  <c r="G63" i="24"/>
  <c r="H63" i="24"/>
  <c r="I63" i="24"/>
  <c r="J63" i="24"/>
  <c r="K63" i="24"/>
  <c r="F64" i="24"/>
  <c r="G64" i="24"/>
  <c r="H64" i="24"/>
  <c r="I64" i="24"/>
  <c r="J64" i="24"/>
  <c r="K64" i="24"/>
  <c r="F65" i="24"/>
  <c r="G65" i="24"/>
  <c r="H65" i="24"/>
  <c r="I65" i="24"/>
  <c r="J65" i="24"/>
  <c r="K65" i="24"/>
  <c r="G43" i="24"/>
  <c r="H43" i="24"/>
  <c r="I43" i="24"/>
  <c r="J43" i="24"/>
  <c r="K43" i="24"/>
  <c r="F43" i="24"/>
  <c r="F11" i="24"/>
  <c r="G11" i="24"/>
  <c r="H11" i="24"/>
  <c r="I11" i="24"/>
  <c r="J11" i="24"/>
  <c r="K11" i="24"/>
  <c r="F12" i="24"/>
  <c r="G12" i="24"/>
  <c r="H12" i="24"/>
  <c r="I12" i="24"/>
  <c r="J12" i="24"/>
  <c r="K12" i="24"/>
  <c r="F13" i="24"/>
  <c r="G13" i="24"/>
  <c r="H13" i="24"/>
  <c r="I13" i="24"/>
  <c r="J13" i="24"/>
  <c r="K13" i="24"/>
  <c r="F14" i="24"/>
  <c r="G14" i="24"/>
  <c r="H14" i="24"/>
  <c r="I14" i="24"/>
  <c r="J14" i="24"/>
  <c r="K14" i="24"/>
  <c r="F15" i="24"/>
  <c r="G15" i="24"/>
  <c r="H15" i="24"/>
  <c r="I15" i="24"/>
  <c r="J15" i="24"/>
  <c r="K15" i="24"/>
  <c r="F16" i="24"/>
  <c r="G16" i="24"/>
  <c r="H16" i="24"/>
  <c r="I16" i="24"/>
  <c r="J16" i="24"/>
  <c r="K16" i="24"/>
  <c r="F17" i="24"/>
  <c r="G17" i="24"/>
  <c r="H17" i="24"/>
  <c r="I17" i="24"/>
  <c r="J17" i="24"/>
  <c r="K17" i="24"/>
  <c r="F18" i="24"/>
  <c r="G18" i="24"/>
  <c r="H18" i="24"/>
  <c r="I18" i="24"/>
  <c r="J18" i="24"/>
  <c r="K18" i="24"/>
  <c r="F19" i="24"/>
  <c r="G19" i="24"/>
  <c r="H19" i="24"/>
  <c r="I19" i="24"/>
  <c r="J19" i="24"/>
  <c r="K19" i="24"/>
  <c r="F20" i="24"/>
  <c r="G20" i="24"/>
  <c r="H20" i="24"/>
  <c r="I20" i="24"/>
  <c r="J20" i="24"/>
  <c r="K20" i="24"/>
  <c r="F21" i="24"/>
  <c r="G21" i="24"/>
  <c r="H21" i="24"/>
  <c r="I21" i="24"/>
  <c r="J21" i="24"/>
  <c r="K21" i="24"/>
  <c r="F22" i="24"/>
  <c r="G22" i="24"/>
  <c r="H22" i="24"/>
  <c r="I22" i="24"/>
  <c r="J22" i="24"/>
  <c r="K22" i="24"/>
  <c r="F23" i="24"/>
  <c r="G23" i="24"/>
  <c r="H23" i="24"/>
  <c r="I23" i="24"/>
  <c r="J23" i="24"/>
  <c r="K23" i="24"/>
  <c r="F24" i="24"/>
  <c r="G24" i="24"/>
  <c r="H24" i="24"/>
  <c r="I24" i="24"/>
  <c r="J24" i="24"/>
  <c r="K24" i="24"/>
  <c r="F25" i="24"/>
  <c r="G25" i="24"/>
  <c r="H25" i="24"/>
  <c r="I25" i="24"/>
  <c r="J25" i="24"/>
  <c r="K25" i="24"/>
  <c r="F26" i="24"/>
  <c r="G26" i="24"/>
  <c r="H26" i="24"/>
  <c r="I26" i="24"/>
  <c r="J26" i="24"/>
  <c r="K26" i="24"/>
  <c r="F27" i="24"/>
  <c r="G27" i="24"/>
  <c r="H27" i="24"/>
  <c r="I27" i="24"/>
  <c r="J27" i="24"/>
  <c r="K27" i="24"/>
  <c r="F28" i="24"/>
  <c r="G28" i="24"/>
  <c r="H28" i="24"/>
  <c r="I28" i="24"/>
  <c r="J28" i="24"/>
  <c r="K28" i="24"/>
  <c r="F29" i="24"/>
  <c r="G29" i="24"/>
  <c r="H29" i="24"/>
  <c r="I29" i="24"/>
  <c r="J29" i="24"/>
  <c r="K29" i="24"/>
  <c r="F30" i="24"/>
  <c r="G30" i="24"/>
  <c r="H30" i="24"/>
  <c r="I30" i="24"/>
  <c r="J30" i="24"/>
  <c r="K30" i="24"/>
  <c r="F31" i="24"/>
  <c r="G31" i="24"/>
  <c r="H31" i="24"/>
  <c r="I31" i="24"/>
  <c r="J31" i="24"/>
  <c r="K31" i="24"/>
  <c r="F32" i="24"/>
  <c r="G32" i="24"/>
  <c r="H32" i="24"/>
  <c r="I32" i="24"/>
  <c r="J32" i="24"/>
  <c r="K32" i="24"/>
  <c r="F33" i="24"/>
  <c r="G33" i="24"/>
  <c r="H33" i="24"/>
  <c r="I33" i="24"/>
  <c r="J33" i="24"/>
  <c r="K33" i="24"/>
  <c r="F34" i="24"/>
  <c r="G34" i="24"/>
  <c r="H34" i="24"/>
  <c r="I34" i="24"/>
  <c r="J34" i="24"/>
  <c r="K34" i="24"/>
  <c r="F35" i="24"/>
  <c r="G35" i="24"/>
  <c r="H35" i="24"/>
  <c r="I35" i="24"/>
  <c r="J35" i="24"/>
  <c r="K35" i="24"/>
  <c r="F36" i="24"/>
  <c r="G36" i="24"/>
  <c r="H36" i="24"/>
  <c r="I36" i="24"/>
  <c r="J36" i="24"/>
  <c r="K36" i="24"/>
  <c r="F37" i="24"/>
  <c r="G37" i="24"/>
  <c r="H37" i="24"/>
  <c r="I37" i="24"/>
  <c r="J37" i="24"/>
  <c r="K37" i="24"/>
  <c r="F38" i="24"/>
  <c r="G38" i="24"/>
  <c r="H38" i="24"/>
  <c r="I38" i="24"/>
  <c r="J38" i="24"/>
  <c r="K38" i="24"/>
  <c r="F39" i="24"/>
  <c r="G39" i="24"/>
  <c r="H39" i="24"/>
  <c r="I39" i="24"/>
  <c r="J39" i="24"/>
  <c r="K39" i="24"/>
  <c r="F40" i="24"/>
  <c r="G40" i="24"/>
  <c r="H40" i="24"/>
  <c r="I40" i="24"/>
  <c r="J40" i="24"/>
  <c r="K40" i="24"/>
  <c r="G10" i="24"/>
  <c r="H10" i="24"/>
  <c r="I10" i="24"/>
  <c r="J10" i="24"/>
  <c r="K10" i="24"/>
  <c r="F10" i="24"/>
  <c r="M69" i="22"/>
  <c r="N69" i="22"/>
  <c r="L69" i="22"/>
  <c r="M152" i="22"/>
  <c r="N152" i="22"/>
  <c r="O152" i="22"/>
  <c r="AA152" i="22" s="1"/>
  <c r="B162" i="22"/>
  <c r="P160" i="22"/>
  <c r="AB160" i="22" s="1"/>
  <c r="Q160" i="22"/>
  <c r="AC160" i="22" s="1"/>
  <c r="R160" i="22"/>
  <c r="AD160" i="22" s="1"/>
  <c r="S160" i="22"/>
  <c r="AE160" i="22" s="1"/>
  <c r="T160" i="22"/>
  <c r="AF160" i="22" s="1"/>
  <c r="U160" i="22"/>
  <c r="V160" i="22"/>
  <c r="W160" i="22"/>
  <c r="X160" i="22"/>
  <c r="Y160" i="22"/>
  <c r="Z160" i="22"/>
  <c r="O160" i="22"/>
  <c r="AA160" i="22" s="1"/>
  <c r="M160" i="22"/>
  <c r="N160" i="22"/>
  <c r="L160" i="22"/>
  <c r="D160" i="22"/>
  <c r="B160" i="22"/>
  <c r="C160" i="22" s="1"/>
  <c r="B159" i="22"/>
  <c r="C159" i="22" s="1"/>
  <c r="P157" i="22"/>
  <c r="AB157" i="22" s="1"/>
  <c r="Q157" i="22"/>
  <c r="AC157" i="22" s="1"/>
  <c r="R157" i="22"/>
  <c r="AD157" i="22" s="1"/>
  <c r="S157" i="22"/>
  <c r="AE157" i="22" s="1"/>
  <c r="T157" i="22"/>
  <c r="AF157" i="22" s="1"/>
  <c r="U157" i="22"/>
  <c r="V157" i="22"/>
  <c r="W157" i="22"/>
  <c r="X157" i="22"/>
  <c r="Y157" i="22"/>
  <c r="Z157" i="22"/>
  <c r="O157" i="22"/>
  <c r="AA157" i="22" s="1"/>
  <c r="M157" i="22"/>
  <c r="N157" i="22"/>
  <c r="L157" i="22"/>
  <c r="P152" i="22"/>
  <c r="AB152" i="22" s="1"/>
  <c r="Q152" i="22"/>
  <c r="AC152" i="22" s="1"/>
  <c r="R152" i="22"/>
  <c r="AD152" i="22" s="1"/>
  <c r="S152" i="22"/>
  <c r="AE152" i="22" s="1"/>
  <c r="T152" i="22"/>
  <c r="AF152" i="22" s="1"/>
  <c r="U152" i="22"/>
  <c r="V152" i="22"/>
  <c r="W152" i="22"/>
  <c r="X152" i="22"/>
  <c r="Y152" i="22"/>
  <c r="Z152" i="22"/>
  <c r="L152" i="22"/>
  <c r="P140" i="22"/>
  <c r="Q140" i="22"/>
  <c r="R140" i="22"/>
  <c r="S140" i="22"/>
  <c r="T140" i="22"/>
  <c r="U140" i="22"/>
  <c r="V140" i="22"/>
  <c r="W140" i="22"/>
  <c r="X140" i="22"/>
  <c r="Y140" i="22"/>
  <c r="Z140" i="22"/>
  <c r="O140" i="22"/>
  <c r="AA140" i="22" s="1"/>
  <c r="M140" i="22"/>
  <c r="N140" i="22"/>
  <c r="L140" i="22"/>
  <c r="P125" i="22"/>
  <c r="Q125" i="22"/>
  <c r="R125" i="22"/>
  <c r="S125" i="22"/>
  <c r="T125" i="22"/>
  <c r="U125" i="22"/>
  <c r="V125" i="22"/>
  <c r="W125" i="22"/>
  <c r="X125" i="22"/>
  <c r="Y125" i="22"/>
  <c r="Z125" i="22"/>
  <c r="O125" i="22"/>
  <c r="AA125" i="22" s="1"/>
  <c r="M125" i="22"/>
  <c r="N125" i="22"/>
  <c r="L125" i="22"/>
  <c r="P121" i="22"/>
  <c r="Q121" i="22"/>
  <c r="R121" i="22"/>
  <c r="S121" i="22"/>
  <c r="T121" i="22"/>
  <c r="U121" i="22"/>
  <c r="V121" i="22"/>
  <c r="W121" i="22"/>
  <c r="X121" i="22"/>
  <c r="Y121" i="22"/>
  <c r="Z121" i="22"/>
  <c r="O121" i="22"/>
  <c r="AA121" i="22" s="1"/>
  <c r="M121" i="22"/>
  <c r="N121" i="22"/>
  <c r="L121" i="22"/>
  <c r="P115" i="22"/>
  <c r="Q115" i="22"/>
  <c r="R115" i="22"/>
  <c r="S115" i="22"/>
  <c r="T115" i="22"/>
  <c r="U115" i="22"/>
  <c r="V115" i="22"/>
  <c r="W115" i="22"/>
  <c r="X115" i="22"/>
  <c r="Y115" i="22"/>
  <c r="Z115" i="22"/>
  <c r="O115" i="22"/>
  <c r="AA115" i="22" s="1"/>
  <c r="M115" i="22"/>
  <c r="N115" i="22"/>
  <c r="L115" i="22"/>
  <c r="P110" i="22"/>
  <c r="Q110" i="22"/>
  <c r="R110" i="22"/>
  <c r="S110" i="22"/>
  <c r="T110" i="22"/>
  <c r="U110" i="22"/>
  <c r="V110" i="22"/>
  <c r="W110" i="22"/>
  <c r="X110" i="22"/>
  <c r="Y110" i="22"/>
  <c r="Z110" i="22"/>
  <c r="O110" i="22"/>
  <c r="AA110" i="22" s="1"/>
  <c r="M110" i="22"/>
  <c r="N110" i="22"/>
  <c r="L110" i="22"/>
  <c r="P106" i="22"/>
  <c r="Q106" i="22"/>
  <c r="R106" i="22"/>
  <c r="S106" i="22"/>
  <c r="T106" i="22"/>
  <c r="U106" i="22"/>
  <c r="V106" i="22"/>
  <c r="W106" i="22"/>
  <c r="X106" i="22"/>
  <c r="Y106" i="22"/>
  <c r="Z106" i="22"/>
  <c r="O106" i="22"/>
  <c r="AA106" i="22" s="1"/>
  <c r="M106" i="22"/>
  <c r="N106" i="22"/>
  <c r="L106" i="22"/>
  <c r="AA94" i="22"/>
  <c r="M94" i="22"/>
  <c r="N94" i="22"/>
  <c r="L94" i="22"/>
  <c r="P87" i="22"/>
  <c r="Q87" i="22"/>
  <c r="R87" i="22"/>
  <c r="S87" i="22"/>
  <c r="T87" i="22"/>
  <c r="U87" i="22"/>
  <c r="V87" i="22"/>
  <c r="W87" i="22"/>
  <c r="X87" i="22"/>
  <c r="Y87" i="22"/>
  <c r="Z87" i="22"/>
  <c r="O87" i="22"/>
  <c r="AA87" i="22" s="1"/>
  <c r="M87" i="22"/>
  <c r="N87" i="22"/>
  <c r="L87" i="22"/>
  <c r="P77" i="22"/>
  <c r="Q77" i="22"/>
  <c r="R77" i="22"/>
  <c r="S77" i="22"/>
  <c r="T77" i="22"/>
  <c r="U77" i="22"/>
  <c r="V77" i="22"/>
  <c r="W77" i="22"/>
  <c r="X77" i="22"/>
  <c r="Y77" i="22"/>
  <c r="Z77" i="22"/>
  <c r="O77" i="22"/>
  <c r="AA77" i="22" s="1"/>
  <c r="M77" i="22"/>
  <c r="N77" i="22"/>
  <c r="L77" i="22"/>
  <c r="P69" i="22"/>
  <c r="Q69" i="22"/>
  <c r="R69" i="22"/>
  <c r="S69" i="22"/>
  <c r="T69" i="22"/>
  <c r="U69" i="22"/>
  <c r="V69" i="22"/>
  <c r="W69" i="22"/>
  <c r="X69" i="22"/>
  <c r="Y69" i="22"/>
  <c r="Z69" i="22"/>
  <c r="O69" i="22"/>
  <c r="AA69" i="22" s="1"/>
  <c r="P58" i="22"/>
  <c r="Q58" i="22"/>
  <c r="R58" i="22"/>
  <c r="S58" i="22"/>
  <c r="T58" i="22"/>
  <c r="U58" i="22"/>
  <c r="V58" i="22"/>
  <c r="W58" i="22"/>
  <c r="X58" i="22"/>
  <c r="Y58" i="22"/>
  <c r="Z58" i="22"/>
  <c r="O58" i="22"/>
  <c r="M58" i="22"/>
  <c r="N58" i="22"/>
  <c r="L58" i="22"/>
  <c r="P54" i="22"/>
  <c r="Q54" i="22"/>
  <c r="R54" i="22"/>
  <c r="S54" i="22"/>
  <c r="T54" i="22"/>
  <c r="U54" i="22"/>
  <c r="V54" i="22"/>
  <c r="W54" i="22"/>
  <c r="X54" i="22"/>
  <c r="Y54" i="22"/>
  <c r="Z54" i="22"/>
  <c r="O54" i="22"/>
  <c r="M54" i="22"/>
  <c r="N54" i="22"/>
  <c r="L54" i="22"/>
  <c r="P40" i="22"/>
  <c r="AB40" i="22" s="1"/>
  <c r="Q40" i="22"/>
  <c r="AC40" i="22" s="1"/>
  <c r="R40" i="22"/>
  <c r="AD40" i="22" s="1"/>
  <c r="S40" i="22"/>
  <c r="AE40" i="22" s="1"/>
  <c r="T40" i="22"/>
  <c r="AF40" i="22" s="1"/>
  <c r="U40" i="22"/>
  <c r="V40" i="22"/>
  <c r="W40" i="22"/>
  <c r="X40" i="22"/>
  <c r="Y40" i="22"/>
  <c r="Z40" i="22"/>
  <c r="O40" i="22"/>
  <c r="AA40" i="22" s="1"/>
  <c r="M40" i="22"/>
  <c r="N40" i="22"/>
  <c r="L40" i="22"/>
  <c r="P27" i="22"/>
  <c r="Q27" i="22"/>
  <c r="S27" i="22"/>
  <c r="T27" i="22"/>
  <c r="U27" i="22"/>
  <c r="V27" i="22"/>
  <c r="W27" i="22"/>
  <c r="X27" i="22"/>
  <c r="Y27" i="22"/>
  <c r="Z27" i="22"/>
  <c r="O27" i="22"/>
  <c r="M27" i="22"/>
  <c r="N27" i="22"/>
  <c r="L27" i="22"/>
  <c r="AI157" i="22" l="1"/>
  <c r="AI152" i="22"/>
  <c r="U276" i="24"/>
  <c r="U277" i="24" s="1"/>
  <c r="R276" i="24"/>
  <c r="R277" i="24" s="1"/>
  <c r="Y276" i="24"/>
  <c r="Y277" i="24" s="1"/>
  <c r="X276" i="24"/>
  <c r="X277" i="24" s="1"/>
  <c r="W276" i="24"/>
  <c r="W277" i="24" s="1"/>
  <c r="T276" i="24"/>
  <c r="T277" i="24" s="1"/>
  <c r="T321" i="21"/>
  <c r="T323" i="21" s="1"/>
  <c r="S321" i="21"/>
  <c r="S323" i="21" s="1"/>
  <c r="R321" i="21"/>
  <c r="R323" i="21" s="1"/>
  <c r="Q321" i="21"/>
  <c r="V321" i="21"/>
  <c r="V323" i="21" s="1"/>
  <c r="Z321" i="21"/>
  <c r="Z323" i="21" s="1"/>
  <c r="Y321" i="21"/>
  <c r="Y323" i="21" s="1"/>
  <c r="W321" i="21"/>
  <c r="W323" i="21" s="1"/>
  <c r="P321" i="21"/>
  <c r="O321" i="21"/>
  <c r="O323" i="21"/>
  <c r="AH322" i="21"/>
  <c r="U321" i="21"/>
  <c r="U323" i="21" s="1"/>
  <c r="X321" i="21"/>
  <c r="X323" i="21" s="1"/>
  <c r="D145" i="24"/>
  <c r="D144" i="24"/>
  <c r="D143" i="24"/>
  <c r="D159" i="22"/>
  <c r="G154" i="22"/>
  <c r="H154" i="22"/>
  <c r="I154" i="22"/>
  <c r="J154" i="22"/>
  <c r="K154" i="22"/>
  <c r="G155" i="22"/>
  <c r="H155" i="22"/>
  <c r="I155" i="22"/>
  <c r="J155" i="22"/>
  <c r="K155" i="22"/>
  <c r="G156" i="22"/>
  <c r="H156" i="22"/>
  <c r="I156" i="22"/>
  <c r="J156" i="22"/>
  <c r="K156" i="22"/>
  <c r="F155" i="22"/>
  <c r="F156" i="22"/>
  <c r="F154" i="22"/>
  <c r="F143" i="22"/>
  <c r="G143" i="22"/>
  <c r="H143" i="22"/>
  <c r="I143" i="22"/>
  <c r="J143" i="22"/>
  <c r="K143" i="22"/>
  <c r="F144" i="22"/>
  <c r="G144" i="22"/>
  <c r="H144" i="22"/>
  <c r="I144" i="22"/>
  <c r="J144" i="22"/>
  <c r="K144" i="22"/>
  <c r="F145" i="22"/>
  <c r="G145" i="22"/>
  <c r="H145" i="22"/>
  <c r="I145" i="22"/>
  <c r="J145" i="22"/>
  <c r="K145" i="22"/>
  <c r="F146" i="22"/>
  <c r="G146" i="22"/>
  <c r="H146" i="22"/>
  <c r="I146" i="22"/>
  <c r="J146" i="22"/>
  <c r="K146" i="22"/>
  <c r="F147" i="22"/>
  <c r="G147" i="22"/>
  <c r="H147" i="22"/>
  <c r="I147" i="22"/>
  <c r="J147" i="22"/>
  <c r="K147" i="22"/>
  <c r="F148" i="22"/>
  <c r="G148" i="22"/>
  <c r="H148" i="22"/>
  <c r="I148" i="22"/>
  <c r="J148" i="22"/>
  <c r="K148" i="22"/>
  <c r="F149" i="22"/>
  <c r="G149" i="22"/>
  <c r="H149" i="22"/>
  <c r="I149" i="22"/>
  <c r="J149" i="22"/>
  <c r="K149" i="22"/>
  <c r="F150" i="22"/>
  <c r="G150" i="22"/>
  <c r="H150" i="22"/>
  <c r="I150" i="22"/>
  <c r="J150" i="22"/>
  <c r="K150" i="22"/>
  <c r="F151" i="22"/>
  <c r="G151" i="22"/>
  <c r="H151" i="22"/>
  <c r="I151" i="22"/>
  <c r="J151" i="22"/>
  <c r="K151" i="22"/>
  <c r="G142" i="22"/>
  <c r="H142" i="22"/>
  <c r="I142" i="22"/>
  <c r="J142" i="22"/>
  <c r="K142" i="22"/>
  <c r="F142" i="22"/>
  <c r="F128" i="22"/>
  <c r="G128" i="22"/>
  <c r="H128" i="22"/>
  <c r="I128" i="22"/>
  <c r="J128" i="22"/>
  <c r="K128" i="22"/>
  <c r="F129" i="22"/>
  <c r="G129" i="22"/>
  <c r="H129" i="22"/>
  <c r="I129" i="22"/>
  <c r="J129" i="22"/>
  <c r="K129" i="22"/>
  <c r="F130" i="22"/>
  <c r="G130" i="22"/>
  <c r="H130" i="22"/>
  <c r="I130" i="22"/>
  <c r="J130" i="22"/>
  <c r="K130" i="22"/>
  <c r="F131" i="22"/>
  <c r="G131" i="22"/>
  <c r="H131" i="22"/>
  <c r="I131" i="22"/>
  <c r="J131" i="22"/>
  <c r="K131" i="22"/>
  <c r="F132" i="22"/>
  <c r="G132" i="22"/>
  <c r="H132" i="22"/>
  <c r="I132" i="22"/>
  <c r="J132" i="22"/>
  <c r="K132" i="22"/>
  <c r="F133" i="22"/>
  <c r="G133" i="22"/>
  <c r="H133" i="22"/>
  <c r="I133" i="22"/>
  <c r="J133" i="22"/>
  <c r="K133" i="22"/>
  <c r="F134" i="22"/>
  <c r="G134" i="22"/>
  <c r="H134" i="22"/>
  <c r="I134" i="22"/>
  <c r="J134" i="22"/>
  <c r="K134" i="22"/>
  <c r="F135" i="22"/>
  <c r="G135" i="22"/>
  <c r="H135" i="22"/>
  <c r="I135" i="22"/>
  <c r="J135" i="22"/>
  <c r="K135" i="22"/>
  <c r="F136" i="22"/>
  <c r="G136" i="22"/>
  <c r="H136" i="22"/>
  <c r="I136" i="22"/>
  <c r="J136" i="22"/>
  <c r="K136" i="22"/>
  <c r="F137" i="22"/>
  <c r="G137" i="22"/>
  <c r="H137" i="22"/>
  <c r="I137" i="22"/>
  <c r="J137" i="22"/>
  <c r="K137" i="22"/>
  <c r="F138" i="22"/>
  <c r="G138" i="22"/>
  <c r="H138" i="22"/>
  <c r="I138" i="22"/>
  <c r="J138" i="22"/>
  <c r="K138" i="22"/>
  <c r="F139" i="22"/>
  <c r="G139" i="22"/>
  <c r="H139" i="22"/>
  <c r="I139" i="22"/>
  <c r="J139" i="22"/>
  <c r="K139" i="22"/>
  <c r="G127" i="22"/>
  <c r="H127" i="22"/>
  <c r="I127" i="22"/>
  <c r="J127" i="22"/>
  <c r="K127" i="22"/>
  <c r="F127" i="22"/>
  <c r="G123" i="22"/>
  <c r="H123" i="22"/>
  <c r="I123" i="22"/>
  <c r="J123" i="22"/>
  <c r="K123" i="22"/>
  <c r="G124" i="22"/>
  <c r="H124" i="22"/>
  <c r="I124" i="22"/>
  <c r="J124" i="22"/>
  <c r="K124" i="22"/>
  <c r="F124" i="22"/>
  <c r="F123" i="22"/>
  <c r="G117" i="22"/>
  <c r="H117" i="22"/>
  <c r="I117" i="22"/>
  <c r="J117" i="22"/>
  <c r="K117" i="22"/>
  <c r="G118" i="22"/>
  <c r="H118" i="22"/>
  <c r="I118" i="22"/>
  <c r="J118" i="22"/>
  <c r="K118" i="22"/>
  <c r="G119" i="22"/>
  <c r="H119" i="22"/>
  <c r="I119" i="22"/>
  <c r="J119" i="22"/>
  <c r="K119" i="22"/>
  <c r="G120" i="22"/>
  <c r="H120" i="22"/>
  <c r="I120" i="22"/>
  <c r="J120" i="22"/>
  <c r="K120" i="22"/>
  <c r="F118" i="22"/>
  <c r="F119" i="22"/>
  <c r="F120" i="22"/>
  <c r="F117" i="22"/>
  <c r="F113" i="22"/>
  <c r="G113" i="22"/>
  <c r="H113" i="22"/>
  <c r="I113" i="22"/>
  <c r="J113" i="22"/>
  <c r="K113" i="22"/>
  <c r="F114" i="22"/>
  <c r="G114" i="22"/>
  <c r="H114" i="22"/>
  <c r="I114" i="22"/>
  <c r="J114" i="22"/>
  <c r="K114" i="22"/>
  <c r="G112" i="22"/>
  <c r="H112" i="22"/>
  <c r="I112" i="22"/>
  <c r="J112" i="22"/>
  <c r="K112" i="22"/>
  <c r="F112" i="22"/>
  <c r="B113" i="22"/>
  <c r="C113" i="22" s="1"/>
  <c r="F109" i="22"/>
  <c r="G109" i="22"/>
  <c r="H109" i="22"/>
  <c r="I109" i="22"/>
  <c r="J109" i="22"/>
  <c r="K109" i="22"/>
  <c r="G108" i="22"/>
  <c r="H108" i="22"/>
  <c r="I108" i="22"/>
  <c r="J108" i="22"/>
  <c r="K108" i="22"/>
  <c r="F108" i="22"/>
  <c r="F97" i="22"/>
  <c r="G97" i="22"/>
  <c r="H97" i="22"/>
  <c r="I97" i="22"/>
  <c r="J97" i="22"/>
  <c r="K97" i="22"/>
  <c r="F98" i="22"/>
  <c r="G98" i="22"/>
  <c r="H98" i="22"/>
  <c r="I98" i="22"/>
  <c r="J98" i="22"/>
  <c r="K98" i="22"/>
  <c r="F99" i="22"/>
  <c r="G99" i="22"/>
  <c r="H99" i="22"/>
  <c r="I99" i="22"/>
  <c r="J99" i="22"/>
  <c r="K99" i="22"/>
  <c r="F100" i="22"/>
  <c r="G100" i="22"/>
  <c r="H100" i="22"/>
  <c r="I100" i="22"/>
  <c r="J100" i="22"/>
  <c r="K100" i="22"/>
  <c r="F101" i="22"/>
  <c r="G101" i="22"/>
  <c r="H101" i="22"/>
  <c r="I101" i="22"/>
  <c r="J101" i="22"/>
  <c r="K101" i="22"/>
  <c r="F102" i="22"/>
  <c r="G102" i="22"/>
  <c r="H102" i="22"/>
  <c r="I102" i="22"/>
  <c r="J102" i="22"/>
  <c r="K102" i="22"/>
  <c r="F103" i="22"/>
  <c r="G103" i="22"/>
  <c r="H103" i="22"/>
  <c r="I103" i="22"/>
  <c r="J103" i="22"/>
  <c r="K103" i="22"/>
  <c r="F104" i="22"/>
  <c r="G104" i="22"/>
  <c r="H104" i="22"/>
  <c r="I104" i="22"/>
  <c r="J104" i="22"/>
  <c r="K104" i="22"/>
  <c r="F105" i="22"/>
  <c r="G105" i="22"/>
  <c r="H105" i="22"/>
  <c r="I105" i="22"/>
  <c r="J105" i="22"/>
  <c r="K105" i="22"/>
  <c r="G96" i="22"/>
  <c r="H96" i="22"/>
  <c r="I96" i="22"/>
  <c r="J96" i="22"/>
  <c r="K96" i="22"/>
  <c r="F96" i="22"/>
  <c r="G89" i="22"/>
  <c r="H89" i="22"/>
  <c r="I89" i="22"/>
  <c r="J89" i="22"/>
  <c r="K89" i="22"/>
  <c r="G90" i="22"/>
  <c r="H90" i="22"/>
  <c r="I90" i="22"/>
  <c r="J90" i="22"/>
  <c r="K90" i="22"/>
  <c r="G91" i="22"/>
  <c r="H91" i="22"/>
  <c r="I91" i="22"/>
  <c r="J91" i="22"/>
  <c r="K91" i="22"/>
  <c r="G92" i="22"/>
  <c r="H92" i="22"/>
  <c r="I92" i="22"/>
  <c r="J92" i="22"/>
  <c r="K92" i="22"/>
  <c r="G93" i="22"/>
  <c r="H93" i="22"/>
  <c r="I93" i="22"/>
  <c r="J93" i="22"/>
  <c r="K93" i="22"/>
  <c r="F90" i="22"/>
  <c r="F91" i="22"/>
  <c r="F92" i="22"/>
  <c r="F93" i="22"/>
  <c r="F89" i="22"/>
  <c r="F80" i="22"/>
  <c r="G80" i="22"/>
  <c r="H80" i="22"/>
  <c r="I80" i="22"/>
  <c r="J80" i="22"/>
  <c r="K80" i="22"/>
  <c r="F81" i="22"/>
  <c r="G81" i="22"/>
  <c r="H81" i="22"/>
  <c r="I81" i="22"/>
  <c r="J81" i="22"/>
  <c r="K81" i="22"/>
  <c r="F82" i="22"/>
  <c r="G82" i="22"/>
  <c r="H82" i="22"/>
  <c r="I82" i="22"/>
  <c r="J82" i="22"/>
  <c r="K82" i="22"/>
  <c r="F83" i="22"/>
  <c r="G83" i="22"/>
  <c r="H83" i="22"/>
  <c r="I83" i="22"/>
  <c r="J83" i="22"/>
  <c r="K83" i="22"/>
  <c r="F84" i="22"/>
  <c r="G84" i="22"/>
  <c r="H84" i="22"/>
  <c r="I84" i="22"/>
  <c r="J84" i="22"/>
  <c r="K84" i="22"/>
  <c r="F85" i="22"/>
  <c r="G85" i="22"/>
  <c r="H85" i="22"/>
  <c r="I85" i="22"/>
  <c r="J85" i="22"/>
  <c r="K85" i="22"/>
  <c r="F86" i="22"/>
  <c r="G86" i="22"/>
  <c r="H86" i="22"/>
  <c r="I86" i="22"/>
  <c r="J86" i="22"/>
  <c r="K86" i="22"/>
  <c r="G79" i="22"/>
  <c r="H79" i="22"/>
  <c r="I79" i="22"/>
  <c r="J79" i="22"/>
  <c r="K79" i="22"/>
  <c r="F79" i="22"/>
  <c r="B81" i="22"/>
  <c r="C81" i="22" s="1"/>
  <c r="B82" i="22"/>
  <c r="C82" i="22" s="1"/>
  <c r="F72" i="22"/>
  <c r="G72" i="22"/>
  <c r="H72" i="22"/>
  <c r="I72" i="22"/>
  <c r="J72" i="22"/>
  <c r="K72" i="22"/>
  <c r="F73" i="22"/>
  <c r="G73" i="22"/>
  <c r="H73" i="22"/>
  <c r="I73" i="22"/>
  <c r="J73" i="22"/>
  <c r="K73" i="22"/>
  <c r="F74" i="22"/>
  <c r="G74" i="22"/>
  <c r="H74" i="22"/>
  <c r="I74" i="22"/>
  <c r="J74" i="22"/>
  <c r="K74" i="22"/>
  <c r="F75" i="22"/>
  <c r="G75" i="22"/>
  <c r="H75" i="22"/>
  <c r="I75" i="22"/>
  <c r="J75" i="22"/>
  <c r="K75" i="22"/>
  <c r="F76" i="22"/>
  <c r="G76" i="22"/>
  <c r="H76" i="22"/>
  <c r="I76" i="22"/>
  <c r="J76" i="22"/>
  <c r="K76" i="22"/>
  <c r="G71" i="22"/>
  <c r="H71" i="22"/>
  <c r="I71" i="22"/>
  <c r="J71" i="22"/>
  <c r="K71" i="22"/>
  <c r="F71" i="22"/>
  <c r="B74" i="22"/>
  <c r="C74" i="22" s="1"/>
  <c r="F61" i="22"/>
  <c r="G61" i="22"/>
  <c r="H61" i="22"/>
  <c r="I61" i="22"/>
  <c r="J61" i="22"/>
  <c r="K61" i="22"/>
  <c r="F62" i="22"/>
  <c r="G62" i="22"/>
  <c r="H62" i="22"/>
  <c r="I62" i="22"/>
  <c r="J62" i="22"/>
  <c r="K62" i="22"/>
  <c r="F63" i="22"/>
  <c r="G63" i="22"/>
  <c r="H63" i="22"/>
  <c r="I63" i="22"/>
  <c r="J63" i="22"/>
  <c r="K63" i="22"/>
  <c r="F64" i="22"/>
  <c r="G64" i="22"/>
  <c r="H64" i="22"/>
  <c r="I64" i="22"/>
  <c r="J64" i="22"/>
  <c r="K64" i="22"/>
  <c r="F65" i="22"/>
  <c r="G65" i="22"/>
  <c r="H65" i="22"/>
  <c r="I65" i="22"/>
  <c r="J65" i="22"/>
  <c r="K65" i="22"/>
  <c r="F66" i="22"/>
  <c r="G66" i="22"/>
  <c r="H66" i="22"/>
  <c r="I66" i="22"/>
  <c r="J66" i="22"/>
  <c r="K66" i="22"/>
  <c r="F67" i="22"/>
  <c r="G67" i="22"/>
  <c r="H67" i="22"/>
  <c r="I67" i="22"/>
  <c r="J67" i="22"/>
  <c r="K67" i="22"/>
  <c r="F68" i="22"/>
  <c r="G68" i="22"/>
  <c r="H68" i="22"/>
  <c r="I68" i="22"/>
  <c r="J68" i="22"/>
  <c r="K68" i="22"/>
  <c r="G60" i="22"/>
  <c r="H60" i="22"/>
  <c r="I60" i="22"/>
  <c r="J60" i="22"/>
  <c r="K60" i="22"/>
  <c r="F60" i="22"/>
  <c r="G56" i="22"/>
  <c r="H56" i="22"/>
  <c r="I56" i="22"/>
  <c r="J56" i="22"/>
  <c r="K56" i="22"/>
  <c r="G57" i="22"/>
  <c r="H57" i="22"/>
  <c r="I57" i="22"/>
  <c r="J57" i="22"/>
  <c r="K57" i="22"/>
  <c r="F57" i="22"/>
  <c r="F56" i="22"/>
  <c r="F43" i="22"/>
  <c r="G43" i="22"/>
  <c r="H43" i="22"/>
  <c r="I43" i="22"/>
  <c r="J43" i="22"/>
  <c r="K43" i="22"/>
  <c r="F44" i="22"/>
  <c r="G44" i="22"/>
  <c r="H44" i="22"/>
  <c r="I44" i="22"/>
  <c r="J44" i="22"/>
  <c r="K44" i="22"/>
  <c r="F45" i="22"/>
  <c r="G45" i="22"/>
  <c r="H45" i="22"/>
  <c r="I45" i="22"/>
  <c r="J45" i="22"/>
  <c r="K45" i="22"/>
  <c r="F46" i="22"/>
  <c r="G46" i="22"/>
  <c r="H46" i="22"/>
  <c r="I46" i="22"/>
  <c r="J46" i="22"/>
  <c r="K46" i="22"/>
  <c r="F47" i="22"/>
  <c r="D24" i="16" s="1"/>
  <c r="G47" i="22"/>
  <c r="E24" i="16" s="1"/>
  <c r="H47" i="22"/>
  <c r="F24" i="16" s="1"/>
  <c r="I47" i="22"/>
  <c r="G24" i="16" s="1"/>
  <c r="J47" i="22"/>
  <c r="H24" i="16" s="1"/>
  <c r="K47" i="22"/>
  <c r="I24" i="16" s="1"/>
  <c r="F48" i="22"/>
  <c r="G48" i="22"/>
  <c r="H48" i="22"/>
  <c r="I48" i="22"/>
  <c r="J48" i="22"/>
  <c r="K48" i="22"/>
  <c r="F49" i="22"/>
  <c r="G49" i="22"/>
  <c r="H49" i="22"/>
  <c r="I49" i="22"/>
  <c r="J49" i="22"/>
  <c r="K49" i="22"/>
  <c r="F50" i="22"/>
  <c r="D33" i="16" s="1"/>
  <c r="G50" i="22"/>
  <c r="E33" i="16" s="1"/>
  <c r="H50" i="22"/>
  <c r="F33" i="16" s="1"/>
  <c r="I50" i="22"/>
  <c r="G33" i="16" s="1"/>
  <c r="J50" i="22"/>
  <c r="H33" i="16" s="1"/>
  <c r="K50" i="22"/>
  <c r="I33" i="16" s="1"/>
  <c r="F51" i="22"/>
  <c r="G51" i="22"/>
  <c r="H51" i="22"/>
  <c r="I51" i="22"/>
  <c r="J51" i="22"/>
  <c r="K51" i="22"/>
  <c r="F52" i="22"/>
  <c r="G52" i="22"/>
  <c r="H52" i="22"/>
  <c r="I52" i="22"/>
  <c r="J52" i="22"/>
  <c r="K52" i="22"/>
  <c r="F53" i="22"/>
  <c r="G53" i="22"/>
  <c r="H53" i="22"/>
  <c r="I53" i="22"/>
  <c r="J53" i="22"/>
  <c r="K53" i="22"/>
  <c r="G42" i="22"/>
  <c r="H42" i="22"/>
  <c r="I42" i="22"/>
  <c r="J42" i="22"/>
  <c r="K42" i="22"/>
  <c r="F42" i="22"/>
  <c r="B43" i="22"/>
  <c r="C43" i="22" s="1"/>
  <c r="B44" i="22"/>
  <c r="C44" i="22" s="1"/>
  <c r="B45" i="22"/>
  <c r="C45" i="22" s="1"/>
  <c r="B46" i="22"/>
  <c r="C46" i="22" s="1"/>
  <c r="B47" i="22"/>
  <c r="C47" i="22" s="1"/>
  <c r="B48" i="22"/>
  <c r="C48" i="22" s="1"/>
  <c r="B49" i="22"/>
  <c r="C49" i="22" s="1"/>
  <c r="B50" i="22"/>
  <c r="C50" i="22" s="1"/>
  <c r="B51" i="22"/>
  <c r="C51" i="22" s="1"/>
  <c r="B52" i="22"/>
  <c r="C52" i="22" s="1"/>
  <c r="B53" i="22"/>
  <c r="C53" i="22" s="1"/>
  <c r="F30" i="22"/>
  <c r="G30" i="22"/>
  <c r="H30" i="22"/>
  <c r="I30" i="22"/>
  <c r="J30" i="22"/>
  <c r="K30" i="22"/>
  <c r="F31" i="22"/>
  <c r="G31" i="22"/>
  <c r="H31" i="22"/>
  <c r="I31" i="22"/>
  <c r="J31" i="22"/>
  <c r="K31" i="22"/>
  <c r="F32" i="22"/>
  <c r="G32" i="22"/>
  <c r="H32" i="22"/>
  <c r="I32" i="22"/>
  <c r="J32" i="22"/>
  <c r="K32" i="22"/>
  <c r="F33" i="22"/>
  <c r="G33" i="22"/>
  <c r="H33" i="22"/>
  <c r="I33" i="22"/>
  <c r="J33" i="22"/>
  <c r="K33" i="22"/>
  <c r="F34" i="22"/>
  <c r="G34" i="22"/>
  <c r="H34" i="22"/>
  <c r="I34" i="22"/>
  <c r="J34" i="22"/>
  <c r="K34" i="22"/>
  <c r="F35" i="22"/>
  <c r="G35" i="22"/>
  <c r="H35" i="22"/>
  <c r="I35" i="22"/>
  <c r="J35" i="22"/>
  <c r="K35" i="22"/>
  <c r="F36" i="22"/>
  <c r="G36" i="22"/>
  <c r="H36" i="22"/>
  <c r="I36" i="22"/>
  <c r="J36" i="22"/>
  <c r="K36" i="22"/>
  <c r="F37" i="22"/>
  <c r="G37" i="22"/>
  <c r="H37" i="22"/>
  <c r="I37" i="22"/>
  <c r="J37" i="22"/>
  <c r="K37" i="22"/>
  <c r="F38" i="22"/>
  <c r="G38" i="22"/>
  <c r="H38" i="22"/>
  <c r="I38" i="22"/>
  <c r="J38" i="22"/>
  <c r="K38" i="22"/>
  <c r="F39" i="22"/>
  <c r="G39" i="22"/>
  <c r="H39" i="22"/>
  <c r="I39" i="22"/>
  <c r="J39" i="22"/>
  <c r="K39" i="22"/>
  <c r="G29" i="22"/>
  <c r="H29" i="22"/>
  <c r="I29" i="22"/>
  <c r="J29" i="22"/>
  <c r="K29" i="22"/>
  <c r="H6" i="35" s="1"/>
  <c r="F29" i="22"/>
  <c r="C6" i="35" s="1"/>
  <c r="B37" i="22"/>
  <c r="C37" i="22" s="1"/>
  <c r="B38" i="22"/>
  <c r="C38" i="22" s="1"/>
  <c r="F11" i="22"/>
  <c r="G11" i="22"/>
  <c r="H11" i="22"/>
  <c r="I11" i="22"/>
  <c r="J11" i="22"/>
  <c r="K11" i="22"/>
  <c r="F12" i="22"/>
  <c r="G12" i="22"/>
  <c r="H12" i="22"/>
  <c r="I12" i="22"/>
  <c r="J12" i="22"/>
  <c r="K12" i="22"/>
  <c r="F13" i="22"/>
  <c r="G13" i="22"/>
  <c r="H13" i="22"/>
  <c r="I13" i="22"/>
  <c r="J13" i="22"/>
  <c r="K13" i="22"/>
  <c r="F14" i="22"/>
  <c r="G14" i="22"/>
  <c r="H14" i="22"/>
  <c r="I14" i="22"/>
  <c r="J14" i="22"/>
  <c r="K14" i="22"/>
  <c r="F15" i="22"/>
  <c r="G15" i="22"/>
  <c r="H15" i="22"/>
  <c r="I15" i="22"/>
  <c r="J15" i="22"/>
  <c r="K15" i="22"/>
  <c r="F16" i="22"/>
  <c r="G16" i="22"/>
  <c r="H16" i="22"/>
  <c r="I16" i="22"/>
  <c r="J16" i="22"/>
  <c r="K16" i="22"/>
  <c r="F17" i="22"/>
  <c r="G17" i="22"/>
  <c r="H17" i="22"/>
  <c r="I17" i="22"/>
  <c r="J17" i="22"/>
  <c r="K17" i="22"/>
  <c r="F18" i="22"/>
  <c r="G18" i="22"/>
  <c r="H18" i="22"/>
  <c r="I18" i="22"/>
  <c r="J18" i="22"/>
  <c r="K18" i="22"/>
  <c r="F19" i="22"/>
  <c r="G19" i="22"/>
  <c r="H19" i="22"/>
  <c r="I19" i="22"/>
  <c r="J19" i="22"/>
  <c r="K19" i="22"/>
  <c r="F20" i="22"/>
  <c r="G20" i="22"/>
  <c r="H20" i="22"/>
  <c r="I20" i="22"/>
  <c r="J20" i="22"/>
  <c r="K20" i="22"/>
  <c r="F21" i="22"/>
  <c r="G21" i="22"/>
  <c r="H21" i="22"/>
  <c r="I21" i="22"/>
  <c r="J21" i="22"/>
  <c r="K21" i="22"/>
  <c r="F22" i="22"/>
  <c r="G22" i="22"/>
  <c r="H22" i="22"/>
  <c r="I22" i="22"/>
  <c r="J22" i="22"/>
  <c r="K22" i="22"/>
  <c r="F23" i="22"/>
  <c r="G23" i="22"/>
  <c r="H23" i="22"/>
  <c r="I23" i="22"/>
  <c r="J23" i="22"/>
  <c r="K23" i="22"/>
  <c r="F24" i="22"/>
  <c r="G24" i="22"/>
  <c r="H24" i="22"/>
  <c r="I24" i="22"/>
  <c r="J24" i="22"/>
  <c r="K24" i="22"/>
  <c r="F25" i="22"/>
  <c r="G25" i="22"/>
  <c r="H25" i="22"/>
  <c r="I25" i="22"/>
  <c r="J25" i="22"/>
  <c r="K25" i="22"/>
  <c r="F26" i="22"/>
  <c r="G26" i="22"/>
  <c r="H26" i="22"/>
  <c r="I26" i="22"/>
  <c r="J26" i="22"/>
  <c r="K26" i="22"/>
  <c r="G10" i="22"/>
  <c r="H10" i="22"/>
  <c r="I10" i="22"/>
  <c r="J10" i="22"/>
  <c r="K10" i="22"/>
  <c r="F10" i="22"/>
  <c r="F6" i="35" l="1"/>
  <c r="D6" i="35"/>
  <c r="I6" i="35" s="1"/>
  <c r="J6" i="35" s="1"/>
  <c r="I28" i="16"/>
  <c r="I32" i="16"/>
  <c r="E6" i="35"/>
  <c r="H32" i="16"/>
  <c r="H28" i="16"/>
  <c r="G32" i="16"/>
  <c r="G28" i="16"/>
  <c r="G6" i="35"/>
  <c r="F28" i="16"/>
  <c r="F32" i="16"/>
  <c r="E28" i="16"/>
  <c r="E32" i="16"/>
  <c r="D32" i="16"/>
  <c r="D28" i="16"/>
  <c r="P323" i="21"/>
  <c r="Q323" i="21"/>
  <c r="G54" i="33"/>
  <c r="D113" i="22"/>
  <c r="D82" i="22"/>
  <c r="D52" i="22"/>
  <c r="K58" i="22"/>
  <c r="K59" i="22" s="1"/>
  <c r="D74" i="22"/>
  <c r="G58" i="22"/>
  <c r="G59" i="22" s="1"/>
  <c r="D81" i="22"/>
  <c r="D53" i="22"/>
  <c r="I58" i="22"/>
  <c r="I59" i="22" s="1"/>
  <c r="D51" i="22"/>
  <c r="J58" i="22"/>
  <c r="J59" i="22" s="1"/>
  <c r="D44" i="22"/>
  <c r="H58" i="22"/>
  <c r="H59" i="22" s="1"/>
  <c r="D37" i="22"/>
  <c r="D45" i="22"/>
  <c r="D50" i="22"/>
  <c r="D43" i="22"/>
  <c r="D47" i="22"/>
  <c r="D48" i="22"/>
  <c r="D38" i="22"/>
  <c r="D46" i="22"/>
  <c r="D49" i="22"/>
  <c r="N147" i="21" l="1"/>
  <c r="M147" i="21"/>
  <c r="L147" i="21"/>
  <c r="B325" i="21"/>
  <c r="C325" i="21" s="1"/>
  <c r="F325" i="21"/>
  <c r="G325" i="21"/>
  <c r="H325" i="21"/>
  <c r="I325" i="21"/>
  <c r="J325" i="21"/>
  <c r="K325" i="21"/>
  <c r="D325" i="21" l="1"/>
  <c r="K330" i="21"/>
  <c r="J330" i="21"/>
  <c r="I330" i="21"/>
  <c r="H330" i="21"/>
  <c r="G330" i="21"/>
  <c r="F330" i="21"/>
  <c r="B330" i="21"/>
  <c r="C330" i="21" s="1"/>
  <c r="K329" i="21"/>
  <c r="J329" i="21"/>
  <c r="I329" i="21"/>
  <c r="H329" i="21"/>
  <c r="G329" i="21"/>
  <c r="F329" i="21"/>
  <c r="B329" i="21"/>
  <c r="C329" i="21" s="1"/>
  <c r="K328" i="21"/>
  <c r="J328" i="21"/>
  <c r="I328" i="21"/>
  <c r="H328" i="21"/>
  <c r="G328" i="21"/>
  <c r="F328" i="21"/>
  <c r="B328" i="21"/>
  <c r="C328" i="21" s="1"/>
  <c r="K327" i="21"/>
  <c r="J327" i="21"/>
  <c r="I327" i="21"/>
  <c r="H327" i="21"/>
  <c r="G327" i="21"/>
  <c r="F327" i="21"/>
  <c r="B327" i="21"/>
  <c r="C327" i="21" s="1"/>
  <c r="K326" i="21"/>
  <c r="J326" i="21"/>
  <c r="I326" i="21"/>
  <c r="H326" i="21"/>
  <c r="G326" i="21"/>
  <c r="F326" i="21"/>
  <c r="B326" i="21"/>
  <c r="C326" i="21" s="1"/>
  <c r="M331" i="21"/>
  <c r="N331" i="21"/>
  <c r="L331" i="21"/>
  <c r="K324" i="21"/>
  <c r="K341" i="21" s="1"/>
  <c r="J324" i="21"/>
  <c r="J341" i="21" s="1"/>
  <c r="I324" i="21"/>
  <c r="I341" i="21" s="1"/>
  <c r="H324" i="21"/>
  <c r="H341" i="21" s="1"/>
  <c r="G324" i="21"/>
  <c r="G341" i="21" s="1"/>
  <c r="F324" i="21"/>
  <c r="F341" i="21" s="1"/>
  <c r="B324" i="21"/>
  <c r="C324" i="21" s="1"/>
  <c r="B332" i="21"/>
  <c r="C332" i="21" s="1"/>
  <c r="K318" i="21"/>
  <c r="J318" i="21"/>
  <c r="I318" i="21"/>
  <c r="H318" i="21"/>
  <c r="G318" i="21"/>
  <c r="F318" i="21"/>
  <c r="B318" i="21"/>
  <c r="C318" i="21" s="1"/>
  <c r="K317" i="21"/>
  <c r="J317" i="21"/>
  <c r="I317" i="21"/>
  <c r="H317" i="21"/>
  <c r="G317" i="21"/>
  <c r="F317" i="21"/>
  <c r="B317" i="21"/>
  <c r="C317" i="21" s="1"/>
  <c r="K316" i="21"/>
  <c r="J316" i="21"/>
  <c r="I316" i="21"/>
  <c r="H316" i="21"/>
  <c r="G316" i="21"/>
  <c r="F316" i="21"/>
  <c r="B316" i="21"/>
  <c r="C316" i="21" s="1"/>
  <c r="K315" i="21"/>
  <c r="J315" i="21"/>
  <c r="I315" i="21"/>
  <c r="H315" i="21"/>
  <c r="G315" i="21"/>
  <c r="F315" i="21"/>
  <c r="B315" i="21"/>
  <c r="C315" i="21" s="1"/>
  <c r="K314" i="21"/>
  <c r="J314" i="21"/>
  <c r="I314" i="21"/>
  <c r="H314" i="21"/>
  <c r="G314" i="21"/>
  <c r="F314" i="21"/>
  <c r="B314" i="21"/>
  <c r="C314" i="21" s="1"/>
  <c r="K313" i="21"/>
  <c r="J313" i="21"/>
  <c r="I313" i="21"/>
  <c r="H313" i="21"/>
  <c r="G313" i="21"/>
  <c r="F313" i="21"/>
  <c r="B313" i="21"/>
  <c r="C313" i="21" s="1"/>
  <c r="K312" i="21"/>
  <c r="J312" i="21"/>
  <c r="I312" i="21"/>
  <c r="H312" i="21"/>
  <c r="G312" i="21"/>
  <c r="F312" i="21"/>
  <c r="B312" i="21"/>
  <c r="C312" i="21" s="1"/>
  <c r="K311" i="21"/>
  <c r="J311" i="21"/>
  <c r="I311" i="21"/>
  <c r="H311" i="21"/>
  <c r="G311" i="21"/>
  <c r="F311" i="21"/>
  <c r="B311" i="21"/>
  <c r="C311" i="21" s="1"/>
  <c r="K310" i="21"/>
  <c r="J310" i="21"/>
  <c r="I310" i="21"/>
  <c r="H310" i="21"/>
  <c r="G310" i="21"/>
  <c r="F310" i="21"/>
  <c r="B310" i="21"/>
  <c r="C310" i="21" s="1"/>
  <c r="K309" i="21"/>
  <c r="J309" i="21"/>
  <c r="I309" i="21"/>
  <c r="H309" i="21"/>
  <c r="G309" i="21"/>
  <c r="F309" i="21"/>
  <c r="B309" i="21"/>
  <c r="C309" i="21" s="1"/>
  <c r="K308" i="21"/>
  <c r="J308" i="21"/>
  <c r="I308" i="21"/>
  <c r="H308" i="21"/>
  <c r="G308" i="21"/>
  <c r="F308" i="21"/>
  <c r="B308" i="21"/>
  <c r="C308" i="21" s="1"/>
  <c r="K307" i="21"/>
  <c r="J307" i="21"/>
  <c r="I307" i="21"/>
  <c r="H307" i="21"/>
  <c r="G307" i="21"/>
  <c r="F307" i="21"/>
  <c r="B307" i="21"/>
  <c r="C307" i="21" s="1"/>
  <c r="K306" i="21"/>
  <c r="J306" i="21"/>
  <c r="I306" i="21"/>
  <c r="H306" i="21"/>
  <c r="G306" i="21"/>
  <c r="F306" i="21"/>
  <c r="B306" i="21"/>
  <c r="C306" i="21" s="1"/>
  <c r="K305" i="21"/>
  <c r="J305" i="21"/>
  <c r="I305" i="21"/>
  <c r="H305" i="21"/>
  <c r="G305" i="21"/>
  <c r="F305" i="21"/>
  <c r="B305" i="21"/>
  <c r="C305" i="21" s="1"/>
  <c r="K304" i="21"/>
  <c r="J304" i="21"/>
  <c r="I304" i="21"/>
  <c r="H304" i="21"/>
  <c r="G304" i="21"/>
  <c r="F304" i="21"/>
  <c r="B304" i="21"/>
  <c r="C304" i="21" s="1"/>
  <c r="K303" i="21"/>
  <c r="J303" i="21"/>
  <c r="I303" i="21"/>
  <c r="H303" i="21"/>
  <c r="G303" i="21"/>
  <c r="F303" i="21"/>
  <c r="B303" i="21"/>
  <c r="C303" i="21" s="1"/>
  <c r="K302" i="21"/>
  <c r="J302" i="21"/>
  <c r="I302" i="21"/>
  <c r="H302" i="21"/>
  <c r="G302" i="21"/>
  <c r="F302" i="21"/>
  <c r="B302" i="21"/>
  <c r="C302" i="21" s="1"/>
  <c r="K301" i="21"/>
  <c r="J301" i="21"/>
  <c r="I301" i="21"/>
  <c r="H301" i="21"/>
  <c r="G301" i="21"/>
  <c r="F301" i="21"/>
  <c r="B301" i="21"/>
  <c r="C301" i="21" s="1"/>
  <c r="M319" i="21"/>
  <c r="N319" i="21"/>
  <c r="L319" i="21"/>
  <c r="B320" i="21"/>
  <c r="C320" i="21" s="1"/>
  <c r="K298" i="21"/>
  <c r="J298" i="21"/>
  <c r="I298" i="21"/>
  <c r="H298" i="21"/>
  <c r="G298" i="21"/>
  <c r="F298" i="21"/>
  <c r="B298" i="21"/>
  <c r="C298" i="21" s="1"/>
  <c r="K297" i="21"/>
  <c r="J297" i="21"/>
  <c r="I297" i="21"/>
  <c r="H297" i="21"/>
  <c r="G297" i="21"/>
  <c r="F297" i="21"/>
  <c r="B297" i="21"/>
  <c r="C297" i="21" s="1"/>
  <c r="K296" i="21"/>
  <c r="J296" i="21"/>
  <c r="I296" i="21"/>
  <c r="H296" i="21"/>
  <c r="G296" i="21"/>
  <c r="F296" i="21"/>
  <c r="B296" i="21"/>
  <c r="C296" i="21" s="1"/>
  <c r="K295" i="21"/>
  <c r="J295" i="21"/>
  <c r="I295" i="21"/>
  <c r="H295" i="21"/>
  <c r="G295" i="21"/>
  <c r="F295" i="21"/>
  <c r="B295" i="21"/>
  <c r="C295" i="21" s="1"/>
  <c r="K294" i="21"/>
  <c r="J294" i="21"/>
  <c r="I294" i="21"/>
  <c r="H294" i="21"/>
  <c r="G294" i="21"/>
  <c r="F294" i="21"/>
  <c r="B294" i="21"/>
  <c r="C294" i="21" s="1"/>
  <c r="K293" i="21"/>
  <c r="J293" i="21"/>
  <c r="I293" i="21"/>
  <c r="H293" i="21"/>
  <c r="G293" i="21"/>
  <c r="F293" i="21"/>
  <c r="B293" i="21"/>
  <c r="C293" i="21" s="1"/>
  <c r="K292" i="21"/>
  <c r="J292" i="21"/>
  <c r="I292" i="21"/>
  <c r="H292" i="21"/>
  <c r="G292" i="21"/>
  <c r="F292" i="21"/>
  <c r="B292" i="21"/>
  <c r="C292" i="21" s="1"/>
  <c r="K291" i="21"/>
  <c r="J291" i="21"/>
  <c r="I291" i="21"/>
  <c r="H291" i="21"/>
  <c r="G291" i="21"/>
  <c r="F291" i="21"/>
  <c r="B291" i="21"/>
  <c r="C291" i="21" s="1"/>
  <c r="K290" i="21"/>
  <c r="J290" i="21"/>
  <c r="I290" i="21"/>
  <c r="H290" i="21"/>
  <c r="G290" i="21"/>
  <c r="F290" i="21"/>
  <c r="B290" i="21"/>
  <c r="C290" i="21" s="1"/>
  <c r="K289" i="21"/>
  <c r="J289" i="21"/>
  <c r="I289" i="21"/>
  <c r="H289" i="21"/>
  <c r="G289" i="21"/>
  <c r="F289" i="21"/>
  <c r="B289" i="21"/>
  <c r="C289" i="21" s="1"/>
  <c r="K288" i="21"/>
  <c r="J288" i="21"/>
  <c r="I288" i="21"/>
  <c r="H288" i="21"/>
  <c r="G288" i="21"/>
  <c r="F288" i="21"/>
  <c r="B288" i="21"/>
  <c r="C288" i="21" s="1"/>
  <c r="K287" i="21"/>
  <c r="J287" i="21"/>
  <c r="I287" i="21"/>
  <c r="H287" i="21"/>
  <c r="G287" i="21"/>
  <c r="F287" i="21"/>
  <c r="B287" i="21"/>
  <c r="C287" i="21" s="1"/>
  <c r="K286" i="21"/>
  <c r="J286" i="21"/>
  <c r="I286" i="21"/>
  <c r="H286" i="21"/>
  <c r="G286" i="21"/>
  <c r="F286" i="21"/>
  <c r="B286" i="21"/>
  <c r="C286" i="21" s="1"/>
  <c r="K285" i="21"/>
  <c r="J285" i="21"/>
  <c r="I285" i="21"/>
  <c r="H285" i="21"/>
  <c r="G285" i="21"/>
  <c r="F285" i="21"/>
  <c r="B285" i="21"/>
  <c r="C285" i="21" s="1"/>
  <c r="K284" i="21"/>
  <c r="J284" i="21"/>
  <c r="I284" i="21"/>
  <c r="H284" i="21"/>
  <c r="G284" i="21"/>
  <c r="F284" i="21"/>
  <c r="B284" i="21"/>
  <c r="C284" i="21" s="1"/>
  <c r="K283" i="21"/>
  <c r="J283" i="21"/>
  <c r="I283" i="21"/>
  <c r="H283" i="21"/>
  <c r="G283" i="21"/>
  <c r="F283" i="21"/>
  <c r="B283" i="21"/>
  <c r="C283" i="21" s="1"/>
  <c r="K282" i="21"/>
  <c r="J282" i="21"/>
  <c r="I282" i="21"/>
  <c r="H282" i="21"/>
  <c r="G282" i="21"/>
  <c r="F282" i="21"/>
  <c r="B282" i="21"/>
  <c r="C282" i="21" s="1"/>
  <c r="M299" i="21"/>
  <c r="N299" i="21"/>
  <c r="L299" i="21"/>
  <c r="B300" i="21"/>
  <c r="C300" i="21" s="1"/>
  <c r="K281" i="21"/>
  <c r="J281" i="21"/>
  <c r="I281" i="21"/>
  <c r="H281" i="21"/>
  <c r="G281" i="21"/>
  <c r="F281" i="21"/>
  <c r="B281" i="21"/>
  <c r="C281" i="21" s="1"/>
  <c r="K278" i="21"/>
  <c r="J278" i="21"/>
  <c r="I278" i="21"/>
  <c r="H278" i="21"/>
  <c r="G278" i="21"/>
  <c r="F278" i="21"/>
  <c r="B278" i="21"/>
  <c r="C278" i="21" s="1"/>
  <c r="K277" i="21"/>
  <c r="J277" i="21"/>
  <c r="I277" i="21"/>
  <c r="H277" i="21"/>
  <c r="G277" i="21"/>
  <c r="F277" i="21"/>
  <c r="B277" i="21"/>
  <c r="C277" i="21" s="1"/>
  <c r="K276" i="21"/>
  <c r="J276" i="21"/>
  <c r="I276" i="21"/>
  <c r="H276" i="21"/>
  <c r="G276" i="21"/>
  <c r="F276" i="21"/>
  <c r="B276" i="21"/>
  <c r="C276" i="21" s="1"/>
  <c r="K275" i="21"/>
  <c r="J275" i="21"/>
  <c r="I275" i="21"/>
  <c r="H275" i="21"/>
  <c r="G275" i="21"/>
  <c r="F275" i="21"/>
  <c r="B275" i="21"/>
  <c r="C275" i="21" s="1"/>
  <c r="K274" i="21"/>
  <c r="J274" i="21"/>
  <c r="I274" i="21"/>
  <c r="H274" i="21"/>
  <c r="G274" i="21"/>
  <c r="F274" i="21"/>
  <c r="B274" i="21"/>
  <c r="C274" i="21" s="1"/>
  <c r="K273" i="21"/>
  <c r="J273" i="21"/>
  <c r="I273" i="21"/>
  <c r="H273" i="21"/>
  <c r="G273" i="21"/>
  <c r="F273" i="21"/>
  <c r="B273" i="21"/>
  <c r="C273" i="21" s="1"/>
  <c r="K272" i="21"/>
  <c r="J272" i="21"/>
  <c r="I272" i="21"/>
  <c r="H272" i="21"/>
  <c r="G272" i="21"/>
  <c r="F272" i="21"/>
  <c r="B272" i="21"/>
  <c r="C272" i="21" s="1"/>
  <c r="K271" i="21"/>
  <c r="J271" i="21"/>
  <c r="I271" i="21"/>
  <c r="H271" i="21"/>
  <c r="G271" i="21"/>
  <c r="F271" i="21"/>
  <c r="B271" i="21"/>
  <c r="C271" i="21" s="1"/>
  <c r="K270" i="21"/>
  <c r="J270" i="21"/>
  <c r="I270" i="21"/>
  <c r="H270" i="21"/>
  <c r="G270" i="21"/>
  <c r="F270" i="21"/>
  <c r="B270" i="21"/>
  <c r="C270" i="21" s="1"/>
  <c r="K269" i="21"/>
  <c r="J269" i="21"/>
  <c r="I269" i="21"/>
  <c r="H269" i="21"/>
  <c r="G269" i="21"/>
  <c r="F269" i="21"/>
  <c r="B269" i="21"/>
  <c r="C269" i="21" s="1"/>
  <c r="K268" i="21"/>
  <c r="J268" i="21"/>
  <c r="I268" i="21"/>
  <c r="H268" i="21"/>
  <c r="G268" i="21"/>
  <c r="F268" i="21"/>
  <c r="B268" i="21"/>
  <c r="C268" i="21" s="1"/>
  <c r="K267" i="21"/>
  <c r="J267" i="21"/>
  <c r="I267" i="21"/>
  <c r="H267" i="21"/>
  <c r="G267" i="21"/>
  <c r="F267" i="21"/>
  <c r="B267" i="21"/>
  <c r="C267" i="21" s="1"/>
  <c r="K266" i="21"/>
  <c r="J266" i="21"/>
  <c r="I266" i="21"/>
  <c r="H266" i="21"/>
  <c r="G266" i="21"/>
  <c r="F266" i="21"/>
  <c r="B266" i="21"/>
  <c r="C266" i="21" s="1"/>
  <c r="K265" i="21"/>
  <c r="J265" i="21"/>
  <c r="I265" i="21"/>
  <c r="H265" i="21"/>
  <c r="G265" i="21"/>
  <c r="F265" i="21"/>
  <c r="B265" i="21"/>
  <c r="C265" i="21" s="1"/>
  <c r="K264" i="21"/>
  <c r="J264" i="21"/>
  <c r="I264" i="21"/>
  <c r="H264" i="21"/>
  <c r="G264" i="21"/>
  <c r="F264" i="21"/>
  <c r="B264" i="21"/>
  <c r="C264" i="21" s="1"/>
  <c r="K263" i="21"/>
  <c r="J263" i="21"/>
  <c r="I263" i="21"/>
  <c r="H263" i="21"/>
  <c r="G263" i="21"/>
  <c r="F263" i="21"/>
  <c r="B263" i="21"/>
  <c r="C263" i="21" s="1"/>
  <c r="K262" i="21"/>
  <c r="J262" i="21"/>
  <c r="I262" i="21"/>
  <c r="H262" i="21"/>
  <c r="G262" i="21"/>
  <c r="F262" i="21"/>
  <c r="B262" i="21"/>
  <c r="C262" i="21" s="1"/>
  <c r="K261" i="21"/>
  <c r="J261" i="21"/>
  <c r="I261" i="21"/>
  <c r="H261" i="21"/>
  <c r="G261" i="21"/>
  <c r="F261" i="21"/>
  <c r="B261" i="21"/>
  <c r="C261" i="21" s="1"/>
  <c r="K260" i="21"/>
  <c r="J260" i="21"/>
  <c r="I260" i="21"/>
  <c r="H260" i="21"/>
  <c r="G260" i="21"/>
  <c r="F260" i="21"/>
  <c r="B260" i="21"/>
  <c r="C260" i="21" s="1"/>
  <c r="K259" i="21"/>
  <c r="J259" i="21"/>
  <c r="I259" i="21"/>
  <c r="H259" i="21"/>
  <c r="G259" i="21"/>
  <c r="F259" i="21"/>
  <c r="B259" i="21"/>
  <c r="C259" i="21" s="1"/>
  <c r="K258" i="21"/>
  <c r="J258" i="21"/>
  <c r="I258" i="21"/>
  <c r="H258" i="21"/>
  <c r="G258" i="21"/>
  <c r="F258" i="21"/>
  <c r="B258" i="21"/>
  <c r="C258" i="21" s="1"/>
  <c r="K257" i="21"/>
  <c r="J257" i="21"/>
  <c r="I257" i="21"/>
  <c r="H257" i="21"/>
  <c r="G257" i="21"/>
  <c r="F257" i="21"/>
  <c r="B257" i="21"/>
  <c r="C257" i="21" s="1"/>
  <c r="M279" i="21"/>
  <c r="N279" i="21"/>
  <c r="L279" i="21"/>
  <c r="K256" i="21"/>
  <c r="J256" i="21"/>
  <c r="I256" i="21"/>
  <c r="H256" i="21"/>
  <c r="G256" i="21"/>
  <c r="F256" i="21"/>
  <c r="B280" i="21"/>
  <c r="C280" i="21" s="1"/>
  <c r="K253" i="21"/>
  <c r="J253" i="21"/>
  <c r="I253" i="21"/>
  <c r="H253" i="21"/>
  <c r="G253" i="21"/>
  <c r="F253" i="21"/>
  <c r="B253" i="21"/>
  <c r="C253" i="21" s="1"/>
  <c r="K252" i="21"/>
  <c r="J252" i="21"/>
  <c r="I252" i="21"/>
  <c r="H252" i="21"/>
  <c r="G252" i="21"/>
  <c r="F252" i="21"/>
  <c r="B252" i="21"/>
  <c r="C252" i="21" s="1"/>
  <c r="K251" i="21"/>
  <c r="J251" i="21"/>
  <c r="I251" i="21"/>
  <c r="H251" i="21"/>
  <c r="G251" i="21"/>
  <c r="F251" i="21"/>
  <c r="B251" i="21"/>
  <c r="C251" i="21" s="1"/>
  <c r="K250" i="21"/>
  <c r="J250" i="21"/>
  <c r="I250" i="21"/>
  <c r="H250" i="21"/>
  <c r="G250" i="21"/>
  <c r="F250" i="21"/>
  <c r="B250" i="21"/>
  <c r="C250" i="21" s="1"/>
  <c r="K249" i="21"/>
  <c r="J249" i="21"/>
  <c r="I249" i="21"/>
  <c r="H249" i="21"/>
  <c r="G249" i="21"/>
  <c r="F249" i="21"/>
  <c r="B249" i="21"/>
  <c r="C249" i="21" s="1"/>
  <c r="K248" i="21"/>
  <c r="J248" i="21"/>
  <c r="I248" i="21"/>
  <c r="H248" i="21"/>
  <c r="G248" i="21"/>
  <c r="F248" i="21"/>
  <c r="B248" i="21"/>
  <c r="C248" i="21" s="1"/>
  <c r="K247" i="21"/>
  <c r="J247" i="21"/>
  <c r="I247" i="21"/>
  <c r="H247" i="21"/>
  <c r="G247" i="21"/>
  <c r="F247" i="21"/>
  <c r="B247" i="21"/>
  <c r="C247" i="21" s="1"/>
  <c r="K246" i="21"/>
  <c r="J246" i="21"/>
  <c r="I246" i="21"/>
  <c r="H246" i="21"/>
  <c r="G246" i="21"/>
  <c r="F246" i="21"/>
  <c r="B246" i="21"/>
  <c r="C246" i="21" s="1"/>
  <c r="M254" i="21"/>
  <c r="N254" i="21"/>
  <c r="L254" i="21"/>
  <c r="K245" i="21"/>
  <c r="J245" i="21"/>
  <c r="I245" i="21"/>
  <c r="H245" i="21"/>
  <c r="G245" i="21"/>
  <c r="F245" i="21"/>
  <c r="B245" i="21"/>
  <c r="C245" i="21" s="1"/>
  <c r="B255" i="21"/>
  <c r="C255" i="21" s="1"/>
  <c r="K242" i="21"/>
  <c r="J242" i="21"/>
  <c r="I242" i="21"/>
  <c r="H242" i="21"/>
  <c r="G242" i="21"/>
  <c r="F242" i="21"/>
  <c r="B242" i="21"/>
  <c r="C242" i="21" s="1"/>
  <c r="K241" i="21"/>
  <c r="J241" i="21"/>
  <c r="I241" i="21"/>
  <c r="H241" i="21"/>
  <c r="G241" i="21"/>
  <c r="F241" i="21"/>
  <c r="B241" i="21"/>
  <c r="C241" i="21" s="1"/>
  <c r="K240" i="21"/>
  <c r="J240" i="21"/>
  <c r="I240" i="21"/>
  <c r="H240" i="21"/>
  <c r="G240" i="21"/>
  <c r="F240" i="21"/>
  <c r="B240" i="21"/>
  <c r="C240" i="21" s="1"/>
  <c r="K239" i="21"/>
  <c r="J239" i="21"/>
  <c r="I239" i="21"/>
  <c r="H239" i="21"/>
  <c r="G239" i="21"/>
  <c r="F239" i="21"/>
  <c r="B239" i="21"/>
  <c r="C239" i="21" s="1"/>
  <c r="K238" i="21"/>
  <c r="J238" i="21"/>
  <c r="I238" i="21"/>
  <c r="H238" i="21"/>
  <c r="G238" i="21"/>
  <c r="F238" i="21"/>
  <c r="B238" i="21"/>
  <c r="C238" i="21" s="1"/>
  <c r="K237" i="21"/>
  <c r="J237" i="21"/>
  <c r="I237" i="21"/>
  <c r="H237" i="21"/>
  <c r="G237" i="21"/>
  <c r="F237" i="21"/>
  <c r="B237" i="21"/>
  <c r="C237" i="21" s="1"/>
  <c r="K236" i="21"/>
  <c r="J236" i="21"/>
  <c r="I236" i="21"/>
  <c r="H236" i="21"/>
  <c r="G236" i="21"/>
  <c r="F236" i="21"/>
  <c r="B236" i="21"/>
  <c r="C236" i="21" s="1"/>
  <c r="M243" i="21"/>
  <c r="N243" i="21"/>
  <c r="L243" i="21"/>
  <c r="K235" i="21"/>
  <c r="J235" i="21"/>
  <c r="I235" i="21"/>
  <c r="H235" i="21"/>
  <c r="G235" i="21"/>
  <c r="F235" i="21"/>
  <c r="B235" i="21"/>
  <c r="C235" i="21" s="1"/>
  <c r="B244" i="21"/>
  <c r="C244" i="21" s="1"/>
  <c r="K232" i="21"/>
  <c r="J232" i="21"/>
  <c r="I232" i="21"/>
  <c r="H232" i="21"/>
  <c r="G232" i="21"/>
  <c r="F232" i="21"/>
  <c r="B232" i="21"/>
  <c r="C232" i="21" s="1"/>
  <c r="K231" i="21"/>
  <c r="J231" i="21"/>
  <c r="I231" i="21"/>
  <c r="H231" i="21"/>
  <c r="G231" i="21"/>
  <c r="F231" i="21"/>
  <c r="B231" i="21"/>
  <c r="C231" i="21" s="1"/>
  <c r="K230" i="21"/>
  <c r="J230" i="21"/>
  <c r="I230" i="21"/>
  <c r="H230" i="21"/>
  <c r="G230" i="21"/>
  <c r="F230" i="21"/>
  <c r="B230" i="21"/>
  <c r="C230" i="21" s="1"/>
  <c r="K229" i="21"/>
  <c r="J229" i="21"/>
  <c r="I229" i="21"/>
  <c r="H229" i="21"/>
  <c r="G229" i="21"/>
  <c r="F229" i="21"/>
  <c r="B229" i="21"/>
  <c r="C229" i="21" s="1"/>
  <c r="K228" i="21"/>
  <c r="J228" i="21"/>
  <c r="I228" i="21"/>
  <c r="H228" i="21"/>
  <c r="G228" i="21"/>
  <c r="F228" i="21"/>
  <c r="B228" i="21"/>
  <c r="C228" i="21" s="1"/>
  <c r="K227" i="21"/>
  <c r="J227" i="21"/>
  <c r="I227" i="21"/>
  <c r="H227" i="21"/>
  <c r="G227" i="21"/>
  <c r="F227" i="21"/>
  <c r="B227" i="21"/>
  <c r="C227" i="21" s="1"/>
  <c r="K226" i="21"/>
  <c r="J226" i="21"/>
  <c r="I226" i="21"/>
  <c r="H226" i="21"/>
  <c r="G226" i="21"/>
  <c r="F226" i="21"/>
  <c r="B226" i="21"/>
  <c r="C226" i="21" s="1"/>
  <c r="K225" i="21"/>
  <c r="J225" i="21"/>
  <c r="I225" i="21"/>
  <c r="H225" i="21"/>
  <c r="G225" i="21"/>
  <c r="F225" i="21"/>
  <c r="B225" i="21"/>
  <c r="C225" i="21" s="1"/>
  <c r="K224" i="21"/>
  <c r="J224" i="21"/>
  <c r="I224" i="21"/>
  <c r="H224" i="21"/>
  <c r="G224" i="21"/>
  <c r="F224" i="21"/>
  <c r="B224" i="21"/>
  <c r="C224" i="21" s="1"/>
  <c r="K223" i="21"/>
  <c r="J223" i="21"/>
  <c r="I223" i="21"/>
  <c r="H223" i="21"/>
  <c r="G223" i="21"/>
  <c r="F223" i="21"/>
  <c r="B223" i="21"/>
  <c r="C223" i="21" s="1"/>
  <c r="K222" i="21"/>
  <c r="J222" i="21"/>
  <c r="I222" i="21"/>
  <c r="H222" i="21"/>
  <c r="G222" i="21"/>
  <c r="F222" i="21"/>
  <c r="B222" i="21"/>
  <c r="C222" i="21" s="1"/>
  <c r="K221" i="21"/>
  <c r="J221" i="21"/>
  <c r="I221" i="21"/>
  <c r="H221" i="21"/>
  <c r="G221" i="21"/>
  <c r="F221" i="21"/>
  <c r="B221" i="21"/>
  <c r="C221" i="21" s="1"/>
  <c r="K220" i="21"/>
  <c r="J220" i="21"/>
  <c r="I220" i="21"/>
  <c r="H220" i="21"/>
  <c r="G220" i="21"/>
  <c r="F220" i="21"/>
  <c r="B220" i="21"/>
  <c r="C220" i="21" s="1"/>
  <c r="K219" i="21"/>
  <c r="J219" i="21"/>
  <c r="I219" i="21"/>
  <c r="H219" i="21"/>
  <c r="G219" i="21"/>
  <c r="F219" i="21"/>
  <c r="B219" i="21"/>
  <c r="C219" i="21" s="1"/>
  <c r="K218" i="21"/>
  <c r="J218" i="21"/>
  <c r="I218" i="21"/>
  <c r="H218" i="21"/>
  <c r="G218" i="21"/>
  <c r="F218" i="21"/>
  <c r="B218" i="21"/>
  <c r="C218" i="21" s="1"/>
  <c r="K217" i="21"/>
  <c r="J217" i="21"/>
  <c r="I217" i="21"/>
  <c r="H217" i="21"/>
  <c r="G217" i="21"/>
  <c r="F217" i="21"/>
  <c r="B217" i="21"/>
  <c r="C217" i="21" s="1"/>
  <c r="K216" i="21"/>
  <c r="J216" i="21"/>
  <c r="I216" i="21"/>
  <c r="H216" i="21"/>
  <c r="G216" i="21"/>
  <c r="F216" i="21"/>
  <c r="B216" i="21"/>
  <c r="C216" i="21" s="1"/>
  <c r="M233" i="21"/>
  <c r="N233" i="21"/>
  <c r="L233" i="21"/>
  <c r="B234" i="21"/>
  <c r="C234" i="21" s="1"/>
  <c r="K215" i="21"/>
  <c r="J215" i="21"/>
  <c r="I215" i="21"/>
  <c r="H215" i="21"/>
  <c r="G215" i="21"/>
  <c r="F215" i="21"/>
  <c r="B215" i="21"/>
  <c r="C215" i="21" s="1"/>
  <c r="K212" i="21"/>
  <c r="J212" i="21"/>
  <c r="I212" i="21"/>
  <c r="H212" i="21"/>
  <c r="G212" i="21"/>
  <c r="F212" i="21"/>
  <c r="B212" i="21"/>
  <c r="C212" i="21" s="1"/>
  <c r="K211" i="21"/>
  <c r="J211" i="21"/>
  <c r="I211" i="21"/>
  <c r="H211" i="21"/>
  <c r="G211" i="21"/>
  <c r="F211" i="21"/>
  <c r="B211" i="21"/>
  <c r="C211" i="21" s="1"/>
  <c r="K210" i="21"/>
  <c r="J210" i="21"/>
  <c r="I210" i="21"/>
  <c r="H210" i="21"/>
  <c r="G210" i="21"/>
  <c r="F210" i="21"/>
  <c r="B210" i="21"/>
  <c r="C210" i="21" s="1"/>
  <c r="K209" i="21"/>
  <c r="J209" i="21"/>
  <c r="I209" i="21"/>
  <c r="H209" i="21"/>
  <c r="G209" i="21"/>
  <c r="F209" i="21"/>
  <c r="B209" i="21"/>
  <c r="C209" i="21" s="1"/>
  <c r="K208" i="21"/>
  <c r="J208" i="21"/>
  <c r="I208" i="21"/>
  <c r="H208" i="21"/>
  <c r="G208" i="21"/>
  <c r="F208" i="21"/>
  <c r="B208" i="21"/>
  <c r="C208" i="21" s="1"/>
  <c r="K207" i="21"/>
  <c r="J207" i="21"/>
  <c r="I207" i="21"/>
  <c r="H207" i="21"/>
  <c r="G207" i="21"/>
  <c r="F207" i="21"/>
  <c r="B207" i="21"/>
  <c r="C207" i="21" s="1"/>
  <c r="K206" i="21"/>
  <c r="J206" i="21"/>
  <c r="I206" i="21"/>
  <c r="H206" i="21"/>
  <c r="G206" i="21"/>
  <c r="F206" i="21"/>
  <c r="B206" i="21"/>
  <c r="C206" i="21" s="1"/>
  <c r="K205" i="21"/>
  <c r="J205" i="21"/>
  <c r="I205" i="21"/>
  <c r="H205" i="21"/>
  <c r="G205" i="21"/>
  <c r="F205" i="21"/>
  <c r="B205" i="21"/>
  <c r="C205" i="21" s="1"/>
  <c r="K204" i="21"/>
  <c r="J204" i="21"/>
  <c r="I204" i="21"/>
  <c r="H204" i="21"/>
  <c r="G204" i="21"/>
  <c r="F204" i="21"/>
  <c r="B204" i="21"/>
  <c r="C204" i="21" s="1"/>
  <c r="B214" i="21"/>
  <c r="C214" i="21" s="1"/>
  <c r="M213" i="21"/>
  <c r="N213" i="21"/>
  <c r="L213" i="21"/>
  <c r="K203" i="21"/>
  <c r="J203" i="21"/>
  <c r="I203" i="21"/>
  <c r="H203" i="21"/>
  <c r="G203" i="21"/>
  <c r="F203" i="21"/>
  <c r="B203" i="21"/>
  <c r="C203" i="21" s="1"/>
  <c r="M201" i="21"/>
  <c r="N201" i="21"/>
  <c r="K200" i="21"/>
  <c r="J200" i="21"/>
  <c r="I200" i="21"/>
  <c r="H200" i="21"/>
  <c r="G200" i="21"/>
  <c r="F200" i="21"/>
  <c r="B200" i="21"/>
  <c r="C200" i="21" s="1"/>
  <c r="K199" i="21"/>
  <c r="J199" i="21"/>
  <c r="I199" i="21"/>
  <c r="H199" i="21"/>
  <c r="G199" i="21"/>
  <c r="F199" i="21"/>
  <c r="B199" i="21"/>
  <c r="C199" i="21" s="1"/>
  <c r="K198" i="21"/>
  <c r="J198" i="21"/>
  <c r="I198" i="21"/>
  <c r="H198" i="21"/>
  <c r="G198" i="21"/>
  <c r="F198" i="21"/>
  <c r="B198" i="21"/>
  <c r="C198" i="21" s="1"/>
  <c r="K197" i="21"/>
  <c r="J197" i="21"/>
  <c r="I197" i="21"/>
  <c r="H197" i="21"/>
  <c r="G197" i="21"/>
  <c r="F197" i="21"/>
  <c r="B197" i="21"/>
  <c r="C197" i="21" s="1"/>
  <c r="K196" i="21"/>
  <c r="J196" i="21"/>
  <c r="I196" i="21"/>
  <c r="H196" i="21"/>
  <c r="G196" i="21"/>
  <c r="F196" i="21"/>
  <c r="B196" i="21"/>
  <c r="C196" i="21" s="1"/>
  <c r="K195" i="21"/>
  <c r="J195" i="21"/>
  <c r="I195" i="21"/>
  <c r="H195" i="21"/>
  <c r="G195" i="21"/>
  <c r="F195" i="21"/>
  <c r="B195" i="21"/>
  <c r="C195" i="21" s="1"/>
  <c r="K194" i="21"/>
  <c r="J194" i="21"/>
  <c r="I194" i="21"/>
  <c r="H194" i="21"/>
  <c r="G194" i="21"/>
  <c r="F194" i="21"/>
  <c r="B194" i="21"/>
  <c r="C194" i="21" s="1"/>
  <c r="K193" i="21"/>
  <c r="J193" i="21"/>
  <c r="I193" i="21"/>
  <c r="H193" i="21"/>
  <c r="G193" i="21"/>
  <c r="F193" i="21"/>
  <c r="B193" i="21"/>
  <c r="C193" i="21" s="1"/>
  <c r="K192" i="21"/>
  <c r="J192" i="21"/>
  <c r="I192" i="21"/>
  <c r="H192" i="21"/>
  <c r="G192" i="21"/>
  <c r="F192" i="21"/>
  <c r="B192" i="21"/>
  <c r="C192" i="21" s="1"/>
  <c r="K191" i="21"/>
  <c r="J191" i="21"/>
  <c r="I191" i="21"/>
  <c r="H191" i="21"/>
  <c r="G191" i="21"/>
  <c r="F191" i="21"/>
  <c r="B191" i="21"/>
  <c r="C191" i="21" s="1"/>
  <c r="K190" i="21"/>
  <c r="J190" i="21"/>
  <c r="I190" i="21"/>
  <c r="H190" i="21"/>
  <c r="G190" i="21"/>
  <c r="F190" i="21"/>
  <c r="B190" i="21"/>
  <c r="C190" i="21" s="1"/>
  <c r="K189" i="21"/>
  <c r="J189" i="21"/>
  <c r="I189" i="21"/>
  <c r="H189" i="21"/>
  <c r="G189" i="21"/>
  <c r="F189" i="21"/>
  <c r="B189" i="21"/>
  <c r="C189" i="21" s="1"/>
  <c r="L201" i="21"/>
  <c r="B202" i="21"/>
  <c r="C202" i="21" s="1"/>
  <c r="K188" i="21"/>
  <c r="J188" i="21"/>
  <c r="I188" i="21"/>
  <c r="H188" i="21"/>
  <c r="G188" i="21"/>
  <c r="F188" i="21"/>
  <c r="B188" i="21"/>
  <c r="C188" i="21" s="1"/>
  <c r="K185" i="21"/>
  <c r="J185" i="21"/>
  <c r="I185" i="21"/>
  <c r="H185" i="21"/>
  <c r="G185" i="21"/>
  <c r="F185" i="21"/>
  <c r="B185" i="21"/>
  <c r="C185" i="21" s="1"/>
  <c r="K184" i="21"/>
  <c r="J184" i="21"/>
  <c r="I184" i="21"/>
  <c r="H184" i="21"/>
  <c r="G184" i="21"/>
  <c r="F184" i="21"/>
  <c r="B184" i="21"/>
  <c r="C184" i="21" s="1"/>
  <c r="K183" i="21"/>
  <c r="J183" i="21"/>
  <c r="I183" i="21"/>
  <c r="H183" i="21"/>
  <c r="G183" i="21"/>
  <c r="F183" i="21"/>
  <c r="B183" i="21"/>
  <c r="C183" i="21" s="1"/>
  <c r="K182" i="21"/>
  <c r="J182" i="21"/>
  <c r="I182" i="21"/>
  <c r="H182" i="21"/>
  <c r="G182" i="21"/>
  <c r="F182" i="21"/>
  <c r="B182" i="21"/>
  <c r="C182" i="21" s="1"/>
  <c r="K181" i="21"/>
  <c r="J181" i="21"/>
  <c r="I181" i="21"/>
  <c r="H181" i="21"/>
  <c r="G181" i="21"/>
  <c r="F181" i="21"/>
  <c r="B181" i="21"/>
  <c r="C181" i="21" s="1"/>
  <c r="K180" i="21"/>
  <c r="J180" i="21"/>
  <c r="I180" i="21"/>
  <c r="H180" i="21"/>
  <c r="G180" i="21"/>
  <c r="F180" i="21"/>
  <c r="B180" i="21"/>
  <c r="C180" i="21" s="1"/>
  <c r="K179" i="21"/>
  <c r="J179" i="21"/>
  <c r="I179" i="21"/>
  <c r="H179" i="21"/>
  <c r="G179" i="21"/>
  <c r="F179" i="21"/>
  <c r="B179" i="21"/>
  <c r="C179" i="21" s="1"/>
  <c r="K178" i="21"/>
  <c r="J178" i="21"/>
  <c r="I178" i="21"/>
  <c r="H178" i="21"/>
  <c r="G178" i="21"/>
  <c r="F178" i="21"/>
  <c r="B178" i="21"/>
  <c r="C178" i="21" s="1"/>
  <c r="K177" i="21"/>
  <c r="J177" i="21"/>
  <c r="I177" i="21"/>
  <c r="H177" i="21"/>
  <c r="G177" i="21"/>
  <c r="F177" i="21"/>
  <c r="B177" i="21"/>
  <c r="C177" i="21" s="1"/>
  <c r="K176" i="21"/>
  <c r="J176" i="21"/>
  <c r="I176" i="21"/>
  <c r="H176" i="21"/>
  <c r="G176" i="21"/>
  <c r="F176" i="21"/>
  <c r="B176" i="21"/>
  <c r="C176" i="21" s="1"/>
  <c r="K175" i="21"/>
  <c r="J175" i="21"/>
  <c r="I175" i="21"/>
  <c r="H175" i="21"/>
  <c r="G175" i="21"/>
  <c r="F175" i="21"/>
  <c r="B175" i="21"/>
  <c r="C175" i="21" s="1"/>
  <c r="K174" i="21"/>
  <c r="J174" i="21"/>
  <c r="I174" i="21"/>
  <c r="H174" i="21"/>
  <c r="G174" i="21"/>
  <c r="F174" i="21"/>
  <c r="B174" i="21"/>
  <c r="C174" i="21" s="1"/>
  <c r="K173" i="21"/>
  <c r="J173" i="21"/>
  <c r="I173" i="21"/>
  <c r="H173" i="21"/>
  <c r="G173" i="21"/>
  <c r="F173" i="21"/>
  <c r="B173" i="21"/>
  <c r="C173" i="21" s="1"/>
  <c r="M186" i="21"/>
  <c r="N186" i="21"/>
  <c r="L186" i="21"/>
  <c r="B187" i="21"/>
  <c r="C187" i="21" s="1"/>
  <c r="K172" i="21"/>
  <c r="J172" i="21"/>
  <c r="I172" i="21"/>
  <c r="H172" i="21"/>
  <c r="G172" i="21"/>
  <c r="F172" i="21"/>
  <c r="B172" i="21"/>
  <c r="C172" i="21" s="1"/>
  <c r="M170" i="21"/>
  <c r="N170" i="21"/>
  <c r="L170" i="21"/>
  <c r="K169" i="21"/>
  <c r="J169" i="21"/>
  <c r="I169" i="21"/>
  <c r="H169" i="21"/>
  <c r="G169" i="21"/>
  <c r="F169" i="21"/>
  <c r="B169" i="21"/>
  <c r="C169" i="21" s="1"/>
  <c r="K168" i="21"/>
  <c r="J168" i="21"/>
  <c r="I168" i="21"/>
  <c r="H168" i="21"/>
  <c r="G168" i="21"/>
  <c r="F168" i="21"/>
  <c r="B168" i="21"/>
  <c r="C168" i="21" s="1"/>
  <c r="K167" i="21"/>
  <c r="J167" i="21"/>
  <c r="I167" i="21"/>
  <c r="H167" i="21"/>
  <c r="G167" i="21"/>
  <c r="F167" i="21"/>
  <c r="B167" i="21"/>
  <c r="C167" i="21" s="1"/>
  <c r="K166" i="21"/>
  <c r="J166" i="21"/>
  <c r="I166" i="21"/>
  <c r="H166" i="21"/>
  <c r="G166" i="21"/>
  <c r="F166" i="21"/>
  <c r="B166" i="21"/>
  <c r="C166" i="21" s="1"/>
  <c r="K165" i="21"/>
  <c r="J165" i="21"/>
  <c r="I165" i="21"/>
  <c r="H165" i="21"/>
  <c r="G165" i="21"/>
  <c r="F165" i="21"/>
  <c r="B165" i="21"/>
  <c r="C165" i="21" s="1"/>
  <c r="K164" i="21"/>
  <c r="J164" i="21"/>
  <c r="I164" i="21"/>
  <c r="H164" i="21"/>
  <c r="G164" i="21"/>
  <c r="F164" i="21"/>
  <c r="B164" i="21"/>
  <c r="C164" i="21" s="1"/>
  <c r="K163" i="21"/>
  <c r="J163" i="21"/>
  <c r="I163" i="21"/>
  <c r="H163" i="21"/>
  <c r="G163" i="21"/>
  <c r="F163" i="21"/>
  <c r="B163" i="21"/>
  <c r="C163" i="21" s="1"/>
  <c r="K162" i="21"/>
  <c r="J162" i="21"/>
  <c r="I162" i="21"/>
  <c r="H162" i="21"/>
  <c r="G162" i="21"/>
  <c r="F162" i="21"/>
  <c r="B162" i="21"/>
  <c r="C162" i="21" s="1"/>
  <c r="K161" i="21"/>
  <c r="J161" i="21"/>
  <c r="I161" i="21"/>
  <c r="H161" i="21"/>
  <c r="G161" i="21"/>
  <c r="F161" i="21"/>
  <c r="B161" i="21"/>
  <c r="C161" i="21" s="1"/>
  <c r="K160" i="21"/>
  <c r="J160" i="21"/>
  <c r="I160" i="21"/>
  <c r="H160" i="21"/>
  <c r="G160" i="21"/>
  <c r="F160" i="21"/>
  <c r="B160" i="21"/>
  <c r="C160" i="21" s="1"/>
  <c r="K159" i="21"/>
  <c r="J159" i="21"/>
  <c r="I159" i="21"/>
  <c r="H159" i="21"/>
  <c r="G159" i="21"/>
  <c r="F159" i="21"/>
  <c r="B159" i="21"/>
  <c r="C159" i="21" s="1"/>
  <c r="K158" i="21"/>
  <c r="J158" i="21"/>
  <c r="I158" i="21"/>
  <c r="H158" i="21"/>
  <c r="G158" i="21"/>
  <c r="F158" i="21"/>
  <c r="B158" i="21"/>
  <c r="C158" i="21" s="1"/>
  <c r="K157" i="21"/>
  <c r="J157" i="21"/>
  <c r="I157" i="21"/>
  <c r="H157" i="21"/>
  <c r="G157" i="21"/>
  <c r="F157" i="21"/>
  <c r="B157" i="21"/>
  <c r="C157" i="21" s="1"/>
  <c r="K156" i="21"/>
  <c r="J156" i="21"/>
  <c r="I156" i="21"/>
  <c r="H156" i="21"/>
  <c r="G156" i="21"/>
  <c r="F156" i="21"/>
  <c r="B156" i="21"/>
  <c r="C156" i="21" s="1"/>
  <c r="K155" i="21"/>
  <c r="J155" i="21"/>
  <c r="I155" i="21"/>
  <c r="H155" i="21"/>
  <c r="G155" i="21"/>
  <c r="F155" i="21"/>
  <c r="B155" i="21"/>
  <c r="C155" i="21" s="1"/>
  <c r="K154" i="21"/>
  <c r="J154" i="21"/>
  <c r="I154" i="21"/>
  <c r="H154" i="21"/>
  <c r="G154" i="21"/>
  <c r="F154" i="21"/>
  <c r="B154" i="21"/>
  <c r="C154" i="21" s="1"/>
  <c r="K153" i="21"/>
  <c r="J153" i="21"/>
  <c r="I153" i="21"/>
  <c r="H153" i="21"/>
  <c r="G153" i="21"/>
  <c r="F153" i="21"/>
  <c r="B153" i="21"/>
  <c r="C153" i="21" s="1"/>
  <c r="K152" i="21"/>
  <c r="J152" i="21"/>
  <c r="I152" i="21"/>
  <c r="H152" i="21"/>
  <c r="G152" i="21"/>
  <c r="F152" i="21"/>
  <c r="B152" i="21"/>
  <c r="C152" i="21" s="1"/>
  <c r="K151" i="21"/>
  <c r="J151" i="21"/>
  <c r="I151" i="21"/>
  <c r="H151" i="21"/>
  <c r="G151" i="21"/>
  <c r="F151" i="21"/>
  <c r="B151" i="21"/>
  <c r="C151" i="21" s="1"/>
  <c r="K150" i="21"/>
  <c r="J150" i="21"/>
  <c r="I150" i="21"/>
  <c r="H150" i="21"/>
  <c r="G150" i="21"/>
  <c r="F150" i="21"/>
  <c r="B150" i="21"/>
  <c r="C150" i="21" s="1"/>
  <c r="K149" i="21"/>
  <c r="J149" i="21"/>
  <c r="I149" i="21"/>
  <c r="H149" i="21"/>
  <c r="G149" i="21"/>
  <c r="F149" i="21"/>
  <c r="B149" i="21"/>
  <c r="C149" i="21" s="1"/>
  <c r="B133" i="21"/>
  <c r="C133" i="21" s="1"/>
  <c r="B134" i="21"/>
  <c r="C134" i="21" s="1"/>
  <c r="K146" i="21"/>
  <c r="J146" i="21"/>
  <c r="I146" i="21"/>
  <c r="H146" i="21"/>
  <c r="G146" i="21"/>
  <c r="F146" i="21"/>
  <c r="K145" i="21"/>
  <c r="J145" i="21"/>
  <c r="I145" i="21"/>
  <c r="H145" i="21"/>
  <c r="G145" i="21"/>
  <c r="F145" i="21"/>
  <c r="K144" i="21"/>
  <c r="J144" i="21"/>
  <c r="I144" i="21"/>
  <c r="H144" i="21"/>
  <c r="G144" i="21"/>
  <c r="F144" i="21"/>
  <c r="K143" i="21"/>
  <c r="J143" i="21"/>
  <c r="I143" i="21"/>
  <c r="H143" i="21"/>
  <c r="G143" i="21"/>
  <c r="F143" i="21"/>
  <c r="K142" i="21"/>
  <c r="J142" i="21"/>
  <c r="I142" i="21"/>
  <c r="H142" i="21"/>
  <c r="G142" i="21"/>
  <c r="F142" i="21"/>
  <c r="K141" i="21"/>
  <c r="J141" i="21"/>
  <c r="I141" i="21"/>
  <c r="H141" i="21"/>
  <c r="G141" i="21"/>
  <c r="F141" i="21"/>
  <c r="K140" i="21"/>
  <c r="J140" i="21"/>
  <c r="I140" i="21"/>
  <c r="H140" i="21"/>
  <c r="G140" i="21"/>
  <c r="F140" i="21"/>
  <c r="K139" i="21"/>
  <c r="J139" i="21"/>
  <c r="I139" i="21"/>
  <c r="H139" i="21"/>
  <c r="G139" i="21"/>
  <c r="F139" i="21"/>
  <c r="K138" i="21"/>
  <c r="J138" i="21"/>
  <c r="I138" i="21"/>
  <c r="H138" i="21"/>
  <c r="G138" i="21"/>
  <c r="F138" i="21"/>
  <c r="K137" i="21"/>
  <c r="J137" i="21"/>
  <c r="I137" i="21"/>
  <c r="H137" i="21"/>
  <c r="G137" i="21"/>
  <c r="F137" i="21"/>
  <c r="K136" i="21"/>
  <c r="J136" i="21"/>
  <c r="I136" i="21"/>
  <c r="H136" i="21"/>
  <c r="G136" i="21"/>
  <c r="F136" i="21"/>
  <c r="K135" i="21"/>
  <c r="J135" i="21"/>
  <c r="I135" i="21"/>
  <c r="H135" i="21"/>
  <c r="G135" i="21"/>
  <c r="F135" i="21"/>
  <c r="K134" i="21"/>
  <c r="J134" i="21"/>
  <c r="I134" i="21"/>
  <c r="H134" i="21"/>
  <c r="G134" i="21"/>
  <c r="F134" i="21"/>
  <c r="K133" i="21"/>
  <c r="J133" i="21"/>
  <c r="I133" i="21"/>
  <c r="H133" i="21"/>
  <c r="G133" i="21"/>
  <c r="F133" i="21"/>
  <c r="K132" i="21"/>
  <c r="J132" i="21"/>
  <c r="I132" i="21"/>
  <c r="H132" i="21"/>
  <c r="G132" i="21"/>
  <c r="F132" i="21"/>
  <c r="B132" i="21"/>
  <c r="C132" i="21" s="1"/>
  <c r="K129" i="21"/>
  <c r="J129" i="21"/>
  <c r="I129" i="21"/>
  <c r="H129" i="21"/>
  <c r="G129" i="21"/>
  <c r="F129" i="21"/>
  <c r="B129" i="21"/>
  <c r="C129" i="21" s="1"/>
  <c r="K128" i="21"/>
  <c r="J128" i="21"/>
  <c r="I128" i="21"/>
  <c r="H128" i="21"/>
  <c r="G128" i="21"/>
  <c r="F128" i="21"/>
  <c r="B128" i="21"/>
  <c r="C128" i="21" s="1"/>
  <c r="K127" i="21"/>
  <c r="J127" i="21"/>
  <c r="I127" i="21"/>
  <c r="H127" i="21"/>
  <c r="G127" i="21"/>
  <c r="F127" i="21"/>
  <c r="B127" i="21"/>
  <c r="C127" i="21" s="1"/>
  <c r="K126" i="21"/>
  <c r="J126" i="21"/>
  <c r="I126" i="21"/>
  <c r="H126" i="21"/>
  <c r="G126" i="21"/>
  <c r="F126" i="21"/>
  <c r="B126" i="21"/>
  <c r="C126" i="21" s="1"/>
  <c r="K125" i="21"/>
  <c r="J125" i="21"/>
  <c r="I125" i="21"/>
  <c r="H125" i="21"/>
  <c r="G125" i="21"/>
  <c r="F125" i="21"/>
  <c r="B125" i="21"/>
  <c r="C125" i="21" s="1"/>
  <c r="K124" i="21"/>
  <c r="J124" i="21"/>
  <c r="I124" i="21"/>
  <c r="H124" i="21"/>
  <c r="G124" i="21"/>
  <c r="F124" i="21"/>
  <c r="B124" i="21"/>
  <c r="C124" i="21" s="1"/>
  <c r="K123" i="21"/>
  <c r="J123" i="21"/>
  <c r="I123" i="21"/>
  <c r="H123" i="21"/>
  <c r="G123" i="21"/>
  <c r="F123" i="21"/>
  <c r="B123" i="21"/>
  <c r="C123" i="21" s="1"/>
  <c r="K122" i="21"/>
  <c r="J122" i="21"/>
  <c r="I122" i="21"/>
  <c r="H122" i="21"/>
  <c r="G122" i="21"/>
  <c r="F122" i="21"/>
  <c r="B122" i="21"/>
  <c r="C122" i="21" s="1"/>
  <c r="K121" i="21"/>
  <c r="J121" i="21"/>
  <c r="I121" i="21"/>
  <c r="H121" i="21"/>
  <c r="G121" i="21"/>
  <c r="F121" i="21"/>
  <c r="B121" i="21"/>
  <c r="C121" i="21" s="1"/>
  <c r="K120" i="21"/>
  <c r="J120" i="21"/>
  <c r="I120" i="21"/>
  <c r="H120" i="21"/>
  <c r="G120" i="21"/>
  <c r="F120" i="21"/>
  <c r="B120" i="21"/>
  <c r="C120" i="21" s="1"/>
  <c r="K119" i="21"/>
  <c r="J119" i="21"/>
  <c r="I119" i="21"/>
  <c r="H119" i="21"/>
  <c r="G119" i="21"/>
  <c r="F119" i="21"/>
  <c r="B119" i="21"/>
  <c r="C119" i="21" s="1"/>
  <c r="K118" i="21"/>
  <c r="J118" i="21"/>
  <c r="I118" i="21"/>
  <c r="H118" i="21"/>
  <c r="G118" i="21"/>
  <c r="F118" i="21"/>
  <c r="B118" i="21"/>
  <c r="C118" i="21" s="1"/>
  <c r="K117" i="21"/>
  <c r="J117" i="21"/>
  <c r="I117" i="21"/>
  <c r="H117" i="21"/>
  <c r="G117" i="21"/>
  <c r="F117" i="21"/>
  <c r="B117" i="21"/>
  <c r="C117" i="21" s="1"/>
  <c r="K116" i="21"/>
  <c r="J116" i="21"/>
  <c r="I116" i="21"/>
  <c r="H116" i="21"/>
  <c r="G116" i="21"/>
  <c r="F116" i="21"/>
  <c r="B116" i="21"/>
  <c r="C116" i="21" s="1"/>
  <c r="K115" i="21"/>
  <c r="J115" i="21"/>
  <c r="I115" i="21"/>
  <c r="H115" i="21"/>
  <c r="G115" i="21"/>
  <c r="F115" i="21"/>
  <c r="B115" i="21"/>
  <c r="C115" i="21" s="1"/>
  <c r="M130" i="21"/>
  <c r="N130" i="21"/>
  <c r="L130" i="21"/>
  <c r="K114" i="21"/>
  <c r="J114" i="21"/>
  <c r="I114" i="21"/>
  <c r="H114" i="21"/>
  <c r="G114" i="21"/>
  <c r="F114" i="21"/>
  <c r="B114" i="21"/>
  <c r="C114" i="21" s="1"/>
  <c r="B131" i="21"/>
  <c r="C131" i="21" s="1"/>
  <c r="M112" i="21"/>
  <c r="N112" i="21"/>
  <c r="L112" i="21"/>
  <c r="K111" i="21"/>
  <c r="J111" i="21"/>
  <c r="I111" i="21"/>
  <c r="H111" i="21"/>
  <c r="G111" i="21"/>
  <c r="F111" i="21"/>
  <c r="B111" i="21"/>
  <c r="C111" i="21" s="1"/>
  <c r="K110" i="21"/>
  <c r="J110" i="21"/>
  <c r="I110" i="21"/>
  <c r="H110" i="21"/>
  <c r="G110" i="21"/>
  <c r="F110" i="21"/>
  <c r="B110" i="21"/>
  <c r="C110" i="21" s="1"/>
  <c r="K109" i="21"/>
  <c r="J109" i="21"/>
  <c r="I109" i="21"/>
  <c r="H109" i="21"/>
  <c r="G109" i="21"/>
  <c r="F109" i="21"/>
  <c r="B109" i="21"/>
  <c r="C109" i="21" s="1"/>
  <c r="K108" i="21"/>
  <c r="J108" i="21"/>
  <c r="I108" i="21"/>
  <c r="H108" i="21"/>
  <c r="G108" i="21"/>
  <c r="F108" i="21"/>
  <c r="B108" i="21"/>
  <c r="C108" i="21" s="1"/>
  <c r="K107" i="21"/>
  <c r="J107" i="21"/>
  <c r="I107" i="21"/>
  <c r="H107" i="21"/>
  <c r="G107" i="21"/>
  <c r="F107" i="21"/>
  <c r="B107" i="21"/>
  <c r="C107" i="21" s="1"/>
  <c r="B113" i="21"/>
  <c r="K106" i="21"/>
  <c r="J106" i="21"/>
  <c r="I106" i="21"/>
  <c r="H106" i="21"/>
  <c r="G106" i="21"/>
  <c r="F106" i="21"/>
  <c r="B106" i="21"/>
  <c r="C106" i="21" s="1"/>
  <c r="K78" i="21"/>
  <c r="J78" i="21"/>
  <c r="I78" i="21"/>
  <c r="H78" i="21"/>
  <c r="G78" i="21"/>
  <c r="F78" i="21"/>
  <c r="B78" i="21"/>
  <c r="C78" i="21" s="1"/>
  <c r="M104" i="21"/>
  <c r="N104" i="21"/>
  <c r="L104" i="21"/>
  <c r="B105" i="21"/>
  <c r="K103" i="21"/>
  <c r="J103" i="21"/>
  <c r="I103" i="21"/>
  <c r="H103" i="21"/>
  <c r="G103" i="21"/>
  <c r="F103" i="21"/>
  <c r="B103" i="21"/>
  <c r="C103" i="21" s="1"/>
  <c r="K102" i="21"/>
  <c r="J102" i="21"/>
  <c r="I102" i="21"/>
  <c r="H102" i="21"/>
  <c r="G102" i="21"/>
  <c r="F102" i="21"/>
  <c r="B102" i="21"/>
  <c r="C102" i="21" s="1"/>
  <c r="K101" i="21"/>
  <c r="J101" i="21"/>
  <c r="I101" i="21"/>
  <c r="H101" i="21"/>
  <c r="G101" i="21"/>
  <c r="F101" i="21"/>
  <c r="B101" i="21"/>
  <c r="C101" i="21" s="1"/>
  <c r="K100" i="21"/>
  <c r="J100" i="21"/>
  <c r="I100" i="21"/>
  <c r="H100" i="21"/>
  <c r="G100" i="21"/>
  <c r="F100" i="21"/>
  <c r="B100" i="21"/>
  <c r="C100" i="21" s="1"/>
  <c r="K99" i="21"/>
  <c r="J99" i="21"/>
  <c r="I99" i="21"/>
  <c r="H99" i="21"/>
  <c r="G99" i="21"/>
  <c r="F99" i="21"/>
  <c r="B99" i="21"/>
  <c r="C99" i="21" s="1"/>
  <c r="K98" i="21"/>
  <c r="J98" i="21"/>
  <c r="I98" i="21"/>
  <c r="H98" i="21"/>
  <c r="G98" i="21"/>
  <c r="F98" i="21"/>
  <c r="B98" i="21"/>
  <c r="C98" i="21" s="1"/>
  <c r="K97" i="21"/>
  <c r="J97" i="21"/>
  <c r="I97" i="21"/>
  <c r="H97" i="21"/>
  <c r="G97" i="21"/>
  <c r="F97" i="21"/>
  <c r="B97" i="21"/>
  <c r="C97" i="21" s="1"/>
  <c r="K96" i="21"/>
  <c r="J96" i="21"/>
  <c r="I96" i="21"/>
  <c r="H96" i="21"/>
  <c r="G96" i="21"/>
  <c r="F96" i="21"/>
  <c r="B96" i="21"/>
  <c r="C96" i="21" s="1"/>
  <c r="K95" i="21"/>
  <c r="J95" i="21"/>
  <c r="I95" i="21"/>
  <c r="H95" i="21"/>
  <c r="G95" i="21"/>
  <c r="F95" i="21"/>
  <c r="B95" i="21"/>
  <c r="C95" i="21" s="1"/>
  <c r="K94" i="21"/>
  <c r="J94" i="21"/>
  <c r="I94" i="21"/>
  <c r="H94" i="21"/>
  <c r="G94" i="21"/>
  <c r="F94" i="21"/>
  <c r="B94" i="21"/>
  <c r="C94" i="21" s="1"/>
  <c r="K93" i="21"/>
  <c r="J93" i="21"/>
  <c r="I93" i="21"/>
  <c r="H93" i="21"/>
  <c r="G93" i="21"/>
  <c r="F93" i="21"/>
  <c r="B93" i="21"/>
  <c r="C93" i="21" s="1"/>
  <c r="K92" i="21"/>
  <c r="J92" i="21"/>
  <c r="I92" i="21"/>
  <c r="H92" i="21"/>
  <c r="G92" i="21"/>
  <c r="F92" i="21"/>
  <c r="B92" i="21"/>
  <c r="C92" i="21" s="1"/>
  <c r="K91" i="21"/>
  <c r="J91" i="21"/>
  <c r="I91" i="21"/>
  <c r="H91" i="21"/>
  <c r="G91" i="21"/>
  <c r="F91" i="21"/>
  <c r="B91" i="21"/>
  <c r="C91" i="21" s="1"/>
  <c r="K90" i="21"/>
  <c r="J90" i="21"/>
  <c r="I90" i="21"/>
  <c r="H90" i="21"/>
  <c r="G90" i="21"/>
  <c r="F90" i="21"/>
  <c r="B90" i="21"/>
  <c r="C90" i="21" s="1"/>
  <c r="K89" i="21"/>
  <c r="J89" i="21"/>
  <c r="I89" i="21"/>
  <c r="H89" i="21"/>
  <c r="G89" i="21"/>
  <c r="F89" i="21"/>
  <c r="B89" i="21"/>
  <c r="C89" i="21" s="1"/>
  <c r="K88" i="21"/>
  <c r="J88" i="21"/>
  <c r="I88" i="21"/>
  <c r="H88" i="21"/>
  <c r="G88" i="21"/>
  <c r="F88" i="21"/>
  <c r="B88" i="21"/>
  <c r="C88" i="21" s="1"/>
  <c r="K87" i="21"/>
  <c r="I18" i="16" s="1"/>
  <c r="J87" i="21"/>
  <c r="H18" i="16" s="1"/>
  <c r="I87" i="21"/>
  <c r="G18" i="16" s="1"/>
  <c r="H87" i="21"/>
  <c r="F18" i="16" s="1"/>
  <c r="G87" i="21"/>
  <c r="E18" i="16" s="1"/>
  <c r="F87" i="21"/>
  <c r="D18" i="16" s="1"/>
  <c r="B87" i="21"/>
  <c r="C87" i="21" s="1"/>
  <c r="K86" i="21"/>
  <c r="I13" i="16" s="1"/>
  <c r="J86" i="21"/>
  <c r="H13" i="16" s="1"/>
  <c r="I86" i="21"/>
  <c r="G13" i="16" s="1"/>
  <c r="H86" i="21"/>
  <c r="F13" i="16" s="1"/>
  <c r="G86" i="21"/>
  <c r="E13" i="16" s="1"/>
  <c r="F86" i="21"/>
  <c r="D13" i="16" s="1"/>
  <c r="B86" i="21"/>
  <c r="C86" i="21" s="1"/>
  <c r="K85" i="21"/>
  <c r="I17" i="16" s="1"/>
  <c r="J85" i="21"/>
  <c r="H17" i="16" s="1"/>
  <c r="I85" i="21"/>
  <c r="G17" i="16" s="1"/>
  <c r="H85" i="21"/>
  <c r="F17" i="16" s="1"/>
  <c r="G85" i="21"/>
  <c r="E17" i="16" s="1"/>
  <c r="F85" i="21"/>
  <c r="D17" i="16" s="1"/>
  <c r="B85" i="21"/>
  <c r="C85" i="21" s="1"/>
  <c r="K84" i="21"/>
  <c r="I9" i="16" s="1"/>
  <c r="J84" i="21"/>
  <c r="H9" i="16" s="1"/>
  <c r="I84" i="21"/>
  <c r="G9" i="16" s="1"/>
  <c r="H84" i="21"/>
  <c r="F9" i="16" s="1"/>
  <c r="G84" i="21"/>
  <c r="E9" i="16" s="1"/>
  <c r="F84" i="21"/>
  <c r="D9" i="16" s="1"/>
  <c r="B84" i="21"/>
  <c r="C84" i="21" s="1"/>
  <c r="K83" i="21"/>
  <c r="J83" i="21"/>
  <c r="I83" i="21"/>
  <c r="H83" i="21"/>
  <c r="G83" i="21"/>
  <c r="F83" i="21"/>
  <c r="B83" i="21"/>
  <c r="C83" i="21" s="1"/>
  <c r="K82" i="21"/>
  <c r="J82" i="21"/>
  <c r="I82" i="21"/>
  <c r="H82" i="21"/>
  <c r="G82" i="21"/>
  <c r="F82" i="21"/>
  <c r="B82" i="21"/>
  <c r="C82" i="21" s="1"/>
  <c r="K81" i="21"/>
  <c r="J81" i="21"/>
  <c r="I81" i="21"/>
  <c r="H81" i="21"/>
  <c r="G81" i="21"/>
  <c r="F81" i="21"/>
  <c r="B81" i="21"/>
  <c r="C81" i="21" s="1"/>
  <c r="K80" i="21"/>
  <c r="J80" i="21"/>
  <c r="I80" i="21"/>
  <c r="H80" i="21"/>
  <c r="G80" i="21"/>
  <c r="F80" i="21"/>
  <c r="B80" i="21"/>
  <c r="C80" i="21" s="1"/>
  <c r="K79" i="21"/>
  <c r="J79" i="21"/>
  <c r="I79" i="21"/>
  <c r="H79" i="21"/>
  <c r="G79" i="21"/>
  <c r="F79" i="21"/>
  <c r="B79" i="21"/>
  <c r="C79" i="21" s="1"/>
  <c r="M76" i="21"/>
  <c r="N76" i="21"/>
  <c r="L76" i="21"/>
  <c r="B77" i="21"/>
  <c r="B45" i="21"/>
  <c r="C45" i="21" s="1"/>
  <c r="F45" i="21"/>
  <c r="G45" i="21"/>
  <c r="H45" i="21"/>
  <c r="I45" i="21"/>
  <c r="J45" i="21"/>
  <c r="K45" i="21"/>
  <c r="B46" i="21"/>
  <c r="C46" i="21" s="1"/>
  <c r="F46" i="21"/>
  <c r="G46" i="21"/>
  <c r="H46" i="21"/>
  <c r="I46" i="21"/>
  <c r="J46" i="21"/>
  <c r="K46" i="21"/>
  <c r="B47" i="21"/>
  <c r="C47" i="21" s="1"/>
  <c r="F47" i="21"/>
  <c r="G47" i="21"/>
  <c r="H47" i="21"/>
  <c r="I47" i="21"/>
  <c r="J47" i="21"/>
  <c r="K47" i="21"/>
  <c r="B48" i="21"/>
  <c r="C48" i="21" s="1"/>
  <c r="F48" i="21"/>
  <c r="G48" i="21"/>
  <c r="H48" i="21"/>
  <c r="I48" i="21"/>
  <c r="J48" i="21"/>
  <c r="K48" i="21"/>
  <c r="B49" i="21"/>
  <c r="C49" i="21" s="1"/>
  <c r="F49" i="21"/>
  <c r="G49" i="21"/>
  <c r="H49" i="21"/>
  <c r="I49" i="21"/>
  <c r="J49" i="21"/>
  <c r="K49" i="21"/>
  <c r="B50" i="21"/>
  <c r="C50" i="21" s="1"/>
  <c r="F50" i="21"/>
  <c r="G50" i="21"/>
  <c r="H50" i="21"/>
  <c r="I50" i="21"/>
  <c r="J50" i="21"/>
  <c r="K50" i="21"/>
  <c r="B51" i="21"/>
  <c r="C51" i="21" s="1"/>
  <c r="F51" i="21"/>
  <c r="G51" i="21"/>
  <c r="H51" i="21"/>
  <c r="I51" i="21"/>
  <c r="J51" i="21"/>
  <c r="K51" i="21"/>
  <c r="B52" i="21"/>
  <c r="C52" i="21" s="1"/>
  <c r="F52" i="21"/>
  <c r="G52" i="21"/>
  <c r="H52" i="21"/>
  <c r="I52" i="21"/>
  <c r="J52" i="21"/>
  <c r="K52" i="21"/>
  <c r="B53" i="21"/>
  <c r="C53" i="21" s="1"/>
  <c r="F53" i="21"/>
  <c r="G53" i="21"/>
  <c r="H53" i="21"/>
  <c r="I53" i="21"/>
  <c r="J53" i="21"/>
  <c r="K53" i="21"/>
  <c r="B54" i="21"/>
  <c r="C54" i="21" s="1"/>
  <c r="F54" i="21"/>
  <c r="G54" i="21"/>
  <c r="H54" i="21"/>
  <c r="I54" i="21"/>
  <c r="J54" i="21"/>
  <c r="K54" i="21"/>
  <c r="B55" i="21"/>
  <c r="C55" i="21" s="1"/>
  <c r="F55" i="21"/>
  <c r="G55" i="21"/>
  <c r="H55" i="21"/>
  <c r="I55" i="21"/>
  <c r="J55" i="21"/>
  <c r="K55" i="21"/>
  <c r="B56" i="21"/>
  <c r="C56" i="21" s="1"/>
  <c r="F56" i="21"/>
  <c r="G56" i="21"/>
  <c r="H56" i="21"/>
  <c r="I56" i="21"/>
  <c r="J56" i="21"/>
  <c r="K56" i="21"/>
  <c r="B57" i="21"/>
  <c r="C57" i="21" s="1"/>
  <c r="F57" i="21"/>
  <c r="G57" i="21"/>
  <c r="H57" i="21"/>
  <c r="I57" i="21"/>
  <c r="J57" i="21"/>
  <c r="K57" i="21"/>
  <c r="B58" i="21"/>
  <c r="C58" i="21" s="1"/>
  <c r="F58" i="21"/>
  <c r="G58" i="21"/>
  <c r="H58" i="21"/>
  <c r="I58" i="21"/>
  <c r="J58" i="21"/>
  <c r="K58" i="21"/>
  <c r="B59" i="21"/>
  <c r="C59" i="21" s="1"/>
  <c r="F59" i="21"/>
  <c r="G59" i="21"/>
  <c r="H59" i="21"/>
  <c r="I59" i="21"/>
  <c r="J59" i="21"/>
  <c r="K59" i="21"/>
  <c r="B60" i="21"/>
  <c r="C60" i="21" s="1"/>
  <c r="F60" i="21"/>
  <c r="G60" i="21"/>
  <c r="H60" i="21"/>
  <c r="I60" i="21"/>
  <c r="J60" i="21"/>
  <c r="K60" i="21"/>
  <c r="B61" i="21"/>
  <c r="C61" i="21" s="1"/>
  <c r="F61" i="21"/>
  <c r="G61" i="21"/>
  <c r="H61" i="21"/>
  <c r="I61" i="21"/>
  <c r="J61" i="21"/>
  <c r="K61" i="21"/>
  <c r="B62" i="21"/>
  <c r="C62" i="21" s="1"/>
  <c r="F62" i="21"/>
  <c r="G62" i="21"/>
  <c r="H62" i="21"/>
  <c r="I62" i="21"/>
  <c r="J62" i="21"/>
  <c r="K62" i="21"/>
  <c r="B63" i="21"/>
  <c r="C63" i="21" s="1"/>
  <c r="F63" i="21"/>
  <c r="G63" i="21"/>
  <c r="H63" i="21"/>
  <c r="I63" i="21"/>
  <c r="J63" i="21"/>
  <c r="K63" i="21"/>
  <c r="B64" i="21"/>
  <c r="C64" i="21" s="1"/>
  <c r="F64" i="21"/>
  <c r="G64" i="21"/>
  <c r="H64" i="21"/>
  <c r="I64" i="21"/>
  <c r="J64" i="21"/>
  <c r="K64" i="21"/>
  <c r="B65" i="21"/>
  <c r="C65" i="21" s="1"/>
  <c r="F65" i="21"/>
  <c r="G65" i="21"/>
  <c r="H65" i="21"/>
  <c r="I65" i="21"/>
  <c r="J65" i="21"/>
  <c r="K65" i="21"/>
  <c r="B66" i="21"/>
  <c r="C66" i="21" s="1"/>
  <c r="F66" i="21"/>
  <c r="G66" i="21"/>
  <c r="H66" i="21"/>
  <c r="I66" i="21"/>
  <c r="J66" i="21"/>
  <c r="K66" i="21"/>
  <c r="B67" i="21"/>
  <c r="C67" i="21" s="1"/>
  <c r="F67" i="21"/>
  <c r="G67" i="21"/>
  <c r="H67" i="21"/>
  <c r="I67" i="21"/>
  <c r="J67" i="21"/>
  <c r="K67" i="21"/>
  <c r="B68" i="21"/>
  <c r="C68" i="21" s="1"/>
  <c r="F68" i="21"/>
  <c r="G68" i="21"/>
  <c r="H68" i="21"/>
  <c r="I68" i="21"/>
  <c r="J68" i="21"/>
  <c r="K68" i="21"/>
  <c r="B69" i="21"/>
  <c r="C69" i="21" s="1"/>
  <c r="F69" i="21"/>
  <c r="G69" i="21"/>
  <c r="H69" i="21"/>
  <c r="I69" i="21"/>
  <c r="J69" i="21"/>
  <c r="K69" i="21"/>
  <c r="B70" i="21"/>
  <c r="C70" i="21" s="1"/>
  <c r="F70" i="21"/>
  <c r="G70" i="21"/>
  <c r="H70" i="21"/>
  <c r="I70" i="21"/>
  <c r="J70" i="21"/>
  <c r="K70" i="21"/>
  <c r="B71" i="21"/>
  <c r="C71" i="21" s="1"/>
  <c r="F71" i="21"/>
  <c r="G71" i="21"/>
  <c r="H71" i="21"/>
  <c r="I71" i="21"/>
  <c r="J71" i="21"/>
  <c r="K71" i="21"/>
  <c r="B72" i="21"/>
  <c r="C72" i="21" s="1"/>
  <c r="F72" i="21"/>
  <c r="G72" i="21"/>
  <c r="H72" i="21"/>
  <c r="I72" i="21"/>
  <c r="J72" i="21"/>
  <c r="K72" i="21"/>
  <c r="B73" i="21"/>
  <c r="C73" i="21" s="1"/>
  <c r="F73" i="21"/>
  <c r="G73" i="21"/>
  <c r="H73" i="21"/>
  <c r="I73" i="21"/>
  <c r="J73" i="21"/>
  <c r="K73" i="21"/>
  <c r="B74" i="21"/>
  <c r="C74" i="21" s="1"/>
  <c r="F74" i="21"/>
  <c r="G74" i="21"/>
  <c r="H74" i="21"/>
  <c r="I74" i="21"/>
  <c r="J74" i="21"/>
  <c r="K74" i="21"/>
  <c r="B75" i="21"/>
  <c r="C75" i="21" s="1"/>
  <c r="F75" i="21"/>
  <c r="G75" i="21"/>
  <c r="H75" i="21"/>
  <c r="I75" i="21"/>
  <c r="J75" i="21"/>
  <c r="K75" i="21"/>
  <c r="K44" i="21"/>
  <c r="H5" i="35" s="1"/>
  <c r="J44" i="21"/>
  <c r="G5" i="35" s="1"/>
  <c r="I44" i="21"/>
  <c r="H44" i="21"/>
  <c r="G44" i="21"/>
  <c r="F44" i="21"/>
  <c r="B44" i="21"/>
  <c r="C44" i="21" s="1"/>
  <c r="D5" i="35" l="1"/>
  <c r="F5" i="35"/>
  <c r="C5" i="35"/>
  <c r="E5" i="35"/>
  <c r="D265" i="21"/>
  <c r="G331" i="21"/>
  <c r="G332" i="21" s="1"/>
  <c r="K130" i="21"/>
  <c r="D120" i="21"/>
  <c r="D240" i="21"/>
  <c r="D217" i="21"/>
  <c r="D62" i="21"/>
  <c r="D94" i="21"/>
  <c r="D285" i="21"/>
  <c r="D288" i="21"/>
  <c r="D273" i="21"/>
  <c r="D83" i="21"/>
  <c r="D129" i="21"/>
  <c r="D281" i="21"/>
  <c r="D115" i="21"/>
  <c r="D283" i="21"/>
  <c r="D297" i="21"/>
  <c r="D61" i="21"/>
  <c r="K112" i="21"/>
  <c r="K113" i="21" s="1"/>
  <c r="D137" i="21"/>
  <c r="D72" i="21"/>
  <c r="D172" i="21"/>
  <c r="D307" i="21"/>
  <c r="D292" i="21"/>
  <c r="D127" i="21"/>
  <c r="K243" i="21"/>
  <c r="K244" i="21" s="1"/>
  <c r="D101" i="21"/>
  <c r="D263" i="21"/>
  <c r="D46" i="21"/>
  <c r="D232" i="21"/>
  <c r="D181" i="21"/>
  <c r="D110" i="21"/>
  <c r="G130" i="21"/>
  <c r="D119" i="21"/>
  <c r="D128" i="21"/>
  <c r="D169" i="21"/>
  <c r="D221" i="21"/>
  <c r="D68" i="21"/>
  <c r="D102" i="21"/>
  <c r="D296" i="21"/>
  <c r="D161" i="21"/>
  <c r="D91" i="21"/>
  <c r="D145" i="21"/>
  <c r="D155" i="21"/>
  <c r="D160" i="21"/>
  <c r="D268" i="21"/>
  <c r="D158" i="21"/>
  <c r="J243" i="21"/>
  <c r="K331" i="21"/>
  <c r="K332" i="21" s="1"/>
  <c r="D52" i="21"/>
  <c r="D103" i="21"/>
  <c r="H112" i="21"/>
  <c r="H113" i="21" s="1"/>
  <c r="J130" i="21"/>
  <c r="D142" i="21"/>
  <c r="D193" i="21"/>
  <c r="D241" i="21"/>
  <c r="D247" i="21"/>
  <c r="D274" i="21"/>
  <c r="D312" i="21"/>
  <c r="F76" i="21"/>
  <c r="D44" i="21"/>
  <c r="D81" i="21"/>
  <c r="J112" i="21"/>
  <c r="J113" i="21" s="1"/>
  <c r="K254" i="21"/>
  <c r="K255" i="21" s="1"/>
  <c r="D109" i="21"/>
  <c r="D118" i="21"/>
  <c r="I331" i="21"/>
  <c r="I332" i="21" s="1"/>
  <c r="D143" i="21"/>
  <c r="D140" i="21"/>
  <c r="D206" i="21"/>
  <c r="D269" i="21"/>
  <c r="D272" i="21"/>
  <c r="D284" i="21"/>
  <c r="D194" i="21"/>
  <c r="D224" i="21"/>
  <c r="D287" i="21"/>
  <c r="D151" i="21"/>
  <c r="D176" i="21"/>
  <c r="D200" i="21"/>
  <c r="D212" i="21"/>
  <c r="D116" i="21"/>
  <c r="D308" i="21"/>
  <c r="D329" i="21"/>
  <c r="D107" i="21"/>
  <c r="D134" i="21"/>
  <c r="J213" i="21"/>
  <c r="J214" i="21" s="1"/>
  <c r="D278" i="21"/>
  <c r="D302" i="21"/>
  <c r="D82" i="21"/>
  <c r="D85" i="21"/>
  <c r="G104" i="21"/>
  <c r="G105" i="21" s="1"/>
  <c r="D99" i="21"/>
  <c r="I112" i="21"/>
  <c r="I113" i="21" s="1"/>
  <c r="F130" i="21"/>
  <c r="I130" i="21"/>
  <c r="D252" i="21"/>
  <c r="D314" i="21"/>
  <c r="D317" i="21"/>
  <c r="I104" i="21"/>
  <c r="I105" i="21" s="1"/>
  <c r="H130" i="21"/>
  <c r="D135" i="21"/>
  <c r="D168" i="21"/>
  <c r="D207" i="21"/>
  <c r="D219" i="21"/>
  <c r="D228" i="21"/>
  <c r="I76" i="21"/>
  <c r="K104" i="21"/>
  <c r="K105" i="21" s="1"/>
  <c r="D106" i="21"/>
  <c r="D50" i="21"/>
  <c r="H76" i="21"/>
  <c r="D111" i="21"/>
  <c r="J76" i="21"/>
  <c r="H104" i="21"/>
  <c r="H105" i="21" s="1"/>
  <c r="K76" i="21"/>
  <c r="D122" i="21"/>
  <c r="D125" i="21"/>
  <c r="D80" i="21"/>
  <c r="D88" i="21"/>
  <c r="D146" i="21"/>
  <c r="D226" i="21"/>
  <c r="D45" i="21"/>
  <c r="D47" i="21"/>
  <c r="F112" i="21"/>
  <c r="J254" i="21"/>
  <c r="D75" i="21"/>
  <c r="D70" i="21"/>
  <c r="G76" i="21"/>
  <c r="D97" i="21"/>
  <c r="G112" i="21"/>
  <c r="G113" i="21" s="1"/>
  <c r="D132" i="21"/>
  <c r="D100" i="21"/>
  <c r="D123" i="21"/>
  <c r="D126" i="21"/>
  <c r="F104" i="21"/>
  <c r="D86" i="21"/>
  <c r="D89" i="21"/>
  <c r="D141" i="21"/>
  <c r="D199" i="21"/>
  <c r="D57" i="21"/>
  <c r="D54" i="21"/>
  <c r="D92" i="21"/>
  <c r="D84" i="21"/>
  <c r="D78" i="21"/>
  <c r="D74" i="21"/>
  <c r="D69" i="21"/>
  <c r="D114" i="21"/>
  <c r="D124" i="21"/>
  <c r="D51" i="21"/>
  <c r="D79" i="21"/>
  <c r="D59" i="21"/>
  <c r="D95" i="21"/>
  <c r="D98" i="21"/>
  <c r="D121" i="21"/>
  <c r="F243" i="21"/>
  <c r="F244" i="21" s="1"/>
  <c r="D87" i="21"/>
  <c r="D108" i="21"/>
  <c r="D139" i="21"/>
  <c r="G243" i="21"/>
  <c r="D56" i="21"/>
  <c r="D48" i="21"/>
  <c r="D90" i="21"/>
  <c r="D93" i="21"/>
  <c r="D136" i="21"/>
  <c r="D66" i="21"/>
  <c r="D63" i="21"/>
  <c r="D96" i="21"/>
  <c r="D117" i="21"/>
  <c r="D229" i="21"/>
  <c r="D293" i="21"/>
  <c r="D152" i="21"/>
  <c r="D184" i="21"/>
  <c r="D192" i="21"/>
  <c r="D163" i="21"/>
  <c r="F213" i="21"/>
  <c r="F214" i="21" s="1"/>
  <c r="D204" i="21"/>
  <c r="J201" i="21"/>
  <c r="J202" i="21" s="1"/>
  <c r="D258" i="21"/>
  <c r="D294" i="21"/>
  <c r="D138" i="21"/>
  <c r="H213" i="21"/>
  <c r="H214" i="21" s="1"/>
  <c r="D179" i="21"/>
  <c r="D182" i="21"/>
  <c r="D215" i="21"/>
  <c r="D235" i="21"/>
  <c r="I243" i="21"/>
  <c r="D246" i="21"/>
  <c r="D203" i="21"/>
  <c r="D230" i="21"/>
  <c r="D309" i="21"/>
  <c r="D159" i="21"/>
  <c r="D164" i="21"/>
  <c r="D185" i="21"/>
  <c r="D210" i="21"/>
  <c r="D222" i="21"/>
  <c r="H243" i="21"/>
  <c r="D264" i="21"/>
  <c r="D289" i="21"/>
  <c r="D144" i="21"/>
  <c r="D167" i="21"/>
  <c r="D174" i="21"/>
  <c r="G201" i="21"/>
  <c r="G202" i="21" s="1"/>
  <c r="D162" i="21"/>
  <c r="D270" i="21"/>
  <c r="H233" i="21"/>
  <c r="H234" i="21" s="1"/>
  <c r="D220" i="21"/>
  <c r="D225" i="21"/>
  <c r="D238" i="21"/>
  <c r="D245" i="21"/>
  <c r="F254" i="21"/>
  <c r="F255" i="21" s="1"/>
  <c r="D290" i="21"/>
  <c r="D330" i="21"/>
  <c r="D183" i="21"/>
  <c r="D223" i="21"/>
  <c r="D250" i="21"/>
  <c r="D259" i="21"/>
  <c r="D310" i="21"/>
  <c r="K186" i="21"/>
  <c r="K187" i="21" s="1"/>
  <c r="D196" i="21"/>
  <c r="D262" i="21"/>
  <c r="D298" i="21"/>
  <c r="D237" i="21"/>
  <c r="G254" i="21"/>
  <c r="G255" i="21" s="1"/>
  <c r="D253" i="21"/>
  <c r="D267" i="21"/>
  <c r="D328" i="21"/>
  <c r="J331" i="21"/>
  <c r="J332" i="21" s="1"/>
  <c r="D150" i="21"/>
  <c r="D166" i="21"/>
  <c r="H201" i="21"/>
  <c r="H202" i="21" s="1"/>
  <c r="K233" i="21"/>
  <c r="D227" i="21"/>
  <c r="D257" i="21"/>
  <c r="D153" i="21"/>
  <c r="D188" i="21"/>
  <c r="D205" i="21"/>
  <c r="D260" i="21"/>
  <c r="D303" i="21"/>
  <c r="D177" i="21"/>
  <c r="D180" i="21"/>
  <c r="K201" i="21"/>
  <c r="K202" i="21" s="1"/>
  <c r="D211" i="21"/>
  <c r="F233" i="21"/>
  <c r="F234" i="21" s="1"/>
  <c r="D251" i="21"/>
  <c r="D295" i="21"/>
  <c r="D156" i="21"/>
  <c r="D175" i="21"/>
  <c r="D208" i="21"/>
  <c r="G233" i="21"/>
  <c r="G234" i="21" s="1"/>
  <c r="D311" i="21"/>
  <c r="D326" i="21"/>
  <c r="D190" i="21"/>
  <c r="D282" i="21"/>
  <c r="D304" i="21"/>
  <c r="D173" i="21"/>
  <c r="D195" i="21"/>
  <c r="D198" i="21"/>
  <c r="I213" i="21"/>
  <c r="I214" i="21" s="1"/>
  <c r="D239" i="21"/>
  <c r="D277" i="21"/>
  <c r="D154" i="21"/>
  <c r="D157" i="21"/>
  <c r="D178" i="21"/>
  <c r="G213" i="21"/>
  <c r="G214" i="21" s="1"/>
  <c r="D218" i="21"/>
  <c r="D231" i="21"/>
  <c r="D242" i="21"/>
  <c r="D249" i="21"/>
  <c r="D261" i="21"/>
  <c r="D318" i="21"/>
  <c r="D291" i="21"/>
  <c r="D149" i="21"/>
  <c r="D165" i="21"/>
  <c r="D191" i="21"/>
  <c r="D236" i="21"/>
  <c r="D286" i="21"/>
  <c r="D305" i="21"/>
  <c r="F331" i="21"/>
  <c r="F332" i="21" s="1"/>
  <c r="H331" i="21"/>
  <c r="D327" i="21"/>
  <c r="D324" i="21"/>
  <c r="J319" i="21"/>
  <c r="H319" i="21"/>
  <c r="H320" i="21" s="1"/>
  <c r="D306" i="21"/>
  <c r="G319" i="21"/>
  <c r="D313" i="21"/>
  <c r="D315" i="21"/>
  <c r="F319" i="21"/>
  <c r="I319" i="21"/>
  <c r="I320" i="21" s="1"/>
  <c r="D316" i="21"/>
  <c r="K319" i="21"/>
  <c r="K320" i="21"/>
  <c r="D301" i="21"/>
  <c r="D276" i="21"/>
  <c r="D275" i="21"/>
  <c r="D271" i="21"/>
  <c r="D266" i="21"/>
  <c r="H279" i="21"/>
  <c r="H280" i="21" s="1"/>
  <c r="F279" i="21"/>
  <c r="F280" i="21" s="1"/>
  <c r="G279" i="21"/>
  <c r="G280" i="21" s="1"/>
  <c r="I279" i="21"/>
  <c r="I280" i="21" s="1"/>
  <c r="J279" i="21"/>
  <c r="K279" i="21"/>
  <c r="K280" i="21" s="1"/>
  <c r="D248" i="21"/>
  <c r="H254" i="21"/>
  <c r="I254" i="21"/>
  <c r="I255" i="21" s="1"/>
  <c r="I233" i="21"/>
  <c r="J233" i="21"/>
  <c r="D216" i="21"/>
  <c r="K213" i="21"/>
  <c r="D209" i="21"/>
  <c r="I201" i="21"/>
  <c r="F201" i="21"/>
  <c r="D197" i="21"/>
  <c r="D189" i="21"/>
  <c r="G186" i="21"/>
  <c r="G187" i="21" s="1"/>
  <c r="F186" i="21"/>
  <c r="H186" i="21"/>
  <c r="H187" i="21" s="1"/>
  <c r="I186" i="21"/>
  <c r="I187" i="21" s="1"/>
  <c r="J186" i="21"/>
  <c r="J187" i="21" s="1"/>
  <c r="K170" i="21"/>
  <c r="K171" i="21" s="1"/>
  <c r="H170" i="21"/>
  <c r="J170" i="21"/>
  <c r="J171" i="21" s="1"/>
  <c r="I170" i="21"/>
  <c r="I171" i="21" s="1"/>
  <c r="F170" i="21"/>
  <c r="G170" i="21"/>
  <c r="D133" i="21"/>
  <c r="J104" i="21"/>
  <c r="J105" i="21" s="1"/>
  <c r="D64" i="21"/>
  <c r="D53" i="21"/>
  <c r="D58" i="21"/>
  <c r="D73" i="21"/>
  <c r="D71" i="21"/>
  <c r="D65" i="21"/>
  <c r="D60" i="21"/>
  <c r="D67" i="21"/>
  <c r="D55" i="21"/>
  <c r="D49" i="21"/>
  <c r="I5" i="35" l="1"/>
  <c r="J5" i="35" s="1"/>
  <c r="K77" i="21"/>
  <c r="F77" i="21"/>
  <c r="AH130" i="21"/>
  <c r="AH331" i="21"/>
  <c r="D299" i="21"/>
  <c r="E295" i="21" s="1"/>
  <c r="D112" i="21"/>
  <c r="E107" i="21" s="1"/>
  <c r="D76" i="21"/>
  <c r="E71" i="21" s="1"/>
  <c r="AH112" i="21"/>
  <c r="F320" i="21"/>
  <c r="AH319" i="21"/>
  <c r="F105" i="21"/>
  <c r="AH104" i="21"/>
  <c r="H77" i="21"/>
  <c r="J255" i="21"/>
  <c r="AH76" i="21"/>
  <c r="D104" i="21"/>
  <c r="D105" i="21" s="1"/>
  <c r="D254" i="21"/>
  <c r="E249" i="21" s="1"/>
  <c r="K234" i="21"/>
  <c r="D170" i="21"/>
  <c r="D171" i="21" s="1"/>
  <c r="I77" i="21"/>
  <c r="G77" i="21"/>
  <c r="J77" i="21"/>
  <c r="H332" i="21"/>
  <c r="D331" i="21"/>
  <c r="E325" i="21" s="1"/>
  <c r="J320" i="21"/>
  <c r="G320" i="21"/>
  <c r="D319" i="21"/>
  <c r="J280" i="21"/>
  <c r="AH279" i="21"/>
  <c r="H255" i="21"/>
  <c r="G244" i="21"/>
  <c r="AH243" i="21"/>
  <c r="D243" i="21"/>
  <c r="J244" i="21"/>
  <c r="I244" i="21"/>
  <c r="H244" i="21"/>
  <c r="D233" i="21"/>
  <c r="J234" i="21"/>
  <c r="I234" i="21"/>
  <c r="K214" i="21"/>
  <c r="D213" i="21"/>
  <c r="AH213" i="21"/>
  <c r="D201" i="21"/>
  <c r="E197" i="21" s="1"/>
  <c r="F202" i="21"/>
  <c r="I202" i="21"/>
  <c r="F187" i="21"/>
  <c r="AH186" i="21"/>
  <c r="D186" i="21"/>
  <c r="H171" i="21"/>
  <c r="F171" i="21"/>
  <c r="AH170" i="21"/>
  <c r="G171" i="21"/>
  <c r="D147" i="21"/>
  <c r="F113" i="21"/>
  <c r="J9" i="35" l="1"/>
  <c r="AB107" i="21"/>
  <c r="AA107" i="21"/>
  <c r="AC107" i="21"/>
  <c r="AF107" i="21"/>
  <c r="AD107" i="21"/>
  <c r="AE107" i="21"/>
  <c r="E68" i="21"/>
  <c r="P68" i="21" s="1"/>
  <c r="R71" i="21"/>
  <c r="V71" i="21"/>
  <c r="S71" i="21"/>
  <c r="P71" i="21"/>
  <c r="X71" i="21"/>
  <c r="W71" i="21"/>
  <c r="Q71" i="21"/>
  <c r="Z71" i="21"/>
  <c r="T71" i="21"/>
  <c r="O71" i="21"/>
  <c r="U71" i="21"/>
  <c r="Y71" i="21"/>
  <c r="D77" i="21"/>
  <c r="N107" i="21"/>
  <c r="S107" i="21"/>
  <c r="Z107" i="21"/>
  <c r="V107" i="21"/>
  <c r="W107" i="21"/>
  <c r="T107" i="21"/>
  <c r="U107" i="21"/>
  <c r="R107" i="21"/>
  <c r="Q107" i="21"/>
  <c r="O107" i="21"/>
  <c r="X107" i="21"/>
  <c r="P107" i="21"/>
  <c r="Y107" i="21"/>
  <c r="E69" i="21"/>
  <c r="L69" i="21" s="1"/>
  <c r="D113" i="21"/>
  <c r="E63" i="21"/>
  <c r="E292" i="21"/>
  <c r="P292" i="21" s="1"/>
  <c r="E288" i="21"/>
  <c r="M288" i="21" s="1"/>
  <c r="E51" i="21"/>
  <c r="E65" i="21"/>
  <c r="E284" i="21"/>
  <c r="Q284" i="21" s="1"/>
  <c r="E50" i="21"/>
  <c r="E59" i="21"/>
  <c r="E64" i="21"/>
  <c r="E282" i="21"/>
  <c r="O282" i="21" s="1"/>
  <c r="E296" i="21"/>
  <c r="L296" i="21" s="1"/>
  <c r="E108" i="21"/>
  <c r="N108" i="21" s="1"/>
  <c r="E298" i="21"/>
  <c r="N298" i="21" s="1"/>
  <c r="E75" i="21"/>
  <c r="E44" i="21"/>
  <c r="E111" i="21"/>
  <c r="E293" i="21"/>
  <c r="Q293" i="21" s="1"/>
  <c r="E61" i="21"/>
  <c r="E109" i="21"/>
  <c r="E286" i="21"/>
  <c r="M286" i="21" s="1"/>
  <c r="E45" i="21"/>
  <c r="E62" i="21"/>
  <c r="E281" i="21"/>
  <c r="Q281" i="21" s="1"/>
  <c r="E74" i="21"/>
  <c r="E72" i="21"/>
  <c r="E48" i="21"/>
  <c r="E283" i="21"/>
  <c r="P283" i="21" s="1"/>
  <c r="E70" i="21"/>
  <c r="E287" i="21"/>
  <c r="O287" i="21" s="1"/>
  <c r="E291" i="21"/>
  <c r="Q291" i="21" s="1"/>
  <c r="E55" i="21"/>
  <c r="E106" i="21"/>
  <c r="E46" i="21"/>
  <c r="M46" i="21" s="1"/>
  <c r="N325" i="21"/>
  <c r="Q325" i="21"/>
  <c r="L325" i="21"/>
  <c r="M325" i="21"/>
  <c r="O325" i="21"/>
  <c r="P325" i="21"/>
  <c r="E290" i="21"/>
  <c r="Q290" i="21" s="1"/>
  <c r="E297" i="21"/>
  <c r="P297" i="21" s="1"/>
  <c r="E285" i="21"/>
  <c r="O285" i="21" s="1"/>
  <c r="E294" i="21"/>
  <c r="N294" i="21" s="1"/>
  <c r="E47" i="21"/>
  <c r="E58" i="21"/>
  <c r="E110" i="21"/>
  <c r="E49" i="21"/>
  <c r="E54" i="21"/>
  <c r="E326" i="21"/>
  <c r="L326" i="21" s="1"/>
  <c r="E73" i="21"/>
  <c r="E60" i="21"/>
  <c r="L107" i="21"/>
  <c r="M107" i="21"/>
  <c r="E289" i="21"/>
  <c r="P289" i="21" s="1"/>
  <c r="E56" i="21"/>
  <c r="E327" i="21"/>
  <c r="P327" i="21" s="1"/>
  <c r="E57" i="21"/>
  <c r="E66" i="21"/>
  <c r="E52" i="21"/>
  <c r="E248" i="21"/>
  <c r="N248" i="21" s="1"/>
  <c r="E247" i="21"/>
  <c r="P247" i="21" s="1"/>
  <c r="E67" i="21"/>
  <c r="E53" i="21"/>
  <c r="E245" i="21"/>
  <c r="L245" i="21" s="1"/>
  <c r="M71" i="21"/>
  <c r="L71" i="21"/>
  <c r="N71" i="21"/>
  <c r="N249" i="21"/>
  <c r="E253" i="21"/>
  <c r="Q253" i="21" s="1"/>
  <c r="O249" i="21"/>
  <c r="E324" i="21"/>
  <c r="E246" i="21"/>
  <c r="N246" i="21" s="1"/>
  <c r="E330" i="21"/>
  <c r="D255" i="21"/>
  <c r="P249" i="21"/>
  <c r="E250" i="21"/>
  <c r="O250" i="21" s="1"/>
  <c r="Q249" i="21"/>
  <c r="L249" i="21"/>
  <c r="E78" i="21"/>
  <c r="D332" i="21"/>
  <c r="E329" i="21"/>
  <c r="M249" i="21"/>
  <c r="N197" i="21"/>
  <c r="P197" i="21"/>
  <c r="M197" i="21"/>
  <c r="Q197" i="21"/>
  <c r="O197" i="21"/>
  <c r="E79" i="21"/>
  <c r="E252" i="21"/>
  <c r="O252" i="21" s="1"/>
  <c r="M68" i="21"/>
  <c r="E251" i="21"/>
  <c r="N251" i="21" s="1"/>
  <c r="E328" i="21"/>
  <c r="D320" i="21"/>
  <c r="E301" i="21"/>
  <c r="E309" i="21"/>
  <c r="E303" i="21"/>
  <c r="E308" i="21"/>
  <c r="E307" i="21"/>
  <c r="E318" i="21"/>
  <c r="E302" i="21"/>
  <c r="E311" i="21"/>
  <c r="E317" i="21"/>
  <c r="E310" i="21"/>
  <c r="E312" i="21"/>
  <c r="E305" i="21"/>
  <c r="E314" i="21"/>
  <c r="E304" i="21"/>
  <c r="E316" i="21"/>
  <c r="E306" i="21"/>
  <c r="E313" i="21"/>
  <c r="E315" i="21"/>
  <c r="Q295" i="21"/>
  <c r="P295" i="21"/>
  <c r="O295" i="21"/>
  <c r="N295" i="21"/>
  <c r="M295" i="21"/>
  <c r="L295" i="21"/>
  <c r="D244" i="21"/>
  <c r="E235" i="21"/>
  <c r="E241" i="21"/>
  <c r="E238" i="21"/>
  <c r="E239" i="21"/>
  <c r="E242" i="21"/>
  <c r="E237" i="21"/>
  <c r="E236" i="21"/>
  <c r="E240" i="21"/>
  <c r="E215" i="21"/>
  <c r="E220" i="21"/>
  <c r="E232" i="21"/>
  <c r="E224" i="21"/>
  <c r="E217" i="21"/>
  <c r="E231" i="21"/>
  <c r="E228" i="21"/>
  <c r="E219" i="21"/>
  <c r="E218" i="21"/>
  <c r="E221" i="21"/>
  <c r="E226" i="21"/>
  <c r="E230" i="21"/>
  <c r="E222" i="21"/>
  <c r="E225" i="21"/>
  <c r="E227" i="21"/>
  <c r="E229" i="21"/>
  <c r="E223" i="21"/>
  <c r="D234" i="21"/>
  <c r="E216" i="21"/>
  <c r="D214" i="21"/>
  <c r="E203" i="21"/>
  <c r="E205" i="21"/>
  <c r="E210" i="21"/>
  <c r="E211" i="21"/>
  <c r="E206" i="21"/>
  <c r="E204" i="21"/>
  <c r="E212" i="21"/>
  <c r="E207" i="21"/>
  <c r="E208" i="21"/>
  <c r="E209" i="21"/>
  <c r="L197" i="21"/>
  <c r="D202" i="21"/>
  <c r="E195" i="21"/>
  <c r="E188" i="21"/>
  <c r="E193" i="21"/>
  <c r="E191" i="21"/>
  <c r="E199" i="21"/>
  <c r="E194" i="21"/>
  <c r="E192" i="21"/>
  <c r="E190" i="21"/>
  <c r="E198" i="21"/>
  <c r="E200" i="21"/>
  <c r="E196" i="21"/>
  <c r="E189" i="21"/>
  <c r="E179" i="21"/>
  <c r="E182" i="21"/>
  <c r="E174" i="21"/>
  <c r="E185" i="21"/>
  <c r="E177" i="21"/>
  <c r="E180" i="21"/>
  <c r="E183" i="21"/>
  <c r="E175" i="21"/>
  <c r="E181" i="21"/>
  <c r="E173" i="21"/>
  <c r="E178" i="21"/>
  <c r="E184" i="21"/>
  <c r="E176" i="21"/>
  <c r="D187" i="21"/>
  <c r="E172" i="21"/>
  <c r="L172" i="21" s="1"/>
  <c r="E161" i="21"/>
  <c r="E162" i="21"/>
  <c r="E168" i="21"/>
  <c r="E155" i="21"/>
  <c r="E165" i="21"/>
  <c r="E160" i="21"/>
  <c r="E169" i="21"/>
  <c r="E151" i="21"/>
  <c r="E158" i="21"/>
  <c r="E152" i="21"/>
  <c r="E150" i="21"/>
  <c r="E166" i="21"/>
  <c r="E153" i="21"/>
  <c r="E163" i="21"/>
  <c r="E156" i="21"/>
  <c r="E159" i="21"/>
  <c r="E164" i="21"/>
  <c r="E167" i="21"/>
  <c r="E154" i="21"/>
  <c r="E157" i="21"/>
  <c r="E149" i="21"/>
  <c r="E132" i="21"/>
  <c r="E138" i="21"/>
  <c r="E139" i="21"/>
  <c r="E143" i="21"/>
  <c r="E136" i="21"/>
  <c r="E145" i="21"/>
  <c r="E134" i="21"/>
  <c r="E137" i="21"/>
  <c r="E146" i="21"/>
  <c r="E135" i="21"/>
  <c r="E144" i="21"/>
  <c r="E141" i="21"/>
  <c r="E140" i="21"/>
  <c r="E142" i="21"/>
  <c r="E133" i="21"/>
  <c r="L68" i="21" l="1"/>
  <c r="N68" i="21"/>
  <c r="S68" i="21"/>
  <c r="Q68" i="21"/>
  <c r="V68" i="21"/>
  <c r="Y68" i="21"/>
  <c r="U68" i="21"/>
  <c r="O68" i="21"/>
  <c r="L108" i="21"/>
  <c r="AB106" i="21"/>
  <c r="AF106" i="21"/>
  <c r="AC106" i="21"/>
  <c r="AA106" i="21"/>
  <c r="AE106" i="21"/>
  <c r="AD106" i="21"/>
  <c r="AC78" i="21"/>
  <c r="AF78" i="21"/>
  <c r="AD78" i="21"/>
  <c r="AB78" i="21"/>
  <c r="AE78" i="21"/>
  <c r="Z68" i="21"/>
  <c r="AB108" i="21"/>
  <c r="AA108" i="21"/>
  <c r="AC108" i="21"/>
  <c r="AF108" i="21"/>
  <c r="AD108" i="21"/>
  <c r="AE108" i="21"/>
  <c r="T68" i="21"/>
  <c r="M108" i="21"/>
  <c r="N69" i="21"/>
  <c r="X68" i="21"/>
  <c r="AA110" i="21"/>
  <c r="AC110" i="21"/>
  <c r="AF110" i="21"/>
  <c r="AB110" i="21"/>
  <c r="AD110" i="21"/>
  <c r="AE110" i="21"/>
  <c r="AB111" i="21"/>
  <c r="AA111" i="21"/>
  <c r="AC111" i="21"/>
  <c r="AF111" i="21"/>
  <c r="AD111" i="21"/>
  <c r="AE111" i="21"/>
  <c r="W68" i="21"/>
  <c r="AB109" i="21"/>
  <c r="AF109" i="21"/>
  <c r="AA109" i="21"/>
  <c r="AC109" i="21"/>
  <c r="AE109" i="21"/>
  <c r="AD109" i="21"/>
  <c r="M287" i="21"/>
  <c r="R68" i="21"/>
  <c r="AE79" i="21"/>
  <c r="AD79" i="21"/>
  <c r="AC79" i="21"/>
  <c r="AF79" i="21"/>
  <c r="AB79" i="21"/>
  <c r="O78" i="21"/>
  <c r="Q78" i="21"/>
  <c r="P78" i="21"/>
  <c r="Y78" i="21"/>
  <c r="Z78" i="21"/>
  <c r="W78" i="21"/>
  <c r="X78" i="21"/>
  <c r="V78" i="21"/>
  <c r="T78" i="21"/>
  <c r="R78" i="21"/>
  <c r="S78" i="21"/>
  <c r="U78" i="21"/>
  <c r="L109" i="21"/>
  <c r="S109" i="21"/>
  <c r="T109" i="21"/>
  <c r="O109" i="21"/>
  <c r="P109" i="21"/>
  <c r="Q109" i="21"/>
  <c r="R109" i="21"/>
  <c r="X109" i="21"/>
  <c r="W109" i="21"/>
  <c r="Z109" i="21"/>
  <c r="U109" i="21"/>
  <c r="Y109" i="21"/>
  <c r="V109" i="21"/>
  <c r="W57" i="21"/>
  <c r="X57" i="21"/>
  <c r="V57" i="21"/>
  <c r="O57" i="21"/>
  <c r="U57" i="21"/>
  <c r="S57" i="21"/>
  <c r="P57" i="21"/>
  <c r="Z57" i="21"/>
  <c r="Y57" i="21"/>
  <c r="T57" i="21"/>
  <c r="R57" i="21"/>
  <c r="Q57" i="21"/>
  <c r="Y111" i="21"/>
  <c r="Q111" i="21"/>
  <c r="X111" i="21"/>
  <c r="W111" i="21"/>
  <c r="U111" i="21"/>
  <c r="P111" i="21"/>
  <c r="V111" i="21"/>
  <c r="S111" i="21"/>
  <c r="T111" i="21"/>
  <c r="R111" i="21"/>
  <c r="Z111" i="21"/>
  <c r="O111" i="21"/>
  <c r="V44" i="21"/>
  <c r="W44" i="21"/>
  <c r="X44" i="21"/>
  <c r="Y44" i="21"/>
  <c r="Z44" i="21"/>
  <c r="P44" i="21"/>
  <c r="O44" i="21"/>
  <c r="T44" i="21"/>
  <c r="U44" i="21"/>
  <c r="R44" i="21"/>
  <c r="S44" i="21"/>
  <c r="Q44" i="21"/>
  <c r="P75" i="21"/>
  <c r="O75" i="21"/>
  <c r="Z75" i="21"/>
  <c r="Y75" i="21"/>
  <c r="Q75" i="21"/>
  <c r="U75" i="21"/>
  <c r="W75" i="21"/>
  <c r="V75" i="21"/>
  <c r="R75" i="21"/>
  <c r="S75" i="21"/>
  <c r="X75" i="21"/>
  <c r="T75" i="21"/>
  <c r="R46" i="21"/>
  <c r="S46" i="21"/>
  <c r="W46" i="21"/>
  <c r="X46" i="21"/>
  <c r="Y46" i="21"/>
  <c r="Z46" i="21"/>
  <c r="T46" i="21"/>
  <c r="U46" i="21"/>
  <c r="Q46" i="21"/>
  <c r="P46" i="21"/>
  <c r="O46" i="21"/>
  <c r="V46" i="21"/>
  <c r="O79" i="21"/>
  <c r="W79" i="21"/>
  <c r="R79" i="21"/>
  <c r="X79" i="21"/>
  <c r="T79" i="21"/>
  <c r="Z79" i="21"/>
  <c r="Q79" i="21"/>
  <c r="Y79" i="21"/>
  <c r="P79" i="21"/>
  <c r="S79" i="21"/>
  <c r="U79" i="21"/>
  <c r="V79" i="21"/>
  <c r="O106" i="21"/>
  <c r="P106" i="21"/>
  <c r="W106" i="21"/>
  <c r="X106" i="21"/>
  <c r="Y106" i="21"/>
  <c r="Z106" i="21"/>
  <c r="S106" i="21"/>
  <c r="U106" i="21"/>
  <c r="V106" i="21"/>
  <c r="T106" i="21"/>
  <c r="R106" i="21"/>
  <c r="Q106" i="21"/>
  <c r="Y108" i="21"/>
  <c r="Z108" i="21"/>
  <c r="W108" i="21"/>
  <c r="X108" i="21"/>
  <c r="O108" i="21"/>
  <c r="Q108" i="21"/>
  <c r="U108" i="21"/>
  <c r="R108" i="21"/>
  <c r="P108" i="21"/>
  <c r="T108" i="21"/>
  <c r="S108" i="21"/>
  <c r="V108" i="21"/>
  <c r="W60" i="21"/>
  <c r="S60" i="21"/>
  <c r="Y60" i="21"/>
  <c r="T60" i="21"/>
  <c r="X60" i="21"/>
  <c r="Q60" i="21"/>
  <c r="V60" i="21"/>
  <c r="O60" i="21"/>
  <c r="R60" i="21"/>
  <c r="P60" i="21"/>
  <c r="U60" i="21"/>
  <c r="Z60" i="21"/>
  <c r="W55" i="21"/>
  <c r="X55" i="21"/>
  <c r="Y55" i="21"/>
  <c r="Z55" i="21"/>
  <c r="U55" i="21"/>
  <c r="P55" i="21"/>
  <c r="O55" i="21"/>
  <c r="Q55" i="21"/>
  <c r="V55" i="21"/>
  <c r="T55" i="21"/>
  <c r="S55" i="21"/>
  <c r="R55" i="21"/>
  <c r="R61" i="21"/>
  <c r="T61" i="21"/>
  <c r="Q61" i="21"/>
  <c r="S61" i="21"/>
  <c r="O61" i="21"/>
  <c r="Z61" i="21"/>
  <c r="V61" i="21"/>
  <c r="P61" i="21"/>
  <c r="U61" i="21"/>
  <c r="W61" i="21"/>
  <c r="Y61" i="21"/>
  <c r="X61" i="21"/>
  <c r="O73" i="21"/>
  <c r="R73" i="21"/>
  <c r="W73" i="21"/>
  <c r="P73" i="21"/>
  <c r="X73" i="21"/>
  <c r="T73" i="21"/>
  <c r="Z73" i="21"/>
  <c r="V73" i="21"/>
  <c r="S73" i="21"/>
  <c r="Q73" i="21"/>
  <c r="Y73" i="21"/>
  <c r="U73" i="21"/>
  <c r="W70" i="21"/>
  <c r="R70" i="21"/>
  <c r="Y70" i="21"/>
  <c r="X70" i="21"/>
  <c r="U70" i="21"/>
  <c r="Z70" i="21"/>
  <c r="V70" i="21"/>
  <c r="T70" i="21"/>
  <c r="P70" i="21"/>
  <c r="S70" i="21"/>
  <c r="Q70" i="21"/>
  <c r="O70" i="21"/>
  <c r="N70" i="21"/>
  <c r="Q282" i="21"/>
  <c r="X53" i="21"/>
  <c r="P53" i="21"/>
  <c r="R53" i="21"/>
  <c r="W53" i="21"/>
  <c r="Y53" i="21"/>
  <c r="O53" i="21"/>
  <c r="S53" i="21"/>
  <c r="U53" i="21"/>
  <c r="Q53" i="21"/>
  <c r="Z53" i="21"/>
  <c r="V53" i="21"/>
  <c r="T53" i="21"/>
  <c r="L66" i="21"/>
  <c r="V66" i="21"/>
  <c r="S66" i="21"/>
  <c r="T66" i="21"/>
  <c r="R66" i="21"/>
  <c r="U66" i="21"/>
  <c r="Z66" i="21"/>
  <c r="P66" i="21"/>
  <c r="O66" i="21"/>
  <c r="W66" i="21"/>
  <c r="Y66" i="21"/>
  <c r="Q66" i="21"/>
  <c r="X66" i="21"/>
  <c r="W49" i="21"/>
  <c r="Y49" i="21"/>
  <c r="Z49" i="21"/>
  <c r="X49" i="21"/>
  <c r="V49" i="21"/>
  <c r="P49" i="21"/>
  <c r="O49" i="21"/>
  <c r="R49" i="21"/>
  <c r="T49" i="21"/>
  <c r="Q49" i="21"/>
  <c r="S49" i="21"/>
  <c r="U49" i="21"/>
  <c r="M110" i="21"/>
  <c r="R110" i="21"/>
  <c r="W110" i="21"/>
  <c r="V110" i="21"/>
  <c r="Q110" i="21"/>
  <c r="Z110" i="21"/>
  <c r="X110" i="21"/>
  <c r="Y110" i="21"/>
  <c r="U110" i="21"/>
  <c r="S110" i="21"/>
  <c r="P110" i="21"/>
  <c r="O110" i="21"/>
  <c r="T110" i="21"/>
  <c r="W65" i="21"/>
  <c r="T65" i="21"/>
  <c r="Q65" i="21"/>
  <c r="R65" i="21"/>
  <c r="X65" i="21"/>
  <c r="V65" i="21"/>
  <c r="O65" i="21"/>
  <c r="S65" i="21"/>
  <c r="Z65" i="21"/>
  <c r="Y65" i="21"/>
  <c r="P65" i="21"/>
  <c r="U65" i="21"/>
  <c r="T74" i="21"/>
  <c r="V74" i="21"/>
  <c r="W74" i="21"/>
  <c r="Z74" i="21"/>
  <c r="X74" i="21"/>
  <c r="Q74" i="21"/>
  <c r="S74" i="21"/>
  <c r="Y74" i="21"/>
  <c r="R74" i="21"/>
  <c r="O74" i="21"/>
  <c r="U74" i="21"/>
  <c r="P74" i="21"/>
  <c r="L62" i="21"/>
  <c r="W62" i="21"/>
  <c r="X62" i="21"/>
  <c r="T62" i="21"/>
  <c r="O62" i="21"/>
  <c r="U62" i="21"/>
  <c r="P62" i="21"/>
  <c r="Y62" i="21"/>
  <c r="V62" i="21"/>
  <c r="S62" i="21"/>
  <c r="R62" i="21"/>
  <c r="Q62" i="21"/>
  <c r="Z62" i="21"/>
  <c r="W52" i="21"/>
  <c r="X52" i="21"/>
  <c r="Y52" i="21"/>
  <c r="R52" i="21"/>
  <c r="U52" i="21"/>
  <c r="O52" i="21"/>
  <c r="S52" i="21"/>
  <c r="V52" i="21"/>
  <c r="Q52" i="21"/>
  <c r="Z52" i="21"/>
  <c r="P52" i="21"/>
  <c r="T52" i="21"/>
  <c r="M69" i="21"/>
  <c r="V69" i="21"/>
  <c r="W69" i="21"/>
  <c r="X69" i="21"/>
  <c r="Y69" i="21"/>
  <c r="U69" i="21"/>
  <c r="S69" i="21"/>
  <c r="T69" i="21"/>
  <c r="Q69" i="21"/>
  <c r="O69" i="21"/>
  <c r="Z69" i="21"/>
  <c r="P69" i="21"/>
  <c r="R69" i="21"/>
  <c r="R56" i="21"/>
  <c r="V56" i="21"/>
  <c r="P56" i="21"/>
  <c r="T56" i="21"/>
  <c r="X56" i="21"/>
  <c r="W56" i="21"/>
  <c r="Q56" i="21"/>
  <c r="S56" i="21"/>
  <c r="O56" i="21"/>
  <c r="Z56" i="21"/>
  <c r="Y56" i="21"/>
  <c r="U56" i="21"/>
  <c r="V64" i="21"/>
  <c r="W64" i="21"/>
  <c r="X64" i="21"/>
  <c r="Y64" i="21"/>
  <c r="Z64" i="21"/>
  <c r="U64" i="21"/>
  <c r="T64" i="21"/>
  <c r="R64" i="21"/>
  <c r="P64" i="21"/>
  <c r="Q64" i="21"/>
  <c r="O64" i="21"/>
  <c r="S64" i="21"/>
  <c r="Y54" i="21"/>
  <c r="Z54" i="21"/>
  <c r="W54" i="21"/>
  <c r="X54" i="21"/>
  <c r="V54" i="21"/>
  <c r="T54" i="21"/>
  <c r="Q54" i="21"/>
  <c r="P54" i="21"/>
  <c r="U54" i="21"/>
  <c r="S54" i="21"/>
  <c r="O54" i="21"/>
  <c r="R54" i="21"/>
  <c r="Z59" i="21"/>
  <c r="U59" i="21"/>
  <c r="V59" i="21"/>
  <c r="W59" i="21"/>
  <c r="X59" i="21"/>
  <c r="Y59" i="21"/>
  <c r="S59" i="21"/>
  <c r="R59" i="21"/>
  <c r="T59" i="21"/>
  <c r="Q59" i="21"/>
  <c r="P59" i="21"/>
  <c r="O59" i="21"/>
  <c r="L282" i="21"/>
  <c r="W50" i="21"/>
  <c r="X50" i="21"/>
  <c r="Y50" i="21"/>
  <c r="Z50" i="21"/>
  <c r="U50" i="21"/>
  <c r="S50" i="21"/>
  <c r="Q50" i="21"/>
  <c r="V50" i="21"/>
  <c r="T50" i="21"/>
  <c r="P50" i="21"/>
  <c r="O50" i="21"/>
  <c r="R50" i="21"/>
  <c r="M282" i="21"/>
  <c r="P48" i="21"/>
  <c r="R48" i="21"/>
  <c r="Y48" i="21"/>
  <c r="S48" i="21"/>
  <c r="Q48" i="21"/>
  <c r="V48" i="21"/>
  <c r="X48" i="21"/>
  <c r="U48" i="21"/>
  <c r="W48" i="21"/>
  <c r="T48" i="21"/>
  <c r="O48" i="21"/>
  <c r="Z48" i="21"/>
  <c r="N282" i="21"/>
  <c r="L70" i="21"/>
  <c r="P58" i="21"/>
  <c r="R58" i="21"/>
  <c r="W58" i="21"/>
  <c r="X58" i="21"/>
  <c r="O58" i="21"/>
  <c r="V58" i="21"/>
  <c r="Q58" i="21"/>
  <c r="Z58" i="21"/>
  <c r="Y58" i="21"/>
  <c r="U58" i="21"/>
  <c r="T58" i="21"/>
  <c r="S58" i="21"/>
  <c r="Y72" i="21"/>
  <c r="Z72" i="21"/>
  <c r="W72" i="21"/>
  <c r="X72" i="21"/>
  <c r="Q72" i="21"/>
  <c r="V72" i="21"/>
  <c r="U72" i="21"/>
  <c r="R72" i="21"/>
  <c r="O72" i="21"/>
  <c r="S72" i="21"/>
  <c r="P72" i="21"/>
  <c r="T72" i="21"/>
  <c r="P282" i="21"/>
  <c r="V47" i="21"/>
  <c r="R47" i="21"/>
  <c r="W47" i="21"/>
  <c r="Z47" i="21"/>
  <c r="S47" i="21"/>
  <c r="X47" i="21"/>
  <c r="Q47" i="21"/>
  <c r="U47" i="21"/>
  <c r="P47" i="21"/>
  <c r="T47" i="21"/>
  <c r="O47" i="21"/>
  <c r="Y47" i="21"/>
  <c r="M51" i="21"/>
  <c r="R51" i="21"/>
  <c r="S51" i="21"/>
  <c r="V51" i="21"/>
  <c r="U51" i="21"/>
  <c r="X51" i="21"/>
  <c r="W51" i="21"/>
  <c r="Z51" i="21"/>
  <c r="Y51" i="21"/>
  <c r="T51" i="21"/>
  <c r="Q51" i="21"/>
  <c r="P51" i="21"/>
  <c r="O51" i="21"/>
  <c r="M111" i="21"/>
  <c r="N111" i="21"/>
  <c r="P291" i="21"/>
  <c r="X67" i="21"/>
  <c r="W67" i="21"/>
  <c r="Y67" i="21"/>
  <c r="Z67" i="21"/>
  <c r="Q67" i="21"/>
  <c r="T67" i="21"/>
  <c r="U67" i="21"/>
  <c r="R67" i="21"/>
  <c r="V67" i="21"/>
  <c r="S67" i="21"/>
  <c r="P67" i="21"/>
  <c r="O67" i="21"/>
  <c r="L111" i="21"/>
  <c r="L287" i="21"/>
  <c r="N46" i="21"/>
  <c r="X45" i="21"/>
  <c r="Y45" i="21"/>
  <c r="Z45" i="21"/>
  <c r="O45" i="21"/>
  <c r="W45" i="21"/>
  <c r="Q45" i="21"/>
  <c r="V45" i="21"/>
  <c r="T45" i="21"/>
  <c r="P45" i="21"/>
  <c r="R45" i="21"/>
  <c r="S45" i="21"/>
  <c r="U45" i="21"/>
  <c r="N63" i="21"/>
  <c r="O63" i="21"/>
  <c r="P63" i="21"/>
  <c r="R63" i="21"/>
  <c r="W63" i="21"/>
  <c r="X63" i="21"/>
  <c r="Q63" i="21"/>
  <c r="Z63" i="21"/>
  <c r="U63" i="21"/>
  <c r="Y63" i="21"/>
  <c r="V63" i="21"/>
  <c r="T63" i="21"/>
  <c r="S63" i="21"/>
  <c r="L46" i="21"/>
  <c r="P287" i="21"/>
  <c r="Q287" i="21"/>
  <c r="P298" i="21"/>
  <c r="L298" i="21"/>
  <c r="M70" i="21"/>
  <c r="N296" i="21"/>
  <c r="P296" i="21"/>
  <c r="N55" i="21"/>
  <c r="M44" i="21"/>
  <c r="Q298" i="21"/>
  <c r="M55" i="21"/>
  <c r="M283" i="21"/>
  <c r="L58" i="21"/>
  <c r="Q283" i="21"/>
  <c r="L106" i="21"/>
  <c r="N106" i="21"/>
  <c r="M106" i="21"/>
  <c r="O283" i="21"/>
  <c r="N285" i="21"/>
  <c r="M290" i="21"/>
  <c r="L45" i="21"/>
  <c r="P285" i="21"/>
  <c r="M75" i="21"/>
  <c r="N283" i="21"/>
  <c r="L290" i="21"/>
  <c r="L51" i="21"/>
  <c r="M281" i="21"/>
  <c r="O298" i="21"/>
  <c r="L75" i="21"/>
  <c r="L283" i="21"/>
  <c r="Q297" i="21"/>
  <c r="O281" i="21"/>
  <c r="M109" i="21"/>
  <c r="N109" i="21"/>
  <c r="L291" i="21"/>
  <c r="O288" i="21"/>
  <c r="L63" i="21"/>
  <c r="N286" i="21"/>
  <c r="M291" i="21"/>
  <c r="P288" i="21"/>
  <c r="L281" i="21"/>
  <c r="O286" i="21"/>
  <c r="N291" i="21"/>
  <c r="L292" i="21"/>
  <c r="E112" i="21"/>
  <c r="N64" i="21"/>
  <c r="N288" i="21"/>
  <c r="M63" i="21"/>
  <c r="O296" i="21"/>
  <c r="O291" i="21"/>
  <c r="M292" i="21"/>
  <c r="N72" i="21"/>
  <c r="M61" i="21"/>
  <c r="M296" i="21"/>
  <c r="N287" i="21"/>
  <c r="M294" i="21"/>
  <c r="L55" i="21"/>
  <c r="L286" i="21"/>
  <c r="O294" i="21"/>
  <c r="M72" i="21"/>
  <c r="Q296" i="21"/>
  <c r="L294" i="21"/>
  <c r="P294" i="21"/>
  <c r="N45" i="21"/>
  <c r="N281" i="21"/>
  <c r="P286" i="21"/>
  <c r="L288" i="21"/>
  <c r="L72" i="21"/>
  <c r="N59" i="21"/>
  <c r="N50" i="21"/>
  <c r="Q286" i="21"/>
  <c r="Q288" i="21"/>
  <c r="N290" i="21"/>
  <c r="M48" i="21"/>
  <c r="M50" i="21"/>
  <c r="L293" i="21"/>
  <c r="O290" i="21"/>
  <c r="N44" i="21"/>
  <c r="N48" i="21"/>
  <c r="M65" i="21"/>
  <c r="M293" i="21"/>
  <c r="P290" i="21"/>
  <c r="L44" i="21"/>
  <c r="N75" i="21"/>
  <c r="L50" i="21"/>
  <c r="N293" i="21"/>
  <c r="L284" i="21"/>
  <c r="Q292" i="21"/>
  <c r="O293" i="21"/>
  <c r="M284" i="21"/>
  <c r="N292" i="21"/>
  <c r="L297" i="21"/>
  <c r="L48" i="21"/>
  <c r="L65" i="21"/>
  <c r="P293" i="21"/>
  <c r="N284" i="21"/>
  <c r="O292" i="21"/>
  <c r="M297" i="21"/>
  <c r="N65" i="21"/>
  <c r="O284" i="21"/>
  <c r="N297" i="21"/>
  <c r="M62" i="21"/>
  <c r="M64" i="21"/>
  <c r="M47" i="21"/>
  <c r="O248" i="21"/>
  <c r="M298" i="21"/>
  <c r="P284" i="21"/>
  <c r="Q294" i="21"/>
  <c r="O297" i="21"/>
  <c r="N62" i="21"/>
  <c r="M45" i="21"/>
  <c r="L64" i="21"/>
  <c r="N47" i="21"/>
  <c r="P248" i="21"/>
  <c r="L47" i="21"/>
  <c r="L59" i="21"/>
  <c r="P281" i="21"/>
  <c r="M59" i="21"/>
  <c r="M74" i="21"/>
  <c r="N61" i="21"/>
  <c r="Q285" i="21"/>
  <c r="L74" i="21"/>
  <c r="L61" i="21"/>
  <c r="L285" i="21"/>
  <c r="N74" i="21"/>
  <c r="N51" i="21"/>
  <c r="M285" i="21"/>
  <c r="Q289" i="21"/>
  <c r="L253" i="21"/>
  <c r="P251" i="21"/>
  <c r="P326" i="21"/>
  <c r="E299" i="21"/>
  <c r="Q251" i="21"/>
  <c r="M49" i="21"/>
  <c r="O246" i="21"/>
  <c r="L110" i="21"/>
  <c r="P246" i="21"/>
  <c r="N73" i="21"/>
  <c r="N49" i="21"/>
  <c r="Q246" i="21"/>
  <c r="M73" i="21"/>
  <c r="L60" i="21"/>
  <c r="L49" i="21"/>
  <c r="M54" i="21"/>
  <c r="N110" i="21"/>
  <c r="O253" i="21"/>
  <c r="L73" i="21"/>
  <c r="N60" i="21"/>
  <c r="L54" i="21"/>
  <c r="P253" i="21"/>
  <c r="M253" i="21"/>
  <c r="N54" i="21"/>
  <c r="N253" i="21"/>
  <c r="M60" i="21"/>
  <c r="M58" i="21"/>
  <c r="N58" i="21"/>
  <c r="M326" i="21"/>
  <c r="N56" i="21"/>
  <c r="E76" i="21"/>
  <c r="N326" i="21"/>
  <c r="N327" i="21"/>
  <c r="O326" i="21"/>
  <c r="L56" i="21"/>
  <c r="Q326" i="21"/>
  <c r="M57" i="21"/>
  <c r="Q252" i="21"/>
  <c r="M289" i="21"/>
  <c r="N66" i="21"/>
  <c r="L57" i="21"/>
  <c r="M56" i="21"/>
  <c r="L252" i="21"/>
  <c r="N289" i="21"/>
  <c r="M66" i="21"/>
  <c r="N67" i="21"/>
  <c r="N53" i="21"/>
  <c r="O289" i="21"/>
  <c r="M53" i="21"/>
  <c r="L289" i="21"/>
  <c r="L53" i="21"/>
  <c r="N57" i="21"/>
  <c r="Q327" i="21"/>
  <c r="O245" i="21"/>
  <c r="M247" i="21"/>
  <c r="P245" i="21"/>
  <c r="O247" i="21"/>
  <c r="N245" i="21"/>
  <c r="N247" i="21"/>
  <c r="M245" i="21"/>
  <c r="N52" i="21"/>
  <c r="Q245" i="21"/>
  <c r="Q248" i="21"/>
  <c r="M327" i="21"/>
  <c r="M52" i="21"/>
  <c r="L247" i="21"/>
  <c r="Q247" i="21"/>
  <c r="L52" i="21"/>
  <c r="M248" i="21"/>
  <c r="M67" i="21"/>
  <c r="L246" i="21"/>
  <c r="L248" i="21"/>
  <c r="L327" i="21"/>
  <c r="O327" i="21"/>
  <c r="M246" i="21"/>
  <c r="L67" i="21"/>
  <c r="Q194" i="21"/>
  <c r="O194" i="21"/>
  <c r="M194" i="21"/>
  <c r="P194" i="21"/>
  <c r="N194" i="21"/>
  <c r="N198" i="21"/>
  <c r="P198" i="21"/>
  <c r="M198" i="21"/>
  <c r="Q198" i="21"/>
  <c r="O198" i="21"/>
  <c r="P250" i="21"/>
  <c r="Q199" i="21"/>
  <c r="O199" i="21"/>
  <c r="M199" i="21"/>
  <c r="P199" i="21"/>
  <c r="N199" i="21"/>
  <c r="P328" i="21"/>
  <c r="O328" i="21"/>
  <c r="Q328" i="21"/>
  <c r="N328" i="21"/>
  <c r="M328" i="21"/>
  <c r="L328" i="21"/>
  <c r="E254" i="21"/>
  <c r="O191" i="21"/>
  <c r="M191" i="21"/>
  <c r="Q191" i="21"/>
  <c r="P191" i="21"/>
  <c r="N191" i="21"/>
  <c r="L250" i="21"/>
  <c r="O324" i="21"/>
  <c r="N324" i="21"/>
  <c r="N341" i="21" s="1"/>
  <c r="Q324" i="21"/>
  <c r="P324" i="21"/>
  <c r="M324" i="21"/>
  <c r="L324" i="21"/>
  <c r="N193" i="21"/>
  <c r="M193" i="21"/>
  <c r="Q193" i="21"/>
  <c r="P193" i="21"/>
  <c r="O193" i="21"/>
  <c r="M330" i="21"/>
  <c r="L330" i="21"/>
  <c r="P330" i="21"/>
  <c r="N330" i="21"/>
  <c r="Q330" i="21"/>
  <c r="O330" i="21"/>
  <c r="Q188" i="21"/>
  <c r="P188" i="21"/>
  <c r="O188" i="21"/>
  <c r="M188" i="21"/>
  <c r="N188" i="21"/>
  <c r="M250" i="21"/>
  <c r="M252" i="21"/>
  <c r="N190" i="21"/>
  <c r="Q190" i="21"/>
  <c r="O190" i="21"/>
  <c r="M190" i="21"/>
  <c r="P190" i="21"/>
  <c r="N195" i="21"/>
  <c r="Q195" i="21"/>
  <c r="O195" i="21"/>
  <c r="M195" i="21"/>
  <c r="P195" i="21"/>
  <c r="N250" i="21"/>
  <c r="N252" i="21"/>
  <c r="P192" i="21"/>
  <c r="Q192" i="21"/>
  <c r="O192" i="21"/>
  <c r="M192" i="21"/>
  <c r="N192" i="21"/>
  <c r="Q250" i="21"/>
  <c r="Q329" i="21"/>
  <c r="P329" i="21"/>
  <c r="O329" i="21"/>
  <c r="N329" i="21"/>
  <c r="M329" i="21"/>
  <c r="L329" i="21"/>
  <c r="L79" i="21"/>
  <c r="M79" i="21"/>
  <c r="N79" i="21"/>
  <c r="M189" i="21"/>
  <c r="Q189" i="21"/>
  <c r="O189" i="21"/>
  <c r="P189" i="21"/>
  <c r="N189" i="21"/>
  <c r="M251" i="21"/>
  <c r="O196" i="21"/>
  <c r="M196" i="21"/>
  <c r="Q196" i="21"/>
  <c r="P196" i="21"/>
  <c r="N196" i="21"/>
  <c r="L251" i="21"/>
  <c r="E331" i="21"/>
  <c r="L78" i="21"/>
  <c r="M78" i="21"/>
  <c r="N78" i="21"/>
  <c r="P252" i="21"/>
  <c r="M200" i="21"/>
  <c r="Q200" i="21"/>
  <c r="O200" i="21"/>
  <c r="P200" i="21"/>
  <c r="N200" i="21"/>
  <c r="O251" i="21"/>
  <c r="Q313" i="21"/>
  <c r="P313" i="21"/>
  <c r="L313" i="21"/>
  <c r="O313" i="21"/>
  <c r="N313" i="21"/>
  <c r="M313" i="21"/>
  <c r="O305" i="21"/>
  <c r="N305" i="21"/>
  <c r="M305" i="21"/>
  <c r="L305" i="21"/>
  <c r="Q305" i="21"/>
  <c r="P305" i="21"/>
  <c r="Q312" i="21"/>
  <c r="P312" i="21"/>
  <c r="O312" i="21"/>
  <c r="N312" i="21"/>
  <c r="M312" i="21"/>
  <c r="L312" i="21"/>
  <c r="Q310" i="21"/>
  <c r="P310" i="21"/>
  <c r="O310" i="21"/>
  <c r="L310" i="21"/>
  <c r="N310" i="21"/>
  <c r="M310" i="21"/>
  <c r="N306" i="21"/>
  <c r="M306" i="21"/>
  <c r="Q306" i="21"/>
  <c r="P306" i="21"/>
  <c r="O306" i="21"/>
  <c r="L306" i="21"/>
  <c r="N316" i="21"/>
  <c r="M316" i="21"/>
  <c r="L316" i="21"/>
  <c r="O316" i="21"/>
  <c r="Q316" i="21"/>
  <c r="P316" i="21"/>
  <c r="P304" i="21"/>
  <c r="O304" i="21"/>
  <c r="N304" i="21"/>
  <c r="L304" i="21"/>
  <c r="Q304" i="21"/>
  <c r="M304" i="21"/>
  <c r="P314" i="21"/>
  <c r="O314" i="21"/>
  <c r="N314" i="21"/>
  <c r="M314" i="21"/>
  <c r="L314" i="21"/>
  <c r="Q314" i="21"/>
  <c r="M317" i="21"/>
  <c r="L317" i="21"/>
  <c r="N317" i="21"/>
  <c r="Q317" i="21"/>
  <c r="P317" i="21"/>
  <c r="O317" i="21"/>
  <c r="L311" i="21"/>
  <c r="Q311" i="21"/>
  <c r="P311" i="21"/>
  <c r="O311" i="21"/>
  <c r="N311" i="21"/>
  <c r="M311" i="21"/>
  <c r="O315" i="21"/>
  <c r="N315" i="21"/>
  <c r="Q315" i="21"/>
  <c r="P315" i="21"/>
  <c r="M315" i="21"/>
  <c r="L315" i="21"/>
  <c r="Q308" i="21"/>
  <c r="L308" i="21"/>
  <c r="O308" i="21"/>
  <c r="N308" i="21"/>
  <c r="M308" i="21"/>
  <c r="P308" i="21"/>
  <c r="Q301" i="21"/>
  <c r="P301" i="21"/>
  <c r="O301" i="21"/>
  <c r="M301" i="21"/>
  <c r="N301" i="21"/>
  <c r="L301" i="21"/>
  <c r="E319" i="21"/>
  <c r="Q302" i="21"/>
  <c r="P302" i="21"/>
  <c r="O302" i="21"/>
  <c r="N302" i="21"/>
  <c r="M302" i="21"/>
  <c r="L302" i="21"/>
  <c r="L318" i="21"/>
  <c r="Q318" i="21"/>
  <c r="P318" i="21"/>
  <c r="O318" i="21"/>
  <c r="N318" i="21"/>
  <c r="M318" i="21"/>
  <c r="M307" i="21"/>
  <c r="L307" i="21"/>
  <c r="Q307" i="21"/>
  <c r="P307" i="21"/>
  <c r="O307" i="21"/>
  <c r="N307" i="21"/>
  <c r="Q303" i="21"/>
  <c r="P303" i="21"/>
  <c r="O303" i="21"/>
  <c r="N303" i="21"/>
  <c r="M303" i="21"/>
  <c r="L303" i="21"/>
  <c r="O309" i="21"/>
  <c r="L309" i="21"/>
  <c r="N309" i="21"/>
  <c r="M309" i="21"/>
  <c r="Q309" i="21"/>
  <c r="P309" i="21"/>
  <c r="L242" i="21"/>
  <c r="M242" i="21"/>
  <c r="Q242" i="21"/>
  <c r="P242" i="21"/>
  <c r="O242" i="21"/>
  <c r="N242" i="21"/>
  <c r="N240" i="21"/>
  <c r="M240" i="21"/>
  <c r="L240" i="21"/>
  <c r="O240" i="21"/>
  <c r="P240" i="21"/>
  <c r="Q240" i="21"/>
  <c r="Q236" i="21"/>
  <c r="P236" i="21"/>
  <c r="O236" i="21"/>
  <c r="N236" i="21"/>
  <c r="M236" i="21"/>
  <c r="L236" i="21"/>
  <c r="Q237" i="21"/>
  <c r="P237" i="21"/>
  <c r="O237" i="21"/>
  <c r="N237" i="21"/>
  <c r="M237" i="21"/>
  <c r="L237" i="21"/>
  <c r="Q239" i="21"/>
  <c r="P239" i="21"/>
  <c r="O239" i="21"/>
  <c r="N239" i="21"/>
  <c r="M239" i="21"/>
  <c r="L239" i="21"/>
  <c r="P238" i="21"/>
  <c r="O238" i="21"/>
  <c r="N238" i="21"/>
  <c r="M238" i="21"/>
  <c r="L238" i="21"/>
  <c r="Q238" i="21"/>
  <c r="Q241" i="21"/>
  <c r="P241" i="21"/>
  <c r="O241" i="21"/>
  <c r="N241" i="21"/>
  <c r="M241" i="21"/>
  <c r="L241" i="21"/>
  <c r="Q235" i="21"/>
  <c r="P235" i="21"/>
  <c r="O235" i="21"/>
  <c r="M235" i="21"/>
  <c r="L235" i="21"/>
  <c r="N235" i="21"/>
  <c r="E243" i="21"/>
  <c r="Q215" i="21"/>
  <c r="P215" i="21"/>
  <c r="O215" i="21"/>
  <c r="M215" i="21"/>
  <c r="N215" i="21"/>
  <c r="L215" i="21"/>
  <c r="Q216" i="21"/>
  <c r="P216" i="21"/>
  <c r="O216" i="21"/>
  <c r="N216" i="21"/>
  <c r="M216" i="21"/>
  <c r="L216" i="21"/>
  <c r="Q220" i="21"/>
  <c r="P220" i="21"/>
  <c r="O220" i="21"/>
  <c r="N220" i="21"/>
  <c r="M220" i="21"/>
  <c r="L220" i="21"/>
  <c r="Q223" i="21"/>
  <c r="P223" i="21"/>
  <c r="O223" i="21"/>
  <c r="N223" i="21"/>
  <c r="L223" i="21"/>
  <c r="M223" i="21"/>
  <c r="N229" i="21"/>
  <c r="M229" i="21"/>
  <c r="L229" i="21"/>
  <c r="Q229" i="21"/>
  <c r="P229" i="21"/>
  <c r="O229" i="21"/>
  <c r="Q227" i="21"/>
  <c r="P227" i="21"/>
  <c r="O227" i="21"/>
  <c r="N227" i="21"/>
  <c r="M227" i="21"/>
  <c r="L227" i="21"/>
  <c r="Q225" i="21"/>
  <c r="P225" i="21"/>
  <c r="O225" i="21"/>
  <c r="N225" i="21"/>
  <c r="M225" i="21"/>
  <c r="L225" i="21"/>
  <c r="Q222" i="21"/>
  <c r="P222" i="21"/>
  <c r="O222" i="21"/>
  <c r="N222" i="21"/>
  <c r="M222" i="21"/>
  <c r="L222" i="21"/>
  <c r="N230" i="21"/>
  <c r="L230" i="21"/>
  <c r="M230" i="21"/>
  <c r="O230" i="21"/>
  <c r="Q230" i="21"/>
  <c r="P230" i="21"/>
  <c r="P226" i="21"/>
  <c r="Q226" i="21"/>
  <c r="O226" i="21"/>
  <c r="N226" i="21"/>
  <c r="M226" i="21"/>
  <c r="L226" i="21"/>
  <c r="M221" i="21"/>
  <c r="L221" i="21"/>
  <c r="P221" i="21"/>
  <c r="O221" i="21"/>
  <c r="N221" i="21"/>
  <c r="Q221" i="21"/>
  <c r="Q218" i="21"/>
  <c r="P218" i="21"/>
  <c r="O218" i="21"/>
  <c r="N218" i="21"/>
  <c r="M218" i="21"/>
  <c r="L218" i="21"/>
  <c r="O219" i="21"/>
  <c r="M219" i="21"/>
  <c r="N219" i="21"/>
  <c r="L219" i="21"/>
  <c r="Q219" i="21"/>
  <c r="P219" i="21"/>
  <c r="P228" i="21"/>
  <c r="N228" i="21"/>
  <c r="O228" i="21"/>
  <c r="M228" i="21"/>
  <c r="L228" i="21"/>
  <c r="Q228" i="21"/>
  <c r="Q231" i="21"/>
  <c r="P231" i="21"/>
  <c r="O231" i="21"/>
  <c r="N231" i="21"/>
  <c r="M231" i="21"/>
  <c r="L231" i="21"/>
  <c r="Q217" i="21"/>
  <c r="O217" i="21"/>
  <c r="P217" i="21"/>
  <c r="N217" i="21"/>
  <c r="M217" i="21"/>
  <c r="L217" i="21"/>
  <c r="Q224" i="21"/>
  <c r="P224" i="21"/>
  <c r="O224" i="21"/>
  <c r="N224" i="21"/>
  <c r="M224" i="21"/>
  <c r="L224" i="21"/>
  <c r="L232" i="21"/>
  <c r="Q232" i="21"/>
  <c r="P232" i="21"/>
  <c r="O232" i="21"/>
  <c r="N232" i="21"/>
  <c r="M232" i="21"/>
  <c r="Q209" i="21"/>
  <c r="P209" i="21"/>
  <c r="O209" i="21"/>
  <c r="N209" i="21"/>
  <c r="M209" i="21"/>
  <c r="L209" i="21"/>
  <c r="P208" i="21"/>
  <c r="O208" i="21"/>
  <c r="N208" i="21"/>
  <c r="M208" i="21"/>
  <c r="L208" i="21"/>
  <c r="Q208" i="21"/>
  <c r="Q207" i="21"/>
  <c r="P207" i="21"/>
  <c r="O207" i="21"/>
  <c r="N207" i="21"/>
  <c r="M207" i="21"/>
  <c r="L207" i="21"/>
  <c r="L212" i="21"/>
  <c r="Q212" i="21"/>
  <c r="P212" i="21"/>
  <c r="O212" i="21"/>
  <c r="N212" i="21"/>
  <c r="M212" i="21"/>
  <c r="Q204" i="21"/>
  <c r="P204" i="21"/>
  <c r="N204" i="21"/>
  <c r="M204" i="21"/>
  <c r="L204" i="21"/>
  <c r="O204" i="21"/>
  <c r="P206" i="21"/>
  <c r="N206" i="21"/>
  <c r="Q206" i="21"/>
  <c r="O206" i="21"/>
  <c r="L206" i="21"/>
  <c r="M206" i="21"/>
  <c r="Q211" i="21"/>
  <c r="P211" i="21"/>
  <c r="O211" i="21"/>
  <c r="N211" i="21"/>
  <c r="M211" i="21"/>
  <c r="L211" i="21"/>
  <c r="N210" i="21"/>
  <c r="L210" i="21"/>
  <c r="M210" i="21"/>
  <c r="Q210" i="21"/>
  <c r="O210" i="21"/>
  <c r="P210" i="21"/>
  <c r="Q205" i="21"/>
  <c r="M205" i="21"/>
  <c r="L205" i="21"/>
  <c r="P205" i="21"/>
  <c r="O205" i="21"/>
  <c r="N205" i="21"/>
  <c r="L203" i="21"/>
  <c r="Q203" i="21"/>
  <c r="P203" i="21"/>
  <c r="O203" i="21"/>
  <c r="M203" i="21"/>
  <c r="N203" i="21"/>
  <c r="L189" i="21"/>
  <c r="L196" i="21"/>
  <c r="L200" i="21"/>
  <c r="L198" i="21"/>
  <c r="L190" i="21"/>
  <c r="L192" i="21"/>
  <c r="L194" i="21"/>
  <c r="L199" i="21"/>
  <c r="L191" i="21"/>
  <c r="L193" i="21"/>
  <c r="L188" i="21"/>
  <c r="L195" i="21"/>
  <c r="Q179" i="21"/>
  <c r="P179" i="21"/>
  <c r="O179" i="21"/>
  <c r="N179" i="21"/>
  <c r="M179" i="21"/>
  <c r="L179" i="21"/>
  <c r="E186" i="21"/>
  <c r="L176" i="21"/>
  <c r="Q176" i="21"/>
  <c r="P176" i="21"/>
  <c r="N176" i="21"/>
  <c r="M176" i="21"/>
  <c r="Q184" i="21"/>
  <c r="P184" i="21"/>
  <c r="O184" i="21"/>
  <c r="N184" i="21"/>
  <c r="M184" i="21"/>
  <c r="L184" i="21"/>
  <c r="Q178" i="21"/>
  <c r="P178" i="21"/>
  <c r="O178" i="21"/>
  <c r="N178" i="21"/>
  <c r="M178" i="21"/>
  <c r="L178" i="21"/>
  <c r="Q173" i="21"/>
  <c r="P173" i="21"/>
  <c r="O173" i="21"/>
  <c r="N173" i="21"/>
  <c r="M173" i="21"/>
  <c r="L173" i="21"/>
  <c r="P181" i="21"/>
  <c r="O181" i="21"/>
  <c r="N181" i="21"/>
  <c r="M181" i="21"/>
  <c r="L181" i="21"/>
  <c r="Q181" i="21"/>
  <c r="Q175" i="21"/>
  <c r="P175" i="21"/>
  <c r="O175" i="21"/>
  <c r="N175" i="21"/>
  <c r="M175" i="21"/>
  <c r="L175" i="21"/>
  <c r="N183" i="21"/>
  <c r="M183" i="21"/>
  <c r="L183" i="21"/>
  <c r="O183" i="21"/>
  <c r="Q183" i="21"/>
  <c r="P183" i="21"/>
  <c r="Q180" i="21"/>
  <c r="P180" i="21"/>
  <c r="O180" i="21"/>
  <c r="N180" i="21"/>
  <c r="M180" i="21"/>
  <c r="L180" i="21"/>
  <c r="Q177" i="21"/>
  <c r="P177" i="21"/>
  <c r="O177" i="21"/>
  <c r="N177" i="21"/>
  <c r="M177" i="21"/>
  <c r="L177" i="21"/>
  <c r="L185" i="21"/>
  <c r="Q185" i="21"/>
  <c r="P185" i="21"/>
  <c r="O185" i="21"/>
  <c r="N185" i="21"/>
  <c r="M185" i="21"/>
  <c r="M174" i="21"/>
  <c r="L174" i="21"/>
  <c r="N174" i="21"/>
  <c r="Q174" i="21"/>
  <c r="P174" i="21"/>
  <c r="O174" i="21"/>
  <c r="Q182" i="21"/>
  <c r="P182" i="21"/>
  <c r="O182" i="21"/>
  <c r="N182" i="21"/>
  <c r="M182" i="21"/>
  <c r="L182" i="21"/>
  <c r="P172" i="21"/>
  <c r="Q172" i="21"/>
  <c r="O172" i="21"/>
  <c r="M172" i="21"/>
  <c r="N172" i="21"/>
  <c r="Q162" i="21"/>
  <c r="P162" i="21"/>
  <c r="O162" i="21"/>
  <c r="N162" i="21"/>
  <c r="M162" i="21"/>
  <c r="L162" i="21"/>
  <c r="Q157" i="21"/>
  <c r="P157" i="21"/>
  <c r="O157" i="21"/>
  <c r="N157" i="21"/>
  <c r="M157" i="21"/>
  <c r="L157" i="21"/>
  <c r="Q159" i="21"/>
  <c r="P159" i="21"/>
  <c r="O159" i="21"/>
  <c r="N159" i="21"/>
  <c r="M159" i="21"/>
  <c r="L159" i="21"/>
  <c r="Q151" i="21"/>
  <c r="P151" i="21"/>
  <c r="O151" i="21"/>
  <c r="L151" i="21"/>
  <c r="N151" i="21"/>
  <c r="M151" i="21"/>
  <c r="Q168" i="21"/>
  <c r="P168" i="21"/>
  <c r="O168" i="21"/>
  <c r="N168" i="21"/>
  <c r="M168" i="21"/>
  <c r="L168" i="21"/>
  <c r="Q161" i="21"/>
  <c r="P161" i="21"/>
  <c r="O161" i="21"/>
  <c r="N161" i="21"/>
  <c r="M161" i="21"/>
  <c r="L161" i="21"/>
  <c r="N167" i="21"/>
  <c r="M167" i="21"/>
  <c r="L167" i="21"/>
  <c r="O167" i="21"/>
  <c r="P167" i="21"/>
  <c r="Q167" i="21"/>
  <c r="O156" i="21"/>
  <c r="N156" i="21"/>
  <c r="M156" i="21"/>
  <c r="L156" i="21"/>
  <c r="P156" i="21"/>
  <c r="Q156" i="21"/>
  <c r="Q166" i="21"/>
  <c r="P166" i="21"/>
  <c r="O166" i="21"/>
  <c r="N166" i="21"/>
  <c r="M166" i="21"/>
  <c r="L166" i="21"/>
  <c r="Q150" i="21"/>
  <c r="P150" i="21"/>
  <c r="O150" i="21"/>
  <c r="N150" i="21"/>
  <c r="M150" i="21"/>
  <c r="L150" i="21"/>
  <c r="M158" i="21"/>
  <c r="L158" i="21"/>
  <c r="O158" i="21"/>
  <c r="N158" i="21"/>
  <c r="Q158" i="21"/>
  <c r="P158" i="21"/>
  <c r="M160" i="21"/>
  <c r="L160" i="21"/>
  <c r="Q160" i="21"/>
  <c r="P160" i="21"/>
  <c r="O160" i="21"/>
  <c r="N160" i="21"/>
  <c r="P165" i="21"/>
  <c r="O165" i="21"/>
  <c r="N165" i="21"/>
  <c r="M165" i="21"/>
  <c r="L165" i="21"/>
  <c r="Q165" i="21"/>
  <c r="Q154" i="21"/>
  <c r="P154" i="21"/>
  <c r="O154" i="21"/>
  <c r="N154" i="21"/>
  <c r="M154" i="21"/>
  <c r="L154" i="21"/>
  <c r="Q164" i="21"/>
  <c r="P164" i="21"/>
  <c r="O164" i="21"/>
  <c r="N164" i="21"/>
  <c r="M164" i="21"/>
  <c r="L164" i="21"/>
  <c r="Q163" i="21"/>
  <c r="P163" i="21"/>
  <c r="O163" i="21"/>
  <c r="N163" i="21"/>
  <c r="M163" i="21"/>
  <c r="L163" i="21"/>
  <c r="Q153" i="21"/>
  <c r="P153" i="21"/>
  <c r="O153" i="21"/>
  <c r="N153" i="21"/>
  <c r="M153" i="21"/>
  <c r="L153" i="21"/>
  <c r="Q152" i="21"/>
  <c r="P152" i="21"/>
  <c r="O152" i="21"/>
  <c r="N152" i="21"/>
  <c r="M152" i="21"/>
  <c r="L152" i="21"/>
  <c r="L169" i="21"/>
  <c r="Q169" i="21"/>
  <c r="P169" i="21"/>
  <c r="M169" i="21"/>
  <c r="O169" i="21"/>
  <c r="N169" i="21"/>
  <c r="Q155" i="21"/>
  <c r="P155" i="21"/>
  <c r="O155" i="21"/>
  <c r="N155" i="21"/>
  <c r="M155" i="21"/>
  <c r="L155" i="21"/>
  <c r="Q149" i="21"/>
  <c r="P149" i="21"/>
  <c r="L149" i="21"/>
  <c r="N149" i="21"/>
  <c r="O149" i="21"/>
  <c r="M149" i="21"/>
  <c r="Q133" i="21"/>
  <c r="O133" i="21"/>
  <c r="N133" i="21"/>
  <c r="L133" i="21"/>
  <c r="P133" i="21"/>
  <c r="M133" i="21"/>
  <c r="Q142" i="21"/>
  <c r="N142" i="21"/>
  <c r="P142" i="21"/>
  <c r="O142" i="21"/>
  <c r="M142" i="21"/>
  <c r="L142" i="21"/>
  <c r="P140" i="21"/>
  <c r="M140" i="21"/>
  <c r="Q140" i="21"/>
  <c r="O140" i="21"/>
  <c r="N140" i="21"/>
  <c r="L140" i="21"/>
  <c r="Q141" i="21"/>
  <c r="P141" i="21"/>
  <c r="O141" i="21"/>
  <c r="M141" i="21"/>
  <c r="L141" i="21"/>
  <c r="N141" i="21"/>
  <c r="P144" i="21"/>
  <c r="L144" i="21"/>
  <c r="Q144" i="21"/>
  <c r="O144" i="21"/>
  <c r="M144" i="21"/>
  <c r="N144" i="21"/>
  <c r="P135" i="21"/>
  <c r="N135" i="21"/>
  <c r="M135" i="21"/>
  <c r="Q135" i="21"/>
  <c r="O135" i="21"/>
  <c r="L135" i="21"/>
  <c r="L146" i="21"/>
  <c r="O146" i="21"/>
  <c r="Q146" i="21"/>
  <c r="P146" i="21"/>
  <c r="N146" i="21"/>
  <c r="M146" i="21"/>
  <c r="M137" i="21"/>
  <c r="L137" i="21"/>
  <c r="Q137" i="21"/>
  <c r="P137" i="21"/>
  <c r="O137" i="21"/>
  <c r="N137" i="21"/>
  <c r="P134" i="21"/>
  <c r="O134" i="21"/>
  <c r="N134" i="21"/>
  <c r="M134" i="21"/>
  <c r="Q134" i="21"/>
  <c r="L134" i="21"/>
  <c r="N145" i="21"/>
  <c r="Q145" i="21"/>
  <c r="P145" i="21"/>
  <c r="O145" i="21"/>
  <c r="M145" i="21"/>
  <c r="L145" i="21"/>
  <c r="Q136" i="21"/>
  <c r="P136" i="21"/>
  <c r="O136" i="21"/>
  <c r="N136" i="21"/>
  <c r="M136" i="21"/>
  <c r="L136" i="21"/>
  <c r="Q143" i="21"/>
  <c r="O143" i="21"/>
  <c r="N143" i="21"/>
  <c r="M143" i="21"/>
  <c r="L143" i="21"/>
  <c r="P143" i="21"/>
  <c r="O139" i="21"/>
  <c r="N139" i="21"/>
  <c r="M139" i="21"/>
  <c r="L139" i="21"/>
  <c r="Q139" i="21"/>
  <c r="P139" i="21"/>
  <c r="Q138" i="21"/>
  <c r="L138" i="21"/>
  <c r="P138" i="21"/>
  <c r="O138" i="21"/>
  <c r="N138" i="21"/>
  <c r="M138" i="21"/>
  <c r="E147" i="21"/>
  <c r="Q132" i="21"/>
  <c r="L132" i="21"/>
  <c r="N132" i="21"/>
  <c r="M132" i="21"/>
  <c r="P132" i="21"/>
  <c r="O132" i="21"/>
  <c r="AH318" i="21" l="1"/>
  <c r="AH310" i="21"/>
  <c r="Y3" i="21"/>
  <c r="Z3" i="21"/>
  <c r="S3" i="21"/>
  <c r="X3" i="21"/>
  <c r="W3" i="21"/>
  <c r="R3" i="21"/>
  <c r="Q3" i="21"/>
  <c r="U3" i="21"/>
  <c r="V3" i="21"/>
  <c r="O3" i="21"/>
  <c r="P3" i="21"/>
  <c r="T3" i="21"/>
  <c r="L113" i="21"/>
  <c r="Q113" i="21"/>
  <c r="M113" i="21"/>
  <c r="N113" i="21"/>
  <c r="P113" i="21"/>
  <c r="O113" i="21"/>
  <c r="Q255" i="21"/>
  <c r="N255" i="21"/>
  <c r="O255" i="21"/>
  <c r="O77" i="21"/>
  <c r="M77" i="21"/>
  <c r="N77" i="21"/>
  <c r="L77" i="21"/>
  <c r="L255" i="21"/>
  <c r="P77" i="21"/>
  <c r="Q77" i="21"/>
  <c r="O187" i="21"/>
  <c r="Q187" i="21"/>
  <c r="N332" i="21"/>
  <c r="M255" i="21"/>
  <c r="P255" i="21"/>
  <c r="P171" i="21"/>
  <c r="Q171" i="21"/>
  <c r="Q202" i="21"/>
  <c r="L187" i="21"/>
  <c r="N244" i="21"/>
  <c r="P187" i="21"/>
  <c r="M171" i="21"/>
  <c r="O202" i="21"/>
  <c r="O171" i="21"/>
  <c r="N171" i="21"/>
  <c r="L341" i="21"/>
  <c r="L332" i="21"/>
  <c r="L171" i="21"/>
  <c r="L234" i="21"/>
  <c r="N187" i="21"/>
  <c r="N234" i="21"/>
  <c r="M187" i="21"/>
  <c r="O341" i="21"/>
  <c r="O332" i="21"/>
  <c r="M202" i="21"/>
  <c r="L202" i="21"/>
  <c r="L214" i="21"/>
  <c r="M234" i="21"/>
  <c r="O234" i="21"/>
  <c r="P202" i="21"/>
  <c r="N202" i="21"/>
  <c r="P234" i="21"/>
  <c r="M341" i="21"/>
  <c r="M332" i="21"/>
  <c r="P341" i="21"/>
  <c r="P332" i="21"/>
  <c r="Q234" i="21"/>
  <c r="Q332" i="21"/>
  <c r="Q341" i="21"/>
  <c r="P320" i="21"/>
  <c r="Q320" i="21"/>
  <c r="L320" i="21"/>
  <c r="N320" i="21"/>
  <c r="M320" i="21"/>
  <c r="O320" i="21"/>
  <c r="L244" i="21"/>
  <c r="M244" i="21"/>
  <c r="O244" i="21"/>
  <c r="P244" i="21"/>
  <c r="Q244" i="21"/>
  <c r="M42" i="21" l="1"/>
  <c r="N42" i="21"/>
  <c r="L42" i="21"/>
  <c r="K41" i="21"/>
  <c r="J41" i="21"/>
  <c r="I41" i="21"/>
  <c r="H41" i="21"/>
  <c r="G41" i="21"/>
  <c r="F41" i="21"/>
  <c r="K40" i="21"/>
  <c r="J40" i="21"/>
  <c r="I40" i="21"/>
  <c r="H40" i="21"/>
  <c r="G40" i="21"/>
  <c r="F40" i="21"/>
  <c r="K39" i="21"/>
  <c r="J39" i="21"/>
  <c r="I39" i="21"/>
  <c r="H39" i="21"/>
  <c r="G39" i="21"/>
  <c r="F39" i="21"/>
  <c r="K38" i="21"/>
  <c r="J38" i="21"/>
  <c r="I38" i="21"/>
  <c r="H38" i="21"/>
  <c r="G38" i="21"/>
  <c r="F38" i="21"/>
  <c r="K37" i="21"/>
  <c r="J37" i="21"/>
  <c r="I37" i="21"/>
  <c r="H37" i="21"/>
  <c r="G37" i="21"/>
  <c r="F37" i="21"/>
  <c r="K36" i="21"/>
  <c r="J36" i="21"/>
  <c r="I36" i="21"/>
  <c r="H36" i="21"/>
  <c r="G36" i="21"/>
  <c r="F36" i="21"/>
  <c r="K35" i="21"/>
  <c r="J35" i="21"/>
  <c r="I35" i="21"/>
  <c r="H35" i="21"/>
  <c r="G35" i="21"/>
  <c r="F35" i="21"/>
  <c r="K34" i="21"/>
  <c r="J34" i="21"/>
  <c r="I34" i="21"/>
  <c r="H34" i="21"/>
  <c r="G34" i="21"/>
  <c r="F34" i="21"/>
  <c r="K33" i="21"/>
  <c r="J33" i="21"/>
  <c r="I33" i="21"/>
  <c r="H33" i="21"/>
  <c r="G33" i="21"/>
  <c r="F33" i="21"/>
  <c r="K32" i="21"/>
  <c r="J32" i="21"/>
  <c r="I32" i="21"/>
  <c r="H32" i="21"/>
  <c r="G32" i="21"/>
  <c r="F32" i="21"/>
  <c r="K31" i="21"/>
  <c r="J31" i="21"/>
  <c r="I31" i="21"/>
  <c r="H31" i="21"/>
  <c r="G31" i="21"/>
  <c r="F31" i="21"/>
  <c r="K30" i="21"/>
  <c r="J30" i="21"/>
  <c r="I30" i="21"/>
  <c r="H30" i="21"/>
  <c r="G30" i="21"/>
  <c r="F30" i="21"/>
  <c r="K29" i="21"/>
  <c r="J29" i="21"/>
  <c r="I29" i="21"/>
  <c r="H29" i="21"/>
  <c r="G29" i="21"/>
  <c r="F29" i="21"/>
  <c r="K28" i="21"/>
  <c r="J28" i="21"/>
  <c r="I28" i="21"/>
  <c r="H28" i="21"/>
  <c r="G28" i="21"/>
  <c r="F28" i="21"/>
  <c r="K27" i="21"/>
  <c r="J27" i="21"/>
  <c r="I27" i="21"/>
  <c r="H27" i="21"/>
  <c r="G27" i="21"/>
  <c r="F27" i="21"/>
  <c r="K26" i="21"/>
  <c r="J26" i="21"/>
  <c r="I26" i="21"/>
  <c r="H26" i="21"/>
  <c r="G26" i="21"/>
  <c r="F26" i="21"/>
  <c r="K25" i="21"/>
  <c r="J25" i="21"/>
  <c r="I25" i="21"/>
  <c r="H25" i="21"/>
  <c r="G25" i="21"/>
  <c r="F25" i="21"/>
  <c r="K24" i="21"/>
  <c r="J24" i="21"/>
  <c r="I24" i="21"/>
  <c r="H24" i="21"/>
  <c r="G24" i="21"/>
  <c r="F24" i="21"/>
  <c r="K23" i="21"/>
  <c r="J23" i="21"/>
  <c r="I23" i="21"/>
  <c r="H23" i="21"/>
  <c r="G23" i="21"/>
  <c r="F23" i="21"/>
  <c r="K22" i="21"/>
  <c r="J22" i="21"/>
  <c r="I22" i="21"/>
  <c r="H22" i="21"/>
  <c r="G22" i="21"/>
  <c r="F22" i="21"/>
  <c r="K21" i="21"/>
  <c r="J21" i="21"/>
  <c r="I21" i="21"/>
  <c r="H21" i="21"/>
  <c r="G21" i="21"/>
  <c r="F21" i="21"/>
  <c r="K20" i="21"/>
  <c r="J20" i="21"/>
  <c r="I20" i="21"/>
  <c r="H20" i="21"/>
  <c r="G20" i="21"/>
  <c r="F20" i="21"/>
  <c r="K19" i="21"/>
  <c r="J19" i="21"/>
  <c r="I19" i="21"/>
  <c r="H19" i="21"/>
  <c r="G19" i="21"/>
  <c r="F19" i="21"/>
  <c r="K18" i="21"/>
  <c r="J18" i="21"/>
  <c r="I18" i="21"/>
  <c r="H18" i="21"/>
  <c r="G18" i="21"/>
  <c r="F18" i="21"/>
  <c r="K17" i="21"/>
  <c r="J17" i="21"/>
  <c r="I17" i="21"/>
  <c r="H17" i="21"/>
  <c r="G17" i="21"/>
  <c r="F17" i="21"/>
  <c r="K16" i="21"/>
  <c r="J16" i="21"/>
  <c r="I16" i="21"/>
  <c r="H16" i="21"/>
  <c r="G16" i="21"/>
  <c r="F16" i="21"/>
  <c r="K15" i="21"/>
  <c r="J15" i="21"/>
  <c r="I15" i="21"/>
  <c r="H15" i="21"/>
  <c r="G15" i="21"/>
  <c r="F15" i="21"/>
  <c r="K14" i="21"/>
  <c r="J14" i="21"/>
  <c r="I14" i="21"/>
  <c r="H14" i="21"/>
  <c r="G14" i="21"/>
  <c r="F14" i="21"/>
  <c r="K13" i="21"/>
  <c r="J13" i="21"/>
  <c r="I13" i="21"/>
  <c r="H13" i="21"/>
  <c r="G13" i="21"/>
  <c r="F13" i="21"/>
  <c r="K12" i="21"/>
  <c r="J12" i="21"/>
  <c r="I12" i="21"/>
  <c r="H12" i="21"/>
  <c r="G12" i="21"/>
  <c r="F12" i="21"/>
  <c r="K11" i="21"/>
  <c r="J11" i="21"/>
  <c r="I11" i="21"/>
  <c r="H11" i="21"/>
  <c r="G11" i="21"/>
  <c r="F11" i="21"/>
  <c r="G10" i="21"/>
  <c r="H10" i="21"/>
  <c r="I10" i="21"/>
  <c r="J10" i="21"/>
  <c r="K10" i="21"/>
  <c r="F10" i="21"/>
  <c r="B43" i="21"/>
  <c r="B27" i="21"/>
  <c r="C27" i="21" s="1"/>
  <c r="B28" i="21"/>
  <c r="C28" i="21" s="1"/>
  <c r="B29" i="21"/>
  <c r="C29" i="21" s="1"/>
  <c r="B30" i="21"/>
  <c r="B31" i="21"/>
  <c r="C31" i="21" s="1"/>
  <c r="B32" i="21"/>
  <c r="B33" i="21"/>
  <c r="C33" i="21" s="1"/>
  <c r="B34" i="21"/>
  <c r="C34" i="21" s="1"/>
  <c r="B35" i="21"/>
  <c r="C35" i="21" s="1"/>
  <c r="B36" i="21"/>
  <c r="C36" i="21" s="1"/>
  <c r="B37" i="21"/>
  <c r="C37" i="21" s="1"/>
  <c r="B38" i="21"/>
  <c r="C38" i="21" s="1"/>
  <c r="B39" i="21"/>
  <c r="C39" i="21" s="1"/>
  <c r="B40" i="21"/>
  <c r="C40" i="21" s="1"/>
  <c r="B41" i="21"/>
  <c r="C41" i="21"/>
  <c r="D32" i="21" l="1"/>
  <c r="L333" i="21"/>
  <c r="L3" i="21"/>
  <c r="N3" i="21"/>
  <c r="N333" i="21"/>
  <c r="M3" i="21"/>
  <c r="M333" i="21"/>
  <c r="O333" i="21"/>
  <c r="D41" i="21"/>
  <c r="H42" i="21"/>
  <c r="H3" i="21" s="1"/>
  <c r="G42" i="21"/>
  <c r="G3" i="21" s="1"/>
  <c r="Q333" i="21"/>
  <c r="L334" i="21"/>
  <c r="P333" i="21"/>
  <c r="I42" i="21"/>
  <c r="I3" i="21" s="1"/>
  <c r="H43" i="21"/>
  <c r="F42" i="21"/>
  <c r="J42" i="21"/>
  <c r="J3" i="21" s="1"/>
  <c r="K42" i="21"/>
  <c r="K3" i="21" s="1"/>
  <c r="D33" i="21"/>
  <c r="D30" i="21"/>
  <c r="D39" i="21"/>
  <c r="D37" i="21"/>
  <c r="D35" i="21"/>
  <c r="C32" i="21"/>
  <c r="D28" i="21"/>
  <c r="C30" i="21"/>
  <c r="D40" i="21"/>
  <c r="D38" i="21"/>
  <c r="D31" i="21"/>
  <c r="D34" i="21"/>
  <c r="D36" i="21"/>
  <c r="Q334" i="21" l="1"/>
  <c r="P334" i="21"/>
  <c r="AH42" i="21"/>
  <c r="F3" i="21"/>
  <c r="O339" i="21"/>
  <c r="O334" i="21"/>
  <c r="G43" i="21"/>
  <c r="AA3" i="21"/>
  <c r="Q339" i="21"/>
  <c r="P339" i="21"/>
  <c r="M339" i="21"/>
  <c r="M334" i="21"/>
  <c r="N339" i="21"/>
  <c r="N334" i="21"/>
  <c r="L339" i="21"/>
  <c r="I43" i="21"/>
  <c r="K43" i="21"/>
  <c r="J43" i="21"/>
  <c r="F43" i="21"/>
  <c r="D27" i="21"/>
  <c r="D29" i="21"/>
  <c r="B273" i="24" l="1"/>
  <c r="C273" i="24" s="1"/>
  <c r="B272" i="24"/>
  <c r="C272" i="24" s="1"/>
  <c r="B271" i="24"/>
  <c r="C271" i="24" s="1"/>
  <c r="B270" i="24"/>
  <c r="C270" i="24" s="1"/>
  <c r="K268" i="24"/>
  <c r="K269" i="24" s="1"/>
  <c r="J268" i="24"/>
  <c r="J269" i="24" s="1"/>
  <c r="I268" i="24"/>
  <c r="I269" i="24" s="1"/>
  <c r="H268" i="24"/>
  <c r="H269" i="24" s="1"/>
  <c r="G268" i="24"/>
  <c r="G269" i="24" s="1"/>
  <c r="F268" i="24"/>
  <c r="F269" i="24" s="1"/>
  <c r="D267" i="24"/>
  <c r="D268" i="24" s="1"/>
  <c r="B267" i="24"/>
  <c r="C267" i="24" s="1"/>
  <c r="B264" i="24"/>
  <c r="C264" i="24" s="1"/>
  <c r="B263" i="24"/>
  <c r="C263" i="24" s="1"/>
  <c r="B262" i="24"/>
  <c r="C262" i="24" s="1"/>
  <c r="B261" i="24"/>
  <c r="C261" i="24" s="1"/>
  <c r="B260" i="24"/>
  <c r="C260" i="24" s="1"/>
  <c r="B259" i="24"/>
  <c r="C259" i="24" s="1"/>
  <c r="B258" i="24"/>
  <c r="C258" i="24" s="1"/>
  <c r="B257" i="24"/>
  <c r="C257" i="24" s="1"/>
  <c r="B256" i="24"/>
  <c r="C256" i="24" s="1"/>
  <c r="B253" i="24"/>
  <c r="C253" i="24" s="1"/>
  <c r="B252" i="24"/>
  <c r="C252" i="24" s="1"/>
  <c r="B251" i="24"/>
  <c r="C251" i="24" s="1"/>
  <c r="B250" i="24"/>
  <c r="C250" i="24" s="1"/>
  <c r="B249" i="24"/>
  <c r="C249" i="24" s="1"/>
  <c r="B248" i="24"/>
  <c r="C248" i="24" s="1"/>
  <c r="B247" i="24"/>
  <c r="C247" i="24" s="1"/>
  <c r="B246" i="24"/>
  <c r="C246" i="24" s="1"/>
  <c r="B245" i="24"/>
  <c r="C245" i="24" s="1"/>
  <c r="B244" i="24"/>
  <c r="C244" i="24" s="1"/>
  <c r="B241" i="24"/>
  <c r="C241" i="24" s="1"/>
  <c r="B240" i="24"/>
  <c r="C240" i="24" s="1"/>
  <c r="B239" i="24"/>
  <c r="C239" i="24" s="1"/>
  <c r="B238" i="24"/>
  <c r="C238" i="24" s="1"/>
  <c r="B237" i="24"/>
  <c r="C237" i="24" s="1"/>
  <c r="B236" i="24"/>
  <c r="C236" i="24" s="1"/>
  <c r="B235" i="24"/>
  <c r="C235" i="24" s="1"/>
  <c r="B234" i="24"/>
  <c r="C234" i="24" s="1"/>
  <c r="B233" i="24"/>
  <c r="C233" i="24" s="1"/>
  <c r="B232" i="24"/>
  <c r="C232" i="24" s="1"/>
  <c r="B231" i="24"/>
  <c r="C231" i="24" s="1"/>
  <c r="B230" i="24"/>
  <c r="C230" i="24" s="1"/>
  <c r="B229" i="24"/>
  <c r="C229" i="24" s="1"/>
  <c r="B228" i="24"/>
  <c r="C228" i="24" s="1"/>
  <c r="B227" i="24"/>
  <c r="C227" i="24" s="1"/>
  <c r="B226" i="24"/>
  <c r="C226" i="24" s="1"/>
  <c r="B225" i="24"/>
  <c r="C225" i="24" s="1"/>
  <c r="B224" i="24"/>
  <c r="C224" i="24" s="1"/>
  <c r="B223" i="24"/>
  <c r="C223" i="24" s="1"/>
  <c r="B222" i="24"/>
  <c r="C222" i="24" s="1"/>
  <c r="B221" i="24"/>
  <c r="C221" i="24" s="1"/>
  <c r="B220" i="24"/>
  <c r="C220" i="24" s="1"/>
  <c r="B219" i="24"/>
  <c r="C219" i="24" s="1"/>
  <c r="B218" i="24"/>
  <c r="C218" i="24" s="1"/>
  <c r="B217" i="24"/>
  <c r="C217" i="24" s="1"/>
  <c r="B216" i="24"/>
  <c r="C216" i="24" s="1"/>
  <c r="B213" i="24"/>
  <c r="C213" i="24" s="1"/>
  <c r="B212" i="24"/>
  <c r="C212" i="24" s="1"/>
  <c r="B211" i="24"/>
  <c r="C211" i="24" s="1"/>
  <c r="B210" i="24"/>
  <c r="C210" i="24" s="1"/>
  <c r="B209" i="24"/>
  <c r="C209" i="24" s="1"/>
  <c r="B206" i="24"/>
  <c r="C206" i="24" s="1"/>
  <c r="B205" i="24"/>
  <c r="C205" i="24" s="1"/>
  <c r="B204" i="24"/>
  <c r="C204" i="24" s="1"/>
  <c r="B203" i="24"/>
  <c r="C203" i="24" s="1"/>
  <c r="K201" i="24"/>
  <c r="J201" i="24"/>
  <c r="I201" i="24"/>
  <c r="H201" i="24"/>
  <c r="G201" i="24"/>
  <c r="F201" i="24"/>
  <c r="B199" i="24"/>
  <c r="C199" i="24" s="1"/>
  <c r="B196" i="24"/>
  <c r="C196" i="24" s="1"/>
  <c r="B195" i="24"/>
  <c r="C195" i="24" s="1"/>
  <c r="B194" i="24"/>
  <c r="C194" i="24" s="1"/>
  <c r="B193" i="24"/>
  <c r="C193" i="24" s="1"/>
  <c r="B192" i="24"/>
  <c r="C192" i="24" s="1"/>
  <c r="B191" i="24"/>
  <c r="C191" i="24" s="1"/>
  <c r="B190" i="24"/>
  <c r="C190" i="24" s="1"/>
  <c r="B189" i="24"/>
  <c r="C189" i="24" s="1"/>
  <c r="B188" i="24"/>
  <c r="C188" i="24" s="1"/>
  <c r="B187" i="24"/>
  <c r="C187" i="24" s="1"/>
  <c r="B186" i="24"/>
  <c r="C186" i="24" s="1"/>
  <c r="B185" i="24"/>
  <c r="C185" i="24" s="1"/>
  <c r="B182" i="24"/>
  <c r="C182" i="24" s="1"/>
  <c r="B181" i="24"/>
  <c r="C181" i="24" s="1"/>
  <c r="B180" i="24"/>
  <c r="C180" i="24" s="1"/>
  <c r="B179" i="24"/>
  <c r="C179" i="24" s="1"/>
  <c r="B178" i="24"/>
  <c r="C178" i="24" s="1"/>
  <c r="B177" i="24"/>
  <c r="C177" i="24" s="1"/>
  <c r="B176" i="24"/>
  <c r="C176" i="24" s="1"/>
  <c r="B175" i="24"/>
  <c r="C175" i="24" s="1"/>
  <c r="B174" i="24"/>
  <c r="C174" i="24" s="1"/>
  <c r="B173" i="24"/>
  <c r="C173" i="24" s="1"/>
  <c r="B172" i="24"/>
  <c r="C172" i="24" s="1"/>
  <c r="B171" i="24"/>
  <c r="C171" i="24" s="1"/>
  <c r="B170" i="24"/>
  <c r="C170" i="24" s="1"/>
  <c r="B169" i="24"/>
  <c r="C169" i="24" s="1"/>
  <c r="B168" i="24"/>
  <c r="C168" i="24" s="1"/>
  <c r="B165" i="24"/>
  <c r="C165" i="24" s="1"/>
  <c r="B164" i="24"/>
  <c r="C164" i="24" s="1"/>
  <c r="B163" i="24"/>
  <c r="C163" i="24" s="1"/>
  <c r="B162" i="24"/>
  <c r="C162" i="24" s="1"/>
  <c r="B159" i="24"/>
  <c r="C159" i="24" s="1"/>
  <c r="B158" i="24"/>
  <c r="C158" i="24" s="1"/>
  <c r="B157" i="24"/>
  <c r="C157" i="24" s="1"/>
  <c r="B156" i="24"/>
  <c r="C156" i="24" s="1"/>
  <c r="B155" i="24"/>
  <c r="C155" i="24" s="1"/>
  <c r="B154" i="24"/>
  <c r="C154" i="24" s="1"/>
  <c r="B153" i="24"/>
  <c r="C153" i="24" s="1"/>
  <c r="B152" i="24"/>
  <c r="C152" i="24" s="1"/>
  <c r="B151" i="24"/>
  <c r="C151" i="24" s="1"/>
  <c r="B150" i="24"/>
  <c r="C150" i="24" s="1"/>
  <c r="B149" i="24"/>
  <c r="C149" i="24" s="1"/>
  <c r="B148" i="24"/>
  <c r="C148" i="24" s="1"/>
  <c r="B142" i="24"/>
  <c r="C142" i="24" s="1"/>
  <c r="B141" i="24"/>
  <c r="C141" i="24" s="1"/>
  <c r="B140" i="24"/>
  <c r="C140" i="24" s="1"/>
  <c r="B139" i="24"/>
  <c r="C139" i="24" s="1"/>
  <c r="B138" i="24"/>
  <c r="C138" i="24" s="1"/>
  <c r="B137" i="24"/>
  <c r="C137" i="24" s="1"/>
  <c r="B136" i="24"/>
  <c r="C136" i="24" s="1"/>
  <c r="B135" i="24"/>
  <c r="C135" i="24" s="1"/>
  <c r="B134" i="24"/>
  <c r="C134" i="24" s="1"/>
  <c r="B133" i="24"/>
  <c r="C133" i="24" s="1"/>
  <c r="B132" i="24"/>
  <c r="C132" i="24" s="1"/>
  <c r="B131" i="24"/>
  <c r="C131" i="24" s="1"/>
  <c r="B130" i="24"/>
  <c r="C130" i="24" s="1"/>
  <c r="B129" i="24"/>
  <c r="C129" i="24" s="1"/>
  <c r="AC127" i="24"/>
  <c r="AB127" i="24"/>
  <c r="AA127" i="24"/>
  <c r="B126" i="24"/>
  <c r="C126" i="24" s="1"/>
  <c r="B125" i="24"/>
  <c r="C125" i="24" s="1"/>
  <c r="B124" i="24"/>
  <c r="C124" i="24" s="1"/>
  <c r="B123" i="24"/>
  <c r="C123" i="24" s="1"/>
  <c r="B122" i="24"/>
  <c r="C122" i="24" s="1"/>
  <c r="B121" i="24"/>
  <c r="C121" i="24" s="1"/>
  <c r="B120" i="24"/>
  <c r="C120" i="24" s="1"/>
  <c r="B119" i="24"/>
  <c r="C119" i="24" s="1"/>
  <c r="B118" i="24"/>
  <c r="C118" i="24" s="1"/>
  <c r="B117" i="24"/>
  <c r="C117" i="24" s="1"/>
  <c r="B116" i="24"/>
  <c r="C116" i="24" s="1"/>
  <c r="B115" i="24"/>
  <c r="C115" i="24" s="1"/>
  <c r="B114" i="24"/>
  <c r="C114" i="24" s="1"/>
  <c r="B113" i="24"/>
  <c r="C113" i="24" s="1"/>
  <c r="B112" i="24"/>
  <c r="C112" i="24" s="1"/>
  <c r="B111" i="24"/>
  <c r="C111" i="24" s="1"/>
  <c r="B110" i="24"/>
  <c r="C110" i="24" s="1"/>
  <c r="B109" i="24"/>
  <c r="C109" i="24" s="1"/>
  <c r="B108" i="24"/>
  <c r="C108" i="24" s="1"/>
  <c r="B107" i="24"/>
  <c r="C107" i="24" s="1"/>
  <c r="B106" i="24"/>
  <c r="C106" i="24" s="1"/>
  <c r="B105" i="24"/>
  <c r="C105" i="24" s="1"/>
  <c r="B104" i="24"/>
  <c r="C104" i="24" s="1"/>
  <c r="B103" i="24"/>
  <c r="C103" i="24" s="1"/>
  <c r="B100" i="24"/>
  <c r="C100" i="24" s="1"/>
  <c r="B99" i="24"/>
  <c r="C99" i="24" s="1"/>
  <c r="B98" i="24"/>
  <c r="C98" i="24" s="1"/>
  <c r="B97" i="24"/>
  <c r="C97" i="24" s="1"/>
  <c r="B96" i="24"/>
  <c r="C96" i="24" s="1"/>
  <c r="B93" i="24"/>
  <c r="C93" i="24" s="1"/>
  <c r="B92" i="24"/>
  <c r="C92" i="24" s="1"/>
  <c r="B91" i="24"/>
  <c r="C91" i="24" s="1"/>
  <c r="B90" i="24"/>
  <c r="C90" i="24" s="1"/>
  <c r="B89" i="24"/>
  <c r="C89" i="24" s="1"/>
  <c r="B88" i="24"/>
  <c r="C88" i="24" s="1"/>
  <c r="B87" i="24"/>
  <c r="C87" i="24" s="1"/>
  <c r="B86" i="24"/>
  <c r="C86" i="24" s="1"/>
  <c r="B85" i="24"/>
  <c r="C85" i="24" s="1"/>
  <c r="B84" i="24"/>
  <c r="C84" i="24" s="1"/>
  <c r="B83" i="24"/>
  <c r="C83" i="24" s="1"/>
  <c r="K280" i="24"/>
  <c r="J280" i="24"/>
  <c r="I280" i="24"/>
  <c r="G280" i="24"/>
  <c r="B82" i="24"/>
  <c r="C82" i="24" s="1"/>
  <c r="B81" i="24"/>
  <c r="C81" i="24" s="1"/>
  <c r="B80" i="24"/>
  <c r="C80" i="24" s="1"/>
  <c r="B79" i="24"/>
  <c r="C79" i="24" s="1"/>
  <c r="K282" i="24"/>
  <c r="J282" i="24"/>
  <c r="I282" i="24"/>
  <c r="H282" i="24"/>
  <c r="G282" i="24"/>
  <c r="B78" i="24"/>
  <c r="C78" i="24" s="1"/>
  <c r="B77" i="24"/>
  <c r="C77" i="24" s="1"/>
  <c r="B76" i="24"/>
  <c r="C76" i="24" s="1"/>
  <c r="B75" i="24"/>
  <c r="C75" i="24" s="1"/>
  <c r="B74" i="24"/>
  <c r="C74" i="24" s="1"/>
  <c r="B73" i="24"/>
  <c r="C73" i="24" s="1"/>
  <c r="B72" i="24"/>
  <c r="C72" i="24" s="1"/>
  <c r="B71" i="24"/>
  <c r="C71" i="24" s="1"/>
  <c r="B70" i="24"/>
  <c r="C70" i="24" s="1"/>
  <c r="B69" i="24"/>
  <c r="C69" i="24" s="1"/>
  <c r="B68" i="24"/>
  <c r="C68" i="24" s="1"/>
  <c r="B65" i="24"/>
  <c r="C65" i="24" s="1"/>
  <c r="B64" i="24"/>
  <c r="C64" i="24" s="1"/>
  <c r="B63" i="24"/>
  <c r="C63" i="24" s="1"/>
  <c r="B62" i="24"/>
  <c r="C62" i="24" s="1"/>
  <c r="B61" i="24"/>
  <c r="C61" i="24" s="1"/>
  <c r="B60" i="24"/>
  <c r="C60" i="24" s="1"/>
  <c r="B59" i="24"/>
  <c r="C59" i="24" s="1"/>
  <c r="B58" i="24"/>
  <c r="C58" i="24" s="1"/>
  <c r="B57" i="24"/>
  <c r="C57" i="24" s="1"/>
  <c r="B56" i="24"/>
  <c r="C56" i="24" s="1"/>
  <c r="B55" i="24"/>
  <c r="C55" i="24" s="1"/>
  <c r="B54" i="24"/>
  <c r="C54" i="24" s="1"/>
  <c r="B53" i="24"/>
  <c r="C53" i="24" s="1"/>
  <c r="B52" i="24"/>
  <c r="C52" i="24" s="1"/>
  <c r="B51" i="24"/>
  <c r="C51" i="24" s="1"/>
  <c r="B50" i="24"/>
  <c r="C50" i="24" s="1"/>
  <c r="B49" i="24"/>
  <c r="C49" i="24" s="1"/>
  <c r="B48" i="24"/>
  <c r="C48" i="24" s="1"/>
  <c r="B47" i="24"/>
  <c r="C47" i="24" s="1"/>
  <c r="D46" i="24"/>
  <c r="B46" i="24"/>
  <c r="C46" i="24" s="1"/>
  <c r="B45" i="24"/>
  <c r="C45" i="24" s="1"/>
  <c r="B44" i="24"/>
  <c r="C44" i="24" s="1"/>
  <c r="B43" i="24"/>
  <c r="C43" i="24" s="1"/>
  <c r="B40" i="24"/>
  <c r="C40" i="24" s="1"/>
  <c r="B39" i="24"/>
  <c r="C39" i="24" s="1"/>
  <c r="B38" i="24"/>
  <c r="C38" i="24" s="1"/>
  <c r="D37" i="24"/>
  <c r="B37" i="24"/>
  <c r="C37" i="24" s="1"/>
  <c r="B36" i="24"/>
  <c r="C36" i="24" s="1"/>
  <c r="B35" i="24"/>
  <c r="C35" i="24" s="1"/>
  <c r="B34" i="24"/>
  <c r="C34" i="24" s="1"/>
  <c r="B33" i="24"/>
  <c r="C33" i="24" s="1"/>
  <c r="B32" i="24"/>
  <c r="C32" i="24" s="1"/>
  <c r="B31" i="24"/>
  <c r="C31" i="24" s="1"/>
  <c r="B30" i="24"/>
  <c r="C30" i="24" s="1"/>
  <c r="B29" i="24"/>
  <c r="C29" i="24" s="1"/>
  <c r="B28" i="24"/>
  <c r="C28" i="24" s="1"/>
  <c r="B27" i="24"/>
  <c r="C27" i="24" s="1"/>
  <c r="D26" i="24"/>
  <c r="B26" i="24"/>
  <c r="C26" i="24" s="1"/>
  <c r="B25" i="24"/>
  <c r="C25" i="24" s="1"/>
  <c r="B24" i="24"/>
  <c r="C24" i="24" s="1"/>
  <c r="B23" i="24"/>
  <c r="C23" i="24" s="1"/>
  <c r="B22" i="24"/>
  <c r="C22" i="24" s="1"/>
  <c r="B21" i="24"/>
  <c r="C21" i="24" s="1"/>
  <c r="B20" i="24"/>
  <c r="C20" i="24" s="1"/>
  <c r="B19" i="24"/>
  <c r="C19" i="24" s="1"/>
  <c r="B18" i="24"/>
  <c r="C18" i="24" s="1"/>
  <c r="B17" i="24"/>
  <c r="C17" i="24" s="1"/>
  <c r="B16" i="24"/>
  <c r="C16" i="24" s="1"/>
  <c r="B15" i="24"/>
  <c r="C15" i="24" s="1"/>
  <c r="B14" i="24"/>
  <c r="C14" i="24" s="1"/>
  <c r="B13" i="24"/>
  <c r="C13" i="24" s="1"/>
  <c r="B12" i="24"/>
  <c r="C12" i="24" s="1"/>
  <c r="B11" i="24"/>
  <c r="C11" i="24" s="1"/>
  <c r="B10" i="24"/>
  <c r="C10" i="24" s="1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B158" i="22"/>
  <c r="B156" i="22"/>
  <c r="C156" i="22" s="1"/>
  <c r="B155" i="22"/>
  <c r="C155" i="22" s="1"/>
  <c r="B154" i="22"/>
  <c r="C154" i="22" s="1"/>
  <c r="B153" i="22"/>
  <c r="B151" i="22"/>
  <c r="C151" i="22" s="1"/>
  <c r="B150" i="22"/>
  <c r="C150" i="22" s="1"/>
  <c r="B149" i="22"/>
  <c r="C149" i="22" s="1"/>
  <c r="B148" i="22"/>
  <c r="C148" i="22" s="1"/>
  <c r="B147" i="22"/>
  <c r="C147" i="22" s="1"/>
  <c r="B146" i="22"/>
  <c r="C146" i="22" s="1"/>
  <c r="B145" i="22"/>
  <c r="C145" i="22" s="1"/>
  <c r="B144" i="22"/>
  <c r="C144" i="22" s="1"/>
  <c r="B143" i="22"/>
  <c r="C143" i="22" s="1"/>
  <c r="B142" i="22"/>
  <c r="C142" i="22" s="1"/>
  <c r="B141" i="22"/>
  <c r="B139" i="22"/>
  <c r="C139" i="22" s="1"/>
  <c r="B138" i="22"/>
  <c r="C138" i="22" s="1"/>
  <c r="B137" i="22"/>
  <c r="C137" i="22" s="1"/>
  <c r="B136" i="22"/>
  <c r="C136" i="22" s="1"/>
  <c r="B135" i="22"/>
  <c r="C135" i="22" s="1"/>
  <c r="B134" i="22"/>
  <c r="C134" i="22" s="1"/>
  <c r="B133" i="22"/>
  <c r="C133" i="22" s="1"/>
  <c r="B132" i="22"/>
  <c r="C132" i="22" s="1"/>
  <c r="B131" i="22"/>
  <c r="C131" i="22" s="1"/>
  <c r="B130" i="22"/>
  <c r="C130" i="22" s="1"/>
  <c r="B129" i="22"/>
  <c r="C129" i="22" s="1"/>
  <c r="B128" i="22"/>
  <c r="C128" i="22" s="1"/>
  <c r="B127" i="22"/>
  <c r="C127" i="22" s="1"/>
  <c r="B126" i="22"/>
  <c r="B124" i="22"/>
  <c r="C124" i="22" s="1"/>
  <c r="B123" i="22"/>
  <c r="C123" i="22" s="1"/>
  <c r="B122" i="22"/>
  <c r="B120" i="22"/>
  <c r="C120" i="22" s="1"/>
  <c r="B119" i="22"/>
  <c r="C119" i="22" s="1"/>
  <c r="B118" i="22"/>
  <c r="C118" i="22" s="1"/>
  <c r="B117" i="22"/>
  <c r="C117" i="22" s="1"/>
  <c r="B116" i="22"/>
  <c r="B114" i="22"/>
  <c r="C114" i="22" s="1"/>
  <c r="B112" i="22"/>
  <c r="C112" i="22" s="1"/>
  <c r="B111" i="22"/>
  <c r="B109" i="22"/>
  <c r="C109" i="22" s="1"/>
  <c r="B108" i="22"/>
  <c r="C108" i="22" s="1"/>
  <c r="B107" i="22"/>
  <c r="B105" i="22"/>
  <c r="C105" i="22" s="1"/>
  <c r="B104" i="22"/>
  <c r="C104" i="22" s="1"/>
  <c r="B103" i="22"/>
  <c r="C103" i="22" s="1"/>
  <c r="B102" i="22"/>
  <c r="C102" i="22" s="1"/>
  <c r="B101" i="22"/>
  <c r="C101" i="22" s="1"/>
  <c r="B100" i="22"/>
  <c r="C100" i="22" s="1"/>
  <c r="B99" i="22"/>
  <c r="C99" i="22" s="1"/>
  <c r="B98" i="22"/>
  <c r="C98" i="22" s="1"/>
  <c r="B97" i="22"/>
  <c r="C97" i="22" s="1"/>
  <c r="B96" i="22"/>
  <c r="C96" i="22" s="1"/>
  <c r="B95" i="22"/>
  <c r="B93" i="22"/>
  <c r="C93" i="22" s="1"/>
  <c r="B92" i="22"/>
  <c r="C92" i="22" s="1"/>
  <c r="B91" i="22"/>
  <c r="C91" i="22" s="1"/>
  <c r="B90" i="22"/>
  <c r="C90" i="22" s="1"/>
  <c r="B89" i="22"/>
  <c r="C89" i="22" s="1"/>
  <c r="B88" i="22"/>
  <c r="B86" i="22"/>
  <c r="C86" i="22" s="1"/>
  <c r="B85" i="22"/>
  <c r="C85" i="22" s="1"/>
  <c r="B84" i="22"/>
  <c r="C84" i="22" s="1"/>
  <c r="B83" i="22"/>
  <c r="C83" i="22" s="1"/>
  <c r="B80" i="22"/>
  <c r="C80" i="22" s="1"/>
  <c r="B79" i="22"/>
  <c r="C79" i="22" s="1"/>
  <c r="B78" i="22"/>
  <c r="B76" i="22"/>
  <c r="C76" i="22" s="1"/>
  <c r="B75" i="22"/>
  <c r="C75" i="22" s="1"/>
  <c r="B73" i="22"/>
  <c r="C73" i="22" s="1"/>
  <c r="B72" i="22"/>
  <c r="C72" i="22" s="1"/>
  <c r="B71" i="22"/>
  <c r="C71" i="22" s="1"/>
  <c r="B70" i="22"/>
  <c r="AC69" i="22"/>
  <c r="AB69" i="22"/>
  <c r="B68" i="22"/>
  <c r="C68" i="22" s="1"/>
  <c r="B67" i="22"/>
  <c r="C67" i="22" s="1"/>
  <c r="B66" i="22"/>
  <c r="C66" i="22" s="1"/>
  <c r="B65" i="22"/>
  <c r="C65" i="22" s="1"/>
  <c r="B64" i="22"/>
  <c r="C64" i="22" s="1"/>
  <c r="B63" i="22"/>
  <c r="C63" i="22" s="1"/>
  <c r="B62" i="22"/>
  <c r="C62" i="22" s="1"/>
  <c r="B61" i="22"/>
  <c r="C61" i="22" s="1"/>
  <c r="B60" i="22"/>
  <c r="C60" i="22" s="1"/>
  <c r="B59" i="22"/>
  <c r="B57" i="22"/>
  <c r="C57" i="22" s="1"/>
  <c r="B56" i="22"/>
  <c r="C56" i="22" s="1"/>
  <c r="B55" i="22"/>
  <c r="B42" i="22"/>
  <c r="C42" i="22" s="1"/>
  <c r="B41" i="22"/>
  <c r="B39" i="22"/>
  <c r="C39" i="22" s="1"/>
  <c r="B36" i="22"/>
  <c r="C36" i="22" s="1"/>
  <c r="B35" i="22"/>
  <c r="C35" i="22" s="1"/>
  <c r="B34" i="22"/>
  <c r="C34" i="22" s="1"/>
  <c r="B33" i="22"/>
  <c r="C33" i="22" s="1"/>
  <c r="B32" i="22"/>
  <c r="C32" i="22" s="1"/>
  <c r="B31" i="22"/>
  <c r="C31" i="22" s="1"/>
  <c r="B30" i="22"/>
  <c r="C30" i="22" s="1"/>
  <c r="D29" i="22"/>
  <c r="B29" i="22"/>
  <c r="C29" i="22" s="1"/>
  <c r="B28" i="22"/>
  <c r="B26" i="22"/>
  <c r="C26" i="22" s="1"/>
  <c r="B25" i="22"/>
  <c r="C25" i="22" s="1"/>
  <c r="B24" i="22"/>
  <c r="C24" i="22" s="1"/>
  <c r="B23" i="22"/>
  <c r="C23" i="22" s="1"/>
  <c r="B22" i="22"/>
  <c r="C22" i="22" s="1"/>
  <c r="D21" i="22"/>
  <c r="B21" i="22"/>
  <c r="C21" i="22" s="1"/>
  <c r="B20" i="22"/>
  <c r="C20" i="22" s="1"/>
  <c r="B19" i="22"/>
  <c r="C19" i="22" s="1"/>
  <c r="B18" i="22"/>
  <c r="C18" i="22" s="1"/>
  <c r="B17" i="22"/>
  <c r="C17" i="22" s="1"/>
  <c r="B16" i="22"/>
  <c r="C16" i="22" s="1"/>
  <c r="B15" i="22"/>
  <c r="C15" i="22" s="1"/>
  <c r="B14" i="22"/>
  <c r="C14" i="22" s="1"/>
  <c r="B13" i="22"/>
  <c r="C13" i="22" s="1"/>
  <c r="B12" i="22"/>
  <c r="C12" i="22" s="1"/>
  <c r="B11" i="22"/>
  <c r="C11" i="22" s="1"/>
  <c r="B10" i="22"/>
  <c r="C10" i="22" s="1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B256" i="21"/>
  <c r="C256" i="21" s="1"/>
  <c r="B171" i="21"/>
  <c r="C171" i="21" s="1"/>
  <c r="B148" i="21"/>
  <c r="B146" i="21"/>
  <c r="B145" i="21"/>
  <c r="B144" i="21"/>
  <c r="B143" i="21"/>
  <c r="B142" i="21"/>
  <c r="B141" i="21"/>
  <c r="B140" i="21"/>
  <c r="C140" i="21" s="1"/>
  <c r="B139" i="21"/>
  <c r="B138" i="21"/>
  <c r="B137" i="21"/>
  <c r="B136" i="21"/>
  <c r="C136" i="21" s="1"/>
  <c r="B135" i="21"/>
  <c r="B26" i="21"/>
  <c r="B25" i="21"/>
  <c r="B24" i="21"/>
  <c r="B23" i="21"/>
  <c r="C23" i="21" s="1"/>
  <c r="B22" i="21"/>
  <c r="B21" i="21"/>
  <c r="B20" i="21"/>
  <c r="B19" i="21"/>
  <c r="B18" i="21"/>
  <c r="C18" i="21" s="1"/>
  <c r="B17" i="21"/>
  <c r="B16" i="21"/>
  <c r="B15" i="21"/>
  <c r="B14" i="21"/>
  <c r="B13" i="21"/>
  <c r="B12" i="21"/>
  <c r="C12" i="21" s="1"/>
  <c r="B11" i="21"/>
  <c r="B10" i="21"/>
  <c r="F12" i="18"/>
  <c r="I59" i="17"/>
  <c r="E59" i="17"/>
  <c r="I58" i="17"/>
  <c r="E58" i="17"/>
  <c r="E55" i="17"/>
  <c r="I55" i="17" s="1"/>
  <c r="I54" i="17"/>
  <c r="C7" i="1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10" i="4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10" i="7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0" i="2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10" i="9"/>
  <c r="N12" i="12"/>
  <c r="N13" i="12"/>
  <c r="N14" i="12"/>
  <c r="N15" i="12"/>
  <c r="N16" i="12"/>
  <c r="N17" i="12"/>
  <c r="N18" i="12"/>
  <c r="N19" i="12"/>
  <c r="N20" i="12"/>
  <c r="N21" i="12"/>
  <c r="N22" i="12"/>
  <c r="N23" i="12"/>
  <c r="N11" i="12"/>
  <c r="D269" i="24" l="1"/>
  <c r="D114" i="24"/>
  <c r="D245" i="24"/>
  <c r="D169" i="24"/>
  <c r="D223" i="24"/>
  <c r="D132" i="24"/>
  <c r="D228" i="24"/>
  <c r="D257" i="24"/>
  <c r="D117" i="24"/>
  <c r="D57" i="24"/>
  <c r="D175" i="24"/>
  <c r="D178" i="24"/>
  <c r="D199" i="24"/>
  <c r="D201" i="24" s="1"/>
  <c r="D203" i="24"/>
  <c r="D21" i="24"/>
  <c r="D103" i="22"/>
  <c r="M3" i="22"/>
  <c r="N3" i="22"/>
  <c r="C17" i="21"/>
  <c r="C19" i="21"/>
  <c r="C21" i="21"/>
  <c r="C24" i="21"/>
  <c r="C135" i="21"/>
  <c r="C25" i="21"/>
  <c r="C13" i="21"/>
  <c r="C137" i="21"/>
  <c r="C14" i="21"/>
  <c r="C138" i="21"/>
  <c r="C141" i="21"/>
  <c r="C144" i="21"/>
  <c r="D22" i="21"/>
  <c r="C10" i="21"/>
  <c r="C15" i="21"/>
  <c r="C139" i="21"/>
  <c r="C142" i="21"/>
  <c r="C143" i="21"/>
  <c r="C20" i="21"/>
  <c r="C145" i="21"/>
  <c r="C146" i="21"/>
  <c r="C22" i="21"/>
  <c r="C11" i="21"/>
  <c r="D11" i="21"/>
  <c r="C26" i="21"/>
  <c r="C16" i="21"/>
  <c r="D16" i="21"/>
  <c r="D24" i="24"/>
  <c r="D77" i="24"/>
  <c r="D121" i="24"/>
  <c r="D213" i="24"/>
  <c r="D92" i="22"/>
  <c r="D107" i="24"/>
  <c r="D112" i="24"/>
  <c r="D72" i="22"/>
  <c r="D192" i="24"/>
  <c r="D217" i="24"/>
  <c r="K69" i="22"/>
  <c r="D132" i="22"/>
  <c r="G121" i="22"/>
  <c r="G122" i="22" s="1"/>
  <c r="D92" i="24"/>
  <c r="H121" i="22"/>
  <c r="H122" i="22" s="1"/>
  <c r="D87" i="24"/>
  <c r="D19" i="21"/>
  <c r="D23" i="22"/>
  <c r="L3" i="22"/>
  <c r="D271" i="24"/>
  <c r="D34" i="24"/>
  <c r="F121" i="22"/>
  <c r="D117" i="22"/>
  <c r="G274" i="24"/>
  <c r="G275" i="24" s="1"/>
  <c r="D72" i="24"/>
  <c r="D73" i="22"/>
  <c r="D60" i="24"/>
  <c r="D93" i="24"/>
  <c r="D64" i="22"/>
  <c r="D89" i="22"/>
  <c r="D91" i="24"/>
  <c r="D234" i="24"/>
  <c r="D258" i="24"/>
  <c r="D62" i="22"/>
  <c r="I94" i="22"/>
  <c r="I95" i="22" s="1"/>
  <c r="D226" i="24"/>
  <c r="F58" i="22"/>
  <c r="F59" i="22" s="1"/>
  <c r="J94" i="22"/>
  <c r="J95" i="22" s="1"/>
  <c r="D143" i="22"/>
  <c r="D70" i="24"/>
  <c r="D130" i="24"/>
  <c r="D218" i="24"/>
  <c r="D42" i="22"/>
  <c r="D101" i="22"/>
  <c r="D50" i="24"/>
  <c r="D99" i="24"/>
  <c r="D108" i="24"/>
  <c r="D246" i="24"/>
  <c r="I77" i="22"/>
  <c r="I78" i="22" s="1"/>
  <c r="D75" i="22"/>
  <c r="D86" i="22"/>
  <c r="D89" i="24"/>
  <c r="D188" i="24"/>
  <c r="D36" i="24"/>
  <c r="J281" i="24"/>
  <c r="J283" i="24" s="1"/>
  <c r="J101" i="24"/>
  <c r="J102" i="24" s="1"/>
  <c r="D173" i="24"/>
  <c r="D79" i="24"/>
  <c r="D14" i="22"/>
  <c r="D20" i="24"/>
  <c r="G66" i="24"/>
  <c r="G67" i="24" s="1"/>
  <c r="D124" i="24"/>
  <c r="D16" i="22"/>
  <c r="K281" i="24"/>
  <c r="K283" i="24" s="1"/>
  <c r="D252" i="24"/>
  <c r="D20" i="22"/>
  <c r="D153" i="24"/>
  <c r="D204" i="24"/>
  <c r="D144" i="22"/>
  <c r="F157" i="22"/>
  <c r="F158" i="22" s="1"/>
  <c r="F161" i="22" s="1"/>
  <c r="D13" i="24"/>
  <c r="D97" i="24"/>
  <c r="J214" i="24"/>
  <c r="J215" i="24" s="1"/>
  <c r="D21" i="21"/>
  <c r="D134" i="22"/>
  <c r="D147" i="22"/>
  <c r="D49" i="24"/>
  <c r="D131" i="24"/>
  <c r="D139" i="24"/>
  <c r="D189" i="24"/>
  <c r="H54" i="22"/>
  <c r="H55" i="22" s="1"/>
  <c r="F115" i="22"/>
  <c r="F116" i="22" s="1"/>
  <c r="H157" i="22"/>
  <c r="H158" i="22" s="1"/>
  <c r="H161" i="22" s="1"/>
  <c r="D129" i="24"/>
  <c r="D233" i="24"/>
  <c r="G115" i="22"/>
  <c r="G116" i="22" s="1"/>
  <c r="D16" i="24"/>
  <c r="D35" i="24"/>
  <c r="D174" i="24"/>
  <c r="D26" i="22"/>
  <c r="H115" i="22"/>
  <c r="H116" i="22" s="1"/>
  <c r="D138" i="22"/>
  <c r="D140" i="24"/>
  <c r="D211" i="24"/>
  <c r="D236" i="24"/>
  <c r="D251" i="24"/>
  <c r="D261" i="24"/>
  <c r="D18" i="24"/>
  <c r="D240" i="24"/>
  <c r="D264" i="24"/>
  <c r="H87" i="22"/>
  <c r="H88" i="22" s="1"/>
  <c r="D149" i="22"/>
  <c r="I157" i="22"/>
  <c r="I158" i="22" s="1"/>
  <c r="I161" i="22" s="1"/>
  <c r="D81" i="24"/>
  <c r="F40" i="22"/>
  <c r="F41" i="22" s="1"/>
  <c r="P276" i="24"/>
  <c r="P277" i="24" s="1"/>
  <c r="D150" i="22"/>
  <c r="K274" i="24"/>
  <c r="K275" i="24" s="1"/>
  <c r="D69" i="24"/>
  <c r="D54" i="24"/>
  <c r="D40" i="24"/>
  <c r="J160" i="24"/>
  <c r="J161" i="24" s="1"/>
  <c r="H77" i="22"/>
  <c r="H78" i="22" s="1"/>
  <c r="D71" i="22"/>
  <c r="D109" i="22"/>
  <c r="G254" i="24"/>
  <c r="G255" i="24" s="1"/>
  <c r="I54" i="22"/>
  <c r="I55" i="22" s="1"/>
  <c r="F110" i="22"/>
  <c r="F111" i="22" s="1"/>
  <c r="D225" i="24"/>
  <c r="G110" i="22"/>
  <c r="G111" i="22" s="1"/>
  <c r="J69" i="22"/>
  <c r="J70" i="22" s="1"/>
  <c r="D63" i="22"/>
  <c r="D23" i="24"/>
  <c r="D85" i="22"/>
  <c r="D68" i="24"/>
  <c r="D76" i="24"/>
  <c r="D134" i="24"/>
  <c r="D263" i="24"/>
  <c r="D65" i="22"/>
  <c r="F77" i="22"/>
  <c r="D155" i="22"/>
  <c r="D15" i="24"/>
  <c r="D61" i="24"/>
  <c r="D120" i="24"/>
  <c r="D156" i="24"/>
  <c r="D210" i="24"/>
  <c r="D17" i="22"/>
  <c r="D25" i="22"/>
  <c r="G77" i="22"/>
  <c r="G78" i="22" s="1"/>
  <c r="D112" i="22"/>
  <c r="F94" i="24"/>
  <c r="D73" i="24"/>
  <c r="F101" i="24"/>
  <c r="F102" i="24" s="1"/>
  <c r="D110" i="24"/>
  <c r="H160" i="24"/>
  <c r="H161" i="24" s="1"/>
  <c r="D227" i="24"/>
  <c r="D235" i="24"/>
  <c r="J274" i="24"/>
  <c r="J275" i="24" s="1"/>
  <c r="D241" i="24"/>
  <c r="D205" i="24"/>
  <c r="I265" i="24"/>
  <c r="I266" i="24" s="1"/>
  <c r="J27" i="22"/>
  <c r="I125" i="22"/>
  <c r="I126" i="22" s="1"/>
  <c r="D111" i="24"/>
  <c r="F166" i="24"/>
  <c r="D187" i="24"/>
  <c r="J125" i="22"/>
  <c r="J126" i="22" s="1"/>
  <c r="D124" i="22"/>
  <c r="D133" i="22"/>
  <c r="D136" i="24"/>
  <c r="D93" i="22"/>
  <c r="D102" i="22"/>
  <c r="K125" i="22"/>
  <c r="K126" i="22" s="1"/>
  <c r="D151" i="22"/>
  <c r="D38" i="24"/>
  <c r="D120" i="22"/>
  <c r="K152" i="22"/>
  <c r="K153" i="22" s="1"/>
  <c r="D25" i="24"/>
  <c r="M276" i="24"/>
  <c r="M277" i="24" s="1"/>
  <c r="G160" i="24"/>
  <c r="G161" i="24" s="1"/>
  <c r="I166" i="24"/>
  <c r="I167" i="24" s="1"/>
  <c r="K121" i="22"/>
  <c r="K122" i="22" s="1"/>
  <c r="D146" i="22"/>
  <c r="D17" i="24"/>
  <c r="D33" i="24"/>
  <c r="D45" i="24"/>
  <c r="D53" i="24"/>
  <c r="D98" i="24"/>
  <c r="D109" i="24"/>
  <c r="D179" i="24"/>
  <c r="D18" i="22"/>
  <c r="K77" i="22"/>
  <c r="K78" i="22" s="1"/>
  <c r="D29" i="24"/>
  <c r="D165" i="24"/>
  <c r="H27" i="22"/>
  <c r="I160" i="24"/>
  <c r="I161" i="24" s="1"/>
  <c r="D170" i="24"/>
  <c r="G146" i="24"/>
  <c r="G147" i="24" s="1"/>
  <c r="H265" i="24"/>
  <c r="H266" i="24" s="1"/>
  <c r="D19" i="22"/>
  <c r="D31" i="22"/>
  <c r="D67" i="22"/>
  <c r="D91" i="22"/>
  <c r="D136" i="22"/>
  <c r="D56" i="24"/>
  <c r="D100" i="24"/>
  <c r="K101" i="24"/>
  <c r="K102" i="24" s="1"/>
  <c r="D20" i="21"/>
  <c r="D61" i="22"/>
  <c r="D66" i="22"/>
  <c r="J157" i="22"/>
  <c r="J158" i="22" s="1"/>
  <c r="J161" i="22" s="1"/>
  <c r="D11" i="24"/>
  <c r="I94" i="24"/>
  <c r="I95" i="24" s="1"/>
  <c r="D85" i="24"/>
  <c r="D212" i="24"/>
  <c r="D36" i="22"/>
  <c r="K87" i="22"/>
  <c r="K88" i="22" s="1"/>
  <c r="G152" i="22"/>
  <c r="G153" i="22" s="1"/>
  <c r="K157" i="22"/>
  <c r="K158" i="22" s="1"/>
  <c r="K161" i="22" s="1"/>
  <c r="H66" i="24"/>
  <c r="H67" i="24" s="1"/>
  <c r="D55" i="24"/>
  <c r="D90" i="24"/>
  <c r="J166" i="24"/>
  <c r="J167" i="24" s="1"/>
  <c r="D186" i="24"/>
  <c r="D194" i="24"/>
  <c r="D247" i="24"/>
  <c r="D253" i="24"/>
  <c r="D84" i="22"/>
  <c r="I106" i="22"/>
  <c r="I107" i="22" s="1"/>
  <c r="J110" i="22"/>
  <c r="J111" i="22" s="1"/>
  <c r="D19" i="24"/>
  <c r="I127" i="24"/>
  <c r="I128" i="24" s="1"/>
  <c r="D119" i="24"/>
  <c r="D154" i="24"/>
  <c r="D229" i="24"/>
  <c r="F87" i="22"/>
  <c r="F88" i="22" s="1"/>
  <c r="K110" i="22"/>
  <c r="K111" i="22" s="1"/>
  <c r="J121" i="22"/>
  <c r="J122" i="22" s="1"/>
  <c r="G125" i="22"/>
  <c r="G126" i="22" s="1"/>
  <c r="D30" i="24"/>
  <c r="D75" i="24"/>
  <c r="D149" i="24"/>
  <c r="D162" i="24"/>
  <c r="D172" i="24"/>
  <c r="K207" i="24"/>
  <c r="K208" i="24" s="1"/>
  <c r="I274" i="24"/>
  <c r="I275" i="24" s="1"/>
  <c r="D231" i="24"/>
  <c r="H110" i="22"/>
  <c r="H111" i="22" s="1"/>
  <c r="F152" i="22"/>
  <c r="D14" i="24"/>
  <c r="D27" i="24"/>
  <c r="D206" i="24"/>
  <c r="K106" i="22"/>
  <c r="K107" i="22" s="1"/>
  <c r="H125" i="22"/>
  <c r="H126" i="22" s="1"/>
  <c r="D145" i="22"/>
  <c r="D154" i="22"/>
  <c r="D47" i="24"/>
  <c r="D80" i="24"/>
  <c r="D135" i="24"/>
  <c r="D177" i="24"/>
  <c r="K214" i="24"/>
  <c r="K215" i="24" s="1"/>
  <c r="D248" i="24"/>
  <c r="O194" i="22"/>
  <c r="N184" i="22"/>
  <c r="X182" i="22"/>
  <c r="R175" i="22"/>
  <c r="K27" i="22"/>
  <c r="D256" i="21"/>
  <c r="P3" i="22"/>
  <c r="D56" i="22"/>
  <c r="J246" i="22"/>
  <c r="AE243" i="22"/>
  <c r="K243" i="22"/>
  <c r="R242" i="22"/>
  <c r="Y241" i="22"/>
  <c r="AF240" i="22"/>
  <c r="L240" i="22"/>
  <c r="F238" i="22"/>
  <c r="AA235" i="22"/>
  <c r="G235" i="22"/>
  <c r="AB232" i="22"/>
  <c r="H232" i="22"/>
  <c r="O231" i="22"/>
  <c r="V230" i="22"/>
  <c r="AC229" i="22"/>
  <c r="I229" i="22"/>
  <c r="W227" i="22"/>
  <c r="AD226" i="22"/>
  <c r="J226" i="22"/>
  <c r="X224" i="22"/>
  <c r="K223" i="22"/>
  <c r="I246" i="22"/>
  <c r="AD243" i="22"/>
  <c r="J243" i="22"/>
  <c r="Q242" i="22"/>
  <c r="X241" i="22"/>
  <c r="AE240" i="22"/>
  <c r="K240" i="22"/>
  <c r="Z235" i="22"/>
  <c r="F235" i="22"/>
  <c r="AA232" i="22"/>
  <c r="G232" i="22"/>
  <c r="N231" i="22"/>
  <c r="U230" i="22"/>
  <c r="AB229" i="22"/>
  <c r="H229" i="22"/>
  <c r="V227" i="22"/>
  <c r="AC226" i="22"/>
  <c r="I226" i="22"/>
  <c r="W224" i="22"/>
  <c r="J223" i="22"/>
  <c r="K245" i="22"/>
  <c r="Y243" i="22"/>
  <c r="AF242" i="22"/>
  <c r="L242" i="22"/>
  <c r="S241" i="22"/>
  <c r="Z240" i="22"/>
  <c r="F240" i="22"/>
  <c r="J245" i="22"/>
  <c r="X243" i="22"/>
  <c r="AE242" i="22"/>
  <c r="K242" i="22"/>
  <c r="R241" i="22"/>
  <c r="Y240" i="22"/>
  <c r="F237" i="22"/>
  <c r="T235" i="22"/>
  <c r="G234" i="22"/>
  <c r="U232" i="22"/>
  <c r="AB231" i="22"/>
  <c r="I245" i="22"/>
  <c r="W243" i="22"/>
  <c r="AD242" i="22"/>
  <c r="J242" i="22"/>
  <c r="Q241" i="22"/>
  <c r="X240" i="22"/>
  <c r="K239" i="22"/>
  <c r="S235" i="22"/>
  <c r="F234" i="22"/>
  <c r="T232" i="22"/>
  <c r="AA231" i="22"/>
  <c r="G231" i="22"/>
  <c r="N230" i="22"/>
  <c r="U229" i="22"/>
  <c r="H228" i="22"/>
  <c r="O227" i="22"/>
  <c r="V226" i="22"/>
  <c r="I225" i="22"/>
  <c r="P224" i="22"/>
  <c r="J222" i="22"/>
  <c r="H245" i="22"/>
  <c r="V243" i="22"/>
  <c r="AC242" i="22"/>
  <c r="I242" i="22"/>
  <c r="P241" i="22"/>
  <c r="W240" i="22"/>
  <c r="J239" i="22"/>
  <c r="K236" i="22"/>
  <c r="R235" i="22"/>
  <c r="S232" i="22"/>
  <c r="Z231" i="22"/>
  <c r="F231" i="22"/>
  <c r="M230" i="22"/>
  <c r="T229" i="22"/>
  <c r="G228" i="22"/>
  <c r="N227" i="22"/>
  <c r="U226" i="22"/>
  <c r="H225" i="22"/>
  <c r="O224" i="22"/>
  <c r="I222" i="22"/>
  <c r="G245" i="22"/>
  <c r="U243" i="22"/>
  <c r="AB242" i="22"/>
  <c r="H242" i="22"/>
  <c r="O241" i="22"/>
  <c r="V240" i="22"/>
  <c r="I239" i="22"/>
  <c r="J236" i="22"/>
  <c r="Q235" i="22"/>
  <c r="K233" i="22"/>
  <c r="R232" i="22"/>
  <c r="Y231" i="22"/>
  <c r="AF230" i="22"/>
  <c r="L230" i="22"/>
  <c r="S229" i="22"/>
  <c r="F228" i="22"/>
  <c r="M227" i="22"/>
  <c r="T226" i="22"/>
  <c r="G225" i="22"/>
  <c r="N224" i="22"/>
  <c r="H222" i="22"/>
  <c r="S243" i="22"/>
  <c r="Z242" i="22"/>
  <c r="F242" i="22"/>
  <c r="M241" i="22"/>
  <c r="T240" i="22"/>
  <c r="G239" i="22"/>
  <c r="H236" i="22"/>
  <c r="O235" i="22"/>
  <c r="I233" i="22"/>
  <c r="P232" i="22"/>
  <c r="W231" i="22"/>
  <c r="AD230" i="22"/>
  <c r="J230" i="22"/>
  <c r="Q229" i="22"/>
  <c r="AE227" i="22"/>
  <c r="K227" i="22"/>
  <c r="R226" i="22"/>
  <c r="AF224" i="22"/>
  <c r="L224" i="22"/>
  <c r="F222" i="22"/>
  <c r="Z243" i="22"/>
  <c r="S242" i="22"/>
  <c r="J241" i="22"/>
  <c r="G240" i="22"/>
  <c r="N235" i="22"/>
  <c r="G233" i="22"/>
  <c r="AF231" i="22"/>
  <c r="AB230" i="22"/>
  <c r="AA229" i="22"/>
  <c r="Y227" i="22"/>
  <c r="X226" i="22"/>
  <c r="T224" i="22"/>
  <c r="U220" i="22"/>
  <c r="AB219" i="22"/>
  <c r="H219" i="22"/>
  <c r="O218" i="22"/>
  <c r="V217" i="22"/>
  <c r="AC216" i="22"/>
  <c r="I216" i="22"/>
  <c r="P215" i="22"/>
  <c r="W214" i="22"/>
  <c r="AD213" i="22"/>
  <c r="J213" i="22"/>
  <c r="Q212" i="22"/>
  <c r="X211" i="22"/>
  <c r="K210" i="22"/>
  <c r="R209" i="22"/>
  <c r="Y208" i="22"/>
  <c r="S206" i="22"/>
  <c r="Z205" i="22"/>
  <c r="F205" i="22"/>
  <c r="AA202" i="22"/>
  <c r="G202" i="22"/>
  <c r="N201" i="22"/>
  <c r="U200" i="22"/>
  <c r="H199" i="22"/>
  <c r="O198" i="22"/>
  <c r="V197" i="22"/>
  <c r="AC196" i="22"/>
  <c r="I196" i="22"/>
  <c r="P195" i="22"/>
  <c r="W194" i="22"/>
  <c r="AD193" i="22"/>
  <c r="J193" i="22"/>
  <c r="Q192" i="22"/>
  <c r="X191" i="22"/>
  <c r="AE190" i="22"/>
  <c r="K190" i="22"/>
  <c r="R189" i="22"/>
  <c r="Y188" i="22"/>
  <c r="AF187" i="22"/>
  <c r="L187" i="22"/>
  <c r="S186" i="22"/>
  <c r="Z185" i="22"/>
  <c r="F185" i="22"/>
  <c r="M184" i="22"/>
  <c r="T183" i="22"/>
  <c r="AA182" i="22"/>
  <c r="G182" i="22"/>
  <c r="N181" i="22"/>
  <c r="U180" i="22"/>
  <c r="AB179" i="22"/>
  <c r="H179" i="22"/>
  <c r="O178" i="22"/>
  <c r="V177" i="22"/>
  <c r="AC176" i="22"/>
  <c r="I176" i="22"/>
  <c r="P175" i="22"/>
  <c r="W174" i="22"/>
  <c r="AD173" i="22"/>
  <c r="J173" i="22"/>
  <c r="Q172" i="22"/>
  <c r="X171" i="22"/>
  <c r="AE170" i="22"/>
  <c r="K170" i="22"/>
  <c r="K246" i="22"/>
  <c r="T243" i="22"/>
  <c r="P242" i="22"/>
  <c r="I241" i="22"/>
  <c r="M235" i="22"/>
  <c r="K234" i="22"/>
  <c r="F233" i="22"/>
  <c r="AE231" i="22"/>
  <c r="AA230" i="22"/>
  <c r="Z229" i="22"/>
  <c r="X227" i="22"/>
  <c r="W226" i="22"/>
  <c r="S224" i="22"/>
  <c r="T220" i="22"/>
  <c r="AA219" i="22"/>
  <c r="G219" i="22"/>
  <c r="N218" i="22"/>
  <c r="U217" i="22"/>
  <c r="AB216" i="22"/>
  <c r="H216" i="22"/>
  <c r="O215" i="22"/>
  <c r="V214" i="22"/>
  <c r="AC213" i="22"/>
  <c r="I213" i="22"/>
  <c r="P212" i="22"/>
  <c r="W211" i="22"/>
  <c r="J210" i="22"/>
  <c r="Q209" i="22"/>
  <c r="X208" i="22"/>
  <c r="K207" i="22"/>
  <c r="R206" i="22"/>
  <c r="Y205" i="22"/>
  <c r="Z202" i="22"/>
  <c r="F202" i="22"/>
  <c r="M201" i="22"/>
  <c r="T200" i="22"/>
  <c r="G199" i="22"/>
  <c r="N198" i="22"/>
  <c r="U197" i="22"/>
  <c r="AB196" i="22"/>
  <c r="H196" i="22"/>
  <c r="O195" i="22"/>
  <c r="V194" i="22"/>
  <c r="AC193" i="22"/>
  <c r="I193" i="22"/>
  <c r="P192" i="22"/>
  <c r="W191" i="22"/>
  <c r="AD190" i="22"/>
  <c r="J190" i="22"/>
  <c r="Q189" i="22"/>
  <c r="X188" i="22"/>
  <c r="AE187" i="22"/>
  <c r="K187" i="22"/>
  <c r="R186" i="22"/>
  <c r="Y185" i="22"/>
  <c r="AF184" i="22"/>
  <c r="L184" i="22"/>
  <c r="S183" i="22"/>
  <c r="Z182" i="22"/>
  <c r="F182" i="22"/>
  <c r="M181" i="22"/>
  <c r="T180" i="22"/>
  <c r="AA179" i="22"/>
  <c r="G179" i="22"/>
  <c r="N178" i="22"/>
  <c r="U177" i="22"/>
  <c r="AB176" i="22"/>
  <c r="H176" i="22"/>
  <c r="O175" i="22"/>
  <c r="V174" i="22"/>
  <c r="AC173" i="22"/>
  <c r="I173" i="22"/>
  <c r="P172" i="22"/>
  <c r="W171" i="22"/>
  <c r="AD170" i="22"/>
  <c r="J170" i="22"/>
  <c r="H246" i="22"/>
  <c r="R243" i="22"/>
  <c r="O242" i="22"/>
  <c r="H241" i="22"/>
  <c r="L235" i="22"/>
  <c r="J234" i="22"/>
  <c r="AF232" i="22"/>
  <c r="AD231" i="22"/>
  <c r="Z230" i="22"/>
  <c r="Y229" i="22"/>
  <c r="U227" i="22"/>
  <c r="S226" i="22"/>
  <c r="R224" i="22"/>
  <c r="S220" i="22"/>
  <c r="Z219" i="22"/>
  <c r="F219" i="22"/>
  <c r="M218" i="22"/>
  <c r="T217" i="22"/>
  <c r="AA216" i="22"/>
  <c r="G216" i="22"/>
  <c r="N215" i="22"/>
  <c r="U214" i="22"/>
  <c r="AB213" i="22"/>
  <c r="H213" i="22"/>
  <c r="O212" i="22"/>
  <c r="V211" i="22"/>
  <c r="I210" i="22"/>
  <c r="P209" i="22"/>
  <c r="W208" i="22"/>
  <c r="J207" i="22"/>
  <c r="Q206" i="22"/>
  <c r="X205" i="22"/>
  <c r="K204" i="22"/>
  <c r="Y202" i="22"/>
  <c r="AF201" i="22"/>
  <c r="L201" i="22"/>
  <c r="S200" i="22"/>
  <c r="F199" i="22"/>
  <c r="M198" i="22"/>
  <c r="T197" i="22"/>
  <c r="AA196" i="22"/>
  <c r="G196" i="22"/>
  <c r="N195" i="22"/>
  <c r="U194" i="22"/>
  <c r="AB193" i="22"/>
  <c r="H193" i="22"/>
  <c r="O192" i="22"/>
  <c r="V191" i="22"/>
  <c r="AC190" i="22"/>
  <c r="I190" i="22"/>
  <c r="P189" i="22"/>
  <c r="W188" i="22"/>
  <c r="AD187" i="22"/>
  <c r="J187" i="22"/>
  <c r="Q186" i="22"/>
  <c r="X185" i="22"/>
  <c r="AE184" i="22"/>
  <c r="K184" i="22"/>
  <c r="R183" i="22"/>
  <c r="Y182" i="22"/>
  <c r="AF181" i="22"/>
  <c r="L181" i="22"/>
  <c r="S180" i="22"/>
  <c r="Z179" i="22"/>
  <c r="F179" i="22"/>
  <c r="M178" i="22"/>
  <c r="T177" i="22"/>
  <c r="AA176" i="22"/>
  <c r="G176" i="22"/>
  <c r="N175" i="22"/>
  <c r="U174" i="22"/>
  <c r="AB173" i="22"/>
  <c r="H173" i="22"/>
  <c r="O172" i="22"/>
  <c r="V171" i="22"/>
  <c r="AC170" i="22"/>
  <c r="I170" i="22"/>
  <c r="G246" i="22"/>
  <c r="Q243" i="22"/>
  <c r="N242" i="22"/>
  <c r="G241" i="22"/>
  <c r="K235" i="22"/>
  <c r="I234" i="22"/>
  <c r="AE232" i="22"/>
  <c r="AC231" i="22"/>
  <c r="Y230" i="22"/>
  <c r="X229" i="22"/>
  <c r="T227" i="22"/>
  <c r="Q226" i="22"/>
  <c r="Q224" i="22"/>
  <c r="K221" i="22"/>
  <c r="R220" i="22"/>
  <c r="Y219" i="22"/>
  <c r="AF218" i="22"/>
  <c r="L218" i="22"/>
  <c r="S217" i="22"/>
  <c r="Z216" i="22"/>
  <c r="F216" i="22"/>
  <c r="M215" i="22"/>
  <c r="T214" i="22"/>
  <c r="AA213" i="22"/>
  <c r="G213" i="22"/>
  <c r="N212" i="22"/>
  <c r="U211" i="22"/>
  <c r="H210" i="22"/>
  <c r="O209" i="22"/>
  <c r="V208" i="22"/>
  <c r="I207" i="22"/>
  <c r="P206" i="22"/>
  <c r="W205" i="22"/>
  <c r="J204" i="22"/>
  <c r="X202" i="22"/>
  <c r="AE201" i="22"/>
  <c r="K201" i="22"/>
  <c r="R200" i="22"/>
  <c r="AF198" i="22"/>
  <c r="L198" i="22"/>
  <c r="S197" i="22"/>
  <c r="Z196" i="22"/>
  <c r="F196" i="22"/>
  <c r="M195" i="22"/>
  <c r="T194" i="22"/>
  <c r="AA193" i="22"/>
  <c r="G193" i="22"/>
  <c r="N192" i="22"/>
  <c r="U191" i="22"/>
  <c r="AB190" i="22"/>
  <c r="H190" i="22"/>
  <c r="O189" i="22"/>
  <c r="F246" i="22"/>
  <c r="P243" i="22"/>
  <c r="M242" i="22"/>
  <c r="F241" i="22"/>
  <c r="J235" i="22"/>
  <c r="H234" i="22"/>
  <c r="AD232" i="22"/>
  <c r="X231" i="22"/>
  <c r="X230" i="22"/>
  <c r="W229" i="22"/>
  <c r="S227" i="22"/>
  <c r="P226" i="22"/>
  <c r="M224" i="22"/>
  <c r="J221" i="22"/>
  <c r="Q220" i="22"/>
  <c r="X219" i="22"/>
  <c r="AE218" i="22"/>
  <c r="K218" i="22"/>
  <c r="R217" i="22"/>
  <c r="Y216" i="22"/>
  <c r="AF215" i="22"/>
  <c r="L215" i="22"/>
  <c r="S214" i="22"/>
  <c r="Z213" i="22"/>
  <c r="F213" i="22"/>
  <c r="M212" i="22"/>
  <c r="T211" i="22"/>
  <c r="G210" i="22"/>
  <c r="N209" i="22"/>
  <c r="U208" i="22"/>
  <c r="O243" i="22"/>
  <c r="G242" i="22"/>
  <c r="AD240" i="22"/>
  <c r="I235" i="22"/>
  <c r="AC232" i="22"/>
  <c r="V231" i="22"/>
  <c r="W230" i="22"/>
  <c r="V229" i="22"/>
  <c r="R227" i="22"/>
  <c r="O226" i="22"/>
  <c r="K224" i="22"/>
  <c r="N243" i="22"/>
  <c r="AF241" i="22"/>
  <c r="AC240" i="22"/>
  <c r="I236" i="22"/>
  <c r="H235" i="22"/>
  <c r="Z232" i="22"/>
  <c r="U231" i="22"/>
  <c r="T230" i="22"/>
  <c r="R229" i="22"/>
  <c r="Q227" i="22"/>
  <c r="N226" i="22"/>
  <c r="J224" i="22"/>
  <c r="I223" i="22"/>
  <c r="G222" i="22"/>
  <c r="H221" i="22"/>
  <c r="O220" i="22"/>
  <c r="V219" i="22"/>
  <c r="AC218" i="22"/>
  <c r="I218" i="22"/>
  <c r="P217" i="22"/>
  <c r="W216" i="22"/>
  <c r="AD215" i="22"/>
  <c r="J215" i="22"/>
  <c r="Q214" i="22"/>
  <c r="X213" i="22"/>
  <c r="AE212" i="22"/>
  <c r="K212" i="22"/>
  <c r="R211" i="22"/>
  <c r="AF209" i="22"/>
  <c r="L209" i="22"/>
  <c r="S208" i="22"/>
  <c r="L243" i="22"/>
  <c r="AD241" i="22"/>
  <c r="AA240" i="22"/>
  <c r="K237" i="22"/>
  <c r="F236" i="22"/>
  <c r="X232" i="22"/>
  <c r="S231" i="22"/>
  <c r="R230" i="22"/>
  <c r="O229" i="22"/>
  <c r="L227" i="22"/>
  <c r="L226" i="22"/>
  <c r="K225" i="22"/>
  <c r="H224" i="22"/>
  <c r="G223" i="22"/>
  <c r="F221" i="22"/>
  <c r="M220" i="22"/>
  <c r="T219" i="22"/>
  <c r="AA218" i="22"/>
  <c r="G218" i="22"/>
  <c r="N217" i="22"/>
  <c r="U216" i="22"/>
  <c r="AB215" i="22"/>
  <c r="H215" i="22"/>
  <c r="O214" i="22"/>
  <c r="V213" i="22"/>
  <c r="AC212" i="22"/>
  <c r="I212" i="22"/>
  <c r="P211" i="22"/>
  <c r="AD209" i="22"/>
  <c r="J209" i="22"/>
  <c r="Q208" i="22"/>
  <c r="AE206" i="22"/>
  <c r="K206" i="22"/>
  <c r="R205" i="22"/>
  <c r="S202" i="22"/>
  <c r="Z201" i="22"/>
  <c r="F201" i="22"/>
  <c r="M200" i="22"/>
  <c r="AA198" i="22"/>
  <c r="I243" i="22"/>
  <c r="AC241" i="22"/>
  <c r="U240" i="22"/>
  <c r="J237" i="22"/>
  <c r="AF235" i="22"/>
  <c r="W232" i="22"/>
  <c r="R231" i="22"/>
  <c r="Q230" i="22"/>
  <c r="N229" i="22"/>
  <c r="J227" i="22"/>
  <c r="K226" i="22"/>
  <c r="J225" i="22"/>
  <c r="G224" i="22"/>
  <c r="F223" i="22"/>
  <c r="AF220" i="22"/>
  <c r="L220" i="22"/>
  <c r="S219" i="22"/>
  <c r="Z218" i="22"/>
  <c r="F218" i="22"/>
  <c r="M217" i="22"/>
  <c r="T216" i="22"/>
  <c r="AA215" i="22"/>
  <c r="G215" i="22"/>
  <c r="N214" i="22"/>
  <c r="U213" i="22"/>
  <c r="AB212" i="22"/>
  <c r="H212" i="22"/>
  <c r="O211" i="22"/>
  <c r="AC209" i="22"/>
  <c r="I209" i="22"/>
  <c r="P208" i="22"/>
  <c r="AD206" i="22"/>
  <c r="J206" i="22"/>
  <c r="Q205" i="22"/>
  <c r="K203" i="22"/>
  <c r="R202" i="22"/>
  <c r="Y201" i="22"/>
  <c r="AF200" i="22"/>
  <c r="L200" i="22"/>
  <c r="Z198" i="22"/>
  <c r="F198" i="22"/>
  <c r="M197" i="22"/>
  <c r="T196" i="22"/>
  <c r="AA195" i="22"/>
  <c r="G195" i="22"/>
  <c r="N194" i="22"/>
  <c r="U193" i="22"/>
  <c r="AB192" i="22"/>
  <c r="H192" i="22"/>
  <c r="O191" i="22"/>
  <c r="V190" i="22"/>
  <c r="AC189" i="22"/>
  <c r="I189" i="22"/>
  <c r="P188" i="22"/>
  <c r="K244" i="22"/>
  <c r="H243" i="22"/>
  <c r="AB241" i="22"/>
  <c r="S240" i="22"/>
  <c r="K238" i="22"/>
  <c r="I237" i="22"/>
  <c r="AE235" i="22"/>
  <c r="V232" i="22"/>
  <c r="Q231" i="22"/>
  <c r="P230" i="22"/>
  <c r="M229" i="22"/>
  <c r="I227" i="22"/>
  <c r="H226" i="22"/>
  <c r="F225" i="22"/>
  <c r="F224" i="22"/>
  <c r="AE220" i="22"/>
  <c r="K220" i="22"/>
  <c r="R219" i="22"/>
  <c r="Y218" i="22"/>
  <c r="AF217" i="22"/>
  <c r="L217" i="22"/>
  <c r="S216" i="22"/>
  <c r="Z215" i="22"/>
  <c r="F215" i="22"/>
  <c r="M214" i="22"/>
  <c r="T213" i="22"/>
  <c r="AA212" i="22"/>
  <c r="G212" i="22"/>
  <c r="N211" i="22"/>
  <c r="AB209" i="22"/>
  <c r="H209" i="22"/>
  <c r="O208" i="22"/>
  <c r="AC206" i="22"/>
  <c r="I206" i="22"/>
  <c r="P205" i="22"/>
  <c r="J203" i="22"/>
  <c r="Q202" i="22"/>
  <c r="X201" i="22"/>
  <c r="AE200" i="22"/>
  <c r="K200" i="22"/>
  <c r="Y198" i="22"/>
  <c r="AF197" i="22"/>
  <c r="L197" i="22"/>
  <c r="S196" i="22"/>
  <c r="Z195" i="22"/>
  <c r="F195" i="22"/>
  <c r="M194" i="22"/>
  <c r="T193" i="22"/>
  <c r="AA192" i="22"/>
  <c r="G192" i="22"/>
  <c r="N191" i="22"/>
  <c r="U190" i="22"/>
  <c r="AB189" i="22"/>
  <c r="H189" i="22"/>
  <c r="O188" i="22"/>
  <c r="V187" i="22"/>
  <c r="AC186" i="22"/>
  <c r="I186" i="22"/>
  <c r="P185" i="22"/>
  <c r="W184" i="22"/>
  <c r="AD183" i="22"/>
  <c r="J183" i="22"/>
  <c r="Q182" i="22"/>
  <c r="X181" i="22"/>
  <c r="AE180" i="22"/>
  <c r="K180" i="22"/>
  <c r="R179" i="22"/>
  <c r="Y178" i="22"/>
  <c r="AF177" i="22"/>
  <c r="L177" i="22"/>
  <c r="S176" i="22"/>
  <c r="Z175" i="22"/>
  <c r="F175" i="22"/>
  <c r="M174" i="22"/>
  <c r="T173" i="22"/>
  <c r="AA172" i="22"/>
  <c r="G172" i="22"/>
  <c r="N171" i="22"/>
  <c r="U170" i="22"/>
  <c r="J244" i="22"/>
  <c r="G243" i="22"/>
  <c r="AA241" i="22"/>
  <c r="R240" i="22"/>
  <c r="J238" i="22"/>
  <c r="H237" i="22"/>
  <c r="AD235" i="22"/>
  <c r="Q232" i="22"/>
  <c r="P231" i="22"/>
  <c r="O230" i="22"/>
  <c r="L229" i="22"/>
  <c r="K228" i="22"/>
  <c r="H227" i="22"/>
  <c r="G226" i="22"/>
  <c r="AE224" i="22"/>
  <c r="AD220" i="22"/>
  <c r="J220" i="22"/>
  <c r="Q219" i="22"/>
  <c r="X218" i="22"/>
  <c r="AE217" i="22"/>
  <c r="K217" i="22"/>
  <c r="R216" i="22"/>
  <c r="Y215" i="22"/>
  <c r="AF214" i="22"/>
  <c r="L214" i="22"/>
  <c r="S213" i="22"/>
  <c r="Z212" i="22"/>
  <c r="F212" i="22"/>
  <c r="M211" i="22"/>
  <c r="AA209" i="22"/>
  <c r="G209" i="22"/>
  <c r="N208" i="22"/>
  <c r="AB206" i="22"/>
  <c r="H206" i="22"/>
  <c r="O205" i="22"/>
  <c r="I203" i="22"/>
  <c r="P202" i="22"/>
  <c r="W201" i="22"/>
  <c r="AD200" i="22"/>
  <c r="J200" i="22"/>
  <c r="X198" i="22"/>
  <c r="AE197" i="22"/>
  <c r="K197" i="22"/>
  <c r="R196" i="22"/>
  <c r="Y195" i="22"/>
  <c r="AF194" i="22"/>
  <c r="L194" i="22"/>
  <c r="S193" i="22"/>
  <c r="Z192" i="22"/>
  <c r="F192" i="22"/>
  <c r="M191" i="22"/>
  <c r="T190" i="22"/>
  <c r="AA189" i="22"/>
  <c r="G189" i="22"/>
  <c r="N188" i="22"/>
  <c r="U187" i="22"/>
  <c r="AB186" i="22"/>
  <c r="H186" i="22"/>
  <c r="O185" i="22"/>
  <c r="V184" i="22"/>
  <c r="AC183" i="22"/>
  <c r="I183" i="22"/>
  <c r="P182" i="22"/>
  <c r="W181" i="22"/>
  <c r="AD180" i="22"/>
  <c r="J180" i="22"/>
  <c r="Q179" i="22"/>
  <c r="X178" i="22"/>
  <c r="AE177" i="22"/>
  <c r="K177" i="22"/>
  <c r="R176" i="22"/>
  <c r="Y175" i="22"/>
  <c r="AF174" i="22"/>
  <c r="L174" i="22"/>
  <c r="S173" i="22"/>
  <c r="Z172" i="22"/>
  <c r="F172" i="22"/>
  <c r="M171" i="22"/>
  <c r="T170" i="22"/>
  <c r="I244" i="22"/>
  <c r="F243" i="22"/>
  <c r="Z241" i="22"/>
  <c r="Q240" i="22"/>
  <c r="I238" i="22"/>
  <c r="G237" i="22"/>
  <c r="AC235" i="22"/>
  <c r="O232" i="22"/>
  <c r="M231" i="22"/>
  <c r="K230" i="22"/>
  <c r="K229" i="22"/>
  <c r="J228" i="22"/>
  <c r="G227" i="22"/>
  <c r="F226" i="22"/>
  <c r="AD224" i="22"/>
  <c r="AC220" i="22"/>
  <c r="I220" i="22"/>
  <c r="P219" i="22"/>
  <c r="W218" i="22"/>
  <c r="AD217" i="22"/>
  <c r="J217" i="22"/>
  <c r="Q216" i="22"/>
  <c r="X215" i="22"/>
  <c r="AE214" i="22"/>
  <c r="K214" i="22"/>
  <c r="R213" i="22"/>
  <c r="Y212" i="22"/>
  <c r="AF211" i="22"/>
  <c r="L211" i="22"/>
  <c r="Z209" i="22"/>
  <c r="F209" i="22"/>
  <c r="M208" i="22"/>
  <c r="AA206" i="22"/>
  <c r="G206" i="22"/>
  <c r="N205" i="22"/>
  <c r="H203" i="22"/>
  <c r="O202" i="22"/>
  <c r="V201" i="22"/>
  <c r="AC200" i="22"/>
  <c r="I200" i="22"/>
  <c r="W198" i="22"/>
  <c r="AD197" i="22"/>
  <c r="J197" i="22"/>
  <c r="Q196" i="22"/>
  <c r="X195" i="22"/>
  <c r="AE194" i="22"/>
  <c r="K194" i="22"/>
  <c r="R193" i="22"/>
  <c r="Y192" i="22"/>
  <c r="AF191" i="22"/>
  <c r="L191" i="22"/>
  <c r="S190" i="22"/>
  <c r="Z189" i="22"/>
  <c r="F189" i="22"/>
  <c r="M188" i="22"/>
  <c r="T187" i="22"/>
  <c r="AA186" i="22"/>
  <c r="G186" i="22"/>
  <c r="N185" i="22"/>
  <c r="U184" i="22"/>
  <c r="AB183" i="22"/>
  <c r="H183" i="22"/>
  <c r="O182" i="22"/>
  <c r="V181" i="22"/>
  <c r="AC180" i="22"/>
  <c r="I180" i="22"/>
  <c r="P179" i="22"/>
  <c r="W178" i="22"/>
  <c r="AD177" i="22"/>
  <c r="J177" i="22"/>
  <c r="Q176" i="22"/>
  <c r="X175" i="22"/>
  <c r="AE174" i="22"/>
  <c r="K174" i="22"/>
  <c r="R173" i="22"/>
  <c r="Y172" i="22"/>
  <c r="AF171" i="22"/>
  <c r="L171" i="22"/>
  <c r="S170" i="22"/>
  <c r="H244" i="22"/>
  <c r="AA242" i="22"/>
  <c r="W241" i="22"/>
  <c r="P240" i="22"/>
  <c r="H238" i="22"/>
  <c r="AB235" i="22"/>
  <c r="N232" i="22"/>
  <c r="L231" i="22"/>
  <c r="I230" i="22"/>
  <c r="J229" i="22"/>
  <c r="I228" i="22"/>
  <c r="F227" i="22"/>
  <c r="AC224" i="22"/>
  <c r="AB220" i="22"/>
  <c r="H220" i="22"/>
  <c r="O219" i="22"/>
  <c r="V218" i="22"/>
  <c r="AC217" i="22"/>
  <c r="I217" i="22"/>
  <c r="P216" i="22"/>
  <c r="W215" i="22"/>
  <c r="AD214" i="22"/>
  <c r="J214" i="22"/>
  <c r="Q213" i="22"/>
  <c r="X212" i="22"/>
  <c r="AE211" i="22"/>
  <c r="K211" i="22"/>
  <c r="Y209" i="22"/>
  <c r="AF208" i="22"/>
  <c r="L208" i="22"/>
  <c r="Z206" i="22"/>
  <c r="F206" i="22"/>
  <c r="M205" i="22"/>
  <c r="G203" i="22"/>
  <c r="N202" i="22"/>
  <c r="U201" i="22"/>
  <c r="AB200" i="22"/>
  <c r="H200" i="22"/>
  <c r="V198" i="22"/>
  <c r="AC197" i="22"/>
  <c r="I197" i="22"/>
  <c r="P196" i="22"/>
  <c r="W195" i="22"/>
  <c r="AD194" i="22"/>
  <c r="J194" i="22"/>
  <c r="Q193" i="22"/>
  <c r="X192" i="22"/>
  <c r="AE191" i="22"/>
  <c r="K191" i="22"/>
  <c r="R190" i="22"/>
  <c r="Y189" i="22"/>
  <c r="AF188" i="22"/>
  <c r="L188" i="22"/>
  <c r="S187" i="22"/>
  <c r="Z186" i="22"/>
  <c r="F186" i="22"/>
  <c r="M185" i="22"/>
  <c r="T184" i="22"/>
  <c r="AA183" i="22"/>
  <c r="G183" i="22"/>
  <c r="N182" i="22"/>
  <c r="U181" i="22"/>
  <c r="AB180" i="22"/>
  <c r="H180" i="22"/>
  <c r="O179" i="22"/>
  <c r="V178" i="22"/>
  <c r="AC177" i="22"/>
  <c r="I177" i="22"/>
  <c r="P176" i="22"/>
  <c r="W175" i="22"/>
  <c r="AD174" i="22"/>
  <c r="J174" i="22"/>
  <c r="Q173" i="22"/>
  <c r="X172" i="22"/>
  <c r="AE171" i="22"/>
  <c r="K171" i="22"/>
  <c r="R170" i="22"/>
  <c r="G244" i="22"/>
  <c r="Y242" i="22"/>
  <c r="V241" i="22"/>
  <c r="O240" i="22"/>
  <c r="H239" i="22"/>
  <c r="G238" i="22"/>
  <c r="Y235" i="22"/>
  <c r="M232" i="22"/>
  <c r="K231" i="22"/>
  <c r="H230" i="22"/>
  <c r="G229" i="22"/>
  <c r="AF227" i="22"/>
  <c r="AF226" i="22"/>
  <c r="AB224" i="22"/>
  <c r="AA220" i="22"/>
  <c r="G220" i="22"/>
  <c r="N219" i="22"/>
  <c r="U218" i="22"/>
  <c r="AB217" i="22"/>
  <c r="H217" i="22"/>
  <c r="O216" i="22"/>
  <c r="V215" i="22"/>
  <c r="AC214" i="22"/>
  <c r="I214" i="22"/>
  <c r="P213" i="22"/>
  <c r="W212" i="22"/>
  <c r="AD211" i="22"/>
  <c r="J211" i="22"/>
  <c r="X209" i="22"/>
  <c r="AE208" i="22"/>
  <c r="K208" i="22"/>
  <c r="Y206" i="22"/>
  <c r="AF205" i="22"/>
  <c r="L205" i="22"/>
  <c r="F203" i="22"/>
  <c r="M202" i="22"/>
  <c r="T201" i="22"/>
  <c r="AA200" i="22"/>
  <c r="G200" i="22"/>
  <c r="U198" i="22"/>
  <c r="AB197" i="22"/>
  <c r="H197" i="22"/>
  <c r="O196" i="22"/>
  <c r="V195" i="22"/>
  <c r="AC194" i="22"/>
  <c r="I194" i="22"/>
  <c r="P193" i="22"/>
  <c r="W192" i="22"/>
  <c r="AD191" i="22"/>
  <c r="J191" i="22"/>
  <c r="Q190" i="22"/>
  <c r="X189" i="22"/>
  <c r="AE188" i="22"/>
  <c r="K188" i="22"/>
  <c r="R187" i="22"/>
  <c r="Y186" i="22"/>
  <c r="AF185" i="22"/>
  <c r="L185" i="22"/>
  <c r="S184" i="22"/>
  <c r="Z183" i="22"/>
  <c r="F183" i="22"/>
  <c r="M182" i="22"/>
  <c r="T181" i="22"/>
  <c r="AA180" i="22"/>
  <c r="G180" i="22"/>
  <c r="N179" i="22"/>
  <c r="U178" i="22"/>
  <c r="AB177" i="22"/>
  <c r="H177" i="22"/>
  <c r="O176" i="22"/>
  <c r="V175" i="22"/>
  <c r="AC174" i="22"/>
  <c r="I174" i="22"/>
  <c r="P173" i="22"/>
  <c r="W172" i="22"/>
  <c r="AD171" i="22"/>
  <c r="F244" i="22"/>
  <c r="X242" i="22"/>
  <c r="U241" i="22"/>
  <c r="N240" i="22"/>
  <c r="F239" i="22"/>
  <c r="X235" i="22"/>
  <c r="L232" i="22"/>
  <c r="J231" i="22"/>
  <c r="G230" i="22"/>
  <c r="F229" i="22"/>
  <c r="AD227" i="22"/>
  <c r="AE226" i="22"/>
  <c r="AA224" i="22"/>
  <c r="Z220" i="22"/>
  <c r="F220" i="22"/>
  <c r="M219" i="22"/>
  <c r="T218" i="22"/>
  <c r="AA217" i="22"/>
  <c r="G217" i="22"/>
  <c r="N216" i="22"/>
  <c r="U215" i="22"/>
  <c r="AB214" i="22"/>
  <c r="H214" i="22"/>
  <c r="O213" i="22"/>
  <c r="V212" i="22"/>
  <c r="AC211" i="22"/>
  <c r="I211" i="22"/>
  <c r="W209" i="22"/>
  <c r="AD208" i="22"/>
  <c r="J208" i="22"/>
  <c r="X206" i="22"/>
  <c r="AE205" i="22"/>
  <c r="K205" i="22"/>
  <c r="AF202" i="22"/>
  <c r="L202" i="22"/>
  <c r="S201" i="22"/>
  <c r="Z200" i="22"/>
  <c r="F200" i="22"/>
  <c r="T198" i="22"/>
  <c r="AA197" i="22"/>
  <c r="G197" i="22"/>
  <c r="N196" i="22"/>
  <c r="U195" i="22"/>
  <c r="AB194" i="22"/>
  <c r="H194" i="22"/>
  <c r="O193" i="22"/>
  <c r="V192" i="22"/>
  <c r="AC191" i="22"/>
  <c r="I191" i="22"/>
  <c r="P190" i="22"/>
  <c r="W189" i="22"/>
  <c r="AD188" i="22"/>
  <c r="J188" i="22"/>
  <c r="Q187" i="22"/>
  <c r="X186" i="22"/>
  <c r="AE185" i="22"/>
  <c r="K185" i="22"/>
  <c r="R184" i="22"/>
  <c r="Y183" i="22"/>
  <c r="AF182" i="22"/>
  <c r="L182" i="22"/>
  <c r="S181" i="22"/>
  <c r="Z180" i="22"/>
  <c r="F180" i="22"/>
  <c r="M179" i="22"/>
  <c r="T178" i="22"/>
  <c r="AA177" i="22"/>
  <c r="G177" i="22"/>
  <c r="N176" i="22"/>
  <c r="U175" i="22"/>
  <c r="AB174" i="22"/>
  <c r="H174" i="22"/>
  <c r="O173" i="22"/>
  <c r="V172" i="22"/>
  <c r="AC171" i="22"/>
  <c r="I171" i="22"/>
  <c r="P170" i="22"/>
  <c r="AF243" i="22"/>
  <c r="W242" i="22"/>
  <c r="T241" i="22"/>
  <c r="M240" i="22"/>
  <c r="W235" i="22"/>
  <c r="K232" i="22"/>
  <c r="I231" i="22"/>
  <c r="F230" i="22"/>
  <c r="AC227" i="22"/>
  <c r="AB226" i="22"/>
  <c r="Z224" i="22"/>
  <c r="Y220" i="22"/>
  <c r="AF219" i="22"/>
  <c r="L219" i="22"/>
  <c r="S218" i="22"/>
  <c r="Z217" i="22"/>
  <c r="F217" i="22"/>
  <c r="M216" i="22"/>
  <c r="T215" i="22"/>
  <c r="AA214" i="22"/>
  <c r="G214" i="22"/>
  <c r="N213" i="22"/>
  <c r="U212" i="22"/>
  <c r="AB211" i="22"/>
  <c r="H211" i="22"/>
  <c r="V209" i="22"/>
  <c r="AC208" i="22"/>
  <c r="I208" i="22"/>
  <c r="W206" i="22"/>
  <c r="AD205" i="22"/>
  <c r="J205" i="22"/>
  <c r="AE202" i="22"/>
  <c r="K202" i="22"/>
  <c r="R201" i="22"/>
  <c r="Y200" i="22"/>
  <c r="S198" i="22"/>
  <c r="Z197" i="22"/>
  <c r="F197" i="22"/>
  <c r="M196" i="22"/>
  <c r="T195" i="22"/>
  <c r="AA194" i="22"/>
  <c r="G194" i="22"/>
  <c r="N193" i="22"/>
  <c r="U192" i="22"/>
  <c r="AB191" i="22"/>
  <c r="H191" i="22"/>
  <c r="O190" i="22"/>
  <c r="V189" i="22"/>
  <c r="AC188" i="22"/>
  <c r="I188" i="22"/>
  <c r="P187" i="22"/>
  <c r="W186" i="22"/>
  <c r="AD185" i="22"/>
  <c r="J185" i="22"/>
  <c r="Q184" i="22"/>
  <c r="X183" i="22"/>
  <c r="AE182" i="22"/>
  <c r="K182" i="22"/>
  <c r="R181" i="22"/>
  <c r="Y180" i="22"/>
  <c r="AF179" i="22"/>
  <c r="L179" i="22"/>
  <c r="S178" i="22"/>
  <c r="Z177" i="22"/>
  <c r="F177" i="22"/>
  <c r="M176" i="22"/>
  <c r="T175" i="22"/>
  <c r="AA174" i="22"/>
  <c r="G174" i="22"/>
  <c r="N173" i="22"/>
  <c r="U172" i="22"/>
  <c r="AB171" i="22"/>
  <c r="H171" i="22"/>
  <c r="O170" i="22"/>
  <c r="K241" i="22"/>
  <c r="P235" i="22"/>
  <c r="AD229" i="22"/>
  <c r="U224" i="22"/>
  <c r="P220" i="22"/>
  <c r="Q217" i="22"/>
  <c r="R214" i="22"/>
  <c r="S211" i="22"/>
  <c r="T208" i="22"/>
  <c r="M206" i="22"/>
  <c r="H204" i="22"/>
  <c r="AD201" i="22"/>
  <c r="Y197" i="22"/>
  <c r="AE195" i="22"/>
  <c r="F194" i="22"/>
  <c r="L192" i="22"/>
  <c r="N190" i="22"/>
  <c r="U188" i="22"/>
  <c r="G187" i="22"/>
  <c r="U185" i="22"/>
  <c r="H184" i="22"/>
  <c r="V182" i="22"/>
  <c r="I181" i="22"/>
  <c r="W179" i="22"/>
  <c r="J178" i="22"/>
  <c r="X176" i="22"/>
  <c r="K175" i="22"/>
  <c r="Y173" i="22"/>
  <c r="L172" i="22"/>
  <c r="AA170" i="22"/>
  <c r="AB240" i="22"/>
  <c r="P229" i="22"/>
  <c r="I224" i="22"/>
  <c r="N220" i="22"/>
  <c r="O217" i="22"/>
  <c r="P214" i="22"/>
  <c r="Q211" i="22"/>
  <c r="R208" i="22"/>
  <c r="L206" i="22"/>
  <c r="G204" i="22"/>
  <c r="AC201" i="22"/>
  <c r="X197" i="22"/>
  <c r="AD195" i="22"/>
  <c r="AF193" i="22"/>
  <c r="K192" i="22"/>
  <c r="M190" i="22"/>
  <c r="T188" i="22"/>
  <c r="F187" i="22"/>
  <c r="T185" i="22"/>
  <c r="G184" i="22"/>
  <c r="U182" i="22"/>
  <c r="H181" i="22"/>
  <c r="V179" i="22"/>
  <c r="I178" i="22"/>
  <c r="W176" i="22"/>
  <c r="J175" i="22"/>
  <c r="X173" i="22"/>
  <c r="K172" i="22"/>
  <c r="Z170" i="22"/>
  <c r="J240" i="22"/>
  <c r="AE219" i="22"/>
  <c r="AF216" i="22"/>
  <c r="F214" i="22"/>
  <c r="G211" i="22"/>
  <c r="H208" i="22"/>
  <c r="AC205" i="22"/>
  <c r="F204" i="22"/>
  <c r="AB201" i="22"/>
  <c r="W197" i="22"/>
  <c r="AC195" i="22"/>
  <c r="AE193" i="22"/>
  <c r="J192" i="22"/>
  <c r="L190" i="22"/>
  <c r="S188" i="22"/>
  <c r="AF186" i="22"/>
  <c r="S185" i="22"/>
  <c r="F184" i="22"/>
  <c r="T182" i="22"/>
  <c r="G181" i="22"/>
  <c r="U179" i="22"/>
  <c r="H178" i="22"/>
  <c r="V176" i="22"/>
  <c r="I175" i="22"/>
  <c r="W173" i="22"/>
  <c r="J172" i="22"/>
  <c r="Y170" i="22"/>
  <c r="I240" i="22"/>
  <c r="AD219" i="22"/>
  <c r="AE216" i="22"/>
  <c r="AF213" i="22"/>
  <c r="F211" i="22"/>
  <c r="G208" i="22"/>
  <c r="AB205" i="22"/>
  <c r="AA201" i="22"/>
  <c r="R197" i="22"/>
  <c r="AB195" i="22"/>
  <c r="Z193" i="22"/>
  <c r="I192" i="22"/>
  <c r="G190" i="22"/>
  <c r="R188" i="22"/>
  <c r="AE186" i="22"/>
  <c r="R185" i="22"/>
  <c r="AF183" i="22"/>
  <c r="S182" i="22"/>
  <c r="F181" i="22"/>
  <c r="T179" i="22"/>
  <c r="G178" i="22"/>
  <c r="U176" i="22"/>
  <c r="H175" i="22"/>
  <c r="V173" i="22"/>
  <c r="I172" i="22"/>
  <c r="X170" i="22"/>
  <c r="H240" i="22"/>
  <c r="AC219" i="22"/>
  <c r="AD216" i="22"/>
  <c r="AE213" i="22"/>
  <c r="F208" i="22"/>
  <c r="AA205" i="22"/>
  <c r="Q201" i="22"/>
  <c r="Q197" i="22"/>
  <c r="S195" i="22"/>
  <c r="Y193" i="22"/>
  <c r="AA191" i="22"/>
  <c r="F190" i="22"/>
  <c r="Q188" i="22"/>
  <c r="AD186" i="22"/>
  <c r="Q185" i="22"/>
  <c r="AE183" i="22"/>
  <c r="R182" i="22"/>
  <c r="AF180" i="22"/>
  <c r="S179" i="22"/>
  <c r="F178" i="22"/>
  <c r="T176" i="22"/>
  <c r="G175" i="22"/>
  <c r="U173" i="22"/>
  <c r="H172" i="22"/>
  <c r="W170" i="22"/>
  <c r="W219" i="22"/>
  <c r="X216" i="22"/>
  <c r="Y213" i="22"/>
  <c r="V205" i="22"/>
  <c r="P201" i="22"/>
  <c r="K199" i="22"/>
  <c r="P197" i="22"/>
  <c r="R195" i="22"/>
  <c r="X193" i="22"/>
  <c r="Z191" i="22"/>
  <c r="AF189" i="22"/>
  <c r="H188" i="22"/>
  <c r="V186" i="22"/>
  <c r="I185" i="22"/>
  <c r="W183" i="22"/>
  <c r="J182" i="22"/>
  <c r="X180" i="22"/>
  <c r="K179" i="22"/>
  <c r="Y177" i="22"/>
  <c r="L176" i="22"/>
  <c r="Z174" i="22"/>
  <c r="M173" i="22"/>
  <c r="AA171" i="22"/>
  <c r="V170" i="22"/>
  <c r="F245" i="22"/>
  <c r="AB227" i="22"/>
  <c r="H223" i="22"/>
  <c r="U219" i="22"/>
  <c r="V216" i="22"/>
  <c r="W213" i="22"/>
  <c r="U205" i="22"/>
  <c r="O201" i="22"/>
  <c r="J199" i="22"/>
  <c r="O197" i="22"/>
  <c r="Q195" i="22"/>
  <c r="W193" i="22"/>
  <c r="Y191" i="22"/>
  <c r="AE189" i="22"/>
  <c r="G188" i="22"/>
  <c r="U186" i="22"/>
  <c r="H185" i="22"/>
  <c r="V183" i="22"/>
  <c r="I182" i="22"/>
  <c r="W180" i="22"/>
  <c r="J179" i="22"/>
  <c r="X177" i="22"/>
  <c r="K176" i="22"/>
  <c r="Y174" i="22"/>
  <c r="L173" i="22"/>
  <c r="Z171" i="22"/>
  <c r="Q170" i="22"/>
  <c r="J233" i="22"/>
  <c r="AA227" i="22"/>
  <c r="K219" i="22"/>
  <c r="L216" i="22"/>
  <c r="M213" i="22"/>
  <c r="T205" i="22"/>
  <c r="J201" i="22"/>
  <c r="I199" i="22"/>
  <c r="N197" i="22"/>
  <c r="L195" i="22"/>
  <c r="V193" i="22"/>
  <c r="T191" i="22"/>
  <c r="AD189" i="22"/>
  <c r="F188" i="22"/>
  <c r="T186" i="22"/>
  <c r="G185" i="22"/>
  <c r="U183" i="22"/>
  <c r="H182" i="22"/>
  <c r="V180" i="22"/>
  <c r="I179" i="22"/>
  <c r="W177" i="22"/>
  <c r="J176" i="22"/>
  <c r="X174" i="22"/>
  <c r="K173" i="22"/>
  <c r="Y171" i="22"/>
  <c r="N170" i="22"/>
  <c r="H233" i="22"/>
  <c r="Z227" i="22"/>
  <c r="J219" i="22"/>
  <c r="K216" i="22"/>
  <c r="L213" i="22"/>
  <c r="S205" i="22"/>
  <c r="I201" i="22"/>
  <c r="AE198" i="22"/>
  <c r="AF196" i="22"/>
  <c r="K195" i="22"/>
  <c r="M193" i="22"/>
  <c r="S191" i="22"/>
  <c r="U189" i="22"/>
  <c r="AC187" i="22"/>
  <c r="P186" i="22"/>
  <c r="AD184" i="22"/>
  <c r="Q183" i="22"/>
  <c r="AE181" i="22"/>
  <c r="R180" i="22"/>
  <c r="AF178" i="22"/>
  <c r="S177" i="22"/>
  <c r="F176" i="22"/>
  <c r="T174" i="22"/>
  <c r="G173" i="22"/>
  <c r="U171" i="22"/>
  <c r="M170" i="22"/>
  <c r="Y232" i="22"/>
  <c r="P227" i="22"/>
  <c r="I219" i="22"/>
  <c r="J216" i="22"/>
  <c r="K213" i="22"/>
  <c r="I205" i="22"/>
  <c r="H201" i="22"/>
  <c r="AD198" i="22"/>
  <c r="AE196" i="22"/>
  <c r="J195" i="22"/>
  <c r="L193" i="22"/>
  <c r="R191" i="22"/>
  <c r="T189" i="22"/>
  <c r="AB187" i="22"/>
  <c r="O186" i="22"/>
  <c r="AC184" i="22"/>
  <c r="P183" i="22"/>
  <c r="AD181" i="22"/>
  <c r="Q180" i="22"/>
  <c r="AE178" i="22"/>
  <c r="R177" i="22"/>
  <c r="AF175" i="22"/>
  <c r="S174" i="22"/>
  <c r="F173" i="22"/>
  <c r="T171" i="22"/>
  <c r="L170" i="22"/>
  <c r="AC243" i="22"/>
  <c r="J232" i="22"/>
  <c r="AA226" i="22"/>
  <c r="K222" i="22"/>
  <c r="AD218" i="22"/>
  <c r="AE215" i="22"/>
  <c r="AF212" i="22"/>
  <c r="F210" i="22"/>
  <c r="H205" i="22"/>
  <c r="AD202" i="22"/>
  <c r="G201" i="22"/>
  <c r="AC198" i="22"/>
  <c r="AD196" i="22"/>
  <c r="I195" i="22"/>
  <c r="K193" i="22"/>
  <c r="Q191" i="22"/>
  <c r="S189" i="22"/>
  <c r="AA187" i="22"/>
  <c r="N186" i="22"/>
  <c r="AB184" i="22"/>
  <c r="O183" i="22"/>
  <c r="AC181" i="22"/>
  <c r="P180" i="22"/>
  <c r="AD178" i="22"/>
  <c r="Q177" i="22"/>
  <c r="AE175" i="22"/>
  <c r="R174" i="22"/>
  <c r="AF172" i="22"/>
  <c r="S171" i="22"/>
  <c r="H170" i="22"/>
  <c r="AB243" i="22"/>
  <c r="I232" i="22"/>
  <c r="Z226" i="22"/>
  <c r="AB218" i="22"/>
  <c r="AC215" i="22"/>
  <c r="AD212" i="22"/>
  <c r="AE209" i="22"/>
  <c r="H207" i="22"/>
  <c r="G205" i="22"/>
  <c r="AC202" i="22"/>
  <c r="X200" i="22"/>
  <c r="AB198" i="22"/>
  <c r="Y196" i="22"/>
  <c r="H195" i="22"/>
  <c r="F193" i="22"/>
  <c r="P191" i="22"/>
  <c r="N189" i="22"/>
  <c r="Z187" i="22"/>
  <c r="M186" i="22"/>
  <c r="AA184" i="22"/>
  <c r="N183" i="22"/>
  <c r="AB181" i="22"/>
  <c r="O180" i="22"/>
  <c r="AC178" i="22"/>
  <c r="P177" i="22"/>
  <c r="AD175" i="22"/>
  <c r="Q174" i="22"/>
  <c r="AE172" i="22"/>
  <c r="R171" i="22"/>
  <c r="G170" i="22"/>
  <c r="AA243" i="22"/>
  <c r="F232" i="22"/>
  <c r="Y226" i="22"/>
  <c r="R218" i="22"/>
  <c r="S215" i="22"/>
  <c r="T212" i="22"/>
  <c r="U209" i="22"/>
  <c r="G207" i="22"/>
  <c r="AB202" i="22"/>
  <c r="W200" i="22"/>
  <c r="R198" i="22"/>
  <c r="X196" i="22"/>
  <c r="Z194" i="22"/>
  <c r="AF192" i="22"/>
  <c r="G191" i="22"/>
  <c r="M189" i="22"/>
  <c r="Y187" i="22"/>
  <c r="L186" i="22"/>
  <c r="Z184" i="22"/>
  <c r="M183" i="22"/>
  <c r="AA181" i="22"/>
  <c r="N180" i="22"/>
  <c r="AB178" i="22"/>
  <c r="O177" i="22"/>
  <c r="AC175" i="22"/>
  <c r="P174" i="22"/>
  <c r="AD172" i="22"/>
  <c r="Q171" i="22"/>
  <c r="F170" i="22"/>
  <c r="M243" i="22"/>
  <c r="T231" i="22"/>
  <c r="M226" i="22"/>
  <c r="Q218" i="22"/>
  <c r="R215" i="22"/>
  <c r="S212" i="22"/>
  <c r="T209" i="22"/>
  <c r="F207" i="22"/>
  <c r="W202" i="22"/>
  <c r="V200" i="22"/>
  <c r="Q198" i="22"/>
  <c r="W196" i="22"/>
  <c r="Y194" i="22"/>
  <c r="AE192" i="22"/>
  <c r="F191" i="22"/>
  <c r="L189" i="22"/>
  <c r="X187" i="22"/>
  <c r="K186" i="22"/>
  <c r="Y184" i="22"/>
  <c r="L183" i="22"/>
  <c r="Z181" i="22"/>
  <c r="M180" i="22"/>
  <c r="AA178" i="22"/>
  <c r="N177" i="22"/>
  <c r="AB175" i="22"/>
  <c r="O174" i="22"/>
  <c r="AC172" i="22"/>
  <c r="P171" i="22"/>
  <c r="V242" i="22"/>
  <c r="H231" i="22"/>
  <c r="P218" i="22"/>
  <c r="Q215" i="22"/>
  <c r="R212" i="22"/>
  <c r="S209" i="22"/>
  <c r="AF206" i="22"/>
  <c r="V202" i="22"/>
  <c r="Q200" i="22"/>
  <c r="P198" i="22"/>
  <c r="V196" i="22"/>
  <c r="X194" i="22"/>
  <c r="AD192" i="22"/>
  <c r="AF190" i="22"/>
  <c r="K189" i="22"/>
  <c r="W187" i="22"/>
  <c r="J186" i="22"/>
  <c r="X184" i="22"/>
  <c r="K183" i="22"/>
  <c r="Y181" i="22"/>
  <c r="L180" i="22"/>
  <c r="Z178" i="22"/>
  <c r="M177" i="22"/>
  <c r="AA175" i="22"/>
  <c r="N174" i="22"/>
  <c r="AB172" i="22"/>
  <c r="O171" i="22"/>
  <c r="U242" i="22"/>
  <c r="AE230" i="22"/>
  <c r="I221" i="22"/>
  <c r="J218" i="22"/>
  <c r="K215" i="22"/>
  <c r="L212" i="22"/>
  <c r="M209" i="22"/>
  <c r="V206" i="22"/>
  <c r="U202" i="22"/>
  <c r="P200" i="22"/>
  <c r="K198" i="22"/>
  <c r="U196" i="22"/>
  <c r="S194" i="22"/>
  <c r="AC192" i="22"/>
  <c r="AA190" i="22"/>
  <c r="J189" i="22"/>
  <c r="O187" i="22"/>
  <c r="AC185" i="22"/>
  <c r="P184" i="22"/>
  <c r="AD182" i="22"/>
  <c r="Q181" i="22"/>
  <c r="AE179" i="22"/>
  <c r="R178" i="22"/>
  <c r="AF176" i="22"/>
  <c r="S175" i="22"/>
  <c r="F174" i="22"/>
  <c r="T172" i="22"/>
  <c r="J171" i="22"/>
  <c r="T242" i="22"/>
  <c r="AC230" i="22"/>
  <c r="G221" i="22"/>
  <c r="H218" i="22"/>
  <c r="I215" i="22"/>
  <c r="J212" i="22"/>
  <c r="K209" i="22"/>
  <c r="U206" i="22"/>
  <c r="T202" i="22"/>
  <c r="O200" i="22"/>
  <c r="J198" i="22"/>
  <c r="L196" i="22"/>
  <c r="R194" i="22"/>
  <c r="T192" i="22"/>
  <c r="Z190" i="22"/>
  <c r="AB188" i="22"/>
  <c r="N187" i="22"/>
  <c r="AB185" i="22"/>
  <c r="O184" i="22"/>
  <c r="AC182" i="22"/>
  <c r="P181" i="22"/>
  <c r="AD179" i="22"/>
  <c r="AE229" i="22"/>
  <c r="O206" i="22"/>
  <c r="S192" i="22"/>
  <c r="W182" i="22"/>
  <c r="AE173" i="22"/>
  <c r="N206" i="22"/>
  <c r="R192" i="22"/>
  <c r="O181" i="22"/>
  <c r="AA173" i="22"/>
  <c r="Y224" i="22"/>
  <c r="M192" i="22"/>
  <c r="K181" i="22"/>
  <c r="Z173" i="22"/>
  <c r="V224" i="22"/>
  <c r="Y190" i="22"/>
  <c r="J181" i="22"/>
  <c r="S172" i="22"/>
  <c r="X220" i="22"/>
  <c r="I204" i="22"/>
  <c r="X190" i="22"/>
  <c r="AC179" i="22"/>
  <c r="R172" i="22"/>
  <c r="W220" i="22"/>
  <c r="J202" i="22"/>
  <c r="W190" i="22"/>
  <c r="Y179" i="22"/>
  <c r="N172" i="22"/>
  <c r="V220" i="22"/>
  <c r="I202" i="22"/>
  <c r="AA188" i="22"/>
  <c r="X179" i="22"/>
  <c r="M172" i="22"/>
  <c r="Y217" i="22"/>
  <c r="H202" i="22"/>
  <c r="Z188" i="22"/>
  <c r="Q178" i="22"/>
  <c r="G171" i="22"/>
  <c r="X217" i="22"/>
  <c r="N200" i="22"/>
  <c r="V188" i="22"/>
  <c r="P178" i="22"/>
  <c r="F171" i="22"/>
  <c r="W217" i="22"/>
  <c r="M187" i="22"/>
  <c r="L178" i="22"/>
  <c r="AF170" i="22"/>
  <c r="Z214" i="22"/>
  <c r="I187" i="22"/>
  <c r="K178" i="22"/>
  <c r="AB170" i="22"/>
  <c r="Y214" i="22"/>
  <c r="I198" i="22"/>
  <c r="H187" i="22"/>
  <c r="AE176" i="22"/>
  <c r="AE241" i="22"/>
  <c r="X214" i="22"/>
  <c r="H198" i="22"/>
  <c r="AA185" i="22"/>
  <c r="AD176" i="22"/>
  <c r="N241" i="22"/>
  <c r="AA211" i="22"/>
  <c r="G198" i="22"/>
  <c r="W185" i="22"/>
  <c r="Z176" i="22"/>
  <c r="L241" i="22"/>
  <c r="Z211" i="22"/>
  <c r="K196" i="22"/>
  <c r="V185" i="22"/>
  <c r="Y176" i="22"/>
  <c r="U235" i="22"/>
  <c r="AA208" i="22"/>
  <c r="Q194" i="22"/>
  <c r="I184" i="22"/>
  <c r="M175" i="22"/>
  <c r="S230" i="22"/>
  <c r="Z208" i="22"/>
  <c r="P194" i="22"/>
  <c r="AB182" i="22"/>
  <c r="L175" i="22"/>
  <c r="Q175" i="22"/>
  <c r="AF173" i="22"/>
  <c r="G236" i="22"/>
  <c r="V235" i="22"/>
  <c r="AF229" i="22"/>
  <c r="Y211" i="22"/>
  <c r="AB208" i="22"/>
  <c r="T206" i="22"/>
  <c r="J196" i="22"/>
  <c r="AF195" i="22"/>
  <c r="J184" i="22"/>
  <c r="D24" i="22"/>
  <c r="G27" i="22"/>
  <c r="D10" i="22"/>
  <c r="I27" i="22"/>
  <c r="F54" i="22"/>
  <c r="F55" i="22" s="1"/>
  <c r="F27" i="22"/>
  <c r="Q3" i="22"/>
  <c r="H94" i="22"/>
  <c r="H95" i="22" s="1"/>
  <c r="D105" i="22"/>
  <c r="D57" i="22"/>
  <c r="D30" i="22"/>
  <c r="G40" i="22"/>
  <c r="G41" i="22" s="1"/>
  <c r="D39" i="22"/>
  <c r="D22" i="22"/>
  <c r="G54" i="22"/>
  <c r="G55" i="22" s="1"/>
  <c r="D123" i="22"/>
  <c r="F125" i="22"/>
  <c r="F126" i="22" s="1"/>
  <c r="S4" i="22"/>
  <c r="D33" i="22"/>
  <c r="G94" i="22"/>
  <c r="G95" i="22" s="1"/>
  <c r="J106" i="22"/>
  <c r="J107" i="22" s="1"/>
  <c r="H40" i="22"/>
  <c r="H41" i="22" s="1"/>
  <c r="I40" i="22"/>
  <c r="I41" i="22" s="1"/>
  <c r="D13" i="22"/>
  <c r="D15" i="22"/>
  <c r="J40" i="22"/>
  <c r="J41" i="22" s="1"/>
  <c r="D12" i="22"/>
  <c r="K40" i="22"/>
  <c r="K41" i="22" s="1"/>
  <c r="H69" i="22"/>
  <c r="H70" i="22" s="1"/>
  <c r="D11" i="22"/>
  <c r="D32" i="22"/>
  <c r="I69" i="22"/>
  <c r="I70" i="22" s="1"/>
  <c r="D114" i="22"/>
  <c r="I115" i="22"/>
  <c r="I116" i="22" s="1"/>
  <c r="J54" i="22"/>
  <c r="J55" i="22" s="1"/>
  <c r="D34" i="22"/>
  <c r="K54" i="22"/>
  <c r="K55" i="22" s="1"/>
  <c r="D90" i="22"/>
  <c r="D104" i="22"/>
  <c r="D119" i="22"/>
  <c r="D139" i="22"/>
  <c r="O3" i="22"/>
  <c r="J77" i="22"/>
  <c r="J78" i="22" s="1"/>
  <c r="K94" i="22"/>
  <c r="K95" i="22" s="1"/>
  <c r="J115" i="22"/>
  <c r="J116" i="22" s="1"/>
  <c r="D118" i="22"/>
  <c r="I140" i="22"/>
  <c r="I141" i="22" s="1"/>
  <c r="D135" i="22"/>
  <c r="K115" i="22"/>
  <c r="K116" i="22" s="1"/>
  <c r="J140" i="22"/>
  <c r="J141" i="22" s="1"/>
  <c r="D129" i="22"/>
  <c r="D35" i="22"/>
  <c r="F94" i="22"/>
  <c r="F95" i="22" s="1"/>
  <c r="K140" i="22"/>
  <c r="K141" i="22" s="1"/>
  <c r="G140" i="22"/>
  <c r="G141" i="22" s="1"/>
  <c r="D96" i="22"/>
  <c r="I121" i="22"/>
  <c r="I122" i="22" s="1"/>
  <c r="F106" i="22"/>
  <c r="F107" i="22" s="1"/>
  <c r="D131" i="22"/>
  <c r="H152" i="22"/>
  <c r="H153" i="22" s="1"/>
  <c r="G106" i="22"/>
  <c r="G107" i="22" s="1"/>
  <c r="D108" i="22"/>
  <c r="I152" i="22"/>
  <c r="I153" i="22" s="1"/>
  <c r="D80" i="22"/>
  <c r="D97" i="22"/>
  <c r="D99" i="22"/>
  <c r="D60" i="22"/>
  <c r="F69" i="22"/>
  <c r="F70" i="22" s="1"/>
  <c r="D79" i="22"/>
  <c r="G87" i="22"/>
  <c r="G88" i="22" s="1"/>
  <c r="H106" i="22"/>
  <c r="H107" i="22" s="1"/>
  <c r="D98" i="22"/>
  <c r="D100" i="22"/>
  <c r="G69" i="22"/>
  <c r="G70" i="22" s="1"/>
  <c r="D76" i="22"/>
  <c r="D83" i="22"/>
  <c r="I110" i="22"/>
  <c r="I111" i="22" s="1"/>
  <c r="I87" i="22"/>
  <c r="I88" i="22" s="1"/>
  <c r="D68" i="22"/>
  <c r="J87" i="22"/>
  <c r="J88" i="22" s="1"/>
  <c r="D128" i="22"/>
  <c r="H140" i="22"/>
  <c r="H141" i="22" s="1"/>
  <c r="D130" i="22"/>
  <c r="F140" i="22"/>
  <c r="F141" i="22" s="1"/>
  <c r="D137" i="22"/>
  <c r="D127" i="22"/>
  <c r="G157" i="22"/>
  <c r="G158" i="22" s="1"/>
  <c r="G161" i="22" s="1"/>
  <c r="D142" i="22"/>
  <c r="J152" i="22"/>
  <c r="J153" i="22" s="1"/>
  <c r="D148" i="22"/>
  <c r="D156" i="22"/>
  <c r="S4" i="24"/>
  <c r="S367" i="24"/>
  <c r="F366" i="24"/>
  <c r="T364" i="24"/>
  <c r="AA363" i="24"/>
  <c r="G363" i="24"/>
  <c r="N362" i="24"/>
  <c r="U361" i="24"/>
  <c r="H360" i="24"/>
  <c r="I357" i="24"/>
  <c r="P356" i="24"/>
  <c r="J354" i="24"/>
  <c r="Q353" i="24"/>
  <c r="K351" i="24"/>
  <c r="S347" i="24"/>
  <c r="Z346" i="24"/>
  <c r="F346" i="24"/>
  <c r="G343" i="24"/>
  <c r="U341" i="24"/>
  <c r="AB340" i="24"/>
  <c r="H340" i="24"/>
  <c r="O339" i="24"/>
  <c r="I337" i="24"/>
  <c r="J334" i="24"/>
  <c r="Q333" i="24"/>
  <c r="X332" i="24"/>
  <c r="K331" i="24"/>
  <c r="Y329" i="24"/>
  <c r="F326" i="24"/>
  <c r="AA323" i="24"/>
  <c r="G323" i="24"/>
  <c r="U321" i="24"/>
  <c r="H320" i="24"/>
  <c r="O319" i="24"/>
  <c r="V318" i="24"/>
  <c r="AC317" i="24"/>
  <c r="I317" i="24"/>
  <c r="P316" i="24"/>
  <c r="W315" i="24"/>
  <c r="J314" i="24"/>
  <c r="Q313" i="24"/>
  <c r="X312" i="24"/>
  <c r="K311" i="24"/>
  <c r="Y309" i="24"/>
  <c r="S307" i="24"/>
  <c r="Z306" i="24"/>
  <c r="Q367" i="24"/>
  <c r="K365" i="24"/>
  <c r="R364" i="24"/>
  <c r="Y363" i="24"/>
  <c r="AF362" i="24"/>
  <c r="L362" i="24"/>
  <c r="S361" i="24"/>
  <c r="F360" i="24"/>
  <c r="G357" i="24"/>
  <c r="N356" i="24"/>
  <c r="H354" i="24"/>
  <c r="O353" i="24"/>
  <c r="I351" i="24"/>
  <c r="J348" i="24"/>
  <c r="Q347" i="24"/>
  <c r="X346" i="24"/>
  <c r="K345" i="24"/>
  <c r="S341" i="24"/>
  <c r="Z340" i="24"/>
  <c r="F340" i="24"/>
  <c r="M339" i="24"/>
  <c r="G337" i="24"/>
  <c r="H334" i="24"/>
  <c r="O333" i="24"/>
  <c r="V332" i="24"/>
  <c r="I331" i="24"/>
  <c r="W329" i="24"/>
  <c r="J328" i="24"/>
  <c r="K325" i="24"/>
  <c r="Y323" i="24"/>
  <c r="S321" i="24"/>
  <c r="F320" i="24"/>
  <c r="M319" i="24"/>
  <c r="T318" i="24"/>
  <c r="AA317" i="24"/>
  <c r="G317" i="24"/>
  <c r="N316" i="24"/>
  <c r="U315" i="24"/>
  <c r="H314" i="24"/>
  <c r="O313" i="24"/>
  <c r="V312" i="24"/>
  <c r="I311" i="24"/>
  <c r="W309" i="24"/>
  <c r="J308" i="24"/>
  <c r="Q307" i="24"/>
  <c r="X306" i="24"/>
  <c r="P367" i="24"/>
  <c r="J365" i="24"/>
  <c r="Q364" i="24"/>
  <c r="X363" i="24"/>
  <c r="AE362" i="24"/>
  <c r="K362" i="24"/>
  <c r="R361" i="24"/>
  <c r="F357" i="24"/>
  <c r="M356" i="24"/>
  <c r="G354" i="24"/>
  <c r="N353" i="24"/>
  <c r="H351" i="24"/>
  <c r="I348" i="24"/>
  <c r="P347" i="24"/>
  <c r="W346" i="24"/>
  <c r="J345" i="24"/>
  <c r="AE367" i="24"/>
  <c r="K367" i="24"/>
  <c r="AF364" i="24"/>
  <c r="L364" i="24"/>
  <c r="S363" i="24"/>
  <c r="Z362" i="24"/>
  <c r="F362" i="24"/>
  <c r="M361" i="24"/>
  <c r="G359" i="24"/>
  <c r="AB356" i="24"/>
  <c r="H356" i="24"/>
  <c r="AC353" i="24"/>
  <c r="I353" i="24"/>
  <c r="J350" i="24"/>
  <c r="AE347" i="24"/>
  <c r="K347" i="24"/>
  <c r="R346" i="24"/>
  <c r="AD367" i="24"/>
  <c r="J367" i="24"/>
  <c r="AE364" i="24"/>
  <c r="K364" i="24"/>
  <c r="R363" i="24"/>
  <c r="Y362" i="24"/>
  <c r="AF361" i="24"/>
  <c r="L361" i="24"/>
  <c r="F359" i="24"/>
  <c r="AA356" i="24"/>
  <c r="G356" i="24"/>
  <c r="AB353" i="24"/>
  <c r="H353" i="24"/>
  <c r="I350" i="24"/>
  <c r="AD347" i="24"/>
  <c r="J347" i="24"/>
  <c r="Q346" i="24"/>
  <c r="K344" i="24"/>
  <c r="AF341" i="24"/>
  <c r="L341" i="24"/>
  <c r="S340" i="24"/>
  <c r="Z339" i="24"/>
  <c r="F339" i="24"/>
  <c r="G336" i="24"/>
  <c r="AB333" i="24"/>
  <c r="H333" i="24"/>
  <c r="O332" i="24"/>
  <c r="I330" i="24"/>
  <c r="P329" i="24"/>
  <c r="J327" i="24"/>
  <c r="K324" i="24"/>
  <c r="R323" i="24"/>
  <c r="AF321" i="24"/>
  <c r="L321" i="24"/>
  <c r="Z319" i="24"/>
  <c r="F319" i="24"/>
  <c r="M318" i="24"/>
  <c r="T317" i="24"/>
  <c r="AA316" i="24"/>
  <c r="G316" i="24"/>
  <c r="N315" i="24"/>
  <c r="AB313" i="24"/>
  <c r="H313" i="24"/>
  <c r="O312" i="24"/>
  <c r="I310" i="24"/>
  <c r="P309" i="24"/>
  <c r="AD307" i="24"/>
  <c r="J307" i="24"/>
  <c r="Q306" i="24"/>
  <c r="AC367" i="24"/>
  <c r="I367" i="24"/>
  <c r="AD364" i="24"/>
  <c r="J364" i="24"/>
  <c r="Q363" i="24"/>
  <c r="X362" i="24"/>
  <c r="AE361" i="24"/>
  <c r="K361" i="24"/>
  <c r="Z356" i="24"/>
  <c r="F356" i="24"/>
  <c r="AA353" i="24"/>
  <c r="G353" i="24"/>
  <c r="H350" i="24"/>
  <c r="AC347" i="24"/>
  <c r="I347" i="24"/>
  <c r="P346" i="24"/>
  <c r="J344" i="24"/>
  <c r="AE341" i="24"/>
  <c r="K341" i="24"/>
  <c r="R340" i="24"/>
  <c r="Y339" i="24"/>
  <c r="F336" i="24"/>
  <c r="AA333" i="24"/>
  <c r="G333" i="24"/>
  <c r="N332" i="24"/>
  <c r="H330" i="24"/>
  <c r="O329" i="24"/>
  <c r="I327" i="24"/>
  <c r="J324" i="24"/>
  <c r="Q323" i="24"/>
  <c r="AE321" i="24"/>
  <c r="K321" i="24"/>
  <c r="Y319" i="24"/>
  <c r="AF318" i="24"/>
  <c r="L318" i="24"/>
  <c r="S317" i="24"/>
  <c r="Z316" i="24"/>
  <c r="F316" i="24"/>
  <c r="M315" i="24"/>
  <c r="AA313" i="24"/>
  <c r="G313" i="24"/>
  <c r="N312" i="24"/>
  <c r="H310" i="24"/>
  <c r="O309" i="24"/>
  <c r="AC307" i="24"/>
  <c r="I307" i="24"/>
  <c r="P306" i="24"/>
  <c r="AB367" i="24"/>
  <c r="H367" i="24"/>
  <c r="AC364" i="24"/>
  <c r="I364" i="24"/>
  <c r="P363" i="24"/>
  <c r="W362" i="24"/>
  <c r="AD361" i="24"/>
  <c r="J361" i="24"/>
  <c r="K358" i="24"/>
  <c r="Y356" i="24"/>
  <c r="Z353" i="24"/>
  <c r="F353" i="24"/>
  <c r="G350" i="24"/>
  <c r="AB347" i="24"/>
  <c r="H347" i="24"/>
  <c r="O346" i="24"/>
  <c r="I344" i="24"/>
  <c r="Z367" i="24"/>
  <c r="F367" i="24"/>
  <c r="AA364" i="24"/>
  <c r="G364" i="24"/>
  <c r="N363" i="24"/>
  <c r="U362" i="24"/>
  <c r="AB361" i="24"/>
  <c r="H361" i="24"/>
  <c r="I358" i="24"/>
  <c r="W356" i="24"/>
  <c r="J355" i="24"/>
  <c r="X353" i="24"/>
  <c r="K352" i="24"/>
  <c r="Z347" i="24"/>
  <c r="F347" i="24"/>
  <c r="M346" i="24"/>
  <c r="G344" i="24"/>
  <c r="AB341" i="24"/>
  <c r="H341" i="24"/>
  <c r="O340" i="24"/>
  <c r="V339" i="24"/>
  <c r="I338" i="24"/>
  <c r="J335" i="24"/>
  <c r="X333" i="24"/>
  <c r="AE332" i="24"/>
  <c r="K332" i="24"/>
  <c r="AF329" i="24"/>
  <c r="L329" i="24"/>
  <c r="F327" i="24"/>
  <c r="G324" i="24"/>
  <c r="N323" i="24"/>
  <c r="AB321" i="24"/>
  <c r="H321" i="24"/>
  <c r="Y367" i="24"/>
  <c r="Z364" i="24"/>
  <c r="F364" i="24"/>
  <c r="M363" i="24"/>
  <c r="T362" i="24"/>
  <c r="AA361" i="24"/>
  <c r="G361" i="24"/>
  <c r="H358" i="24"/>
  <c r="V356" i="24"/>
  <c r="I355" i="24"/>
  <c r="W353" i="24"/>
  <c r="J352" i="24"/>
  <c r="K349" i="24"/>
  <c r="Y347" i="24"/>
  <c r="AF346" i="24"/>
  <c r="L346" i="24"/>
  <c r="F344" i="24"/>
  <c r="AA341" i="24"/>
  <c r="G341" i="24"/>
  <c r="N340" i="24"/>
  <c r="U339" i="24"/>
  <c r="H338" i="24"/>
  <c r="I335" i="24"/>
  <c r="W333" i="24"/>
  <c r="AD332" i="24"/>
  <c r="J332" i="24"/>
  <c r="AE329" i="24"/>
  <c r="K329" i="24"/>
  <c r="X367" i="24"/>
  <c r="K366" i="24"/>
  <c r="Y364" i="24"/>
  <c r="AF363" i="24"/>
  <c r="L363" i="24"/>
  <c r="S362" i="24"/>
  <c r="Z361" i="24"/>
  <c r="F361" i="24"/>
  <c r="G358" i="24"/>
  <c r="U356" i="24"/>
  <c r="H355" i="24"/>
  <c r="V353" i="24"/>
  <c r="I352" i="24"/>
  <c r="J349" i="24"/>
  <c r="X347" i="24"/>
  <c r="AE346" i="24"/>
  <c r="K346" i="24"/>
  <c r="Z341" i="24"/>
  <c r="F341" i="24"/>
  <c r="M340" i="24"/>
  <c r="T339" i="24"/>
  <c r="G338" i="24"/>
  <c r="R367" i="24"/>
  <c r="S364" i="24"/>
  <c r="F363" i="24"/>
  <c r="T361" i="24"/>
  <c r="G360" i="24"/>
  <c r="H357" i="24"/>
  <c r="I354" i="24"/>
  <c r="J351" i="24"/>
  <c r="K348" i="24"/>
  <c r="Y346" i="24"/>
  <c r="T341" i="24"/>
  <c r="Q340" i="24"/>
  <c r="L339" i="24"/>
  <c r="J338" i="24"/>
  <c r="Y333" i="24"/>
  <c r="W332" i="24"/>
  <c r="S329" i="24"/>
  <c r="M323" i="24"/>
  <c r="O321" i="24"/>
  <c r="Q319" i="24"/>
  <c r="R318" i="24"/>
  <c r="U317" i="24"/>
  <c r="V316" i="24"/>
  <c r="Y315" i="24"/>
  <c r="AC313" i="24"/>
  <c r="AD312" i="24"/>
  <c r="F312" i="24"/>
  <c r="G311" i="24"/>
  <c r="J310" i="24"/>
  <c r="K309" i="24"/>
  <c r="O307" i="24"/>
  <c r="R306" i="24"/>
  <c r="W305" i="24"/>
  <c r="AD304" i="24"/>
  <c r="J304" i="24"/>
  <c r="Q303" i="24"/>
  <c r="X302" i="24"/>
  <c r="AE301" i="24"/>
  <c r="K301" i="24"/>
  <c r="R300" i="24"/>
  <c r="Y299" i="24"/>
  <c r="S297" i="24"/>
  <c r="F296" i="24"/>
  <c r="M295" i="24"/>
  <c r="G293" i="24"/>
  <c r="U291" i="24"/>
  <c r="AB290" i="24"/>
  <c r="H290" i="24"/>
  <c r="O289" i="24"/>
  <c r="V288" i="24"/>
  <c r="O367" i="24"/>
  <c r="P364" i="24"/>
  <c r="AD362" i="24"/>
  <c r="Q361" i="24"/>
  <c r="AF356" i="24"/>
  <c r="F354" i="24"/>
  <c r="G351" i="24"/>
  <c r="H348" i="24"/>
  <c r="V346" i="24"/>
  <c r="R341" i="24"/>
  <c r="P340" i="24"/>
  <c r="K339" i="24"/>
  <c r="F338" i="24"/>
  <c r="V333" i="24"/>
  <c r="U332" i="24"/>
  <c r="R329" i="24"/>
  <c r="K326" i="24"/>
  <c r="L323" i="24"/>
  <c r="N321" i="24"/>
  <c r="P319" i="24"/>
  <c r="Q318" i="24"/>
  <c r="R317" i="24"/>
  <c r="U316" i="24"/>
  <c r="X315" i="24"/>
  <c r="Z313" i="24"/>
  <c r="AC312" i="24"/>
  <c r="M367" i="24"/>
  <c r="N364" i="24"/>
  <c r="AB362" i="24"/>
  <c r="O361" i="24"/>
  <c r="L367" i="24"/>
  <c r="M364" i="24"/>
  <c r="G367" i="24"/>
  <c r="H364" i="24"/>
  <c r="AB363" i="24"/>
  <c r="O362" i="24"/>
  <c r="Q356" i="24"/>
  <c r="R353" i="24"/>
  <c r="F349" i="24"/>
  <c r="T347" i="24"/>
  <c r="G346" i="24"/>
  <c r="J342" i="24"/>
  <c r="AF340" i="24"/>
  <c r="AD339" i="24"/>
  <c r="L333" i="24"/>
  <c r="I332" i="24"/>
  <c r="H331" i="24"/>
  <c r="G330" i="24"/>
  <c r="F329" i="24"/>
  <c r="AC323" i="24"/>
  <c r="AC321" i="24"/>
  <c r="AD319" i="24"/>
  <c r="AE318" i="24"/>
  <c r="G318" i="24"/>
  <c r="J317" i="24"/>
  <c r="K316" i="24"/>
  <c r="L315" i="24"/>
  <c r="R313" i="24"/>
  <c r="S312" i="24"/>
  <c r="Z309" i="24"/>
  <c r="AB307" i="24"/>
  <c r="AE306" i="24"/>
  <c r="G306" i="24"/>
  <c r="N305" i="24"/>
  <c r="U304" i="24"/>
  <c r="AB303" i="24"/>
  <c r="H303" i="24"/>
  <c r="O302" i="24"/>
  <c r="V301" i="24"/>
  <c r="AC300" i="24"/>
  <c r="I300" i="24"/>
  <c r="P299" i="24"/>
  <c r="AD297" i="24"/>
  <c r="J297" i="24"/>
  <c r="X295" i="24"/>
  <c r="K294" i="24"/>
  <c r="AF291" i="24"/>
  <c r="L291" i="24"/>
  <c r="S290" i="24"/>
  <c r="Z289" i="24"/>
  <c r="F289" i="24"/>
  <c r="M288" i="24"/>
  <c r="Z363" i="24"/>
  <c r="M362" i="24"/>
  <c r="O356" i="24"/>
  <c r="P353" i="24"/>
  <c r="R347" i="24"/>
  <c r="K343" i="24"/>
  <c r="I342" i="24"/>
  <c r="AE340" i="24"/>
  <c r="AC339" i="24"/>
  <c r="K333" i="24"/>
  <c r="H332" i="24"/>
  <c r="G331" i="24"/>
  <c r="F330" i="24"/>
  <c r="AB323" i="24"/>
  <c r="AA321" i="24"/>
  <c r="AC319" i="24"/>
  <c r="AD318" i="24"/>
  <c r="F318" i="24"/>
  <c r="H317" i="24"/>
  <c r="J316" i="24"/>
  <c r="K315" i="24"/>
  <c r="P313" i="24"/>
  <c r="R312" i="24"/>
  <c r="X309" i="24"/>
  <c r="AA307" i="24"/>
  <c r="AD306" i="24"/>
  <c r="F306" i="24"/>
  <c r="M305" i="24"/>
  <c r="T304" i="24"/>
  <c r="AA303" i="24"/>
  <c r="G303" i="24"/>
  <c r="N302" i="24"/>
  <c r="U301" i="24"/>
  <c r="AB300" i="24"/>
  <c r="H300" i="24"/>
  <c r="O299" i="24"/>
  <c r="AC297" i="24"/>
  <c r="I297" i="24"/>
  <c r="W295" i="24"/>
  <c r="J294" i="24"/>
  <c r="AE291" i="24"/>
  <c r="K291" i="24"/>
  <c r="R290" i="24"/>
  <c r="Y289" i="24"/>
  <c r="AF288" i="24"/>
  <c r="L288" i="24"/>
  <c r="I365" i="24"/>
  <c r="W363" i="24"/>
  <c r="J362" i="24"/>
  <c r="K359" i="24"/>
  <c r="L356" i="24"/>
  <c r="M353" i="24"/>
  <c r="O347" i="24"/>
  <c r="J343" i="24"/>
  <c r="H342" i="24"/>
  <c r="AD340" i="24"/>
  <c r="AB339" i="24"/>
  <c r="K334" i="24"/>
  <c r="J333" i="24"/>
  <c r="G332" i="24"/>
  <c r="F331" i="24"/>
  <c r="AD329" i="24"/>
  <c r="Z323" i="24"/>
  <c r="Z321" i="24"/>
  <c r="AB319" i="24"/>
  <c r="AC318" i="24"/>
  <c r="AF317" i="24"/>
  <c r="F317" i="24"/>
  <c r="I316" i="24"/>
  <c r="J315" i="24"/>
  <c r="N313" i="24"/>
  <c r="Q312" i="24"/>
  <c r="H365" i="24"/>
  <c r="V363" i="24"/>
  <c r="I362" i="24"/>
  <c r="J359" i="24"/>
  <c r="K356" i="24"/>
  <c r="L353" i="24"/>
  <c r="N347" i="24"/>
  <c r="I343" i="24"/>
  <c r="G342" i="24"/>
  <c r="AC340" i="24"/>
  <c r="AA339" i="24"/>
  <c r="K335" i="24"/>
  <c r="I334" i="24"/>
  <c r="I333" i="24"/>
  <c r="F332" i="24"/>
  <c r="AC329" i="24"/>
  <c r="X323" i="24"/>
  <c r="Y321" i="24"/>
  <c r="AA319" i="24"/>
  <c r="AB318" i="24"/>
  <c r="AE317" i="24"/>
  <c r="AF316" i="24"/>
  <c r="H316" i="24"/>
  <c r="I315" i="24"/>
  <c r="M313" i="24"/>
  <c r="P312" i="24"/>
  <c r="U309" i="24"/>
  <c r="Y307" i="24"/>
  <c r="AB306" i="24"/>
  <c r="AE305" i="24"/>
  <c r="K305" i="24"/>
  <c r="R304" i="24"/>
  <c r="Y303" i="24"/>
  <c r="AF302" i="24"/>
  <c r="L302" i="24"/>
  <c r="S301" i="24"/>
  <c r="Z300" i="24"/>
  <c r="F300" i="24"/>
  <c r="M299" i="24"/>
  <c r="AA297" i="24"/>
  <c r="G297" i="24"/>
  <c r="U295" i="24"/>
  <c r="H294" i="24"/>
  <c r="AC291" i="24"/>
  <c r="I291" i="24"/>
  <c r="P290" i="24"/>
  <c r="W289" i="24"/>
  <c r="AD288" i="24"/>
  <c r="J288" i="24"/>
  <c r="G365" i="24"/>
  <c r="U363" i="24"/>
  <c r="H362" i="24"/>
  <c r="I359" i="24"/>
  <c r="J356" i="24"/>
  <c r="K353" i="24"/>
  <c r="M347" i="24"/>
  <c r="H343" i="24"/>
  <c r="F342" i="24"/>
  <c r="AA340" i="24"/>
  <c r="X339" i="24"/>
  <c r="H335" i="24"/>
  <c r="G334" i="24"/>
  <c r="F333" i="24"/>
  <c r="AB329" i="24"/>
  <c r="W323" i="24"/>
  <c r="X321" i="24"/>
  <c r="X319" i="24"/>
  <c r="AA318" i="24"/>
  <c r="AD317" i="24"/>
  <c r="AE316" i="24"/>
  <c r="AF315" i="24"/>
  <c r="H315" i="24"/>
  <c r="K314" i="24"/>
  <c r="L313" i="24"/>
  <c r="M312" i="24"/>
  <c r="T309" i="24"/>
  <c r="X307" i="24"/>
  <c r="AA306" i="24"/>
  <c r="AD305" i="24"/>
  <c r="J305" i="24"/>
  <c r="Q304" i="24"/>
  <c r="X303" i="24"/>
  <c r="AE302" i="24"/>
  <c r="K302" i="24"/>
  <c r="R301" i="24"/>
  <c r="Y300" i="24"/>
  <c r="AF299" i="24"/>
  <c r="L299" i="24"/>
  <c r="Z297" i="24"/>
  <c r="F297" i="24"/>
  <c r="T295" i="24"/>
  <c r="G294" i="24"/>
  <c r="AB291" i="24"/>
  <c r="AF367" i="24"/>
  <c r="F365" i="24"/>
  <c r="T363" i="24"/>
  <c r="G362" i="24"/>
  <c r="H359" i="24"/>
  <c r="I356" i="24"/>
  <c r="J353" i="24"/>
  <c r="K350" i="24"/>
  <c r="L347" i="24"/>
  <c r="F343" i="24"/>
  <c r="AD341" i="24"/>
  <c r="Y340" i="24"/>
  <c r="W339" i="24"/>
  <c r="K336" i="24"/>
  <c r="G335" i="24"/>
  <c r="F334" i="24"/>
  <c r="AF332" i="24"/>
  <c r="AA329" i="24"/>
  <c r="V323" i="24"/>
  <c r="W321" i="24"/>
  <c r="W319" i="24"/>
  <c r="Z318" i="24"/>
  <c r="AB317" i="24"/>
  <c r="AD316" i="24"/>
  <c r="AE315" i="24"/>
  <c r="G315" i="24"/>
  <c r="I314" i="24"/>
  <c r="K313" i="24"/>
  <c r="L312" i="24"/>
  <c r="S309" i="24"/>
  <c r="W307" i="24"/>
  <c r="Y306" i="24"/>
  <c r="AC305" i="24"/>
  <c r="I305" i="24"/>
  <c r="P304" i="24"/>
  <c r="W303" i="24"/>
  <c r="AD302" i="24"/>
  <c r="J302" i="24"/>
  <c r="Q301" i="24"/>
  <c r="X300" i="24"/>
  <c r="AE299" i="24"/>
  <c r="K299" i="24"/>
  <c r="Y297" i="24"/>
  <c r="S295" i="24"/>
  <c r="F294" i="24"/>
  <c r="AA291" i="24"/>
  <c r="G291" i="24"/>
  <c r="N290" i="24"/>
  <c r="U289" i="24"/>
  <c r="AB288" i="24"/>
  <c r="H288" i="24"/>
  <c r="AA367" i="24"/>
  <c r="AB364" i="24"/>
  <c r="O363" i="24"/>
  <c r="AC361" i="24"/>
  <c r="F350" i="24"/>
  <c r="G347" i="24"/>
  <c r="AC341" i="24"/>
  <c r="X340" i="24"/>
  <c r="S339" i="24"/>
  <c r="J336" i="24"/>
  <c r="F335" i="24"/>
  <c r="AF333" i="24"/>
  <c r="AC332" i="24"/>
  <c r="Z329" i="24"/>
  <c r="U323" i="24"/>
  <c r="V321" i="24"/>
  <c r="V319" i="24"/>
  <c r="Y318" i="24"/>
  <c r="Z317" i="24"/>
  <c r="AC316" i="24"/>
  <c r="AD315" i="24"/>
  <c r="F315" i="24"/>
  <c r="G314" i="24"/>
  <c r="J313" i="24"/>
  <c r="K312" i="24"/>
  <c r="R309" i="24"/>
  <c r="V307" i="24"/>
  <c r="W306" i="24"/>
  <c r="AB305" i="24"/>
  <c r="H305" i="24"/>
  <c r="O304" i="24"/>
  <c r="V303" i="24"/>
  <c r="AC302" i="24"/>
  <c r="I302" i="24"/>
  <c r="P301" i="24"/>
  <c r="W300" i="24"/>
  <c r="AD299" i="24"/>
  <c r="J299" i="24"/>
  <c r="X297" i="24"/>
  <c r="K296" i="24"/>
  <c r="R295" i="24"/>
  <c r="Z291" i="24"/>
  <c r="F291" i="24"/>
  <c r="M290" i="24"/>
  <c r="T289" i="24"/>
  <c r="AA288" i="24"/>
  <c r="G288" i="24"/>
  <c r="X364" i="24"/>
  <c r="W361" i="24"/>
  <c r="S353" i="24"/>
  <c r="AF347" i="24"/>
  <c r="I345" i="24"/>
  <c r="W340" i="24"/>
  <c r="Y332" i="24"/>
  <c r="G329" i="24"/>
  <c r="G327" i="24"/>
  <c r="H325" i="24"/>
  <c r="K323" i="24"/>
  <c r="Q321" i="24"/>
  <c r="U319" i="24"/>
  <c r="I318" i="24"/>
  <c r="Q316" i="24"/>
  <c r="AE312" i="24"/>
  <c r="AF309" i="24"/>
  <c r="K307" i="24"/>
  <c r="Z305" i="24"/>
  <c r="Y304" i="24"/>
  <c r="S303" i="24"/>
  <c r="R302" i="24"/>
  <c r="L301" i="24"/>
  <c r="K300" i="24"/>
  <c r="AE297" i="24"/>
  <c r="V295" i="24"/>
  <c r="K293" i="24"/>
  <c r="J292" i="24"/>
  <c r="AF290" i="24"/>
  <c r="AF289" i="24"/>
  <c r="AE288" i="24"/>
  <c r="W364" i="24"/>
  <c r="V361" i="24"/>
  <c r="AA347" i="24"/>
  <c r="H345" i="24"/>
  <c r="V340" i="24"/>
  <c r="T332" i="24"/>
  <c r="G325" i="24"/>
  <c r="J323" i="24"/>
  <c r="P321" i="24"/>
  <c r="T319" i="24"/>
  <c r="H318" i="24"/>
  <c r="O316" i="24"/>
  <c r="AB312" i="24"/>
  <c r="AE309" i="24"/>
  <c r="H307" i="24"/>
  <c r="Y305" i="24"/>
  <c r="X304" i="24"/>
  <c r="R303" i="24"/>
  <c r="Q302" i="24"/>
  <c r="J301" i="24"/>
  <c r="J300" i="24"/>
  <c r="AB297" i="24"/>
  <c r="Q295" i="24"/>
  <c r="J293" i="24"/>
  <c r="I292" i="24"/>
  <c r="AE290" i="24"/>
  <c r="AE289" i="24"/>
  <c r="AC288" i="24"/>
  <c r="V364" i="24"/>
  <c r="T367" i="24"/>
  <c r="J363" i="24"/>
  <c r="K360" i="24"/>
  <c r="H352" i="24"/>
  <c r="U346" i="24"/>
  <c r="H344" i="24"/>
  <c r="Y341" i="24"/>
  <c r="AF339" i="24"/>
  <c r="Z333" i="24"/>
  <c r="J330" i="24"/>
  <c r="H328" i="24"/>
  <c r="H326" i="24"/>
  <c r="H319" i="24"/>
  <c r="N317" i="24"/>
  <c r="T315" i="24"/>
  <c r="AD313" i="24"/>
  <c r="I312" i="24"/>
  <c r="M309" i="24"/>
  <c r="F308" i="24"/>
  <c r="S306" i="24"/>
  <c r="P305" i="24"/>
  <c r="I304" i="24"/>
  <c r="I303" i="24"/>
  <c r="AC301" i="24"/>
  <c r="AA300" i="24"/>
  <c r="V299" i="24"/>
  <c r="O297" i="24"/>
  <c r="I296" i="24"/>
  <c r="H295" i="24"/>
  <c r="V291" i="24"/>
  <c r="V290" i="24"/>
  <c r="R289" i="24"/>
  <c r="R288" i="24"/>
  <c r="I363" i="24"/>
  <c r="J360" i="24"/>
  <c r="K357" i="24"/>
  <c r="G352" i="24"/>
  <c r="T346" i="24"/>
  <c r="X341" i="24"/>
  <c r="AE339" i="24"/>
  <c r="U333" i="24"/>
  <c r="X329" i="24"/>
  <c r="G328" i="24"/>
  <c r="G326" i="24"/>
  <c r="I324" i="24"/>
  <c r="G319" i="24"/>
  <c r="M317" i="24"/>
  <c r="S315" i="24"/>
  <c r="Y313" i="24"/>
  <c r="H312" i="24"/>
  <c r="L309" i="24"/>
  <c r="AF307" i="24"/>
  <c r="O306" i="24"/>
  <c r="O305" i="24"/>
  <c r="H304" i="24"/>
  <c r="F303" i="24"/>
  <c r="AB301" i="24"/>
  <c r="V300" i="24"/>
  <c r="U299" i="24"/>
  <c r="N297" i="24"/>
  <c r="H296" i="24"/>
  <c r="G295" i="24"/>
  <c r="T291" i="24"/>
  <c r="U290" i="24"/>
  <c r="Q289" i="24"/>
  <c r="Q288" i="24"/>
  <c r="H363" i="24"/>
  <c r="I360" i="24"/>
  <c r="J357" i="24"/>
  <c r="F352" i="24"/>
  <c r="I349" i="24"/>
  <c r="S346" i="24"/>
  <c r="W341" i="24"/>
  <c r="R339" i="24"/>
  <c r="T333" i="24"/>
  <c r="V329" i="24"/>
  <c r="F328" i="24"/>
  <c r="H324" i="24"/>
  <c r="K322" i="24"/>
  <c r="X318" i="24"/>
  <c r="L317" i="24"/>
  <c r="R315" i="24"/>
  <c r="X313" i="24"/>
  <c r="G312" i="24"/>
  <c r="J309" i="24"/>
  <c r="AE307" i="24"/>
  <c r="N306" i="24"/>
  <c r="L305" i="24"/>
  <c r="G304" i="24"/>
  <c r="AB302" i="24"/>
  <c r="AA301" i="24"/>
  <c r="U300" i="24"/>
  <c r="T299" i="24"/>
  <c r="M297" i="24"/>
  <c r="G296" i="24"/>
  <c r="F295" i="24"/>
  <c r="S291" i="24"/>
  <c r="T290" i="24"/>
  <c r="P289" i="24"/>
  <c r="P288" i="24"/>
  <c r="J366" i="24"/>
  <c r="AC362" i="24"/>
  <c r="AE356" i="24"/>
  <c r="H349" i="24"/>
  <c r="N346" i="24"/>
  <c r="V341" i="24"/>
  <c r="Q339" i="24"/>
  <c r="S333" i="24"/>
  <c r="U329" i="24"/>
  <c r="F324" i="24"/>
  <c r="J322" i="24"/>
  <c r="W318" i="24"/>
  <c r="K317" i="24"/>
  <c r="Q315" i="24"/>
  <c r="W313" i="24"/>
  <c r="I309" i="24"/>
  <c r="Z307" i="24"/>
  <c r="M306" i="24"/>
  <c r="G305" i="24"/>
  <c r="F304" i="24"/>
  <c r="AA302" i="24"/>
  <c r="Z301" i="24"/>
  <c r="T300" i="24"/>
  <c r="S299" i="24"/>
  <c r="L297" i="24"/>
  <c r="AF295" i="24"/>
  <c r="R291" i="24"/>
  <c r="Q290" i="24"/>
  <c r="N289" i="24"/>
  <c r="O288" i="24"/>
  <c r="I366" i="24"/>
  <c r="AA362" i="24"/>
  <c r="AD356" i="24"/>
  <c r="K354" i="24"/>
  <c r="G349" i="24"/>
  <c r="J346" i="24"/>
  <c r="Q341" i="24"/>
  <c r="P339" i="24"/>
  <c r="K337" i="24"/>
  <c r="R333" i="24"/>
  <c r="T329" i="24"/>
  <c r="AF323" i="24"/>
  <c r="I322" i="24"/>
  <c r="U318" i="24"/>
  <c r="AB316" i="24"/>
  <c r="P315" i="24"/>
  <c r="V313" i="24"/>
  <c r="H309" i="24"/>
  <c r="U307" i="24"/>
  <c r="L306" i="24"/>
  <c r="F305" i="24"/>
  <c r="AF303" i="24"/>
  <c r="Z302" i="24"/>
  <c r="Y301" i="24"/>
  <c r="S300" i="24"/>
  <c r="R299" i="24"/>
  <c r="K298" i="24"/>
  <c r="K297" i="24"/>
  <c r="AE295" i="24"/>
  <c r="Q291" i="24"/>
  <c r="O290" i="24"/>
  <c r="M289" i="24"/>
  <c r="N288" i="24"/>
  <c r="H366" i="24"/>
  <c r="V362" i="24"/>
  <c r="AC356" i="24"/>
  <c r="AF353" i="24"/>
  <c r="I346" i="24"/>
  <c r="P341" i="24"/>
  <c r="N339" i="24"/>
  <c r="J337" i="24"/>
  <c r="P333" i="24"/>
  <c r="Q329" i="24"/>
  <c r="AE323" i="24"/>
  <c r="H322" i="24"/>
  <c r="K320" i="24"/>
  <c r="S318" i="24"/>
  <c r="Y316" i="24"/>
  <c r="O315" i="24"/>
  <c r="U313" i="24"/>
  <c r="G309" i="24"/>
  <c r="T307" i="24"/>
  <c r="K306" i="24"/>
  <c r="AF304" i="24"/>
  <c r="AE303" i="24"/>
  <c r="Y302" i="24"/>
  <c r="X301" i="24"/>
  <c r="Q300" i="24"/>
  <c r="Q299" i="24"/>
  <c r="J298" i="24"/>
  <c r="H297" i="24"/>
  <c r="AD295" i="24"/>
  <c r="P291" i="24"/>
  <c r="L290" i="24"/>
  <c r="L289" i="24"/>
  <c r="K288" i="24"/>
  <c r="G366" i="24"/>
  <c r="R362" i="24"/>
  <c r="X356" i="24"/>
  <c r="AE353" i="24"/>
  <c r="H346" i="24"/>
  <c r="O341" i="24"/>
  <c r="J339" i="24"/>
  <c r="H337" i="24"/>
  <c r="N333" i="24"/>
  <c r="N329" i="24"/>
  <c r="AD323" i="24"/>
  <c r="G322" i="24"/>
  <c r="J320" i="24"/>
  <c r="P318" i="24"/>
  <c r="X316" i="24"/>
  <c r="T313" i="24"/>
  <c r="F309" i="24"/>
  <c r="R307" i="24"/>
  <c r="J306" i="24"/>
  <c r="AE304" i="24"/>
  <c r="AD303" i="24"/>
  <c r="W302" i="24"/>
  <c r="W301" i="24"/>
  <c r="P300" i="24"/>
  <c r="N299" i="24"/>
  <c r="I298" i="24"/>
  <c r="AC295" i="24"/>
  <c r="O291" i="24"/>
  <c r="K290" i="24"/>
  <c r="K289" i="24"/>
  <c r="I288" i="24"/>
  <c r="P362" i="24"/>
  <c r="S356" i="24"/>
  <c r="Y353" i="24"/>
  <c r="M341" i="24"/>
  <c r="H339" i="24"/>
  <c r="AB332" i="24"/>
  <c r="J329" i="24"/>
  <c r="S323" i="24"/>
  <c r="AD321" i="24"/>
  <c r="G320" i="24"/>
  <c r="N318" i="24"/>
  <c r="T316" i="24"/>
  <c r="I313" i="24"/>
  <c r="K310" i="24"/>
  <c r="N307" i="24"/>
  <c r="H306" i="24"/>
  <c r="W367" i="24"/>
  <c r="K355" i="24"/>
  <c r="J340" i="24"/>
  <c r="M332" i="24"/>
  <c r="F321" i="24"/>
  <c r="Q317" i="24"/>
  <c r="F314" i="24"/>
  <c r="I308" i="24"/>
  <c r="S305" i="24"/>
  <c r="N303" i="24"/>
  <c r="I301" i="24"/>
  <c r="G299" i="24"/>
  <c r="J295" i="24"/>
  <c r="AC290" i="24"/>
  <c r="G289" i="24"/>
  <c r="V367" i="24"/>
  <c r="G355" i="24"/>
  <c r="I340" i="24"/>
  <c r="L332" i="24"/>
  <c r="K328" i="24"/>
  <c r="P317" i="24"/>
  <c r="AF313" i="24"/>
  <c r="H308" i="24"/>
  <c r="R305" i="24"/>
  <c r="M303" i="24"/>
  <c r="H301" i="24"/>
  <c r="F299" i="24"/>
  <c r="I295" i="24"/>
  <c r="AA290" i="24"/>
  <c r="Z288" i="24"/>
  <c r="U367" i="24"/>
  <c r="F355" i="24"/>
  <c r="G340" i="24"/>
  <c r="I328" i="24"/>
  <c r="AE363" i="24"/>
  <c r="F358" i="24"/>
  <c r="AD346" i="24"/>
  <c r="K338" i="24"/>
  <c r="L319" i="24"/>
  <c r="AB315" i="24"/>
  <c r="W312" i="24"/>
  <c r="AA309" i="24"/>
  <c r="AC306" i="24"/>
  <c r="S304" i="24"/>
  <c r="P302" i="24"/>
  <c r="M300" i="24"/>
  <c r="H298" i="24"/>
  <c r="G292" i="24"/>
  <c r="F290" i="24"/>
  <c r="AD363" i="24"/>
  <c r="AC346" i="24"/>
  <c r="AE333" i="24"/>
  <c r="K319" i="24"/>
  <c r="AA315" i="24"/>
  <c r="U312" i="24"/>
  <c r="V309" i="24"/>
  <c r="V306" i="24"/>
  <c r="N304" i="24"/>
  <c r="M302" i="24"/>
  <c r="L300" i="24"/>
  <c r="G298" i="24"/>
  <c r="J296" i="24"/>
  <c r="I294" i="24"/>
  <c r="F292" i="24"/>
  <c r="AD289" i="24"/>
  <c r="AC363" i="24"/>
  <c r="AB346" i="24"/>
  <c r="AD333" i="24"/>
  <c r="J326" i="24"/>
  <c r="J319" i="24"/>
  <c r="Z315" i="24"/>
  <c r="T312" i="24"/>
  <c r="Q309" i="24"/>
  <c r="U306" i="24"/>
  <c r="M304" i="24"/>
  <c r="H302" i="24"/>
  <c r="G300" i="24"/>
  <c r="F298" i="24"/>
  <c r="AB295" i="24"/>
  <c r="AD291" i="24"/>
  <c r="AC289" i="24"/>
  <c r="K363" i="24"/>
  <c r="AA346" i="24"/>
  <c r="K342" i="24"/>
  <c r="AC333" i="24"/>
  <c r="K330" i="24"/>
  <c r="I326" i="24"/>
  <c r="I319" i="24"/>
  <c r="V315" i="24"/>
  <c r="J312" i="24"/>
  <c r="N309" i="24"/>
  <c r="T306" i="24"/>
  <c r="L304" i="24"/>
  <c r="G302" i="24"/>
  <c r="AC299" i="24"/>
  <c r="AF297" i="24"/>
  <c r="AA295" i="24"/>
  <c r="Y291" i="24"/>
  <c r="AB289" i="24"/>
  <c r="Q362" i="24"/>
  <c r="T356" i="24"/>
  <c r="F351" i="24"/>
  <c r="N341" i="24"/>
  <c r="F337" i="24"/>
  <c r="M333" i="24"/>
  <c r="M329" i="24"/>
  <c r="F322" i="24"/>
  <c r="O318" i="24"/>
  <c r="I306" i="24"/>
  <c r="K304" i="24"/>
  <c r="F302" i="24"/>
  <c r="AB299" i="24"/>
  <c r="W297" i="24"/>
  <c r="Z295" i="24"/>
  <c r="X291" i="24"/>
  <c r="AA289" i="24"/>
  <c r="Y361" i="24"/>
  <c r="R356" i="24"/>
  <c r="J341" i="24"/>
  <c r="AA332" i="24"/>
  <c r="I329" i="24"/>
  <c r="J325" i="24"/>
  <c r="T321" i="24"/>
  <c r="K318" i="24"/>
  <c r="AF305" i="24"/>
  <c r="AC303" i="24"/>
  <c r="AF301" i="24"/>
  <c r="AA299" i="24"/>
  <c r="V297" i="24"/>
  <c r="Y295" i="24"/>
  <c r="W291" i="24"/>
  <c r="X289" i="24"/>
  <c r="X361" i="24"/>
  <c r="I341" i="24"/>
  <c r="Z332" i="24"/>
  <c r="H329" i="24"/>
  <c r="I325" i="24"/>
  <c r="R321" i="24"/>
  <c r="J318" i="24"/>
  <c r="AA305" i="24"/>
  <c r="Z303" i="24"/>
  <c r="AD301" i="24"/>
  <c r="Z299" i="24"/>
  <c r="U297" i="24"/>
  <c r="P295" i="24"/>
  <c r="N291" i="24"/>
  <c r="V289" i="24"/>
  <c r="P361" i="24"/>
  <c r="G345" i="24"/>
  <c r="U340" i="24"/>
  <c r="S332" i="24"/>
  <c r="F325" i="24"/>
  <c r="M321" i="24"/>
  <c r="Y317" i="24"/>
  <c r="X305" i="24"/>
  <c r="U303" i="24"/>
  <c r="T301" i="24"/>
  <c r="X299" i="24"/>
  <c r="T297" i="24"/>
  <c r="O295" i="24"/>
  <c r="M291" i="24"/>
  <c r="N367" i="24"/>
  <c r="T353" i="24"/>
  <c r="R332" i="24"/>
  <c r="W316" i="24"/>
  <c r="AC304" i="24"/>
  <c r="F301" i="24"/>
  <c r="Y288" i="24"/>
  <c r="Q332" i="24"/>
  <c r="T323" i="24"/>
  <c r="S316" i="24"/>
  <c r="G310" i="24"/>
  <c r="AB304" i="24"/>
  <c r="AF300" i="24"/>
  <c r="X288" i="24"/>
  <c r="T340" i="24"/>
  <c r="P332" i="24"/>
  <c r="P323" i="24"/>
  <c r="R316" i="24"/>
  <c r="F310" i="24"/>
  <c r="AA304" i="24"/>
  <c r="AE300" i="24"/>
  <c r="W288" i="24"/>
  <c r="I361" i="24"/>
  <c r="W347" i="24"/>
  <c r="I320" i="24"/>
  <c r="S313" i="24"/>
  <c r="P307" i="24"/>
  <c r="K303" i="24"/>
  <c r="Y290" i="24"/>
  <c r="V347" i="24"/>
  <c r="AF319" i="24"/>
  <c r="F313" i="24"/>
  <c r="M307" i="24"/>
  <c r="J303" i="24"/>
  <c r="X290" i="24"/>
  <c r="U347" i="24"/>
  <c r="I336" i="24"/>
  <c r="AE319" i="24"/>
  <c r="AF312" i="24"/>
  <c r="L307" i="24"/>
  <c r="V302" i="24"/>
  <c r="W290" i="24"/>
  <c r="F345" i="24"/>
  <c r="H336" i="24"/>
  <c r="K327" i="24"/>
  <c r="S319" i="24"/>
  <c r="AA312" i="24"/>
  <c r="G307" i="24"/>
  <c r="U302" i="24"/>
  <c r="J290" i="24"/>
  <c r="J358" i="24"/>
  <c r="H327" i="24"/>
  <c r="R319" i="24"/>
  <c r="Z312" i="24"/>
  <c r="F307" i="24"/>
  <c r="T302" i="24"/>
  <c r="I290" i="24"/>
  <c r="N319" i="24"/>
  <c r="Y312" i="24"/>
  <c r="AF306" i="24"/>
  <c r="S302" i="24"/>
  <c r="G290" i="24"/>
  <c r="U364" i="24"/>
  <c r="K340" i="24"/>
  <c r="H311" i="24"/>
  <c r="L303" i="24"/>
  <c r="L295" i="24"/>
  <c r="S288" i="24"/>
  <c r="O364" i="24"/>
  <c r="I339" i="24"/>
  <c r="O323" i="24"/>
  <c r="F311" i="24"/>
  <c r="O301" i="24"/>
  <c r="K295" i="24"/>
  <c r="F288" i="24"/>
  <c r="N361" i="24"/>
  <c r="G339" i="24"/>
  <c r="I323" i="24"/>
  <c r="N301" i="24"/>
  <c r="H323" i="24"/>
  <c r="AD309" i="24"/>
  <c r="F323" i="24"/>
  <c r="AC309" i="24"/>
  <c r="J321" i="24"/>
  <c r="AD353" i="24"/>
  <c r="I321" i="24"/>
  <c r="O300" i="24"/>
  <c r="U353" i="24"/>
  <c r="G321" i="24"/>
  <c r="N300" i="24"/>
  <c r="X317" i="24"/>
  <c r="K308" i="24"/>
  <c r="W299" i="24"/>
  <c r="K292" i="24"/>
  <c r="W317" i="24"/>
  <c r="G308" i="24"/>
  <c r="I299" i="24"/>
  <c r="H292" i="24"/>
  <c r="V317" i="24"/>
  <c r="V305" i="24"/>
  <c r="H299" i="24"/>
  <c r="J291" i="24"/>
  <c r="J331" i="24"/>
  <c r="O317" i="24"/>
  <c r="U305" i="24"/>
  <c r="H291" i="24"/>
  <c r="M316" i="24"/>
  <c r="T305" i="24"/>
  <c r="R297" i="24"/>
  <c r="AD290" i="24"/>
  <c r="G348" i="24"/>
  <c r="L316" i="24"/>
  <c r="Q305" i="24"/>
  <c r="Q297" i="24"/>
  <c r="Z290" i="24"/>
  <c r="F348" i="24"/>
  <c r="AC315" i="24"/>
  <c r="Z304" i="24"/>
  <c r="P297" i="24"/>
  <c r="S289" i="24"/>
  <c r="T303" i="24"/>
  <c r="H289" i="24"/>
  <c r="AE313" i="24"/>
  <c r="P303" i="24"/>
  <c r="U288" i="24"/>
  <c r="H293" i="24"/>
  <c r="F293" i="24"/>
  <c r="L340" i="24"/>
  <c r="J289" i="24"/>
  <c r="I289" i="24"/>
  <c r="T288" i="24"/>
  <c r="J311" i="24"/>
  <c r="AB309" i="24"/>
  <c r="W304" i="24"/>
  <c r="V304" i="24"/>
  <c r="O303" i="24"/>
  <c r="M301" i="24"/>
  <c r="G301" i="24"/>
  <c r="AD300" i="24"/>
  <c r="N295" i="24"/>
  <c r="I293" i="24"/>
  <c r="J66" i="24"/>
  <c r="J67" i="24" s="1"/>
  <c r="K66" i="24"/>
  <c r="K67" i="24" s="1"/>
  <c r="H41" i="24"/>
  <c r="I41" i="24"/>
  <c r="I42" i="24" s="1"/>
  <c r="D10" i="24"/>
  <c r="D22" i="24"/>
  <c r="O276" i="24"/>
  <c r="O277" i="24" s="1"/>
  <c r="J41" i="24"/>
  <c r="J42" i="24" s="1"/>
  <c r="D51" i="24"/>
  <c r="K41" i="24"/>
  <c r="K42" i="24" s="1"/>
  <c r="D32" i="24"/>
  <c r="D44" i="24"/>
  <c r="I66" i="24"/>
  <c r="I67" i="24" s="1"/>
  <c r="H127" i="24"/>
  <c r="H128" i="24" s="1"/>
  <c r="D28" i="24"/>
  <c r="D12" i="24"/>
  <c r="D31" i="24"/>
  <c r="D39" i="24"/>
  <c r="D118" i="24"/>
  <c r="D148" i="24"/>
  <c r="D86" i="24"/>
  <c r="J127" i="24"/>
  <c r="J128" i="24" s="1"/>
  <c r="D48" i="24"/>
  <c r="D52" i="24"/>
  <c r="D113" i="24"/>
  <c r="K160" i="24"/>
  <c r="K161" i="24" s="1"/>
  <c r="D62" i="24"/>
  <c r="F41" i="24"/>
  <c r="D64" i="24"/>
  <c r="G41" i="24"/>
  <c r="D65" i="24"/>
  <c r="G94" i="24"/>
  <c r="G95" i="24" s="1"/>
  <c r="D157" i="24"/>
  <c r="D78" i="24"/>
  <c r="D83" i="24"/>
  <c r="D88" i="24"/>
  <c r="N276" i="24"/>
  <c r="N277" i="24" s="1"/>
  <c r="D71" i="24"/>
  <c r="D96" i="24"/>
  <c r="D104" i="24"/>
  <c r="D122" i="24"/>
  <c r="D58" i="24"/>
  <c r="K94" i="24"/>
  <c r="K95" i="24" s="1"/>
  <c r="D74" i="24"/>
  <c r="Q276" i="24"/>
  <c r="Q277" i="24" s="1"/>
  <c r="D43" i="24"/>
  <c r="F66" i="24"/>
  <c r="F67" i="24" s="1"/>
  <c r="J94" i="24"/>
  <c r="J95" i="24" s="1"/>
  <c r="H280" i="24"/>
  <c r="D82" i="24"/>
  <c r="H281" i="24"/>
  <c r="I101" i="24"/>
  <c r="I102" i="24" s="1"/>
  <c r="D103" i="24"/>
  <c r="K146" i="24"/>
  <c r="K147" i="24" s="1"/>
  <c r="D59" i="24"/>
  <c r="G127" i="24"/>
  <c r="G128" i="24" s="1"/>
  <c r="D123" i="24"/>
  <c r="D150" i="24"/>
  <c r="D180" i="24"/>
  <c r="I281" i="24"/>
  <c r="I283" i="24" s="1"/>
  <c r="D105" i="24"/>
  <c r="D116" i="24"/>
  <c r="G183" i="24"/>
  <c r="G184" i="24" s="1"/>
  <c r="D168" i="24"/>
  <c r="H94" i="24"/>
  <c r="H95" i="24" s="1"/>
  <c r="D84" i="24"/>
  <c r="D164" i="24"/>
  <c r="H183" i="24"/>
  <c r="H184" i="24" s="1"/>
  <c r="D176" i="24"/>
  <c r="F160" i="24"/>
  <c r="F161" i="24" s="1"/>
  <c r="D141" i="24"/>
  <c r="D133" i="24"/>
  <c r="F146" i="24"/>
  <c r="F147" i="24" s="1"/>
  <c r="D163" i="24"/>
  <c r="D181" i="24"/>
  <c r="D196" i="24"/>
  <c r="D63" i="24"/>
  <c r="K127" i="24"/>
  <c r="K128" i="24" s="1"/>
  <c r="D137" i="24"/>
  <c r="L276" i="24"/>
  <c r="D185" i="24"/>
  <c r="F197" i="24"/>
  <c r="F198" i="24" s="1"/>
  <c r="D190" i="24"/>
  <c r="H197" i="24"/>
  <c r="H198" i="24" s="1"/>
  <c r="G166" i="24"/>
  <c r="G167" i="24" s="1"/>
  <c r="I197" i="24"/>
  <c r="I198" i="24" s="1"/>
  <c r="D220" i="24"/>
  <c r="D159" i="24"/>
  <c r="H166" i="24"/>
  <c r="H167" i="24" s="1"/>
  <c r="F207" i="24"/>
  <c r="F208" i="24" s="1"/>
  <c r="D115" i="24"/>
  <c r="D125" i="24"/>
  <c r="D171" i="24"/>
  <c r="K183" i="24"/>
  <c r="K184" i="24" s="1"/>
  <c r="G214" i="24"/>
  <c r="G215" i="24" s="1"/>
  <c r="H254" i="24"/>
  <c r="H255" i="24" s="1"/>
  <c r="H146" i="24"/>
  <c r="H147" i="24" s="1"/>
  <c r="D151" i="24"/>
  <c r="D152" i="24"/>
  <c r="D126" i="24"/>
  <c r="I146" i="24"/>
  <c r="I147" i="24" s="1"/>
  <c r="D142" i="24"/>
  <c r="K166" i="24"/>
  <c r="K167" i="24" s="1"/>
  <c r="J146" i="24"/>
  <c r="J147" i="24" s="1"/>
  <c r="D138" i="24"/>
  <c r="D158" i="24"/>
  <c r="D221" i="24"/>
  <c r="F214" i="24"/>
  <c r="F215" i="24" s="1"/>
  <c r="F284" i="24"/>
  <c r="G101" i="24"/>
  <c r="G102" i="24" s="1"/>
  <c r="D155" i="24"/>
  <c r="J197" i="24"/>
  <c r="J198" i="24" s="1"/>
  <c r="I207" i="24"/>
  <c r="I208" i="24" s="1"/>
  <c r="D222" i="24"/>
  <c r="G281" i="24"/>
  <c r="G284" i="24" s="1"/>
  <c r="G285" i="24" s="1"/>
  <c r="H101" i="24"/>
  <c r="H102" i="24" s="1"/>
  <c r="D106" i="24"/>
  <c r="F183" i="24"/>
  <c r="F184" i="24" s="1"/>
  <c r="K197" i="24"/>
  <c r="K198" i="24" s="1"/>
  <c r="AH201" i="24"/>
  <c r="K48" i="33" s="1"/>
  <c r="J207" i="24"/>
  <c r="J208" i="24" s="1"/>
  <c r="G197" i="24"/>
  <c r="G198" i="24" s="1"/>
  <c r="I183" i="24"/>
  <c r="I184" i="24" s="1"/>
  <c r="G207" i="24"/>
  <c r="G208" i="24" s="1"/>
  <c r="I254" i="24"/>
  <c r="I255" i="24" s="1"/>
  <c r="J183" i="24"/>
  <c r="J184" i="24" s="1"/>
  <c r="D195" i="24"/>
  <c r="H207" i="24"/>
  <c r="H208" i="24" s="1"/>
  <c r="F127" i="24"/>
  <c r="F128" i="24" s="1"/>
  <c r="D193" i="24"/>
  <c r="F242" i="24"/>
  <c r="F243" i="24" s="1"/>
  <c r="D216" i="24"/>
  <c r="D182" i="24"/>
  <c r="G242" i="24"/>
  <c r="G243" i="24" s="1"/>
  <c r="D232" i="24"/>
  <c r="H242" i="24"/>
  <c r="H243" i="24" s="1"/>
  <c r="D249" i="24"/>
  <c r="D244" i="24"/>
  <c r="F254" i="24"/>
  <c r="F255" i="24" s="1"/>
  <c r="D219" i="24"/>
  <c r="J254" i="24"/>
  <c r="J255" i="24" s="1"/>
  <c r="D209" i="24"/>
  <c r="I214" i="24"/>
  <c r="I215" i="24" s="1"/>
  <c r="D224" i="24"/>
  <c r="H214" i="24"/>
  <c r="H215" i="24" s="1"/>
  <c r="D230" i="24"/>
  <c r="K254" i="24"/>
  <c r="K255" i="24" s="1"/>
  <c r="I242" i="24"/>
  <c r="I243" i="24" s="1"/>
  <c r="J242" i="24"/>
  <c r="J243" i="24" s="1"/>
  <c r="K242" i="24"/>
  <c r="K243" i="24" s="1"/>
  <c r="D239" i="24"/>
  <c r="D238" i="24"/>
  <c r="D237" i="24"/>
  <c r="D250" i="24"/>
  <c r="J265" i="24"/>
  <c r="J266" i="24" s="1"/>
  <c r="K265" i="24"/>
  <c r="K266" i="24" s="1"/>
  <c r="H274" i="24"/>
  <c r="H275" i="24" s="1"/>
  <c r="D272" i="24"/>
  <c r="D191" i="24"/>
  <c r="D262" i="24"/>
  <c r="D260" i="24"/>
  <c r="D259" i="24"/>
  <c r="F274" i="24"/>
  <c r="F275" i="24" s="1"/>
  <c r="D270" i="24"/>
  <c r="F265" i="24"/>
  <c r="F266" i="24" s="1"/>
  <c r="G265" i="24"/>
  <c r="G266" i="24" s="1"/>
  <c r="D256" i="24"/>
  <c r="AH268" i="24"/>
  <c r="K54" i="33" s="1"/>
  <c r="D273" i="24"/>
  <c r="D59" i="17"/>
  <c r="F59" i="17" s="1"/>
  <c r="L404" i="21" l="1"/>
  <c r="F404" i="21"/>
  <c r="E200" i="24"/>
  <c r="E199" i="24"/>
  <c r="F167" i="24"/>
  <c r="J284" i="24"/>
  <c r="J285" i="24" s="1"/>
  <c r="G283" i="24"/>
  <c r="F95" i="24"/>
  <c r="G42" i="24"/>
  <c r="F42" i="24"/>
  <c r="H42" i="24"/>
  <c r="K163" i="22"/>
  <c r="J28" i="22"/>
  <c r="J163" i="22"/>
  <c r="F28" i="22"/>
  <c r="F163" i="22"/>
  <c r="I28" i="22"/>
  <c r="I163" i="22"/>
  <c r="H28" i="22"/>
  <c r="H163" i="22"/>
  <c r="G163" i="22"/>
  <c r="K28" i="22"/>
  <c r="F153" i="22"/>
  <c r="F122" i="22"/>
  <c r="F78" i="22"/>
  <c r="K70" i="22"/>
  <c r="D77" i="22"/>
  <c r="D78" i="22" s="1"/>
  <c r="G28" i="22"/>
  <c r="R325" i="21"/>
  <c r="G368" i="21"/>
  <c r="H368" i="21"/>
  <c r="I368" i="21"/>
  <c r="J368" i="21"/>
  <c r="K368" i="21"/>
  <c r="L368" i="21"/>
  <c r="M368" i="21"/>
  <c r="N368" i="21"/>
  <c r="O368" i="21"/>
  <c r="P368" i="21"/>
  <c r="Q368" i="21"/>
  <c r="F368" i="21"/>
  <c r="R417" i="21"/>
  <c r="R159" i="21"/>
  <c r="R156" i="21"/>
  <c r="R157" i="21"/>
  <c r="R161" i="21"/>
  <c r="R158" i="21"/>
  <c r="R168" i="21"/>
  <c r="R150" i="21"/>
  <c r="R164" i="21"/>
  <c r="R153" i="21"/>
  <c r="R155" i="21"/>
  <c r="R149" i="21"/>
  <c r="R160" i="21"/>
  <c r="R169" i="21"/>
  <c r="R154" i="21"/>
  <c r="R151" i="21"/>
  <c r="R163" i="21"/>
  <c r="R152" i="21"/>
  <c r="R167" i="21"/>
  <c r="R162" i="21"/>
  <c r="R166" i="21"/>
  <c r="R165" i="21"/>
  <c r="F426" i="21"/>
  <c r="X423" i="21"/>
  <c r="AE422" i="21"/>
  <c r="K422" i="21"/>
  <c r="R421" i="21"/>
  <c r="Y420" i="21"/>
  <c r="K419" i="21"/>
  <c r="Q418" i="21"/>
  <c r="H416" i="21"/>
  <c r="O415" i="21"/>
  <c r="F413" i="21"/>
  <c r="M412" i="21"/>
  <c r="G410" i="21"/>
  <c r="N409" i="21"/>
  <c r="AF406" i="21"/>
  <c r="L406" i="21"/>
  <c r="S405" i="21"/>
  <c r="K403" i="21"/>
  <c r="AD400" i="21"/>
  <c r="J400" i="21"/>
  <c r="Q399" i="21"/>
  <c r="X398" i="21"/>
  <c r="AE397" i="21"/>
  <c r="K397" i="21"/>
  <c r="R396" i="21"/>
  <c r="Y395" i="21"/>
  <c r="AF394" i="21"/>
  <c r="L394" i="21"/>
  <c r="S393" i="21"/>
  <c r="Z392" i="21"/>
  <c r="F392" i="21"/>
  <c r="M391" i="21"/>
  <c r="K425" i="21"/>
  <c r="W423" i="21"/>
  <c r="AD422" i="21"/>
  <c r="J422" i="21"/>
  <c r="Q421" i="21"/>
  <c r="X420" i="21"/>
  <c r="J419" i="21"/>
  <c r="P418" i="21"/>
  <c r="G416" i="21"/>
  <c r="N415" i="21"/>
  <c r="AF412" i="21"/>
  <c r="L412" i="21"/>
  <c r="F425" i="21"/>
  <c r="K424" i="21"/>
  <c r="R423" i="21"/>
  <c r="Y422" i="21"/>
  <c r="AF421" i="21"/>
  <c r="L421" i="21"/>
  <c r="S420" i="21"/>
  <c r="K418" i="21"/>
  <c r="Q417" i="21"/>
  <c r="AC415" i="21"/>
  <c r="I415" i="21"/>
  <c r="AA412" i="21"/>
  <c r="G412" i="21"/>
  <c r="N411" i="21"/>
  <c r="AB409" i="21"/>
  <c r="G349" i="21"/>
  <c r="I424" i="21"/>
  <c r="P423" i="21"/>
  <c r="W422" i="21"/>
  <c r="AD421" i="21"/>
  <c r="J421" i="21"/>
  <c r="Q420" i="21"/>
  <c r="I418" i="21"/>
  <c r="O417" i="21"/>
  <c r="AA415" i="21"/>
  <c r="G415" i="21"/>
  <c r="Y412" i="21"/>
  <c r="L411" i="21"/>
  <c r="Z409" i="21"/>
  <c r="F409" i="21"/>
  <c r="X406" i="21"/>
  <c r="AE405" i="21"/>
  <c r="K405" i="21"/>
  <c r="H402" i="21"/>
  <c r="V400" i="21"/>
  <c r="AC399" i="21"/>
  <c r="I399" i="21"/>
  <c r="P398" i="21"/>
  <c r="W397" i="21"/>
  <c r="AD396" i="21"/>
  <c r="J396" i="21"/>
  <c r="Q395" i="21"/>
  <c r="X394" i="21"/>
  <c r="AE393" i="21"/>
  <c r="K393" i="21"/>
  <c r="R392" i="21"/>
  <c r="Y391" i="21"/>
  <c r="Z388" i="21"/>
  <c r="F388" i="21"/>
  <c r="M387" i="21"/>
  <c r="T386" i="21"/>
  <c r="AA385" i="21"/>
  <c r="G385" i="21"/>
  <c r="N384" i="21"/>
  <c r="Z382" i="21"/>
  <c r="F382" i="21"/>
  <c r="M381" i="21"/>
  <c r="T380" i="21"/>
  <c r="AF378" i="21"/>
  <c r="L378" i="21"/>
  <c r="S377" i="21"/>
  <c r="Z376" i="21"/>
  <c r="F376" i="21"/>
  <c r="M375" i="21"/>
  <c r="T374" i="21"/>
  <c r="AA373" i="21"/>
  <c r="G373" i="21"/>
  <c r="N372" i="21"/>
  <c r="U371" i="21"/>
  <c r="AB370" i="21"/>
  <c r="H370" i="21"/>
  <c r="T367" i="21"/>
  <c r="AA366" i="21"/>
  <c r="F349" i="21"/>
  <c r="H424" i="21"/>
  <c r="O423" i="21"/>
  <c r="V422" i="21"/>
  <c r="AC421" i="21"/>
  <c r="I421" i="21"/>
  <c r="P420" i="21"/>
  <c r="H418" i="21"/>
  <c r="N417" i="21"/>
  <c r="Z415" i="21"/>
  <c r="F415" i="21"/>
  <c r="X412" i="21"/>
  <c r="F424" i="21"/>
  <c r="M423" i="21"/>
  <c r="T422" i="21"/>
  <c r="AA421" i="21"/>
  <c r="G421" i="21"/>
  <c r="N420" i="21"/>
  <c r="F418" i="21"/>
  <c r="L417" i="21"/>
  <c r="X415" i="21"/>
  <c r="V412" i="21"/>
  <c r="I411" i="21"/>
  <c r="P410" i="21"/>
  <c r="W409" i="21"/>
  <c r="I408" i="21"/>
  <c r="U406" i="21"/>
  <c r="AB405" i="21"/>
  <c r="H405" i="21"/>
  <c r="S400" i="21"/>
  <c r="Z399" i="21"/>
  <c r="F399" i="21"/>
  <c r="M398" i="21"/>
  <c r="T397" i="21"/>
  <c r="AA396" i="21"/>
  <c r="G396" i="21"/>
  <c r="N395" i="21"/>
  <c r="U394" i="21"/>
  <c r="AB393" i="21"/>
  <c r="H393" i="21"/>
  <c r="O392" i="21"/>
  <c r="V391" i="21"/>
  <c r="I390" i="21"/>
  <c r="P389" i="21"/>
  <c r="W388" i="21"/>
  <c r="AD387" i="21"/>
  <c r="J387" i="21"/>
  <c r="Q386" i="21"/>
  <c r="X385" i="21"/>
  <c r="AE384" i="21"/>
  <c r="K384" i="21"/>
  <c r="W382" i="21"/>
  <c r="AD381" i="21"/>
  <c r="J381" i="21"/>
  <c r="Q380" i="21"/>
  <c r="AC378" i="21"/>
  <c r="I378" i="21"/>
  <c r="P377" i="21"/>
  <c r="W376" i="21"/>
  <c r="AD375" i="21"/>
  <c r="J375" i="21"/>
  <c r="Q374" i="21"/>
  <c r="X373" i="21"/>
  <c r="AE372" i="21"/>
  <c r="K372" i="21"/>
  <c r="R371" i="21"/>
  <c r="Y370" i="21"/>
  <c r="J369" i="21"/>
  <c r="Q367" i="21"/>
  <c r="X366" i="21"/>
  <c r="AF423" i="21"/>
  <c r="L423" i="21"/>
  <c r="S422" i="21"/>
  <c r="Z421" i="21"/>
  <c r="F421" i="21"/>
  <c r="M420" i="21"/>
  <c r="K417" i="21"/>
  <c r="W415" i="21"/>
  <c r="U412" i="21"/>
  <c r="H411" i="21"/>
  <c r="O410" i="21"/>
  <c r="V409" i="21"/>
  <c r="H408" i="21"/>
  <c r="T406" i="21"/>
  <c r="AA405" i="21"/>
  <c r="G405" i="21"/>
  <c r="K401" i="21"/>
  <c r="R400" i="21"/>
  <c r="Y399" i="21"/>
  <c r="AF398" i="21"/>
  <c r="L398" i="21"/>
  <c r="S397" i="21"/>
  <c r="Z396" i="21"/>
  <c r="F396" i="21"/>
  <c r="M395" i="21"/>
  <c r="T394" i="21"/>
  <c r="AA393" i="21"/>
  <c r="G393" i="21"/>
  <c r="N392" i="21"/>
  <c r="U391" i="21"/>
  <c r="H390" i="21"/>
  <c r="O389" i="21"/>
  <c r="V388" i="21"/>
  <c r="AC387" i="21"/>
  <c r="I387" i="21"/>
  <c r="P386" i="21"/>
  <c r="W385" i="21"/>
  <c r="AD384" i="21"/>
  <c r="J384" i="21"/>
  <c r="V382" i="21"/>
  <c r="AC381" i="21"/>
  <c r="I381" i="21"/>
  <c r="P380" i="21"/>
  <c r="AB378" i="21"/>
  <c r="H378" i="21"/>
  <c r="O377" i="21"/>
  <c r="V376" i="21"/>
  <c r="AC375" i="21"/>
  <c r="I375" i="21"/>
  <c r="P374" i="21"/>
  <c r="W373" i="21"/>
  <c r="AD372" i="21"/>
  <c r="J372" i="21"/>
  <c r="Q371" i="21"/>
  <c r="X370" i="21"/>
  <c r="I369" i="21"/>
  <c r="P367" i="21"/>
  <c r="AD423" i="21"/>
  <c r="J423" i="21"/>
  <c r="Q422" i="21"/>
  <c r="X421" i="21"/>
  <c r="AE420" i="21"/>
  <c r="K420" i="21"/>
  <c r="I417" i="21"/>
  <c r="U415" i="21"/>
  <c r="S412" i="21"/>
  <c r="F411" i="21"/>
  <c r="M410" i="21"/>
  <c r="T409" i="21"/>
  <c r="F408" i="21"/>
  <c r="K407" i="21"/>
  <c r="R406" i="21"/>
  <c r="Y405" i="21"/>
  <c r="I401" i="21"/>
  <c r="P400" i="21"/>
  <c r="W399" i="21"/>
  <c r="AD398" i="21"/>
  <c r="J398" i="21"/>
  <c r="Q397" i="21"/>
  <c r="X396" i="21"/>
  <c r="AE395" i="21"/>
  <c r="K395" i="21"/>
  <c r="R394" i="21"/>
  <c r="Y393" i="21"/>
  <c r="AF392" i="21"/>
  <c r="L392" i="21"/>
  <c r="S391" i="21"/>
  <c r="F390" i="21"/>
  <c r="M389" i="21"/>
  <c r="T388" i="21"/>
  <c r="AA387" i="21"/>
  <c r="G387" i="21"/>
  <c r="N386" i="21"/>
  <c r="U385" i="21"/>
  <c r="AB384" i="21"/>
  <c r="H384" i="21"/>
  <c r="T382" i="21"/>
  <c r="AA381" i="21"/>
  <c r="G381" i="21"/>
  <c r="N380" i="21"/>
  <c r="Z378" i="21"/>
  <c r="F378" i="21"/>
  <c r="M377" i="21"/>
  <c r="T376" i="21"/>
  <c r="AA375" i="21"/>
  <c r="G375" i="21"/>
  <c r="N374" i="21"/>
  <c r="U373" i="21"/>
  <c r="AB372" i="21"/>
  <c r="H372" i="21"/>
  <c r="O371" i="21"/>
  <c r="V370" i="21"/>
  <c r="G369" i="21"/>
  <c r="N367" i="21"/>
  <c r="U366" i="21"/>
  <c r="K426" i="21"/>
  <c r="AC423" i="21"/>
  <c r="I423" i="21"/>
  <c r="P422" i="21"/>
  <c r="W421" i="21"/>
  <c r="AD420" i="21"/>
  <c r="J420" i="21"/>
  <c r="H417" i="21"/>
  <c r="T415" i="21"/>
  <c r="K413" i="21"/>
  <c r="R412" i="21"/>
  <c r="L410" i="21"/>
  <c r="S409" i="21"/>
  <c r="J407" i="21"/>
  <c r="Q406" i="21"/>
  <c r="X405" i="21"/>
  <c r="K404" i="21"/>
  <c r="H401" i="21"/>
  <c r="O400" i="21"/>
  <c r="V399" i="21"/>
  <c r="AC398" i="21"/>
  <c r="I398" i="21"/>
  <c r="P397" i="21"/>
  <c r="W396" i="21"/>
  <c r="AD395" i="21"/>
  <c r="J395" i="21"/>
  <c r="Q394" i="21"/>
  <c r="X393" i="21"/>
  <c r="AE392" i="21"/>
  <c r="K392" i="21"/>
  <c r="R391" i="21"/>
  <c r="L389" i="21"/>
  <c r="S388" i="21"/>
  <c r="Z387" i="21"/>
  <c r="F387" i="21"/>
  <c r="M386" i="21"/>
  <c r="T385" i="21"/>
  <c r="AA384" i="21"/>
  <c r="G384" i="21"/>
  <c r="S382" i="21"/>
  <c r="Z381" i="21"/>
  <c r="F381" i="21"/>
  <c r="M380" i="21"/>
  <c r="Y378" i="21"/>
  <c r="AF377" i="21"/>
  <c r="L377" i="21"/>
  <c r="S376" i="21"/>
  <c r="Z375" i="21"/>
  <c r="F375" i="21"/>
  <c r="M374" i="21"/>
  <c r="T373" i="21"/>
  <c r="AA372" i="21"/>
  <c r="G372" i="21"/>
  <c r="N371" i="21"/>
  <c r="U370" i="21"/>
  <c r="F369" i="21"/>
  <c r="M367" i="21"/>
  <c r="T366" i="21"/>
  <c r="AA365" i="21"/>
  <c r="G365" i="21"/>
  <c r="N364" i="21"/>
  <c r="U363" i="21"/>
  <c r="I426" i="21"/>
  <c r="AA423" i="21"/>
  <c r="K423" i="21"/>
  <c r="AE421" i="21"/>
  <c r="U420" i="21"/>
  <c r="I419" i="21"/>
  <c r="J412" i="21"/>
  <c r="AD409" i="21"/>
  <c r="V406" i="21"/>
  <c r="R405" i="21"/>
  <c r="K402" i="21"/>
  <c r="G401" i="21"/>
  <c r="G400" i="21"/>
  <c r="G399" i="21"/>
  <c r="AD397" i="21"/>
  <c r="AE396" i="21"/>
  <c r="AA395" i="21"/>
  <c r="AA394" i="21"/>
  <c r="W393" i="21"/>
  <c r="W392" i="21"/>
  <c r="W391" i="21"/>
  <c r="R388" i="21"/>
  <c r="T387" i="21"/>
  <c r="V386" i="21"/>
  <c r="S385" i="21"/>
  <c r="U384" i="21"/>
  <c r="R382" i="21"/>
  <c r="T381" i="21"/>
  <c r="V380" i="21"/>
  <c r="S378" i="21"/>
  <c r="U377" i="21"/>
  <c r="R376" i="21"/>
  <c r="T375" i="21"/>
  <c r="V374" i="21"/>
  <c r="S373" i="21"/>
  <c r="U372" i="21"/>
  <c r="W371" i="21"/>
  <c r="T370" i="21"/>
  <c r="V367" i="21"/>
  <c r="V366" i="21"/>
  <c r="Z365" i="21"/>
  <c r="AF364" i="21"/>
  <c r="K364" i="21"/>
  <c r="Q363" i="21"/>
  <c r="X362" i="21"/>
  <c r="AE361" i="21"/>
  <c r="K361" i="21"/>
  <c r="R360" i="21"/>
  <c r="Y359" i="21"/>
  <c r="AF358" i="21"/>
  <c r="L358" i="21"/>
  <c r="S357" i="21"/>
  <c r="Z356" i="21"/>
  <c r="F356" i="21"/>
  <c r="M355" i="21"/>
  <c r="T354" i="21"/>
  <c r="AA353" i="21"/>
  <c r="G353" i="21"/>
  <c r="N352" i="21"/>
  <c r="U351" i="21"/>
  <c r="AB350" i="21"/>
  <c r="H350" i="21"/>
  <c r="Z349" i="21"/>
  <c r="J426" i="21"/>
  <c r="H423" i="21"/>
  <c r="AB421" i="21"/>
  <c r="T420" i="21"/>
  <c r="H419" i="21"/>
  <c r="K416" i="21"/>
  <c r="I412" i="21"/>
  <c r="AC409" i="21"/>
  <c r="S406" i="21"/>
  <c r="Q405" i="21"/>
  <c r="J402" i="21"/>
  <c r="F401" i="21"/>
  <c r="F400" i="21"/>
  <c r="AE398" i="21"/>
  <c r="AC397" i="21"/>
  <c r="AC396" i="21"/>
  <c r="Z395" i="21"/>
  <c r="Z394" i="21"/>
  <c r="H426" i="21"/>
  <c r="G423" i="21"/>
  <c r="Y421" i="21"/>
  <c r="R420" i="21"/>
  <c r="G419" i="21"/>
  <c r="J416" i="21"/>
  <c r="H412" i="21"/>
  <c r="AA409" i="21"/>
  <c r="P406" i="21"/>
  <c r="P405" i="21"/>
  <c r="G426" i="21"/>
  <c r="F423" i="21"/>
  <c r="V421" i="21"/>
  <c r="O420" i="21"/>
  <c r="F419" i="21"/>
  <c r="I416" i="21"/>
  <c r="F412" i="21"/>
  <c r="Y409" i="21"/>
  <c r="O406" i="21"/>
  <c r="O405" i="21"/>
  <c r="I403" i="21"/>
  <c r="G402" i="21"/>
  <c r="AE400" i="21"/>
  <c r="AE399" i="21"/>
  <c r="AA398" i="21"/>
  <c r="AA397" i="21"/>
  <c r="Y396" i="21"/>
  <c r="W395" i="21"/>
  <c r="W394" i="21"/>
  <c r="T393" i="21"/>
  <c r="T392" i="21"/>
  <c r="P391" i="21"/>
  <c r="Q389" i="21"/>
  <c r="O388" i="21"/>
  <c r="Q387" i="21"/>
  <c r="R386" i="21"/>
  <c r="P385" i="21"/>
  <c r="R384" i="21"/>
  <c r="O382" i="21"/>
  <c r="Q381" i="21"/>
  <c r="R380" i="21"/>
  <c r="P378" i="21"/>
  <c r="Q377" i="21"/>
  <c r="O376" i="21"/>
  <c r="Q375" i="21"/>
  <c r="R374" i="21"/>
  <c r="P373" i="21"/>
  <c r="R372" i="21"/>
  <c r="S371" i="21"/>
  <c r="Q370" i="21"/>
  <c r="R367" i="21"/>
  <c r="Q366" i="21"/>
  <c r="W365" i="21"/>
  <c r="AC364" i="21"/>
  <c r="H364" i="21"/>
  <c r="N363" i="21"/>
  <c r="U362" i="21"/>
  <c r="AB361" i="21"/>
  <c r="H361" i="21"/>
  <c r="O360" i="21"/>
  <c r="V359" i="21"/>
  <c r="AC358" i="21"/>
  <c r="I358" i="21"/>
  <c r="P357" i="21"/>
  <c r="W356" i="21"/>
  <c r="AD355" i="21"/>
  <c r="J355" i="21"/>
  <c r="Q354" i="21"/>
  <c r="X353" i="21"/>
  <c r="AE352" i="21"/>
  <c r="K352" i="21"/>
  <c r="R351" i="21"/>
  <c r="Y350" i="21"/>
  <c r="I349" i="21"/>
  <c r="AC349" i="21"/>
  <c r="AA422" i="21"/>
  <c r="P421" i="21"/>
  <c r="G420" i="21"/>
  <c r="M417" i="21"/>
  <c r="AD415" i="21"/>
  <c r="G413" i="21"/>
  <c r="Q409" i="21"/>
  <c r="J406" i="21"/>
  <c r="J405" i="21"/>
  <c r="G404" i="21"/>
  <c r="Z400" i="21"/>
  <c r="X399" i="21"/>
  <c r="V398" i="21"/>
  <c r="V397" i="21"/>
  <c r="S396" i="21"/>
  <c r="S395" i="21"/>
  <c r="O394" i="21"/>
  <c r="O393" i="21"/>
  <c r="M392" i="21"/>
  <c r="K391" i="21"/>
  <c r="K390" i="21"/>
  <c r="I389" i="21"/>
  <c r="K388" i="21"/>
  <c r="L387" i="21"/>
  <c r="J386" i="21"/>
  <c r="L385" i="21"/>
  <c r="M384" i="21"/>
  <c r="I383" i="21"/>
  <c r="K382" i="21"/>
  <c r="L381" i="21"/>
  <c r="J380" i="21"/>
  <c r="J379" i="21"/>
  <c r="K378" i="21"/>
  <c r="I377" i="21"/>
  <c r="K376" i="21"/>
  <c r="L375" i="21"/>
  <c r="J374" i="21"/>
  <c r="L373" i="21"/>
  <c r="M372" i="21"/>
  <c r="K371" i="21"/>
  <c r="M370" i="21"/>
  <c r="J367" i="21"/>
  <c r="M366" i="21"/>
  <c r="S365" i="21"/>
  <c r="Y364" i="21"/>
  <c r="AE363" i="21"/>
  <c r="J363" i="21"/>
  <c r="Q362" i="21"/>
  <c r="X361" i="21"/>
  <c r="AE360" i="21"/>
  <c r="K360" i="21"/>
  <c r="R359" i="21"/>
  <c r="Y358" i="21"/>
  <c r="AF357" i="21"/>
  <c r="L357" i="21"/>
  <c r="S356" i="21"/>
  <c r="Z355" i="21"/>
  <c r="F355" i="21"/>
  <c r="M354" i="21"/>
  <c r="T353" i="21"/>
  <c r="AA352" i="21"/>
  <c r="G352" i="21"/>
  <c r="N351" i="21"/>
  <c r="U350" i="21"/>
  <c r="M349" i="21"/>
  <c r="G424" i="21"/>
  <c r="X422" i="21"/>
  <c r="N421" i="21"/>
  <c r="G417" i="21"/>
  <c r="Y415" i="21"/>
  <c r="AD412" i="21"/>
  <c r="O409" i="21"/>
  <c r="H407" i="21"/>
  <c r="H406" i="21"/>
  <c r="F405" i="21"/>
  <c r="X400" i="21"/>
  <c r="T399" i="21"/>
  <c r="T398" i="21"/>
  <c r="R397" i="21"/>
  <c r="P396" i="21"/>
  <c r="P395" i="21"/>
  <c r="M394" i="21"/>
  <c r="M393" i="21"/>
  <c r="I392" i="21"/>
  <c r="I391" i="21"/>
  <c r="G390" i="21"/>
  <c r="G389" i="21"/>
  <c r="I388" i="21"/>
  <c r="H387" i="21"/>
  <c r="H386" i="21"/>
  <c r="J385" i="21"/>
  <c r="I384" i="21"/>
  <c r="G383" i="21"/>
  <c r="I382" i="21"/>
  <c r="H381" i="21"/>
  <c r="H380" i="21"/>
  <c r="H379" i="21"/>
  <c r="G378" i="21"/>
  <c r="G377" i="21"/>
  <c r="I376" i="21"/>
  <c r="H375" i="21"/>
  <c r="H374" i="21"/>
  <c r="J373" i="21"/>
  <c r="I372" i="21"/>
  <c r="I371" i="21"/>
  <c r="K370" i="21"/>
  <c r="H369" i="21"/>
  <c r="H367" i="21"/>
  <c r="K366" i="21"/>
  <c r="Q365" i="21"/>
  <c r="W364" i="21"/>
  <c r="AC363" i="21"/>
  <c r="H363" i="21"/>
  <c r="O362" i="21"/>
  <c r="V361" i="21"/>
  <c r="AC360" i="21"/>
  <c r="I360" i="21"/>
  <c r="P359" i="21"/>
  <c r="W358" i="21"/>
  <c r="AD357" i="21"/>
  <c r="J357" i="21"/>
  <c r="Q356" i="21"/>
  <c r="X355" i="21"/>
  <c r="AE354" i="21"/>
  <c r="K354" i="21"/>
  <c r="R353" i="21"/>
  <c r="Y352" i="21"/>
  <c r="AF351" i="21"/>
  <c r="L351" i="21"/>
  <c r="S350" i="21"/>
  <c r="O349" i="21"/>
  <c r="AE423" i="21"/>
  <c r="U422" i="21"/>
  <c r="M421" i="21"/>
  <c r="F417" i="21"/>
  <c r="V415" i="21"/>
  <c r="AC412" i="21"/>
  <c r="M409" i="21"/>
  <c r="G407" i="21"/>
  <c r="G406" i="21"/>
  <c r="W400" i="21"/>
  <c r="S399" i="21"/>
  <c r="S398" i="21"/>
  <c r="O397" i="21"/>
  <c r="O396" i="21"/>
  <c r="O395" i="21"/>
  <c r="K394" i="21"/>
  <c r="L393" i="21"/>
  <c r="H392" i="21"/>
  <c r="H391" i="21"/>
  <c r="F389" i="21"/>
  <c r="H388" i="21"/>
  <c r="AF386" i="21"/>
  <c r="G386" i="21"/>
  <c r="I385" i="21"/>
  <c r="F384" i="21"/>
  <c r="F383" i="21"/>
  <c r="H382" i="21"/>
  <c r="AF380" i="21"/>
  <c r="G380" i="21"/>
  <c r="G379" i="21"/>
  <c r="AE377" i="21"/>
  <c r="F377" i="21"/>
  <c r="H376" i="21"/>
  <c r="AF374" i="21"/>
  <c r="G374" i="21"/>
  <c r="I373" i="21"/>
  <c r="F372" i="21"/>
  <c r="H371" i="21"/>
  <c r="J370" i="21"/>
  <c r="AF367" i="21"/>
  <c r="G367" i="21"/>
  <c r="J366" i="21"/>
  <c r="P365" i="21"/>
  <c r="V364" i="21"/>
  <c r="AB363" i="21"/>
  <c r="G363" i="21"/>
  <c r="AB423" i="21"/>
  <c r="R422" i="21"/>
  <c r="K421" i="21"/>
  <c r="O418" i="21"/>
  <c r="S415" i="21"/>
  <c r="AB412" i="21"/>
  <c r="Q410" i="21"/>
  <c r="L409" i="21"/>
  <c r="K408" i="21"/>
  <c r="F407" i="21"/>
  <c r="F406" i="21"/>
  <c r="U400" i="21"/>
  <c r="R399" i="21"/>
  <c r="R398" i="21"/>
  <c r="N397" i="21"/>
  <c r="N396" i="21"/>
  <c r="L395" i="21"/>
  <c r="Z423" i="21"/>
  <c r="O422" i="21"/>
  <c r="H421" i="21"/>
  <c r="N418" i="21"/>
  <c r="R415" i="21"/>
  <c r="Z412" i="21"/>
  <c r="N410" i="21"/>
  <c r="K409" i="21"/>
  <c r="J408" i="21"/>
  <c r="AE406" i="21"/>
  <c r="AF405" i="21"/>
  <c r="T400" i="21"/>
  <c r="P399" i="21"/>
  <c r="Q398" i="21"/>
  <c r="M397" i="21"/>
  <c r="M396" i="21"/>
  <c r="I395" i="21"/>
  <c r="I394" i="21"/>
  <c r="I393" i="21"/>
  <c r="AF391" i="21"/>
  <c r="F391" i="21"/>
  <c r="AE388" i="21"/>
  <c r="AF387" i="21"/>
  <c r="AD386" i="21"/>
  <c r="AF385" i="21"/>
  <c r="F385" i="21"/>
  <c r="AE382" i="21"/>
  <c r="AF381" i="21"/>
  <c r="AD380" i="21"/>
  <c r="AE378" i="21"/>
  <c r="AC377" i="21"/>
  <c r="AE376" i="21"/>
  <c r="AF375" i="21"/>
  <c r="AD374" i="21"/>
  <c r="AF373" i="21"/>
  <c r="F373" i="21"/>
  <c r="AE371" i="21"/>
  <c r="F371" i="21"/>
  <c r="G370" i="21"/>
  <c r="AD367" i="21"/>
  <c r="AF366" i="21"/>
  <c r="H366" i="21"/>
  <c r="N365" i="21"/>
  <c r="T364" i="21"/>
  <c r="Z363" i="21"/>
  <c r="AF362" i="21"/>
  <c r="L362" i="21"/>
  <c r="S361" i="21"/>
  <c r="Z360" i="21"/>
  <c r="Y423" i="21"/>
  <c r="N422" i="21"/>
  <c r="AF420" i="21"/>
  <c r="M418" i="21"/>
  <c r="Q415" i="21"/>
  <c r="W412" i="21"/>
  <c r="Q411" i="21"/>
  <c r="K410" i="21"/>
  <c r="J409" i="21"/>
  <c r="G408" i="21"/>
  <c r="AD406" i="21"/>
  <c r="AD405" i="21"/>
  <c r="Q400" i="21"/>
  <c r="O399" i="21"/>
  <c r="O398" i="21"/>
  <c r="L397" i="21"/>
  <c r="L396" i="21"/>
  <c r="H395" i="21"/>
  <c r="H394" i="21"/>
  <c r="F393" i="21"/>
  <c r="AE391" i="21"/>
  <c r="AD388" i="21"/>
  <c r="AE387" i="21"/>
  <c r="AC386" i="21"/>
  <c r="AE385" i="21"/>
  <c r="AF384" i="21"/>
  <c r="AD382" i="21"/>
  <c r="AE381" i="21"/>
  <c r="AC380" i="21"/>
  <c r="AD378" i="21"/>
  <c r="AB377" i="21"/>
  <c r="AD376" i="21"/>
  <c r="AE375" i="21"/>
  <c r="AC374" i="21"/>
  <c r="AE373" i="21"/>
  <c r="AF372" i="21"/>
  <c r="AD371" i="21"/>
  <c r="AF370" i="21"/>
  <c r="F370" i="21"/>
  <c r="AC367" i="21"/>
  <c r="AE366" i="21"/>
  <c r="G366" i="21"/>
  <c r="M365" i="21"/>
  <c r="S364" i="21"/>
  <c r="Y363" i="21"/>
  <c r="AE362" i="21"/>
  <c r="K362" i="21"/>
  <c r="R361" i="21"/>
  <c r="Y360" i="21"/>
  <c r="J425" i="21"/>
  <c r="V423" i="21"/>
  <c r="M422" i="21"/>
  <c r="AC420" i="21"/>
  <c r="L418" i="21"/>
  <c r="P415" i="21"/>
  <c r="T412" i="21"/>
  <c r="P411" i="21"/>
  <c r="J410" i="21"/>
  <c r="I409" i="21"/>
  <c r="AC406" i="21"/>
  <c r="AC405" i="21"/>
  <c r="N400" i="21"/>
  <c r="N399" i="21"/>
  <c r="N398" i="21"/>
  <c r="J397" i="21"/>
  <c r="K396" i="21"/>
  <c r="G395" i="21"/>
  <c r="G394" i="21"/>
  <c r="AD392" i="21"/>
  <c r="AD391" i="21"/>
  <c r="AC388" i="21"/>
  <c r="AB387" i="21"/>
  <c r="AB386" i="21"/>
  <c r="AD385" i="21"/>
  <c r="AC384" i="21"/>
  <c r="AC382" i="21"/>
  <c r="AB381" i="21"/>
  <c r="AB380" i="21"/>
  <c r="AA378" i="21"/>
  <c r="AA377" i="21"/>
  <c r="AC376" i="21"/>
  <c r="AB375" i="21"/>
  <c r="AB374" i="21"/>
  <c r="AD373" i="21"/>
  <c r="AC372" i="21"/>
  <c r="AC371" i="21"/>
  <c r="AE370" i="21"/>
  <c r="AB367" i="21"/>
  <c r="AD366" i="21"/>
  <c r="F366" i="21"/>
  <c r="L365" i="21"/>
  <c r="R364" i="21"/>
  <c r="X363" i="21"/>
  <c r="AD362" i="21"/>
  <c r="I425" i="21"/>
  <c r="U423" i="21"/>
  <c r="L422" i="21"/>
  <c r="AB420" i="21"/>
  <c r="J418" i="21"/>
  <c r="M415" i="21"/>
  <c r="Q412" i="21"/>
  <c r="O411" i="21"/>
  <c r="I410" i="21"/>
  <c r="H409" i="21"/>
  <c r="AB406" i="21"/>
  <c r="Z405" i="21"/>
  <c r="M400" i="21"/>
  <c r="M399" i="21"/>
  <c r="K398" i="21"/>
  <c r="I397" i="21"/>
  <c r="I396" i="21"/>
  <c r="F395" i="21"/>
  <c r="F394" i="21"/>
  <c r="AC392" i="21"/>
  <c r="AC391" i="21"/>
  <c r="AB388" i="21"/>
  <c r="Y387" i="21"/>
  <c r="AA386" i="21"/>
  <c r="AC385" i="21"/>
  <c r="Z384" i="21"/>
  <c r="AB382" i="21"/>
  <c r="Y381" i="21"/>
  <c r="AA380" i="21"/>
  <c r="X378" i="21"/>
  <c r="Z377" i="21"/>
  <c r="AB376" i="21"/>
  <c r="Y375" i="21"/>
  <c r="AA374" i="21"/>
  <c r="F350" i="21"/>
  <c r="N423" i="21"/>
  <c r="F420" i="21"/>
  <c r="AE412" i="21"/>
  <c r="AE409" i="21"/>
  <c r="I407" i="21"/>
  <c r="F402" i="21"/>
  <c r="AA399" i="21"/>
  <c r="H397" i="21"/>
  <c r="AC394" i="21"/>
  <c r="AA392" i="21"/>
  <c r="G391" i="21"/>
  <c r="J389" i="21"/>
  <c r="P387" i="21"/>
  <c r="R385" i="21"/>
  <c r="X381" i="21"/>
  <c r="I380" i="21"/>
  <c r="N378" i="21"/>
  <c r="P376" i="21"/>
  <c r="W374" i="21"/>
  <c r="Z372" i="21"/>
  <c r="M371" i="21"/>
  <c r="AC366" i="21"/>
  <c r="U365" i="21"/>
  <c r="L364" i="21"/>
  <c r="AC362" i="21"/>
  <c r="AC361" i="21"/>
  <c r="AA360" i="21"/>
  <c r="AB359" i="21"/>
  <c r="AD358" i="21"/>
  <c r="AE357" i="21"/>
  <c r="F357" i="21"/>
  <c r="I356" i="21"/>
  <c r="K355" i="21"/>
  <c r="L354" i="21"/>
  <c r="N353" i="21"/>
  <c r="Q352" i="21"/>
  <c r="S351" i="21"/>
  <c r="T350" i="21"/>
  <c r="S349" i="21"/>
  <c r="AF422" i="21"/>
  <c r="F416" i="21"/>
  <c r="P412" i="21"/>
  <c r="X409" i="21"/>
  <c r="AA406" i="21"/>
  <c r="U399" i="21"/>
  <c r="G397" i="21"/>
  <c r="AB394" i="21"/>
  <c r="Y392" i="21"/>
  <c r="H389" i="21"/>
  <c r="O387" i="21"/>
  <c r="Q385" i="21"/>
  <c r="W381" i="21"/>
  <c r="F380" i="21"/>
  <c r="M378" i="21"/>
  <c r="N376" i="21"/>
  <c r="U374" i="21"/>
  <c r="Y372" i="21"/>
  <c r="L371" i="21"/>
  <c r="AB366" i="21"/>
  <c r="T365" i="21"/>
  <c r="J364" i="21"/>
  <c r="AB362" i="21"/>
  <c r="AA361" i="21"/>
  <c r="X360" i="21"/>
  <c r="AA359" i="21"/>
  <c r="AB358" i="21"/>
  <c r="AC357" i="21"/>
  <c r="AF356" i="21"/>
  <c r="H356" i="21"/>
  <c r="I355" i="21"/>
  <c r="J354" i="21"/>
  <c r="M353" i="21"/>
  <c r="P352" i="21"/>
  <c r="Q351" i="21"/>
  <c r="R350" i="21"/>
  <c r="T349" i="21"/>
  <c r="AC422" i="21"/>
  <c r="AF415" i="21"/>
  <c r="O412" i="21"/>
  <c r="U409" i="21"/>
  <c r="Z406" i="21"/>
  <c r="J404" i="21"/>
  <c r="L399" i="21"/>
  <c r="F397" i="21"/>
  <c r="Y394" i="21"/>
  <c r="X392" i="21"/>
  <c r="AF388" i="21"/>
  <c r="N387" i="21"/>
  <c r="O385" i="21"/>
  <c r="V381" i="21"/>
  <c r="J378" i="21"/>
  <c r="M376" i="21"/>
  <c r="S374" i="21"/>
  <c r="X372" i="21"/>
  <c r="J371" i="21"/>
  <c r="Z366" i="21"/>
  <c r="R365" i="21"/>
  <c r="I364" i="21"/>
  <c r="AA362" i="21"/>
  <c r="Z361" i="21"/>
  <c r="W360" i="21"/>
  <c r="Z359" i="21"/>
  <c r="AA358" i="21"/>
  <c r="AB357" i="21"/>
  <c r="AE356" i="21"/>
  <c r="G356" i="21"/>
  <c r="H355" i="21"/>
  <c r="I354" i="21"/>
  <c r="L353" i="21"/>
  <c r="O352" i="21"/>
  <c r="P351" i="21"/>
  <c r="Q350" i="21"/>
  <c r="U349" i="21"/>
  <c r="AB422" i="21"/>
  <c r="AE415" i="21"/>
  <c r="N412" i="21"/>
  <c r="R409" i="21"/>
  <c r="Y406" i="21"/>
  <c r="I404" i="21"/>
  <c r="K399" i="21"/>
  <c r="AF396" i="21"/>
  <c r="V394" i="21"/>
  <c r="V392" i="21"/>
  <c r="AA388" i="21"/>
  <c r="K387" i="21"/>
  <c r="N385" i="21"/>
  <c r="U381" i="21"/>
  <c r="AD377" i="21"/>
  <c r="L376" i="21"/>
  <c r="O374" i="21"/>
  <c r="W372" i="21"/>
  <c r="G371" i="21"/>
  <c r="Y366" i="21"/>
  <c r="O365" i="21"/>
  <c r="G364" i="21"/>
  <c r="Z362" i="21"/>
  <c r="Y361" i="21"/>
  <c r="V360" i="21"/>
  <c r="X359" i="21"/>
  <c r="Z422" i="21"/>
  <c r="AB415" i="21"/>
  <c r="K412" i="21"/>
  <c r="P409" i="21"/>
  <c r="W406" i="21"/>
  <c r="H404" i="21"/>
  <c r="J399" i="21"/>
  <c r="AB396" i="21"/>
  <c r="S394" i="21"/>
  <c r="U392" i="21"/>
  <c r="Y388" i="21"/>
  <c r="AE386" i="21"/>
  <c r="M385" i="21"/>
  <c r="S381" i="21"/>
  <c r="Y377" i="21"/>
  <c r="J376" i="21"/>
  <c r="L374" i="21"/>
  <c r="V372" i="21"/>
  <c r="AD370" i="21"/>
  <c r="W366" i="21"/>
  <c r="K365" i="21"/>
  <c r="F364" i="21"/>
  <c r="Y362" i="21"/>
  <c r="W361" i="21"/>
  <c r="U360" i="21"/>
  <c r="W359" i="21"/>
  <c r="X358" i="21"/>
  <c r="Z357" i="21"/>
  <c r="AC356" i="21"/>
  <c r="AE355" i="21"/>
  <c r="AF354" i="21"/>
  <c r="G354" i="21"/>
  <c r="J353" i="21"/>
  <c r="L352" i="21"/>
  <c r="M351" i="21"/>
  <c r="O350" i="21"/>
  <c r="W349" i="21"/>
  <c r="I422" i="21"/>
  <c r="L415" i="21"/>
  <c r="G409" i="21"/>
  <c r="N406" i="21"/>
  <c r="H399" i="21"/>
  <c r="V396" i="21"/>
  <c r="P394" i="21"/>
  <c r="S392" i="21"/>
  <c r="X388" i="21"/>
  <c r="Z386" i="21"/>
  <c r="K385" i="21"/>
  <c r="K383" i="21"/>
  <c r="R381" i="21"/>
  <c r="X377" i="21"/>
  <c r="G376" i="21"/>
  <c r="K374" i="21"/>
  <c r="T372" i="21"/>
  <c r="AC370" i="21"/>
  <c r="S366" i="21"/>
  <c r="J365" i="21"/>
  <c r="AF363" i="21"/>
  <c r="W362" i="21"/>
  <c r="U361" i="21"/>
  <c r="T360" i="21"/>
  <c r="U359" i="21"/>
  <c r="H422" i="21"/>
  <c r="K415" i="21"/>
  <c r="M406" i="21"/>
  <c r="AB398" i="21"/>
  <c r="U396" i="21"/>
  <c r="N394" i="21"/>
  <c r="Q392" i="21"/>
  <c r="U388" i="21"/>
  <c r="Y386" i="21"/>
  <c r="H385" i="21"/>
  <c r="J383" i="21"/>
  <c r="P381" i="21"/>
  <c r="W377" i="21"/>
  <c r="X375" i="21"/>
  <c r="I374" i="21"/>
  <c r="S372" i="21"/>
  <c r="AA370" i="21"/>
  <c r="K369" i="21"/>
  <c r="R366" i="21"/>
  <c r="I365" i="21"/>
  <c r="AD363" i="21"/>
  <c r="V362" i="21"/>
  <c r="T361" i="21"/>
  <c r="S360" i="21"/>
  <c r="T359" i="21"/>
  <c r="U358" i="21"/>
  <c r="X357" i="21"/>
  <c r="AA356" i="21"/>
  <c r="AB355" i="21"/>
  <c r="AC354" i="21"/>
  <c r="AF353" i="21"/>
  <c r="H353" i="21"/>
  <c r="I352" i="21"/>
  <c r="J351" i="21"/>
  <c r="M350" i="21"/>
  <c r="Y349" i="21"/>
  <c r="G422" i="21"/>
  <c r="J415" i="21"/>
  <c r="K406" i="21"/>
  <c r="J401" i="21"/>
  <c r="Z398" i="21"/>
  <c r="T396" i="21"/>
  <c r="J394" i="21"/>
  <c r="P392" i="21"/>
  <c r="Q388" i="21"/>
  <c r="X386" i="21"/>
  <c r="Y384" i="21"/>
  <c r="H383" i="21"/>
  <c r="O381" i="21"/>
  <c r="V377" i="21"/>
  <c r="W375" i="21"/>
  <c r="F374" i="21"/>
  <c r="Q372" i="21"/>
  <c r="Z370" i="21"/>
  <c r="AE367" i="21"/>
  <c r="P366" i="21"/>
  <c r="H365" i="21"/>
  <c r="AA363" i="21"/>
  <c r="T362" i="21"/>
  <c r="Q361" i="21"/>
  <c r="Q360" i="21"/>
  <c r="S359" i="21"/>
  <c r="T358" i="21"/>
  <c r="W357" i="21"/>
  <c r="Y356" i="21"/>
  <c r="AA355" i="21"/>
  <c r="AB354" i="21"/>
  <c r="AE353" i="21"/>
  <c r="F353" i="21"/>
  <c r="H352" i="21"/>
  <c r="I351" i="21"/>
  <c r="L350" i="21"/>
  <c r="AA349" i="21"/>
  <c r="F422" i="21"/>
  <c r="H415" i="21"/>
  <c r="I406" i="21"/>
  <c r="AF400" i="21"/>
  <c r="Y398" i="21"/>
  <c r="Q396" i="21"/>
  <c r="AF393" i="21"/>
  <c r="J392" i="21"/>
  <c r="P388" i="21"/>
  <c r="W386" i="21"/>
  <c r="X384" i="21"/>
  <c r="AF382" i="21"/>
  <c r="N381" i="21"/>
  <c r="T377" i="21"/>
  <c r="V375" i="21"/>
  <c r="AC373" i="21"/>
  <c r="P372" i="21"/>
  <c r="W370" i="21"/>
  <c r="AA367" i="21"/>
  <c r="O366" i="21"/>
  <c r="F365" i="21"/>
  <c r="W363" i="21"/>
  <c r="S362" i="21"/>
  <c r="P361" i="21"/>
  <c r="P360" i="21"/>
  <c r="Q359" i="21"/>
  <c r="S358" i="21"/>
  <c r="V357" i="21"/>
  <c r="X356" i="21"/>
  <c r="Y355" i="21"/>
  <c r="AA354" i="21"/>
  <c r="AD353" i="21"/>
  <c r="AF352" i="21"/>
  <c r="F352" i="21"/>
  <c r="H351" i="21"/>
  <c r="K350" i="21"/>
  <c r="AB349" i="21"/>
  <c r="H425" i="21"/>
  <c r="U421" i="21"/>
  <c r="G418" i="21"/>
  <c r="M411" i="21"/>
  <c r="W405" i="21"/>
  <c r="AC400" i="21"/>
  <c r="W398" i="21"/>
  <c r="H396" i="21"/>
  <c r="AD393" i="21"/>
  <c r="G392" i="21"/>
  <c r="N388" i="21"/>
  <c r="U386" i="21"/>
  <c r="W384" i="21"/>
  <c r="AA382" i="21"/>
  <c r="K381" i="21"/>
  <c r="R377" i="21"/>
  <c r="U375" i="21"/>
  <c r="AB373" i="21"/>
  <c r="O372" i="21"/>
  <c r="S370" i="21"/>
  <c r="Z367" i="21"/>
  <c r="N366" i="21"/>
  <c r="AE364" i="21"/>
  <c r="V363" i="21"/>
  <c r="R362" i="21"/>
  <c r="O361" i="21"/>
  <c r="N360" i="21"/>
  <c r="O359" i="21"/>
  <c r="R358" i="21"/>
  <c r="U357" i="21"/>
  <c r="V356" i="21"/>
  <c r="W355" i="21"/>
  <c r="Z354" i="21"/>
  <c r="AC353" i="21"/>
  <c r="AD352" i="21"/>
  <c r="AE351" i="21"/>
  <c r="G351" i="21"/>
  <c r="J350" i="21"/>
  <c r="AD349" i="21"/>
  <c r="G425" i="21"/>
  <c r="T421" i="21"/>
  <c r="K411" i="21"/>
  <c r="V405" i="21"/>
  <c r="J403" i="21"/>
  <c r="AB400" i="21"/>
  <c r="U398" i="21"/>
  <c r="AF395" i="21"/>
  <c r="AC393" i="21"/>
  <c r="AB391" i="21"/>
  <c r="J390" i="21"/>
  <c r="M388" i="21"/>
  <c r="S386" i="21"/>
  <c r="V384" i="21"/>
  <c r="Y382" i="21"/>
  <c r="AE380" i="21"/>
  <c r="K379" i="21"/>
  <c r="N377" i="21"/>
  <c r="S375" i="21"/>
  <c r="Z373" i="21"/>
  <c r="L372" i="21"/>
  <c r="R370" i="21"/>
  <c r="Y367" i="21"/>
  <c r="L366" i="21"/>
  <c r="AD364" i="21"/>
  <c r="T363" i="21"/>
  <c r="P362" i="21"/>
  <c r="N361" i="21"/>
  <c r="M360" i="21"/>
  <c r="N359" i="21"/>
  <c r="Q358" i="21"/>
  <c r="T357" i="21"/>
  <c r="U356" i="21"/>
  <c r="V355" i="21"/>
  <c r="Y354" i="21"/>
  <c r="AB353" i="21"/>
  <c r="AC352" i="21"/>
  <c r="AD351" i="21"/>
  <c r="F351" i="21"/>
  <c r="I350" i="21"/>
  <c r="AE349" i="21"/>
  <c r="S421" i="21"/>
  <c r="J411" i="21"/>
  <c r="U405" i="21"/>
  <c r="H403" i="21"/>
  <c r="AA400" i="21"/>
  <c r="H398" i="21"/>
  <c r="AC395" i="21"/>
  <c r="Z393" i="21"/>
  <c r="AA391" i="21"/>
  <c r="L388" i="21"/>
  <c r="O386" i="21"/>
  <c r="T384" i="21"/>
  <c r="X382" i="21"/>
  <c r="Z380" i="21"/>
  <c r="I379" i="21"/>
  <c r="K377" i="21"/>
  <c r="R375" i="21"/>
  <c r="Y373" i="21"/>
  <c r="AF371" i="21"/>
  <c r="P370" i="21"/>
  <c r="X367" i="21"/>
  <c r="I366" i="21"/>
  <c r="AB364" i="21"/>
  <c r="S363" i="21"/>
  <c r="N362" i="21"/>
  <c r="M361" i="21"/>
  <c r="L360" i="21"/>
  <c r="M359" i="21"/>
  <c r="P358" i="21"/>
  <c r="R357" i="21"/>
  <c r="T356" i="21"/>
  <c r="U355" i="21"/>
  <c r="X354" i="21"/>
  <c r="Z353" i="21"/>
  <c r="AB352" i="21"/>
  <c r="AC351" i="21"/>
  <c r="AF350" i="21"/>
  <c r="G350" i="21"/>
  <c r="AF349" i="21"/>
  <c r="O421" i="21"/>
  <c r="G411" i="21"/>
  <c r="T405" i="21"/>
  <c r="G403" i="21"/>
  <c r="Y400" i="21"/>
  <c r="G398" i="21"/>
  <c r="AB395" i="21"/>
  <c r="V393" i="21"/>
  <c r="Z391" i="21"/>
  <c r="J388" i="21"/>
  <c r="L386" i="21"/>
  <c r="S384" i="21"/>
  <c r="U382" i="21"/>
  <c r="Y380" i="21"/>
  <c r="F379" i="21"/>
  <c r="J377" i="21"/>
  <c r="P375" i="21"/>
  <c r="V373" i="21"/>
  <c r="AB371" i="21"/>
  <c r="O370" i="21"/>
  <c r="W367" i="21"/>
  <c r="AF365" i="21"/>
  <c r="AA364" i="21"/>
  <c r="R363" i="21"/>
  <c r="M362" i="21"/>
  <c r="L361" i="21"/>
  <c r="J360" i="21"/>
  <c r="L359" i="21"/>
  <c r="O358" i="21"/>
  <c r="Q357" i="21"/>
  <c r="R356" i="21"/>
  <c r="T355" i="21"/>
  <c r="W354" i="21"/>
  <c r="Y353" i="21"/>
  <c r="Z352" i="21"/>
  <c r="AB351" i="21"/>
  <c r="AE350" i="21"/>
  <c r="H349" i="21"/>
  <c r="AA420" i="21"/>
  <c r="N405" i="21"/>
  <c r="F403" i="21"/>
  <c r="L400" i="21"/>
  <c r="F398" i="21"/>
  <c r="X395" i="21"/>
  <c r="U393" i="21"/>
  <c r="X391" i="21"/>
  <c r="G388" i="21"/>
  <c r="K386" i="21"/>
  <c r="Q384" i="21"/>
  <c r="Q382" i="21"/>
  <c r="X380" i="21"/>
  <c r="W378" i="21"/>
  <c r="H377" i="21"/>
  <c r="O375" i="21"/>
  <c r="R373" i="21"/>
  <c r="AA371" i="21"/>
  <c r="N370" i="21"/>
  <c r="U367" i="21"/>
  <c r="AE365" i="21"/>
  <c r="Z364" i="21"/>
  <c r="P363" i="21"/>
  <c r="J362" i="21"/>
  <c r="J361" i="21"/>
  <c r="H360" i="21"/>
  <c r="K359" i="21"/>
  <c r="N358" i="21"/>
  <c r="O357" i="21"/>
  <c r="P356" i="21"/>
  <c r="S355" i="21"/>
  <c r="V354" i="21"/>
  <c r="W353" i="21"/>
  <c r="X352" i="21"/>
  <c r="AA351" i="21"/>
  <c r="AD350" i="21"/>
  <c r="J349" i="21"/>
  <c r="Z420" i="21"/>
  <c r="M405" i="21"/>
  <c r="K400" i="21"/>
  <c r="AF397" i="21"/>
  <c r="V395" i="21"/>
  <c r="R393" i="21"/>
  <c r="T391" i="21"/>
  <c r="X387" i="21"/>
  <c r="I386" i="21"/>
  <c r="P384" i="21"/>
  <c r="P382" i="21"/>
  <c r="W380" i="21"/>
  <c r="V378" i="21"/>
  <c r="AF376" i="21"/>
  <c r="N375" i="21"/>
  <c r="Q373" i="21"/>
  <c r="Z371" i="21"/>
  <c r="L370" i="21"/>
  <c r="S367" i="21"/>
  <c r="AD365" i="21"/>
  <c r="X364" i="21"/>
  <c r="O363" i="21"/>
  <c r="I362" i="21"/>
  <c r="I361" i="21"/>
  <c r="G360" i="21"/>
  <c r="J359" i="21"/>
  <c r="M358" i="21"/>
  <c r="N357" i="21"/>
  <c r="O356" i="21"/>
  <c r="R355" i="21"/>
  <c r="U354" i="21"/>
  <c r="V353" i="21"/>
  <c r="W352" i="21"/>
  <c r="Z351" i="21"/>
  <c r="AC350" i="21"/>
  <c r="K349" i="21"/>
  <c r="T423" i="21"/>
  <c r="L420" i="21"/>
  <c r="J413" i="21"/>
  <c r="H410" i="21"/>
  <c r="AF399" i="21"/>
  <c r="Y397" i="21"/>
  <c r="R395" i="21"/>
  <c r="N393" i="21"/>
  <c r="N391" i="21"/>
  <c r="U387" i="21"/>
  <c r="Z385" i="21"/>
  <c r="L382" i="21"/>
  <c r="O380" i="21"/>
  <c r="R378" i="21"/>
  <c r="X376" i="21"/>
  <c r="Z374" i="21"/>
  <c r="M373" i="21"/>
  <c r="V371" i="21"/>
  <c r="K367" i="21"/>
  <c r="Y365" i="21"/>
  <c r="P364" i="21"/>
  <c r="K363" i="21"/>
  <c r="F362" i="21"/>
  <c r="AF360" i="21"/>
  <c r="AE359" i="21"/>
  <c r="G359" i="21"/>
  <c r="H358" i="21"/>
  <c r="I357" i="21"/>
  <c r="L356" i="21"/>
  <c r="O355" i="21"/>
  <c r="P354" i="21"/>
  <c r="Q353" i="21"/>
  <c r="T352" i="21"/>
  <c r="W351" i="21"/>
  <c r="X350" i="21"/>
  <c r="P349" i="21"/>
  <c r="S423" i="21"/>
  <c r="I420" i="21"/>
  <c r="I413" i="21"/>
  <c r="F410" i="21"/>
  <c r="AD399" i="21"/>
  <c r="X397" i="21"/>
  <c r="AE394" i="21"/>
  <c r="J393" i="21"/>
  <c r="L391" i="21"/>
  <c r="N389" i="21"/>
  <c r="S387" i="21"/>
  <c r="Y385" i="21"/>
  <c r="J382" i="21"/>
  <c r="L380" i="21"/>
  <c r="Q378" i="21"/>
  <c r="U376" i="21"/>
  <c r="Y374" i="21"/>
  <c r="K373" i="21"/>
  <c r="T371" i="21"/>
  <c r="I367" i="21"/>
  <c r="X365" i="21"/>
  <c r="O364" i="21"/>
  <c r="I363" i="21"/>
  <c r="AF361" i="21"/>
  <c r="AD360" i="21"/>
  <c r="AD359" i="21"/>
  <c r="F359" i="21"/>
  <c r="G358" i="21"/>
  <c r="H357" i="21"/>
  <c r="K356" i="21"/>
  <c r="N355" i="21"/>
  <c r="O354" i="21"/>
  <c r="P353" i="21"/>
  <c r="S352" i="21"/>
  <c r="V351" i="21"/>
  <c r="W350" i="21"/>
  <c r="Q349" i="21"/>
  <c r="AA376" i="21"/>
  <c r="V365" i="21"/>
  <c r="V358" i="21"/>
  <c r="AD354" i="21"/>
  <c r="K351" i="21"/>
  <c r="J424" i="21"/>
  <c r="K389" i="21"/>
  <c r="Y376" i="21"/>
  <c r="U364" i="21"/>
  <c r="K358" i="21"/>
  <c r="S354" i="21"/>
  <c r="AA350" i="21"/>
  <c r="Q423" i="21"/>
  <c r="W387" i="21"/>
  <c r="Q376" i="21"/>
  <c r="Q364" i="21"/>
  <c r="J358" i="21"/>
  <c r="R354" i="21"/>
  <c r="Z350" i="21"/>
  <c r="W420" i="21"/>
  <c r="I402" i="21"/>
  <c r="V387" i="21"/>
  <c r="K375" i="21"/>
  <c r="M364" i="21"/>
  <c r="F358" i="21"/>
  <c r="N354" i="21"/>
  <c r="V350" i="21"/>
  <c r="V420" i="21"/>
  <c r="I400" i="21"/>
  <c r="R387" i="21"/>
  <c r="AE374" i="21"/>
  <c r="M363" i="21"/>
  <c r="AA357" i="21"/>
  <c r="H354" i="21"/>
  <c r="P350" i="21"/>
  <c r="H420" i="21"/>
  <c r="H400" i="21"/>
  <c r="F386" i="21"/>
  <c r="X374" i="21"/>
  <c r="L363" i="21"/>
  <c r="Y357" i="21"/>
  <c r="F354" i="21"/>
  <c r="N350" i="21"/>
  <c r="P417" i="21"/>
  <c r="AB399" i="21"/>
  <c r="AB385" i="21"/>
  <c r="O373" i="21"/>
  <c r="F363" i="21"/>
  <c r="M357" i="21"/>
  <c r="U353" i="21"/>
  <c r="L349" i="21"/>
  <c r="J417" i="21"/>
  <c r="AB397" i="21"/>
  <c r="V385" i="21"/>
  <c r="N373" i="21"/>
  <c r="H362" i="21"/>
  <c r="K357" i="21"/>
  <c r="S353" i="21"/>
  <c r="N349" i="21"/>
  <c r="Z397" i="21"/>
  <c r="O384" i="21"/>
  <c r="H373" i="21"/>
  <c r="G362" i="21"/>
  <c r="G357" i="21"/>
  <c r="O353" i="21"/>
  <c r="R349" i="21"/>
  <c r="U397" i="21"/>
  <c r="L384" i="21"/>
  <c r="Y371" i="21"/>
  <c r="AD361" i="21"/>
  <c r="AD356" i="21"/>
  <c r="K353" i="21"/>
  <c r="V349" i="21"/>
  <c r="U395" i="21"/>
  <c r="X371" i="21"/>
  <c r="G361" i="21"/>
  <c r="AB356" i="21"/>
  <c r="I353" i="21"/>
  <c r="X349" i="21"/>
  <c r="H413" i="21"/>
  <c r="T395" i="21"/>
  <c r="N382" i="21"/>
  <c r="P371" i="21"/>
  <c r="F361" i="21"/>
  <c r="N356" i="21"/>
  <c r="V352" i="21"/>
  <c r="AD394" i="21"/>
  <c r="M382" i="21"/>
  <c r="I370" i="21"/>
  <c r="AB360" i="21"/>
  <c r="M356" i="21"/>
  <c r="U352" i="21"/>
  <c r="Q393" i="21"/>
  <c r="G382" i="21"/>
  <c r="F360" i="21"/>
  <c r="J356" i="21"/>
  <c r="R352" i="21"/>
  <c r="AF409" i="21"/>
  <c r="P393" i="21"/>
  <c r="U380" i="21"/>
  <c r="AF359" i="21"/>
  <c r="AF355" i="21"/>
  <c r="M352" i="21"/>
  <c r="AB392" i="21"/>
  <c r="S380" i="21"/>
  <c r="O367" i="21"/>
  <c r="AC359" i="21"/>
  <c r="AC355" i="21"/>
  <c r="J352" i="21"/>
  <c r="O391" i="21"/>
  <c r="U378" i="21"/>
  <c r="F367" i="21"/>
  <c r="H359" i="21"/>
  <c r="P355" i="21"/>
  <c r="X351" i="21"/>
  <c r="O351" i="21"/>
  <c r="L405" i="21"/>
  <c r="I405" i="21"/>
  <c r="Q391" i="21"/>
  <c r="J391" i="21"/>
  <c r="K380" i="21"/>
  <c r="T378" i="21"/>
  <c r="O378" i="21"/>
  <c r="L367" i="21"/>
  <c r="AC365" i="21"/>
  <c r="AB365" i="21"/>
  <c r="I359" i="21"/>
  <c r="AE358" i="21"/>
  <c r="Z358" i="21"/>
  <c r="Q355" i="21"/>
  <c r="G355" i="21"/>
  <c r="Y351" i="21"/>
  <c r="T351" i="21"/>
  <c r="L355" i="21"/>
  <c r="R197" i="21"/>
  <c r="R190" i="21"/>
  <c r="R195" i="21"/>
  <c r="R194" i="21"/>
  <c r="R199" i="21"/>
  <c r="R198" i="21"/>
  <c r="R188" i="21"/>
  <c r="R189" i="21"/>
  <c r="R196" i="21"/>
  <c r="R200" i="21"/>
  <c r="R193" i="21"/>
  <c r="R191" i="21"/>
  <c r="R192" i="21"/>
  <c r="R305" i="21"/>
  <c r="R304" i="21"/>
  <c r="R302" i="21"/>
  <c r="R312" i="21"/>
  <c r="R316" i="21"/>
  <c r="R314" i="21"/>
  <c r="R310" i="21"/>
  <c r="R315" i="21"/>
  <c r="R307" i="21"/>
  <c r="R318" i="21"/>
  <c r="R309" i="21"/>
  <c r="R308" i="21"/>
  <c r="R311" i="21"/>
  <c r="R306" i="21"/>
  <c r="R317" i="21"/>
  <c r="R303" i="21"/>
  <c r="R301" i="21"/>
  <c r="R313" i="21"/>
  <c r="R239" i="21"/>
  <c r="R241" i="21"/>
  <c r="R237" i="21"/>
  <c r="R235" i="21"/>
  <c r="R240" i="21"/>
  <c r="R238" i="21"/>
  <c r="R236" i="21"/>
  <c r="R242" i="21"/>
  <c r="R203" i="21"/>
  <c r="R206" i="21"/>
  <c r="R212" i="21"/>
  <c r="R204" i="21"/>
  <c r="R205" i="21"/>
  <c r="R208" i="21"/>
  <c r="R207" i="21"/>
  <c r="R211" i="21"/>
  <c r="R210" i="21"/>
  <c r="R209" i="21"/>
  <c r="R247" i="21"/>
  <c r="R249" i="21"/>
  <c r="R245" i="21"/>
  <c r="R246" i="21"/>
  <c r="R248" i="21"/>
  <c r="R253" i="21"/>
  <c r="R252" i="21"/>
  <c r="R251" i="21"/>
  <c r="R250" i="21"/>
  <c r="R177" i="21"/>
  <c r="R175" i="21"/>
  <c r="R179" i="21"/>
  <c r="R180" i="21"/>
  <c r="R185" i="21"/>
  <c r="R174" i="21"/>
  <c r="R173" i="21"/>
  <c r="R184" i="21"/>
  <c r="R183" i="21"/>
  <c r="R178" i="21"/>
  <c r="R172" i="21"/>
  <c r="R181" i="21"/>
  <c r="R182" i="21"/>
  <c r="R176" i="21"/>
  <c r="R229" i="21"/>
  <c r="R215" i="21"/>
  <c r="R218" i="21"/>
  <c r="R228" i="21"/>
  <c r="R222" i="21"/>
  <c r="R232" i="21"/>
  <c r="R227" i="21"/>
  <c r="R216" i="21"/>
  <c r="R230" i="21"/>
  <c r="R219" i="21"/>
  <c r="R223" i="21"/>
  <c r="R226" i="21"/>
  <c r="R231" i="21"/>
  <c r="R220" i="21"/>
  <c r="R225" i="21"/>
  <c r="R217" i="21"/>
  <c r="R221" i="21"/>
  <c r="R224" i="21"/>
  <c r="R326" i="21"/>
  <c r="R327" i="21"/>
  <c r="R329" i="21"/>
  <c r="R328" i="21"/>
  <c r="R324" i="21"/>
  <c r="R341" i="21" s="1"/>
  <c r="R330" i="21"/>
  <c r="D279" i="21"/>
  <c r="E256" i="21" s="1"/>
  <c r="D14" i="21"/>
  <c r="D23" i="21"/>
  <c r="D24" i="21"/>
  <c r="D15" i="21"/>
  <c r="D26" i="21"/>
  <c r="D18" i="21"/>
  <c r="D25" i="21"/>
  <c r="D13" i="21"/>
  <c r="D10" i="21"/>
  <c r="D12" i="21"/>
  <c r="D17" i="21"/>
  <c r="D115" i="22"/>
  <c r="D121" i="22"/>
  <c r="D122" i="22" s="1"/>
  <c r="AH110" i="22"/>
  <c r="G47" i="33" s="1"/>
  <c r="K284" i="24"/>
  <c r="K285" i="24" s="1"/>
  <c r="AH77" i="22"/>
  <c r="D94" i="22"/>
  <c r="D95" i="22" s="1"/>
  <c r="H3" i="24"/>
  <c r="D146" i="24"/>
  <c r="AH101" i="24"/>
  <c r="K41" i="33" s="1"/>
  <c r="D166" i="24"/>
  <c r="D54" i="22"/>
  <c r="AH40" i="22"/>
  <c r="G39" i="33" s="1"/>
  <c r="D40" i="22"/>
  <c r="G369" i="24"/>
  <c r="AH214" i="24"/>
  <c r="K50" i="33" s="1"/>
  <c r="S199" i="24"/>
  <c r="S202" i="24" s="1"/>
  <c r="AH183" i="24"/>
  <c r="K46" i="33" s="1"/>
  <c r="AH146" i="24"/>
  <c r="K43" i="33" s="1"/>
  <c r="H283" i="24"/>
  <c r="H284" i="24"/>
  <c r="H285" i="24" s="1"/>
  <c r="D242" i="24"/>
  <c r="E230" i="24" s="1"/>
  <c r="D41" i="24"/>
  <c r="E39" i="24" s="1"/>
  <c r="J248" i="22"/>
  <c r="J249" i="22" s="1"/>
  <c r="D183" i="24"/>
  <c r="E171" i="24" s="1"/>
  <c r="I369" i="24"/>
  <c r="I276" i="24"/>
  <c r="D160" i="24"/>
  <c r="D265" i="24"/>
  <c r="E260" i="24" s="1"/>
  <c r="I284" i="24"/>
  <c r="I285" i="24" s="1"/>
  <c r="D101" i="24"/>
  <c r="E96" i="24" s="1"/>
  <c r="H369" i="24"/>
  <c r="O267" i="24"/>
  <c r="E268" i="24"/>
  <c r="N267" i="24"/>
  <c r="P267" i="24"/>
  <c r="M267" i="24"/>
  <c r="R267" i="24"/>
  <c r="Q267" i="24"/>
  <c r="L267" i="24"/>
  <c r="D214" i="24"/>
  <c r="F283" i="24"/>
  <c r="D94" i="24"/>
  <c r="R199" i="24"/>
  <c r="R202" i="24" s="1"/>
  <c r="F276" i="24"/>
  <c r="AH41" i="24"/>
  <c r="K38" i="33" s="1"/>
  <c r="J3" i="24"/>
  <c r="AH66" i="24"/>
  <c r="K39" i="33" s="1"/>
  <c r="D66" i="24"/>
  <c r="E43" i="24" s="1"/>
  <c r="J369" i="24"/>
  <c r="AH127" i="24"/>
  <c r="K42" i="33" s="1"/>
  <c r="AH166" i="24"/>
  <c r="K45" i="33" s="1"/>
  <c r="I3" i="24"/>
  <c r="K369" i="24"/>
  <c r="AH94" i="24"/>
  <c r="K40" i="33" s="1"/>
  <c r="AH152" i="22"/>
  <c r="D157" i="22"/>
  <c r="AH242" i="24"/>
  <c r="K51" i="33" s="1"/>
  <c r="D58" i="22"/>
  <c r="D59" i="22" s="1"/>
  <c r="AH265" i="24"/>
  <c r="K53" i="33" s="1"/>
  <c r="AH160" i="24"/>
  <c r="K44" i="33" s="1"/>
  <c r="K276" i="24"/>
  <c r="H276" i="24"/>
  <c r="AH254" i="24"/>
  <c r="K52" i="33" s="1"/>
  <c r="D127" i="24"/>
  <c r="E123" i="24" s="1"/>
  <c r="S267" i="24"/>
  <c r="S345" i="24" s="1"/>
  <c r="T4" i="24"/>
  <c r="AH106" i="22"/>
  <c r="D254" i="24"/>
  <c r="AH207" i="24"/>
  <c r="K49" i="33" s="1"/>
  <c r="G276" i="24"/>
  <c r="F369" i="24"/>
  <c r="J276" i="24"/>
  <c r="D274" i="24"/>
  <c r="E273" i="24" s="1"/>
  <c r="AH197" i="24"/>
  <c r="K47" i="33" s="1"/>
  <c r="AH274" i="24"/>
  <c r="K55" i="33" s="1"/>
  <c r="D207" i="24"/>
  <c r="D197" i="24"/>
  <c r="E190" i="24" s="1"/>
  <c r="K3" i="24"/>
  <c r="G3" i="24"/>
  <c r="D152" i="22"/>
  <c r="E142" i="22" s="1"/>
  <c r="AH27" i="22"/>
  <c r="F248" i="22"/>
  <c r="F249" i="22" s="1"/>
  <c r="AH157" i="22"/>
  <c r="G53" i="33" s="1"/>
  <c r="D87" i="22"/>
  <c r="AH69" i="22"/>
  <c r="G42" i="33" s="1"/>
  <c r="D69" i="22"/>
  <c r="AH94" i="22"/>
  <c r="G45" i="33" s="1"/>
  <c r="H248" i="22"/>
  <c r="H249" i="22" s="1"/>
  <c r="I248" i="22"/>
  <c r="F3" i="22"/>
  <c r="D110" i="22"/>
  <c r="E108" i="22" s="1"/>
  <c r="I3" i="22"/>
  <c r="AH58" i="22"/>
  <c r="G41" i="33" s="1"/>
  <c r="AH140" i="22"/>
  <c r="G51" i="33" s="1"/>
  <c r="K3" i="22"/>
  <c r="AH54" i="22"/>
  <c r="G40" i="33" s="1"/>
  <c r="K248" i="22"/>
  <c r="K249" i="22" s="1"/>
  <c r="AH115" i="22"/>
  <c r="D140" i="22"/>
  <c r="E127" i="22" s="1"/>
  <c r="G3" i="22"/>
  <c r="D27" i="22"/>
  <c r="E22" i="22" s="1"/>
  <c r="AH87" i="22"/>
  <c r="G44" i="33" s="1"/>
  <c r="T4" i="22"/>
  <c r="G248" i="22"/>
  <c r="G249" i="22" s="1"/>
  <c r="D106" i="22"/>
  <c r="E96" i="22" s="1"/>
  <c r="H3" i="22"/>
  <c r="AH125" i="22"/>
  <c r="AH121" i="22"/>
  <c r="G49" i="33" s="1"/>
  <c r="J3" i="22"/>
  <c r="D125" i="22"/>
  <c r="E123" i="22" s="1"/>
  <c r="D55" i="17"/>
  <c r="F55" i="17" s="1"/>
  <c r="H59" i="17"/>
  <c r="J59" i="17" s="1"/>
  <c r="D58" i="17"/>
  <c r="F340" i="21" l="1"/>
  <c r="I164" i="22"/>
  <c r="I340" i="21"/>
  <c r="J164" i="22"/>
  <c r="J340" i="21"/>
  <c r="K340" i="21"/>
  <c r="I249" i="22"/>
  <c r="G38" i="33"/>
  <c r="G164" i="22"/>
  <c r="G340" i="21"/>
  <c r="H164" i="22"/>
  <c r="H340" i="21"/>
  <c r="K57" i="33"/>
  <c r="K164" i="22"/>
  <c r="E201" i="24"/>
  <c r="N199" i="24"/>
  <c r="N202" i="24" s="1"/>
  <c r="O199" i="24"/>
  <c r="O202" i="24" s="1"/>
  <c r="P199" i="24"/>
  <c r="P202" i="24" s="1"/>
  <c r="Q199" i="24"/>
  <c r="Q202" i="24" s="1"/>
  <c r="M199" i="24"/>
  <c r="M202" i="24" s="1"/>
  <c r="L199" i="24"/>
  <c r="L202" i="24" s="1"/>
  <c r="M200" i="24"/>
  <c r="N200" i="24"/>
  <c r="L200" i="24"/>
  <c r="S200" i="24"/>
  <c r="R200" i="24"/>
  <c r="Q200" i="24"/>
  <c r="P200" i="24"/>
  <c r="O200" i="24"/>
  <c r="E165" i="24"/>
  <c r="E129" i="24"/>
  <c r="L129" i="24" s="1"/>
  <c r="E144" i="24"/>
  <c r="E143" i="24"/>
  <c r="E145" i="24"/>
  <c r="E164" i="24"/>
  <c r="N164" i="24" s="1"/>
  <c r="E162" i="24"/>
  <c r="P162" i="24" s="1"/>
  <c r="D167" i="24"/>
  <c r="E209" i="24"/>
  <c r="M209" i="24" s="1"/>
  <c r="E249" i="24"/>
  <c r="P249" i="24" s="1"/>
  <c r="E156" i="22"/>
  <c r="E160" i="22"/>
  <c r="E159" i="22"/>
  <c r="F164" i="22"/>
  <c r="F165" i="22"/>
  <c r="E114" i="22"/>
  <c r="R114" i="22" s="1"/>
  <c r="E113" i="22"/>
  <c r="E76" i="22"/>
  <c r="R76" i="22" s="1"/>
  <c r="E72" i="22"/>
  <c r="N72" i="22" s="1"/>
  <c r="E75" i="22"/>
  <c r="Q75" i="22" s="1"/>
  <c r="E71" i="22"/>
  <c r="L71" i="22" s="1"/>
  <c r="E80" i="22"/>
  <c r="L80" i="22" s="1"/>
  <c r="E82" i="22"/>
  <c r="E81" i="22"/>
  <c r="E73" i="22"/>
  <c r="S73" i="22" s="1"/>
  <c r="E74" i="22"/>
  <c r="E44" i="22"/>
  <c r="E47" i="22"/>
  <c r="E49" i="22"/>
  <c r="E48" i="22"/>
  <c r="E45" i="22"/>
  <c r="E50" i="22"/>
  <c r="E52" i="22"/>
  <c r="E51" i="22"/>
  <c r="E46" i="22"/>
  <c r="E43" i="22"/>
  <c r="E53" i="22"/>
  <c r="E33" i="22"/>
  <c r="M33" i="22" s="1"/>
  <c r="E37" i="22"/>
  <c r="E38" i="22"/>
  <c r="H165" i="22"/>
  <c r="E105" i="22"/>
  <c r="P105" i="22" s="1"/>
  <c r="D116" i="22"/>
  <c r="E120" i="22"/>
  <c r="P120" i="22" s="1"/>
  <c r="E112" i="22"/>
  <c r="E118" i="22"/>
  <c r="M118" i="22" s="1"/>
  <c r="E117" i="22"/>
  <c r="Q117" i="22" s="1"/>
  <c r="E57" i="22"/>
  <c r="M57" i="22" s="1"/>
  <c r="M238" i="22" s="1"/>
  <c r="E128" i="22"/>
  <c r="M128" i="22" s="1"/>
  <c r="E119" i="22"/>
  <c r="R119" i="22" s="1"/>
  <c r="S325" i="21"/>
  <c r="R368" i="21"/>
  <c r="R171" i="21"/>
  <c r="R418" i="21"/>
  <c r="AH410" i="21"/>
  <c r="AH422" i="21"/>
  <c r="AI360" i="21"/>
  <c r="AH398" i="21"/>
  <c r="R234" i="21"/>
  <c r="AH368" i="21"/>
  <c r="R332" i="21"/>
  <c r="R255" i="21"/>
  <c r="R187" i="21"/>
  <c r="R320" i="21"/>
  <c r="R410" i="21"/>
  <c r="AH365" i="21"/>
  <c r="AH362" i="21"/>
  <c r="AI353" i="21"/>
  <c r="AI375" i="21"/>
  <c r="AI395" i="21"/>
  <c r="AH395" i="21"/>
  <c r="AI382" i="21"/>
  <c r="AI364" i="21"/>
  <c r="AI380" i="21"/>
  <c r="T256" i="21"/>
  <c r="AH356" i="21"/>
  <c r="AI386" i="21"/>
  <c r="AI400" i="21"/>
  <c r="AH386" i="21"/>
  <c r="AH370" i="21"/>
  <c r="AI355" i="21"/>
  <c r="AI372" i="21"/>
  <c r="AI398" i="21"/>
  <c r="AI370" i="21"/>
  <c r="AI371" i="21"/>
  <c r="AI399" i="21"/>
  <c r="AI359" i="21"/>
  <c r="R411" i="21"/>
  <c r="AH384" i="21"/>
  <c r="AH355" i="21"/>
  <c r="AH400" i="21"/>
  <c r="AI385" i="21"/>
  <c r="AI415" i="21"/>
  <c r="AH372" i="21"/>
  <c r="AH388" i="21"/>
  <c r="AH350" i="21"/>
  <c r="AH394" i="21"/>
  <c r="AH393" i="21"/>
  <c r="AH371" i="21"/>
  <c r="AH391" i="21"/>
  <c r="AH420" i="21"/>
  <c r="AH418" i="21"/>
  <c r="AI361" i="21"/>
  <c r="AH406" i="21"/>
  <c r="AI420" i="21"/>
  <c r="AH387" i="21"/>
  <c r="AI373" i="21"/>
  <c r="AI365" i="21"/>
  <c r="AI357" i="21"/>
  <c r="AH373" i="21"/>
  <c r="AH423" i="21"/>
  <c r="AI377" i="21"/>
  <c r="AI387" i="21"/>
  <c r="AI392" i="21"/>
  <c r="AI376" i="21"/>
  <c r="AH376" i="21"/>
  <c r="S157" i="21"/>
  <c r="S161" i="21"/>
  <c r="S158" i="21"/>
  <c r="S168" i="21"/>
  <c r="S164" i="21"/>
  <c r="S153" i="21"/>
  <c r="S155" i="21"/>
  <c r="S166" i="21"/>
  <c r="S163" i="21"/>
  <c r="S160" i="21"/>
  <c r="S154" i="21"/>
  <c r="S169" i="21"/>
  <c r="S159" i="21"/>
  <c r="S165" i="21"/>
  <c r="S151" i="21"/>
  <c r="S152" i="21"/>
  <c r="S167" i="21"/>
  <c r="S150" i="21"/>
  <c r="S149" i="21"/>
  <c r="S162" i="21"/>
  <c r="S156" i="21"/>
  <c r="AI388" i="21"/>
  <c r="AH409" i="21"/>
  <c r="AH389" i="21"/>
  <c r="AI352" i="21"/>
  <c r="AH357" i="21"/>
  <c r="AI423" i="21"/>
  <c r="AI421" i="21"/>
  <c r="AH375" i="21"/>
  <c r="AH421" i="21"/>
  <c r="S317" i="21"/>
  <c r="S307" i="21"/>
  <c r="S411" i="21" s="1"/>
  <c r="S304" i="21"/>
  <c r="S316" i="21"/>
  <c r="S314" i="21"/>
  <c r="S310" i="21"/>
  <c r="S315" i="21"/>
  <c r="S308" i="21"/>
  <c r="S311" i="21"/>
  <c r="S312" i="21"/>
  <c r="S305" i="21"/>
  <c r="S302" i="21"/>
  <c r="S303" i="21"/>
  <c r="S301" i="21"/>
  <c r="S313" i="21"/>
  <c r="S306" i="21"/>
  <c r="S318" i="21"/>
  <c r="S309" i="21"/>
  <c r="AI397" i="21"/>
  <c r="K428" i="21"/>
  <c r="AI367" i="21"/>
  <c r="AI366" i="21"/>
  <c r="AI362" i="21"/>
  <c r="AI391" i="21"/>
  <c r="AH377" i="21"/>
  <c r="S237" i="21"/>
  <c r="S240" i="21"/>
  <c r="S238" i="21"/>
  <c r="S239" i="21"/>
  <c r="S235" i="21"/>
  <c r="S236" i="21"/>
  <c r="S241" i="21"/>
  <c r="S242" i="21"/>
  <c r="AH361" i="21"/>
  <c r="AH363" i="21"/>
  <c r="AH380" i="21"/>
  <c r="AI356" i="21"/>
  <c r="AH364" i="21"/>
  <c r="AI409" i="21"/>
  <c r="AI381" i="21"/>
  <c r="AI396" i="21"/>
  <c r="AH392" i="21"/>
  <c r="AI378" i="21"/>
  <c r="J428" i="21"/>
  <c r="AI349" i="21"/>
  <c r="I428" i="21"/>
  <c r="AI384" i="21"/>
  <c r="AH378" i="21"/>
  <c r="AI394" i="21"/>
  <c r="S417" i="21"/>
  <c r="AH358" i="21"/>
  <c r="AH352" i="21"/>
  <c r="AI393" i="21"/>
  <c r="S175" i="21"/>
  <c r="S180" i="21"/>
  <c r="S185" i="21"/>
  <c r="S174" i="21"/>
  <c r="S173" i="21"/>
  <c r="S184" i="21"/>
  <c r="S183" i="21"/>
  <c r="S172" i="21"/>
  <c r="S178" i="21"/>
  <c r="S179" i="21"/>
  <c r="S181" i="21"/>
  <c r="S182" i="21"/>
  <c r="S177" i="21"/>
  <c r="S176" i="21"/>
  <c r="S203" i="21"/>
  <c r="S209" i="21"/>
  <c r="S204" i="21"/>
  <c r="S212" i="21"/>
  <c r="S211" i="21"/>
  <c r="S205" i="21"/>
  <c r="S208" i="21"/>
  <c r="S210" i="21"/>
  <c r="S207" i="21"/>
  <c r="S206" i="21"/>
  <c r="AH417" i="21"/>
  <c r="AI354" i="21"/>
  <c r="AH412" i="21"/>
  <c r="AI363" i="21"/>
  <c r="AH349" i="21"/>
  <c r="F428" i="21"/>
  <c r="AH382" i="21"/>
  <c r="G428" i="21"/>
  <c r="R244" i="21"/>
  <c r="S197" i="21"/>
  <c r="S192" i="21"/>
  <c r="S200" i="21"/>
  <c r="S198" i="21"/>
  <c r="S190" i="21"/>
  <c r="S188" i="21"/>
  <c r="S195" i="21"/>
  <c r="S194" i="21"/>
  <c r="S191" i="21"/>
  <c r="S199" i="21"/>
  <c r="S189" i="21"/>
  <c r="S196" i="21"/>
  <c r="S193" i="21"/>
  <c r="AH351" i="21"/>
  <c r="H428" i="21"/>
  <c r="AI405" i="21"/>
  <c r="AH374" i="21"/>
  <c r="AH366" i="21"/>
  <c r="AI351" i="21"/>
  <c r="AH396" i="21"/>
  <c r="AH367" i="21"/>
  <c r="AI406" i="21"/>
  <c r="AI422" i="21"/>
  <c r="AI350" i="21"/>
  <c r="AH381" i="21"/>
  <c r="AH411" i="21"/>
  <c r="AH354" i="21"/>
  <c r="S247" i="21"/>
  <c r="S245" i="21"/>
  <c r="S249" i="21"/>
  <c r="S248" i="21"/>
  <c r="S246" i="21"/>
  <c r="S253" i="21"/>
  <c r="S250" i="21"/>
  <c r="S251" i="21"/>
  <c r="S252" i="21"/>
  <c r="R202" i="21"/>
  <c r="AI358" i="21"/>
  <c r="AH359" i="21"/>
  <c r="AI374" i="21"/>
  <c r="AH385" i="21"/>
  <c r="AI412" i="21"/>
  <c r="S218" i="21"/>
  <c r="S228" i="21"/>
  <c r="S229" i="21"/>
  <c r="S222" i="21"/>
  <c r="S227" i="21"/>
  <c r="S216" i="21"/>
  <c r="S231" i="21"/>
  <c r="S223" i="21"/>
  <c r="S220" i="21"/>
  <c r="S225" i="21"/>
  <c r="S232" i="21"/>
  <c r="S217" i="21"/>
  <c r="S221" i="21"/>
  <c r="S226" i="21"/>
  <c r="S215" i="21"/>
  <c r="S224" i="21"/>
  <c r="S219" i="21"/>
  <c r="S230" i="21"/>
  <c r="AH360" i="21"/>
  <c r="S329" i="21"/>
  <c r="S326" i="21"/>
  <c r="S327" i="21"/>
  <c r="S324" i="21"/>
  <c r="S341" i="21" s="1"/>
  <c r="S328" i="21"/>
  <c r="S330" i="21"/>
  <c r="AH353" i="21"/>
  <c r="AH405" i="21"/>
  <c r="AH397" i="21"/>
  <c r="AH399" i="21"/>
  <c r="AH415" i="21"/>
  <c r="M256" i="21"/>
  <c r="L256" i="21"/>
  <c r="N256" i="21"/>
  <c r="S256" i="21"/>
  <c r="R256" i="21"/>
  <c r="Q256" i="21"/>
  <c r="P256" i="21"/>
  <c r="O256" i="21"/>
  <c r="E272" i="21"/>
  <c r="E267" i="21"/>
  <c r="E262" i="21"/>
  <c r="E257" i="21"/>
  <c r="E268" i="21"/>
  <c r="E270" i="21"/>
  <c r="E258" i="21"/>
  <c r="E277" i="21"/>
  <c r="E274" i="21"/>
  <c r="E263" i="21"/>
  <c r="E259" i="21"/>
  <c r="E261" i="21"/>
  <c r="E273" i="21"/>
  <c r="E278" i="21"/>
  <c r="E265" i="21"/>
  <c r="E264" i="21"/>
  <c r="E269" i="21"/>
  <c r="E260" i="21"/>
  <c r="E266" i="21"/>
  <c r="E271" i="21"/>
  <c r="E275" i="21"/>
  <c r="E276" i="21"/>
  <c r="D280" i="21"/>
  <c r="G131" i="21"/>
  <c r="G147" i="21" s="1"/>
  <c r="F131" i="21"/>
  <c r="F147" i="21" s="1"/>
  <c r="I131" i="21"/>
  <c r="I147" i="21" s="1"/>
  <c r="H131" i="21"/>
  <c r="H147" i="21" s="1"/>
  <c r="K131" i="21"/>
  <c r="K147" i="21" s="1"/>
  <c r="J131" i="21"/>
  <c r="J147" i="21" s="1"/>
  <c r="E83" i="21"/>
  <c r="E84" i="21"/>
  <c r="E92" i="21"/>
  <c r="E82" i="21"/>
  <c r="E87" i="21"/>
  <c r="E95" i="21"/>
  <c r="E101" i="21"/>
  <c r="E86" i="21"/>
  <c r="E100" i="21"/>
  <c r="E80" i="21"/>
  <c r="E98" i="21"/>
  <c r="E96" i="21"/>
  <c r="E97" i="21"/>
  <c r="E85" i="21"/>
  <c r="E93" i="21"/>
  <c r="E103" i="21"/>
  <c r="E90" i="21"/>
  <c r="E91" i="21"/>
  <c r="E88" i="21"/>
  <c r="E102" i="21"/>
  <c r="E81" i="21"/>
  <c r="E99" i="21"/>
  <c r="E94" i="21"/>
  <c r="E89" i="21"/>
  <c r="D42" i="21"/>
  <c r="E10" i="21" s="1"/>
  <c r="AA10" i="21" s="1"/>
  <c r="E148" i="24"/>
  <c r="L148" i="24" s="1"/>
  <c r="E122" i="24"/>
  <c r="AA122" i="24" s="1"/>
  <c r="E163" i="24"/>
  <c r="E138" i="24"/>
  <c r="O138" i="24" s="1"/>
  <c r="E89" i="22"/>
  <c r="M89" i="22" s="1"/>
  <c r="E93" i="22"/>
  <c r="E28" i="24"/>
  <c r="R28" i="24" s="1"/>
  <c r="E56" i="22"/>
  <c r="S56" i="22" s="1"/>
  <c r="E91" i="22"/>
  <c r="E22" i="24"/>
  <c r="Q22" i="24" s="1"/>
  <c r="E134" i="24"/>
  <c r="O134" i="24" s="1"/>
  <c r="E256" i="24"/>
  <c r="Q256" i="24" s="1"/>
  <c r="E139" i="24"/>
  <c r="O139" i="24" s="1"/>
  <c r="E90" i="22"/>
  <c r="E92" i="22"/>
  <c r="E140" i="24"/>
  <c r="E131" i="22"/>
  <c r="M131" i="22" s="1"/>
  <c r="E74" i="24"/>
  <c r="R74" i="24" s="1"/>
  <c r="E135" i="24"/>
  <c r="Q135" i="24" s="1"/>
  <c r="E10" i="22"/>
  <c r="N10" i="22" s="1"/>
  <c r="E244" i="24"/>
  <c r="E31" i="24"/>
  <c r="T31" i="24" s="1"/>
  <c r="E78" i="24"/>
  <c r="L78" i="24" s="1"/>
  <c r="L282" i="24" s="1"/>
  <c r="E30" i="22"/>
  <c r="E11" i="22"/>
  <c r="N11" i="22" s="1"/>
  <c r="E152" i="24"/>
  <c r="O152" i="24" s="1"/>
  <c r="E83" i="24"/>
  <c r="P83" i="24" s="1"/>
  <c r="N50" i="16" s="1"/>
  <c r="E42" i="22"/>
  <c r="E31" i="22"/>
  <c r="E141" i="24"/>
  <c r="O141" i="24" s="1"/>
  <c r="E132" i="24"/>
  <c r="P132" i="24" s="1"/>
  <c r="E130" i="22"/>
  <c r="D55" i="22"/>
  <c r="E29" i="22"/>
  <c r="E10" i="24"/>
  <c r="S10" i="24" s="1"/>
  <c r="E131" i="24"/>
  <c r="R131" i="24" s="1"/>
  <c r="E157" i="24"/>
  <c r="P157" i="24" s="1"/>
  <c r="E151" i="24"/>
  <c r="E34" i="22"/>
  <c r="E83" i="22"/>
  <c r="E36" i="22"/>
  <c r="Q36" i="22" s="1"/>
  <c r="E137" i="24"/>
  <c r="P137" i="24" s="1"/>
  <c r="E136" i="24"/>
  <c r="P136" i="24" s="1"/>
  <c r="E155" i="24"/>
  <c r="N155" i="24" s="1"/>
  <c r="T142" i="22"/>
  <c r="E130" i="24"/>
  <c r="L130" i="24" s="1"/>
  <c r="E195" i="24"/>
  <c r="D41" i="22"/>
  <c r="E133" i="24"/>
  <c r="D147" i="24"/>
  <c r="E32" i="22"/>
  <c r="N32" i="22" s="1"/>
  <c r="E39" i="22"/>
  <c r="E158" i="24"/>
  <c r="E35" i="22"/>
  <c r="P35" i="22" s="1"/>
  <c r="E24" i="22"/>
  <c r="R24" i="22" s="1"/>
  <c r="E71" i="24"/>
  <c r="E98" i="22"/>
  <c r="E12" i="24"/>
  <c r="O12" i="24" s="1"/>
  <c r="E32" i="24"/>
  <c r="U32" i="24" s="1"/>
  <c r="E142" i="24"/>
  <c r="O142" i="24" s="1"/>
  <c r="R96" i="22"/>
  <c r="Q96" i="22"/>
  <c r="P96" i="22"/>
  <c r="O96" i="22"/>
  <c r="M96" i="22"/>
  <c r="S96" i="22"/>
  <c r="N96" i="22"/>
  <c r="L96" i="22"/>
  <c r="T96" i="22"/>
  <c r="N22" i="22"/>
  <c r="M22" i="22"/>
  <c r="L22" i="22"/>
  <c r="U22" i="22"/>
  <c r="T22" i="22"/>
  <c r="Q22" i="22"/>
  <c r="S22" i="22"/>
  <c r="R22" i="22"/>
  <c r="P22" i="22"/>
  <c r="O22" i="22"/>
  <c r="S142" i="22"/>
  <c r="R142" i="22"/>
  <c r="Q142" i="22"/>
  <c r="P142" i="22"/>
  <c r="O142" i="22"/>
  <c r="N142" i="22"/>
  <c r="M142" i="22"/>
  <c r="L142" i="22"/>
  <c r="S96" i="24"/>
  <c r="R96" i="24"/>
  <c r="Q96" i="24"/>
  <c r="P96" i="24"/>
  <c r="O96" i="24"/>
  <c r="N96" i="24"/>
  <c r="M96" i="24"/>
  <c r="L96" i="24"/>
  <c r="R127" i="22"/>
  <c r="Q127" i="22"/>
  <c r="P127" i="22"/>
  <c r="O127" i="22"/>
  <c r="N127" i="22"/>
  <c r="L127" i="22"/>
  <c r="S127" i="22"/>
  <c r="M127" i="22"/>
  <c r="Z123" i="24"/>
  <c r="Y123" i="24"/>
  <c r="X123" i="24"/>
  <c r="Q123" i="24"/>
  <c r="P123" i="24"/>
  <c r="N123" i="24"/>
  <c r="S123" i="24"/>
  <c r="R123" i="24"/>
  <c r="O123" i="24"/>
  <c r="M123" i="24"/>
  <c r="L123" i="24"/>
  <c r="AC123" i="24"/>
  <c r="AB123" i="24"/>
  <c r="V123" i="24"/>
  <c r="AA123" i="24"/>
  <c r="W123" i="24"/>
  <c r="U123" i="24"/>
  <c r="T123" i="24"/>
  <c r="P273" i="24"/>
  <c r="O273" i="24"/>
  <c r="S273" i="24"/>
  <c r="R273" i="24"/>
  <c r="Q273" i="24"/>
  <c r="N273" i="24"/>
  <c r="M273" i="24"/>
  <c r="L273" i="24"/>
  <c r="T273" i="24"/>
  <c r="Q190" i="24"/>
  <c r="P190" i="24"/>
  <c r="O190" i="24"/>
  <c r="N190" i="24"/>
  <c r="M190" i="24"/>
  <c r="L190" i="24"/>
  <c r="S190" i="24"/>
  <c r="R190" i="24"/>
  <c r="Q156" i="22"/>
  <c r="P156" i="22"/>
  <c r="O156" i="22"/>
  <c r="S156" i="22"/>
  <c r="R156" i="22"/>
  <c r="N156" i="22"/>
  <c r="M156" i="22"/>
  <c r="L156" i="22"/>
  <c r="R123" i="22"/>
  <c r="Q123" i="22"/>
  <c r="N123" i="22"/>
  <c r="M123" i="22"/>
  <c r="L123" i="22"/>
  <c r="S123" i="22"/>
  <c r="P123" i="22"/>
  <c r="O123" i="22"/>
  <c r="H278" i="24"/>
  <c r="D243" i="24"/>
  <c r="E228" i="24"/>
  <c r="E235" i="24"/>
  <c r="E218" i="24"/>
  <c r="E234" i="24"/>
  <c r="E227" i="24"/>
  <c r="E226" i="24"/>
  <c r="E236" i="24"/>
  <c r="E225" i="24"/>
  <c r="E240" i="24"/>
  <c r="E241" i="24"/>
  <c r="E231" i="24"/>
  <c r="E217" i="24"/>
  <c r="E223" i="24"/>
  <c r="E229" i="24"/>
  <c r="E233" i="24"/>
  <c r="AE69" i="22"/>
  <c r="D67" i="24"/>
  <c r="E55" i="24"/>
  <c r="E47" i="24"/>
  <c r="E45" i="24"/>
  <c r="E46" i="24"/>
  <c r="E50" i="24"/>
  <c r="E53" i="24"/>
  <c r="E49" i="24"/>
  <c r="E61" i="24"/>
  <c r="E57" i="24"/>
  <c r="E60" i="24"/>
  <c r="E54" i="24"/>
  <c r="E56" i="24"/>
  <c r="E13" i="22"/>
  <c r="D184" i="24"/>
  <c r="E175" i="24"/>
  <c r="E178" i="24"/>
  <c r="E177" i="24"/>
  <c r="E172" i="24"/>
  <c r="E174" i="24"/>
  <c r="E173" i="24"/>
  <c r="E170" i="24"/>
  <c r="E169" i="24"/>
  <c r="E179" i="24"/>
  <c r="E62" i="24"/>
  <c r="D111" i="22"/>
  <c r="E109" i="22"/>
  <c r="E110" i="22" s="1"/>
  <c r="K278" i="24"/>
  <c r="E272" i="24"/>
  <c r="E105" i="24"/>
  <c r="E59" i="24"/>
  <c r="E193" i="24"/>
  <c r="E100" i="22"/>
  <c r="E168" i="24"/>
  <c r="E82" i="24"/>
  <c r="D70" i="22"/>
  <c r="E67" i="22"/>
  <c r="E61" i="22"/>
  <c r="E63" i="22"/>
  <c r="E65" i="22"/>
  <c r="E62" i="22"/>
  <c r="E64" i="22"/>
  <c r="E66" i="22"/>
  <c r="AB122" i="24"/>
  <c r="N122" i="24"/>
  <c r="I165" i="22"/>
  <c r="E12" i="22"/>
  <c r="E116" i="24"/>
  <c r="E118" i="24"/>
  <c r="E224" i="24"/>
  <c r="E238" i="24"/>
  <c r="E150" i="24"/>
  <c r="R171" i="24"/>
  <c r="L171" i="24"/>
  <c r="S171" i="24"/>
  <c r="O171" i="24"/>
  <c r="N171" i="24"/>
  <c r="M171" i="24"/>
  <c r="Q171" i="24"/>
  <c r="P171" i="24"/>
  <c r="E97" i="22"/>
  <c r="N108" i="22"/>
  <c r="M108" i="22"/>
  <c r="L108" i="22"/>
  <c r="S108" i="22"/>
  <c r="P108" i="22"/>
  <c r="O108" i="22"/>
  <c r="R108" i="22"/>
  <c r="Q108" i="22"/>
  <c r="S76" i="22"/>
  <c r="N76" i="22"/>
  <c r="M76" i="22"/>
  <c r="L76" i="22"/>
  <c r="P76" i="22"/>
  <c r="O76" i="22"/>
  <c r="E201" i="21"/>
  <c r="E104" i="22"/>
  <c r="E137" i="22"/>
  <c r="E88" i="24"/>
  <c r="D255" i="24"/>
  <c r="E245" i="24"/>
  <c r="E247" i="24"/>
  <c r="E248" i="24"/>
  <c r="E252" i="24"/>
  <c r="E246" i="24"/>
  <c r="E253" i="24"/>
  <c r="E251" i="24"/>
  <c r="E125" i="24"/>
  <c r="E113" i="24"/>
  <c r="M129" i="24"/>
  <c r="S129" i="24"/>
  <c r="Q129" i="24"/>
  <c r="R129" i="24"/>
  <c r="O129" i="24"/>
  <c r="N129" i="24"/>
  <c r="R230" i="24"/>
  <c r="Q230" i="24"/>
  <c r="N230" i="24"/>
  <c r="M230" i="24"/>
  <c r="L230" i="24"/>
  <c r="S230" i="24"/>
  <c r="P230" i="24"/>
  <c r="O230" i="24"/>
  <c r="O43" i="24"/>
  <c r="N43" i="24"/>
  <c r="Q43" i="24"/>
  <c r="P43" i="24"/>
  <c r="L43" i="24"/>
  <c r="M43" i="24"/>
  <c r="D126" i="22"/>
  <c r="E124" i="22"/>
  <c r="E68" i="22"/>
  <c r="E99" i="22"/>
  <c r="R3" i="22"/>
  <c r="E58" i="24"/>
  <c r="E126" i="24"/>
  <c r="E115" i="24"/>
  <c r="E222" i="24"/>
  <c r="E104" i="24"/>
  <c r="T200" i="24"/>
  <c r="U4" i="24"/>
  <c r="P260" i="24"/>
  <c r="R260" i="24"/>
  <c r="Q260" i="24"/>
  <c r="O260" i="24"/>
  <c r="N260" i="24"/>
  <c r="M260" i="24"/>
  <c r="L260" i="24"/>
  <c r="S260" i="24"/>
  <c r="D102" i="24"/>
  <c r="E99" i="24"/>
  <c r="E98" i="24"/>
  <c r="E100" i="24"/>
  <c r="E97" i="24"/>
  <c r="I278" i="24"/>
  <c r="E15" i="22"/>
  <c r="E232" i="24"/>
  <c r="V39" i="24"/>
  <c r="AF127" i="24"/>
  <c r="J165" i="22"/>
  <c r="E250" i="24"/>
  <c r="D88" i="22"/>
  <c r="E86" i="22"/>
  <c r="E84" i="22"/>
  <c r="E85" i="22"/>
  <c r="E239" i="24"/>
  <c r="E36" i="24"/>
  <c r="D42" i="24"/>
  <c r="E14" i="24"/>
  <c r="E26" i="24"/>
  <c r="E38" i="24"/>
  <c r="E35" i="24"/>
  <c r="E27" i="24"/>
  <c r="E23" i="24"/>
  <c r="E24" i="24"/>
  <c r="E34" i="24"/>
  <c r="E15" i="24"/>
  <c r="E19" i="24"/>
  <c r="E13" i="24"/>
  <c r="E29" i="24"/>
  <c r="E18" i="24"/>
  <c r="E11" i="24"/>
  <c r="E33" i="24"/>
  <c r="E40" i="24"/>
  <c r="E17" i="24"/>
  <c r="E25" i="24"/>
  <c r="E37" i="24"/>
  <c r="E16" i="24"/>
  <c r="E20" i="24"/>
  <c r="E30" i="24"/>
  <c r="E21" i="24"/>
  <c r="D130" i="21"/>
  <c r="S269" i="24"/>
  <c r="AF69" i="22"/>
  <c r="E79" i="22"/>
  <c r="E64" i="24"/>
  <c r="E51" i="24"/>
  <c r="E219" i="24"/>
  <c r="E191" i="24"/>
  <c r="E86" i="24"/>
  <c r="L72" i="22"/>
  <c r="S72" i="22"/>
  <c r="Q72" i="22"/>
  <c r="R72" i="22"/>
  <c r="P72" i="22"/>
  <c r="O72" i="22"/>
  <c r="M72" i="22"/>
  <c r="T230" i="24"/>
  <c r="Q165" i="24"/>
  <c r="P165" i="24"/>
  <c r="S165" i="24"/>
  <c r="R165" i="24"/>
  <c r="O165" i="24"/>
  <c r="N165" i="24"/>
  <c r="M165" i="24"/>
  <c r="L165" i="24"/>
  <c r="J278" i="24"/>
  <c r="S75" i="22"/>
  <c r="T171" i="24"/>
  <c r="E213" i="21"/>
  <c r="E134" i="22"/>
  <c r="D141" i="22"/>
  <c r="E136" i="22"/>
  <c r="E138" i="22"/>
  <c r="E133" i="22"/>
  <c r="E132" i="22"/>
  <c r="S114" i="22"/>
  <c r="E180" i="24"/>
  <c r="E48" i="24"/>
  <c r="E65" i="24"/>
  <c r="E63" i="24"/>
  <c r="L209" i="24"/>
  <c r="E159" i="24"/>
  <c r="E25" i="22"/>
  <c r="D28" i="22"/>
  <c r="E23" i="22"/>
  <c r="E19" i="22"/>
  <c r="E20" i="22"/>
  <c r="E16" i="22"/>
  <c r="E14" i="22"/>
  <c r="E21" i="22"/>
  <c r="E26" i="22"/>
  <c r="E18" i="22"/>
  <c r="E17" i="22"/>
  <c r="E129" i="22"/>
  <c r="E139" i="22"/>
  <c r="P164" i="24"/>
  <c r="O164" i="24"/>
  <c r="R164" i="24"/>
  <c r="Q164" i="24"/>
  <c r="M164" i="24"/>
  <c r="L164" i="24"/>
  <c r="D128" i="24"/>
  <c r="E121" i="24"/>
  <c r="E117" i="24"/>
  <c r="E120" i="24"/>
  <c r="E109" i="24"/>
  <c r="E110" i="24"/>
  <c r="E107" i="24"/>
  <c r="E119" i="24"/>
  <c r="E112" i="24"/>
  <c r="E108" i="24"/>
  <c r="E114" i="24"/>
  <c r="E111" i="24"/>
  <c r="E124" i="24"/>
  <c r="D95" i="24"/>
  <c r="E76" i="24"/>
  <c r="E89" i="24"/>
  <c r="E81" i="24"/>
  <c r="E80" i="24"/>
  <c r="E92" i="24"/>
  <c r="E77" i="24"/>
  <c r="E87" i="24"/>
  <c r="E68" i="24"/>
  <c r="E72" i="24"/>
  <c r="E69" i="24"/>
  <c r="E85" i="24"/>
  <c r="E91" i="24"/>
  <c r="E75" i="24"/>
  <c r="E79" i="24"/>
  <c r="E73" i="24"/>
  <c r="E90" i="24"/>
  <c r="E93" i="24"/>
  <c r="E70" i="24"/>
  <c r="D215" i="24"/>
  <c r="E213" i="24"/>
  <c r="E212" i="24"/>
  <c r="E211" i="24"/>
  <c r="E210" i="24"/>
  <c r="N269" i="24"/>
  <c r="N345" i="24"/>
  <c r="E221" i="24"/>
  <c r="AE127" i="24"/>
  <c r="D153" i="22"/>
  <c r="E149" i="22"/>
  <c r="E144" i="22"/>
  <c r="E151" i="22"/>
  <c r="E143" i="22"/>
  <c r="E146" i="22"/>
  <c r="E150" i="22"/>
  <c r="E145" i="22"/>
  <c r="E147" i="22"/>
  <c r="E196" i="24"/>
  <c r="G278" i="24"/>
  <c r="E103" i="24"/>
  <c r="AH277" i="24"/>
  <c r="L345" i="24"/>
  <c r="L269" i="24"/>
  <c r="E220" i="24"/>
  <c r="E185" i="24"/>
  <c r="E176" i="24"/>
  <c r="F278" i="24"/>
  <c r="AH276" i="24"/>
  <c r="Q269" i="24"/>
  <c r="Q345" i="24"/>
  <c r="O269" i="24"/>
  <c r="O345" i="24"/>
  <c r="R269" i="24"/>
  <c r="R345" i="24"/>
  <c r="E135" i="22"/>
  <c r="D158" i="22"/>
  <c r="D161" i="22" s="1"/>
  <c r="D162" i="22" s="1"/>
  <c r="E154" i="22"/>
  <c r="E155" i="22"/>
  <c r="AD127" i="24"/>
  <c r="E44" i="24"/>
  <c r="E181" i="24"/>
  <c r="M269" i="24"/>
  <c r="M345" i="24"/>
  <c r="D266" i="24"/>
  <c r="E257" i="24"/>
  <c r="E263" i="24"/>
  <c r="E264" i="24"/>
  <c r="E258" i="24"/>
  <c r="E261" i="24"/>
  <c r="E182" i="24"/>
  <c r="E237" i="24"/>
  <c r="D198" i="24"/>
  <c r="E192" i="24"/>
  <c r="E189" i="24"/>
  <c r="E187" i="24"/>
  <c r="E186" i="24"/>
  <c r="E194" i="24"/>
  <c r="E188" i="24"/>
  <c r="K165" i="22"/>
  <c r="U4" i="22"/>
  <c r="T72" i="22"/>
  <c r="D275" i="24"/>
  <c r="E271" i="24"/>
  <c r="E52" i="24"/>
  <c r="P269" i="24"/>
  <c r="P345" i="24"/>
  <c r="E259" i="24"/>
  <c r="G165" i="22"/>
  <c r="D107" i="22"/>
  <c r="E103" i="22"/>
  <c r="E102" i="22"/>
  <c r="E101" i="22"/>
  <c r="E60" i="22"/>
  <c r="AD69" i="22"/>
  <c r="AI69" i="22" s="1"/>
  <c r="D208" i="24"/>
  <c r="E206" i="24"/>
  <c r="E204" i="24"/>
  <c r="E203" i="24"/>
  <c r="E205" i="24"/>
  <c r="E270" i="24"/>
  <c r="E148" i="22"/>
  <c r="E262" i="24"/>
  <c r="Q39" i="24"/>
  <c r="P39" i="24"/>
  <c r="N39" i="24"/>
  <c r="M39" i="24"/>
  <c r="L39" i="24"/>
  <c r="U39" i="24"/>
  <c r="S39" i="24"/>
  <c r="T39" i="24"/>
  <c r="R39" i="24"/>
  <c r="O39" i="24"/>
  <c r="D161" i="24"/>
  <c r="E149" i="24"/>
  <c r="E154" i="24"/>
  <c r="E153" i="24"/>
  <c r="E156" i="24"/>
  <c r="E106" i="24"/>
  <c r="E216" i="24"/>
  <c r="E84" i="24"/>
  <c r="D54" i="17"/>
  <c r="F58" i="17"/>
  <c r="F60" i="17" s="1"/>
  <c r="D60" i="17"/>
  <c r="Q76" i="22" l="1"/>
  <c r="AE83" i="21"/>
  <c r="AD83" i="21"/>
  <c r="AB83" i="21"/>
  <c r="AC83" i="21"/>
  <c r="AF83" i="21"/>
  <c r="AB102" i="21"/>
  <c r="AD102" i="21"/>
  <c r="AE102" i="21"/>
  <c r="AF102" i="21"/>
  <c r="AC102" i="21"/>
  <c r="AE90" i="21"/>
  <c r="AB90" i="21"/>
  <c r="AD90" i="21"/>
  <c r="AC90" i="21"/>
  <c r="AF90" i="21"/>
  <c r="AB81" i="21"/>
  <c r="AD81" i="21"/>
  <c r="AF81" i="21"/>
  <c r="AC81" i="21"/>
  <c r="AE81" i="21"/>
  <c r="AF80" i="21"/>
  <c r="AC80" i="21"/>
  <c r="AE80" i="21"/>
  <c r="AB80" i="21"/>
  <c r="AD80" i="21"/>
  <c r="AC84" i="21"/>
  <c r="AF84" i="21"/>
  <c r="AE84" i="21"/>
  <c r="AB84" i="21"/>
  <c r="AD84" i="21"/>
  <c r="AC88" i="21"/>
  <c r="AB88" i="21"/>
  <c r="AF88" i="21"/>
  <c r="AE88" i="21"/>
  <c r="AD88" i="21"/>
  <c r="AE97" i="21"/>
  <c r="AC97" i="21"/>
  <c r="AD97" i="21"/>
  <c r="AB97" i="21"/>
  <c r="AF97" i="21"/>
  <c r="AD96" i="21"/>
  <c r="AC96" i="21"/>
  <c r="AE96" i="21"/>
  <c r="AB96" i="21"/>
  <c r="AF96" i="21"/>
  <c r="AC98" i="21"/>
  <c r="AD98" i="21"/>
  <c r="AF98" i="21"/>
  <c r="AE98" i="21"/>
  <c r="AB98" i="21"/>
  <c r="AE100" i="21"/>
  <c r="AC100" i="21"/>
  <c r="AF100" i="21"/>
  <c r="AB100" i="21"/>
  <c r="AD100" i="21"/>
  <c r="AF99" i="21"/>
  <c r="AB99" i="21"/>
  <c r="AE99" i="21"/>
  <c r="AD99" i="21"/>
  <c r="AC99" i="21"/>
  <c r="AB91" i="21"/>
  <c r="AE91" i="21"/>
  <c r="AD91" i="21"/>
  <c r="AC91" i="21"/>
  <c r="AF91" i="21"/>
  <c r="AE93" i="21"/>
  <c r="AC93" i="21"/>
  <c r="AD93" i="21"/>
  <c r="AB93" i="21"/>
  <c r="AF93" i="21"/>
  <c r="AB85" i="21"/>
  <c r="AD85" i="21"/>
  <c r="AF85" i="21"/>
  <c r="AC85" i="21"/>
  <c r="AE85" i="21"/>
  <c r="AE86" i="21"/>
  <c r="AC86" i="21"/>
  <c r="AB86" i="21"/>
  <c r="AD86" i="21"/>
  <c r="AF86" i="21"/>
  <c r="AE101" i="21"/>
  <c r="AF101" i="21"/>
  <c r="AB101" i="21"/>
  <c r="AD101" i="21"/>
  <c r="AC101" i="21"/>
  <c r="AF95" i="21"/>
  <c r="AB95" i="21"/>
  <c r="AE95" i="21"/>
  <c r="AD95" i="21"/>
  <c r="AC95" i="21"/>
  <c r="AF103" i="21"/>
  <c r="AB103" i="21"/>
  <c r="AE103" i="21"/>
  <c r="AD103" i="21"/>
  <c r="AC103" i="21"/>
  <c r="AB87" i="21"/>
  <c r="AE87" i="21"/>
  <c r="AD87" i="21"/>
  <c r="AC87" i="21"/>
  <c r="AF87" i="21"/>
  <c r="AD89" i="21"/>
  <c r="AC89" i="21"/>
  <c r="AF89" i="21"/>
  <c r="AB89" i="21"/>
  <c r="AE89" i="21"/>
  <c r="AD82" i="21"/>
  <c r="AE82" i="21"/>
  <c r="AF82" i="21"/>
  <c r="AC82" i="21"/>
  <c r="AB82" i="21"/>
  <c r="AB94" i="21"/>
  <c r="AF94" i="21"/>
  <c r="AD94" i="21"/>
  <c r="AC94" i="21"/>
  <c r="AE94" i="21"/>
  <c r="AF92" i="21"/>
  <c r="AB92" i="21"/>
  <c r="AD92" i="21"/>
  <c r="AC92" i="21"/>
  <c r="AE92" i="21"/>
  <c r="W100" i="21"/>
  <c r="X100" i="21"/>
  <c r="Y100" i="21"/>
  <c r="O100" i="21"/>
  <c r="U100" i="21"/>
  <c r="Q100" i="21"/>
  <c r="T100" i="21"/>
  <c r="P100" i="21"/>
  <c r="R100" i="21"/>
  <c r="V100" i="21"/>
  <c r="S100" i="21"/>
  <c r="Z100" i="21"/>
  <c r="O86" i="21"/>
  <c r="M13" i="16" s="1"/>
  <c r="R86" i="21"/>
  <c r="P13" i="16" s="1"/>
  <c r="P86" i="21"/>
  <c r="N13" i="16" s="1"/>
  <c r="Q86" i="21"/>
  <c r="O13" i="16" s="1"/>
  <c r="X86" i="21"/>
  <c r="V13" i="16" s="1"/>
  <c r="T86" i="21"/>
  <c r="R13" i="16" s="1"/>
  <c r="W86" i="21"/>
  <c r="U13" i="16" s="1"/>
  <c r="U86" i="21"/>
  <c r="S13" i="16" s="1"/>
  <c r="V86" i="21"/>
  <c r="T13" i="16" s="1"/>
  <c r="Y86" i="21"/>
  <c r="W13" i="16" s="1"/>
  <c r="Z86" i="21"/>
  <c r="X13" i="16" s="1"/>
  <c r="S86" i="21"/>
  <c r="Q13" i="16" s="1"/>
  <c r="W95" i="21"/>
  <c r="R95" i="21"/>
  <c r="Y95" i="21"/>
  <c r="U95" i="21"/>
  <c r="T95" i="21"/>
  <c r="S95" i="21"/>
  <c r="P95" i="21"/>
  <c r="Z95" i="21"/>
  <c r="V95" i="21"/>
  <c r="Q95" i="21"/>
  <c r="O95" i="21"/>
  <c r="X95" i="21"/>
  <c r="R10" i="21"/>
  <c r="O10" i="21"/>
  <c r="P10" i="21"/>
  <c r="Q10" i="21"/>
  <c r="S10" i="21"/>
  <c r="T10" i="21"/>
  <c r="Y10" i="21"/>
  <c r="W10" i="21"/>
  <c r="U10" i="21"/>
  <c r="V10" i="21"/>
  <c r="Z10" i="21"/>
  <c r="X10" i="21"/>
  <c r="X87" i="21"/>
  <c r="V18" i="16" s="1"/>
  <c r="Y87" i="21"/>
  <c r="W18" i="16" s="1"/>
  <c r="W87" i="21"/>
  <c r="U18" i="16" s="1"/>
  <c r="S87" i="21"/>
  <c r="Q18" i="16" s="1"/>
  <c r="R87" i="21"/>
  <c r="P18" i="16" s="1"/>
  <c r="U87" i="21"/>
  <c r="S18" i="16" s="1"/>
  <c r="T87" i="21"/>
  <c r="R18" i="16" s="1"/>
  <c r="Z87" i="21"/>
  <c r="X18" i="16" s="1"/>
  <c r="P87" i="21"/>
  <c r="N18" i="16" s="1"/>
  <c r="V87" i="21"/>
  <c r="T18" i="16" s="1"/>
  <c r="O87" i="21"/>
  <c r="M18" i="16" s="1"/>
  <c r="Q87" i="21"/>
  <c r="O18" i="16" s="1"/>
  <c r="S89" i="21"/>
  <c r="U89" i="21"/>
  <c r="R89" i="21"/>
  <c r="V89" i="21"/>
  <c r="P89" i="21"/>
  <c r="X89" i="21"/>
  <c r="Z89" i="21"/>
  <c r="Y89" i="21"/>
  <c r="O89" i="21"/>
  <c r="Q89" i="21"/>
  <c r="W89" i="21"/>
  <c r="T89" i="21"/>
  <c r="S82" i="21"/>
  <c r="W82" i="21"/>
  <c r="P82" i="21"/>
  <c r="R82" i="21"/>
  <c r="X82" i="21"/>
  <c r="T82" i="21"/>
  <c r="Z82" i="21"/>
  <c r="V82" i="21"/>
  <c r="O82" i="21"/>
  <c r="U82" i="21"/>
  <c r="Y82" i="21"/>
  <c r="Q82" i="21"/>
  <c r="W97" i="21"/>
  <c r="Y97" i="21"/>
  <c r="Z97" i="21"/>
  <c r="X97" i="21"/>
  <c r="Q97" i="21"/>
  <c r="Q408" i="21" s="1"/>
  <c r="T97" i="21"/>
  <c r="T408" i="21" s="1"/>
  <c r="O97" i="21"/>
  <c r="O408" i="21" s="1"/>
  <c r="V97" i="21"/>
  <c r="R97" i="21"/>
  <c r="R408" i="21" s="1"/>
  <c r="U97" i="21"/>
  <c r="S97" i="21"/>
  <c r="S408" i="21" s="1"/>
  <c r="P97" i="21"/>
  <c r="P408" i="21" s="1"/>
  <c r="R96" i="21"/>
  <c r="W96" i="21"/>
  <c r="O96" i="21"/>
  <c r="P96" i="21"/>
  <c r="Q96" i="21"/>
  <c r="V96" i="21"/>
  <c r="U96" i="21"/>
  <c r="T96" i="21"/>
  <c r="S96" i="21"/>
  <c r="X96" i="21"/>
  <c r="Z96" i="21"/>
  <c r="Y96" i="21"/>
  <c r="Y98" i="21"/>
  <c r="Z98" i="21"/>
  <c r="P98" i="21"/>
  <c r="X98" i="21"/>
  <c r="W98" i="21"/>
  <c r="Q98" i="21"/>
  <c r="O98" i="21"/>
  <c r="V98" i="21"/>
  <c r="R98" i="21"/>
  <c r="T98" i="21"/>
  <c r="U98" i="21"/>
  <c r="S98" i="21"/>
  <c r="W102" i="21"/>
  <c r="X102" i="21"/>
  <c r="Y102" i="21"/>
  <c r="Z102" i="21"/>
  <c r="Q102" i="21"/>
  <c r="U102" i="21"/>
  <c r="P102" i="21"/>
  <c r="T102" i="21"/>
  <c r="V102" i="21"/>
  <c r="S102" i="21"/>
  <c r="R102" i="21"/>
  <c r="O102" i="21"/>
  <c r="Z88" i="21"/>
  <c r="W88" i="21"/>
  <c r="P88" i="21"/>
  <c r="U88" i="21"/>
  <c r="S88" i="21"/>
  <c r="Q88" i="21"/>
  <c r="O88" i="21"/>
  <c r="R88" i="21"/>
  <c r="X88" i="21"/>
  <c r="Y88" i="21"/>
  <c r="T88" i="21"/>
  <c r="V88" i="21"/>
  <c r="O91" i="21"/>
  <c r="P91" i="21"/>
  <c r="Q91" i="21"/>
  <c r="R91" i="21"/>
  <c r="W91" i="21"/>
  <c r="T91" i="21"/>
  <c r="V91" i="21"/>
  <c r="U91" i="21"/>
  <c r="Y91" i="21"/>
  <c r="Z91" i="21"/>
  <c r="S91" i="21"/>
  <c r="X91" i="21"/>
  <c r="Y103" i="21"/>
  <c r="Z103" i="21"/>
  <c r="P103" i="21"/>
  <c r="U103" i="21"/>
  <c r="V103" i="21"/>
  <c r="T103" i="21"/>
  <c r="X103" i="21"/>
  <c r="R103" i="21"/>
  <c r="O103" i="21"/>
  <c r="Q103" i="21"/>
  <c r="S103" i="21"/>
  <c r="W103" i="21"/>
  <c r="X80" i="21"/>
  <c r="Y80" i="21"/>
  <c r="Z80" i="21"/>
  <c r="W80" i="21"/>
  <c r="V80" i="21"/>
  <c r="U80" i="21"/>
  <c r="O80" i="21"/>
  <c r="S80" i="21"/>
  <c r="Q80" i="21"/>
  <c r="P80" i="21"/>
  <c r="R80" i="21"/>
  <c r="T80" i="21"/>
  <c r="T94" i="21"/>
  <c r="R94" i="21"/>
  <c r="Z94" i="21"/>
  <c r="Y94" i="21"/>
  <c r="S94" i="21"/>
  <c r="X94" i="21"/>
  <c r="W94" i="21"/>
  <c r="P94" i="21"/>
  <c r="Q94" i="21"/>
  <c r="U94" i="21"/>
  <c r="O94" i="21"/>
  <c r="V94" i="21"/>
  <c r="S84" i="21"/>
  <c r="Q9" i="16" s="1"/>
  <c r="T84" i="21"/>
  <c r="R9" i="16" s="1"/>
  <c r="V84" i="21"/>
  <c r="T9" i="16" s="1"/>
  <c r="P84" i="21"/>
  <c r="N9" i="16" s="1"/>
  <c r="O84" i="21"/>
  <c r="M9" i="16" s="1"/>
  <c r="R84" i="21"/>
  <c r="P9" i="16" s="1"/>
  <c r="Q84" i="21"/>
  <c r="O9" i="16" s="1"/>
  <c r="Y84" i="21"/>
  <c r="W9" i="16" s="1"/>
  <c r="Z84" i="21"/>
  <c r="X9" i="16" s="1"/>
  <c r="X84" i="21"/>
  <c r="V9" i="16" s="1"/>
  <c r="U84" i="21"/>
  <c r="S9" i="16" s="1"/>
  <c r="W84" i="21"/>
  <c r="U9" i="16" s="1"/>
  <c r="O81" i="21"/>
  <c r="P81" i="21"/>
  <c r="S81" i="21"/>
  <c r="Q81" i="21"/>
  <c r="T81" i="21"/>
  <c r="R81" i="21"/>
  <c r="W81" i="21"/>
  <c r="U81" i="21"/>
  <c r="V81" i="21"/>
  <c r="Y81" i="21"/>
  <c r="Z81" i="21"/>
  <c r="X81" i="21"/>
  <c r="Y93" i="21"/>
  <c r="X93" i="21"/>
  <c r="P93" i="21"/>
  <c r="Z93" i="21"/>
  <c r="W93" i="21"/>
  <c r="R93" i="21"/>
  <c r="Q93" i="21"/>
  <c r="V93" i="21"/>
  <c r="T93" i="21"/>
  <c r="O93" i="21"/>
  <c r="U93" i="21"/>
  <c r="S93" i="21"/>
  <c r="O101" i="21"/>
  <c r="R101" i="21"/>
  <c r="W101" i="21"/>
  <c r="P101" i="21"/>
  <c r="Q101" i="21"/>
  <c r="Y101" i="21"/>
  <c r="Z101" i="21"/>
  <c r="X101" i="21"/>
  <c r="V101" i="21"/>
  <c r="T101" i="21"/>
  <c r="U101" i="21"/>
  <c r="S101" i="21"/>
  <c r="W92" i="21"/>
  <c r="X92" i="21"/>
  <c r="Y92" i="21"/>
  <c r="Z92" i="21"/>
  <c r="P92" i="21"/>
  <c r="R92" i="21"/>
  <c r="V92" i="21"/>
  <c r="O92" i="21"/>
  <c r="T92" i="21"/>
  <c r="U92" i="21"/>
  <c r="S92" i="21"/>
  <c r="Q92" i="21"/>
  <c r="U99" i="21"/>
  <c r="V99" i="21"/>
  <c r="T99" i="21"/>
  <c r="R99" i="21"/>
  <c r="S99" i="21"/>
  <c r="Y99" i="21"/>
  <c r="W99" i="21"/>
  <c r="P99" i="21"/>
  <c r="Z99" i="21"/>
  <c r="Q99" i="21"/>
  <c r="O99" i="21"/>
  <c r="X99" i="21"/>
  <c r="S83" i="21"/>
  <c r="V83" i="21"/>
  <c r="U83" i="21"/>
  <c r="Z83" i="21"/>
  <c r="X83" i="21"/>
  <c r="Q83" i="21"/>
  <c r="W83" i="21"/>
  <c r="Y83" i="21"/>
  <c r="O83" i="21"/>
  <c r="R83" i="21"/>
  <c r="P83" i="21"/>
  <c r="T83" i="21"/>
  <c r="S90" i="21"/>
  <c r="W90" i="21"/>
  <c r="Z90" i="21"/>
  <c r="U90" i="21"/>
  <c r="Q90" i="21"/>
  <c r="Y90" i="21"/>
  <c r="O90" i="21"/>
  <c r="X90" i="21"/>
  <c r="V90" i="21"/>
  <c r="T90" i="21"/>
  <c r="P90" i="21"/>
  <c r="R90" i="21"/>
  <c r="W85" i="21"/>
  <c r="U17" i="16" s="1"/>
  <c r="X85" i="21"/>
  <c r="V17" i="16" s="1"/>
  <c r="Y85" i="21"/>
  <c r="W17" i="16" s="1"/>
  <c r="Z85" i="21"/>
  <c r="X17" i="16" s="1"/>
  <c r="R85" i="21"/>
  <c r="P17" i="16" s="1"/>
  <c r="Q85" i="21"/>
  <c r="O17" i="16" s="1"/>
  <c r="P85" i="21"/>
  <c r="N17" i="16" s="1"/>
  <c r="V85" i="21"/>
  <c r="T17" i="16" s="1"/>
  <c r="O85" i="21"/>
  <c r="M17" i="16" s="1"/>
  <c r="T85" i="21"/>
  <c r="R17" i="16" s="1"/>
  <c r="S85" i="21"/>
  <c r="Q17" i="16" s="1"/>
  <c r="U85" i="21"/>
  <c r="S17" i="16" s="1"/>
  <c r="N256" i="24"/>
  <c r="P256" i="24"/>
  <c r="S164" i="24"/>
  <c r="P129" i="24"/>
  <c r="O209" i="24"/>
  <c r="S162" i="24"/>
  <c r="O162" i="24"/>
  <c r="L155" i="24"/>
  <c r="M256" i="24"/>
  <c r="R162" i="24"/>
  <c r="Q162" i="24"/>
  <c r="L162" i="24"/>
  <c r="M162" i="24"/>
  <c r="N162" i="24"/>
  <c r="Q249" i="24"/>
  <c r="S122" i="24"/>
  <c r="R249" i="24"/>
  <c r="T122" i="24"/>
  <c r="N249" i="24"/>
  <c r="L249" i="24"/>
  <c r="P122" i="24"/>
  <c r="S249" i="24"/>
  <c r="O122" i="24"/>
  <c r="L12" i="24"/>
  <c r="T249" i="24"/>
  <c r="P209" i="24"/>
  <c r="M249" i="24"/>
  <c r="R209" i="24"/>
  <c r="Q122" i="24"/>
  <c r="N209" i="24"/>
  <c r="R157" i="24"/>
  <c r="S209" i="24"/>
  <c r="E166" i="24"/>
  <c r="M10" i="24"/>
  <c r="O249" i="24"/>
  <c r="L256" i="24"/>
  <c r="L135" i="24"/>
  <c r="R135" i="24"/>
  <c r="L137" i="24"/>
  <c r="M137" i="24"/>
  <c r="N137" i="24"/>
  <c r="T145" i="24"/>
  <c r="M145" i="24"/>
  <c r="L145" i="24"/>
  <c r="N145" i="24"/>
  <c r="O145" i="24"/>
  <c r="P145" i="24"/>
  <c r="R145" i="24"/>
  <c r="Q145" i="24"/>
  <c r="S145" i="24"/>
  <c r="L143" i="24"/>
  <c r="M143" i="24"/>
  <c r="N143" i="24"/>
  <c r="O143" i="24"/>
  <c r="P143" i="24"/>
  <c r="Q143" i="24"/>
  <c r="R143" i="24"/>
  <c r="S143" i="24"/>
  <c r="T143" i="24"/>
  <c r="M130" i="24"/>
  <c r="L144" i="24"/>
  <c r="M144" i="24"/>
  <c r="N144" i="24"/>
  <c r="O144" i="24"/>
  <c r="P144" i="24"/>
  <c r="T144" i="24"/>
  <c r="Q144" i="24"/>
  <c r="R144" i="24"/>
  <c r="S144" i="24"/>
  <c r="M148" i="24"/>
  <c r="P148" i="24"/>
  <c r="N148" i="24"/>
  <c r="Q148" i="24"/>
  <c r="Q209" i="24"/>
  <c r="O148" i="24"/>
  <c r="R139" i="24"/>
  <c r="Q163" i="24"/>
  <c r="R148" i="24"/>
  <c r="M163" i="24"/>
  <c r="L32" i="24"/>
  <c r="M32" i="24"/>
  <c r="M134" i="24"/>
  <c r="O32" i="24"/>
  <c r="S148" i="24"/>
  <c r="L138" i="24"/>
  <c r="P32" i="24"/>
  <c r="T209" i="24"/>
  <c r="W122" i="24"/>
  <c r="L163" i="24"/>
  <c r="P163" i="24"/>
  <c r="R163" i="24"/>
  <c r="S163" i="24"/>
  <c r="L122" i="24"/>
  <c r="U10" i="24"/>
  <c r="T28" i="24"/>
  <c r="U28" i="24"/>
  <c r="M28" i="24"/>
  <c r="X122" i="24"/>
  <c r="AF122" i="24"/>
  <c r="Z122" i="24"/>
  <c r="AC122" i="24"/>
  <c r="T130" i="24"/>
  <c r="M122" i="24"/>
  <c r="R122" i="24"/>
  <c r="S141" i="24"/>
  <c r="U122" i="24"/>
  <c r="V122" i="24"/>
  <c r="T141" i="24"/>
  <c r="Y122" i="24"/>
  <c r="S117" i="22"/>
  <c r="N117" i="22"/>
  <c r="P159" i="22"/>
  <c r="AB159" i="22" s="1"/>
  <c r="O159" i="22"/>
  <c r="AA159" i="22" s="1"/>
  <c r="N159" i="22"/>
  <c r="M159" i="22"/>
  <c r="L159" i="22"/>
  <c r="Q159" i="22"/>
  <c r="AC159" i="22" s="1"/>
  <c r="Z159" i="22"/>
  <c r="E161" i="22"/>
  <c r="Y159" i="22"/>
  <c r="W159" i="22"/>
  <c r="V159" i="22"/>
  <c r="U159" i="22"/>
  <c r="T159" i="22"/>
  <c r="AF159" i="22" s="1"/>
  <c r="S159" i="22"/>
  <c r="AE159" i="22" s="1"/>
  <c r="R159" i="22"/>
  <c r="AD159" i="22" s="1"/>
  <c r="X159" i="22"/>
  <c r="M80" i="22"/>
  <c r="N80" i="22"/>
  <c r="O80" i="22"/>
  <c r="R117" i="22"/>
  <c r="Q118" i="22"/>
  <c r="L75" i="22"/>
  <c r="N73" i="22"/>
  <c r="O117" i="22"/>
  <c r="N57" i="22"/>
  <c r="N238" i="22" s="1"/>
  <c r="R57" i="22"/>
  <c r="R238" i="22" s="1"/>
  <c r="S57" i="22"/>
  <c r="S238" i="22" s="1"/>
  <c r="E115" i="22"/>
  <c r="L113" i="22"/>
  <c r="M113" i="22"/>
  <c r="N113" i="22"/>
  <c r="O113" i="22"/>
  <c r="P113" i="22"/>
  <c r="Q113" i="22"/>
  <c r="R113" i="22"/>
  <c r="S113" i="22"/>
  <c r="T113" i="22"/>
  <c r="L117" i="22"/>
  <c r="O57" i="22"/>
  <c r="O238" i="22" s="1"/>
  <c r="Q57" i="22"/>
  <c r="Q238" i="22" s="1"/>
  <c r="P57" i="22"/>
  <c r="P238" i="22" s="1"/>
  <c r="N118" i="22"/>
  <c r="N128" i="22"/>
  <c r="M75" i="22"/>
  <c r="S118" i="22"/>
  <c r="R75" i="22"/>
  <c r="P128" i="22"/>
  <c r="N75" i="22"/>
  <c r="N71" i="22"/>
  <c r="P75" i="22"/>
  <c r="O75" i="22"/>
  <c r="O118" i="22"/>
  <c r="M71" i="22"/>
  <c r="P118" i="22"/>
  <c r="R71" i="22"/>
  <c r="S80" i="22"/>
  <c r="S71" i="22"/>
  <c r="P80" i="22"/>
  <c r="O71" i="22"/>
  <c r="P71" i="22"/>
  <c r="Q71" i="22"/>
  <c r="Q80" i="22"/>
  <c r="R118" i="22"/>
  <c r="L73" i="22"/>
  <c r="M73" i="22"/>
  <c r="E77" i="22"/>
  <c r="O128" i="22"/>
  <c r="P117" i="22"/>
  <c r="M117" i="22"/>
  <c r="Q73" i="22"/>
  <c r="O73" i="22"/>
  <c r="P73" i="22"/>
  <c r="R73" i="22"/>
  <c r="R80" i="22"/>
  <c r="O81" i="22"/>
  <c r="R81" i="22"/>
  <c r="T81" i="22"/>
  <c r="P81" i="22"/>
  <c r="L81" i="22"/>
  <c r="Q81" i="22"/>
  <c r="S81" i="22"/>
  <c r="M81" i="22"/>
  <c r="N81" i="22"/>
  <c r="L82" i="22"/>
  <c r="O82" i="22"/>
  <c r="R82" i="22"/>
  <c r="M82" i="22"/>
  <c r="T82" i="22"/>
  <c r="N82" i="22"/>
  <c r="S82" i="22"/>
  <c r="P82" i="22"/>
  <c r="Q82" i="22"/>
  <c r="Q105" i="22"/>
  <c r="N33" i="22"/>
  <c r="P33" i="22"/>
  <c r="Q33" i="22"/>
  <c r="O33" i="22"/>
  <c r="L33" i="22"/>
  <c r="R120" i="22"/>
  <c r="Q120" i="22"/>
  <c r="R74" i="22"/>
  <c r="Q74" i="22"/>
  <c r="L74" i="22"/>
  <c r="M74" i="22"/>
  <c r="N74" i="22"/>
  <c r="O74" i="22"/>
  <c r="P74" i="22"/>
  <c r="S74" i="22"/>
  <c r="T74" i="22"/>
  <c r="M36" i="22"/>
  <c r="L112" i="22"/>
  <c r="N112" i="22"/>
  <c r="P112" i="22"/>
  <c r="P116" i="22" s="1"/>
  <c r="P24" i="22"/>
  <c r="M112" i="22"/>
  <c r="N24" i="22"/>
  <c r="S112" i="22"/>
  <c r="R112" i="22"/>
  <c r="T131" i="22"/>
  <c r="R105" i="22"/>
  <c r="S120" i="22"/>
  <c r="S105" i="22"/>
  <c r="T105" i="22"/>
  <c r="T57" i="22"/>
  <c r="T238" i="22" s="1"/>
  <c r="T56" i="22"/>
  <c r="P56" i="22"/>
  <c r="P59" i="22" s="1"/>
  <c r="Q56" i="22"/>
  <c r="O56" i="22"/>
  <c r="L53" i="22"/>
  <c r="M53" i="22"/>
  <c r="N53" i="22"/>
  <c r="O53" i="22"/>
  <c r="P53" i="22"/>
  <c r="Q53" i="22"/>
  <c r="R53" i="22"/>
  <c r="T53" i="22"/>
  <c r="S53" i="22"/>
  <c r="R52" i="22"/>
  <c r="M52" i="22"/>
  <c r="N52" i="22"/>
  <c r="O52" i="22"/>
  <c r="P52" i="22"/>
  <c r="Q52" i="22"/>
  <c r="L52" i="22"/>
  <c r="S52" i="22"/>
  <c r="T52" i="22"/>
  <c r="O43" i="22"/>
  <c r="S43" i="22"/>
  <c r="T43" i="22"/>
  <c r="P43" i="22"/>
  <c r="N43" i="22"/>
  <c r="L43" i="22"/>
  <c r="M43" i="22"/>
  <c r="Q43" i="22"/>
  <c r="R43" i="22"/>
  <c r="L46" i="22"/>
  <c r="M46" i="22"/>
  <c r="O46" i="22"/>
  <c r="S46" i="22"/>
  <c r="N46" i="22"/>
  <c r="P46" i="22"/>
  <c r="Q46" i="22"/>
  <c r="R46" i="22"/>
  <c r="T46" i="22"/>
  <c r="N51" i="22"/>
  <c r="O51" i="22"/>
  <c r="Q51" i="22"/>
  <c r="P51" i="22"/>
  <c r="R51" i="22"/>
  <c r="S51" i="22"/>
  <c r="T51" i="22"/>
  <c r="L51" i="22"/>
  <c r="M51" i="22"/>
  <c r="S50" i="22"/>
  <c r="Q33" i="16" s="1"/>
  <c r="P50" i="22"/>
  <c r="N33" i="16" s="1"/>
  <c r="N50" i="22"/>
  <c r="L33" i="16" s="1"/>
  <c r="R50" i="22"/>
  <c r="P33" i="16" s="1"/>
  <c r="T50" i="22"/>
  <c r="R33" i="16" s="1"/>
  <c r="L50" i="22"/>
  <c r="J33" i="16" s="1"/>
  <c r="M50" i="22"/>
  <c r="K33" i="16" s="1"/>
  <c r="O50" i="22"/>
  <c r="M33" i="16" s="1"/>
  <c r="Q50" i="22"/>
  <c r="O33" i="16" s="1"/>
  <c r="T45" i="22"/>
  <c r="S45" i="22"/>
  <c r="L45" i="22"/>
  <c r="Q45" i="22"/>
  <c r="M45" i="22"/>
  <c r="O45" i="22"/>
  <c r="N45" i="22"/>
  <c r="P45" i="22"/>
  <c r="R45" i="22"/>
  <c r="S48" i="22"/>
  <c r="L48" i="22"/>
  <c r="M48" i="22"/>
  <c r="P48" i="22"/>
  <c r="Q48" i="22"/>
  <c r="R48" i="22"/>
  <c r="T48" i="22"/>
  <c r="N48" i="22"/>
  <c r="O48" i="22"/>
  <c r="P49" i="22"/>
  <c r="Q49" i="22"/>
  <c r="S49" i="22"/>
  <c r="L49" i="22"/>
  <c r="R49" i="22"/>
  <c r="O49" i="22"/>
  <c r="T49" i="22"/>
  <c r="M49" i="22"/>
  <c r="N49" i="22"/>
  <c r="R47" i="22"/>
  <c r="P24" i="16" s="1"/>
  <c r="S47" i="22"/>
  <c r="Q24" i="16" s="1"/>
  <c r="T47" i="22"/>
  <c r="R24" i="16" s="1"/>
  <c r="L47" i="22"/>
  <c r="J24" i="16" s="1"/>
  <c r="M47" i="22"/>
  <c r="K24" i="16" s="1"/>
  <c r="O47" i="22"/>
  <c r="M24" i="16" s="1"/>
  <c r="N47" i="22"/>
  <c r="L24" i="16" s="1"/>
  <c r="P47" i="22"/>
  <c r="N24" i="16" s="1"/>
  <c r="Q47" i="22"/>
  <c r="O24" i="16" s="1"/>
  <c r="L44" i="22"/>
  <c r="M44" i="22"/>
  <c r="N44" i="22"/>
  <c r="O44" i="22"/>
  <c r="Q44" i="22"/>
  <c r="T44" i="22"/>
  <c r="P44" i="22"/>
  <c r="R44" i="22"/>
  <c r="S44" i="22"/>
  <c r="Q128" i="22"/>
  <c r="L119" i="22"/>
  <c r="M120" i="22"/>
  <c r="S119" i="22"/>
  <c r="L105" i="22"/>
  <c r="M119" i="22"/>
  <c r="M105" i="22"/>
  <c r="R128" i="22"/>
  <c r="N119" i="22"/>
  <c r="O105" i="22"/>
  <c r="N120" i="22"/>
  <c r="N105" i="22"/>
  <c r="S128" i="22"/>
  <c r="L120" i="22"/>
  <c r="E121" i="22"/>
  <c r="R131" i="22"/>
  <c r="O120" i="22"/>
  <c r="O131" i="22"/>
  <c r="P131" i="22"/>
  <c r="T11" i="22"/>
  <c r="E58" i="22"/>
  <c r="S131" i="22"/>
  <c r="L118" i="22"/>
  <c r="L32" i="22"/>
  <c r="M32" i="22"/>
  <c r="O32" i="22"/>
  <c r="L38" i="22"/>
  <c r="M38" i="22"/>
  <c r="N38" i="22"/>
  <c r="O38" i="22"/>
  <c r="P38" i="22"/>
  <c r="Q38" i="22"/>
  <c r="Q35" i="22"/>
  <c r="M37" i="22"/>
  <c r="L37" i="22"/>
  <c r="N37" i="22"/>
  <c r="O37" i="22"/>
  <c r="P37" i="22"/>
  <c r="Q37" i="22"/>
  <c r="O24" i="22"/>
  <c r="O119" i="22"/>
  <c r="P119" i="22"/>
  <c r="Q119" i="22"/>
  <c r="O112" i="22"/>
  <c r="Q112" i="22"/>
  <c r="L128" i="22"/>
  <c r="L57" i="22"/>
  <c r="L238" i="22" s="1"/>
  <c r="M10" i="22"/>
  <c r="T325" i="21"/>
  <c r="S332" i="21"/>
  <c r="S368" i="21"/>
  <c r="S255" i="21"/>
  <c r="S320" i="21"/>
  <c r="S244" i="21"/>
  <c r="S171" i="21"/>
  <c r="S234" i="21"/>
  <c r="S187" i="21"/>
  <c r="M87" i="21"/>
  <c r="K18" i="16" s="1"/>
  <c r="N87" i="21"/>
  <c r="L18" i="16" s="1"/>
  <c r="L87" i="21"/>
  <c r="J18" i="16" s="1"/>
  <c r="M89" i="21"/>
  <c r="N89" i="21"/>
  <c r="L89" i="21"/>
  <c r="N82" i="21"/>
  <c r="L82" i="21"/>
  <c r="M82" i="21"/>
  <c r="M94" i="21"/>
  <c r="N94" i="21"/>
  <c r="L94" i="21"/>
  <c r="N92" i="21"/>
  <c r="L92" i="21"/>
  <c r="M92" i="21"/>
  <c r="L99" i="21"/>
  <c r="M99" i="21"/>
  <c r="N99" i="21"/>
  <c r="L84" i="21"/>
  <c r="J9" i="16" s="1"/>
  <c r="M84" i="21"/>
  <c r="K9" i="16" s="1"/>
  <c r="N84" i="21"/>
  <c r="L9" i="16" s="1"/>
  <c r="T249" i="21"/>
  <c r="T250" i="21"/>
  <c r="T248" i="21"/>
  <c r="T245" i="21"/>
  <c r="T246" i="21"/>
  <c r="T253" i="21"/>
  <c r="T247" i="21"/>
  <c r="T252" i="21"/>
  <c r="T251" i="21"/>
  <c r="L81" i="21"/>
  <c r="M81" i="21"/>
  <c r="N81" i="21"/>
  <c r="M83" i="21"/>
  <c r="N83" i="21"/>
  <c r="L83" i="21"/>
  <c r="T242" i="21"/>
  <c r="T236" i="21"/>
  <c r="T238" i="21"/>
  <c r="T239" i="21"/>
  <c r="T235" i="21"/>
  <c r="T241" i="21"/>
  <c r="T237" i="21"/>
  <c r="T240" i="21"/>
  <c r="N102" i="21"/>
  <c r="L102" i="21"/>
  <c r="M102" i="21"/>
  <c r="T327" i="21"/>
  <c r="T324" i="21"/>
  <c r="T341" i="21" s="1"/>
  <c r="T330" i="21"/>
  <c r="T326" i="21"/>
  <c r="T329" i="21"/>
  <c r="T328" i="21"/>
  <c r="M88" i="21"/>
  <c r="N88" i="21"/>
  <c r="L88" i="21"/>
  <c r="J148" i="21"/>
  <c r="L91" i="21"/>
  <c r="M91" i="21"/>
  <c r="N91" i="21"/>
  <c r="T317" i="21"/>
  <c r="T307" i="21"/>
  <c r="T411" i="21" s="1"/>
  <c r="T301" i="21"/>
  <c r="T313" i="21"/>
  <c r="T316" i="21"/>
  <c r="T312" i="21"/>
  <c r="T310" i="21"/>
  <c r="T311" i="21"/>
  <c r="T309" i="21"/>
  <c r="T302" i="21"/>
  <c r="T318" i="21"/>
  <c r="T314" i="21"/>
  <c r="T305" i="21"/>
  <c r="T304" i="21"/>
  <c r="T303" i="21"/>
  <c r="T315" i="21"/>
  <c r="T306" i="21"/>
  <c r="T308" i="21"/>
  <c r="M90" i="21"/>
  <c r="N90" i="21"/>
  <c r="L90" i="21"/>
  <c r="K148" i="21"/>
  <c r="M103" i="21"/>
  <c r="N103" i="21"/>
  <c r="L103" i="21"/>
  <c r="H148" i="21"/>
  <c r="T228" i="21"/>
  <c r="T230" i="21"/>
  <c r="T226" i="21"/>
  <c r="T219" i="21"/>
  <c r="T229" i="21"/>
  <c r="T217" i="21"/>
  <c r="T216" i="21"/>
  <c r="T223" i="21"/>
  <c r="T218" i="21"/>
  <c r="T220" i="21"/>
  <c r="T231" i="21"/>
  <c r="T225" i="21"/>
  <c r="T232" i="21"/>
  <c r="T215" i="21"/>
  <c r="T221" i="21"/>
  <c r="T222" i="21"/>
  <c r="T224" i="21"/>
  <c r="T227" i="21"/>
  <c r="M93" i="21"/>
  <c r="N93" i="21"/>
  <c r="L93" i="21"/>
  <c r="T168" i="21"/>
  <c r="T164" i="21"/>
  <c r="T161" i="21"/>
  <c r="T153" i="21"/>
  <c r="T155" i="21"/>
  <c r="T149" i="21"/>
  <c r="T163" i="21"/>
  <c r="T159" i="21"/>
  <c r="T152" i="21"/>
  <c r="T158" i="21"/>
  <c r="T154" i="21"/>
  <c r="T167" i="21"/>
  <c r="T157" i="21"/>
  <c r="T165" i="21"/>
  <c r="T151" i="21"/>
  <c r="T162" i="21"/>
  <c r="T156" i="21"/>
  <c r="T150" i="21"/>
  <c r="T169" i="21"/>
  <c r="T160" i="21"/>
  <c r="T166" i="21"/>
  <c r="L85" i="21"/>
  <c r="J17" i="16" s="1"/>
  <c r="M85" i="21"/>
  <c r="K17" i="16" s="1"/>
  <c r="N85" i="21"/>
  <c r="L17" i="16" s="1"/>
  <c r="T204" i="21"/>
  <c r="T210" i="21"/>
  <c r="T211" i="21"/>
  <c r="T205" i="21"/>
  <c r="T208" i="21"/>
  <c r="T203" i="21"/>
  <c r="T209" i="21"/>
  <c r="T207" i="21"/>
  <c r="T212" i="21"/>
  <c r="T206" i="21"/>
  <c r="M97" i="21"/>
  <c r="M408" i="21" s="1"/>
  <c r="L97" i="21"/>
  <c r="L408" i="21" s="1"/>
  <c r="N97" i="21"/>
  <c r="N408" i="21" s="1"/>
  <c r="I148" i="21"/>
  <c r="T197" i="21"/>
  <c r="T199" i="21"/>
  <c r="T191" i="21"/>
  <c r="T200" i="21"/>
  <c r="T189" i="21"/>
  <c r="T194" i="21"/>
  <c r="T195" i="21"/>
  <c r="T192" i="21"/>
  <c r="T196" i="21"/>
  <c r="T190" i="21"/>
  <c r="T188" i="21"/>
  <c r="T193" i="21"/>
  <c r="T198" i="21"/>
  <c r="N96" i="21"/>
  <c r="M96" i="21"/>
  <c r="L96" i="21"/>
  <c r="F148" i="21"/>
  <c r="AH147" i="21"/>
  <c r="D148" i="21"/>
  <c r="T417" i="21"/>
  <c r="L98" i="21"/>
  <c r="M98" i="21"/>
  <c r="N98" i="21"/>
  <c r="S410" i="21"/>
  <c r="T180" i="21"/>
  <c r="T175" i="21"/>
  <c r="T179" i="21"/>
  <c r="T185" i="21"/>
  <c r="T174" i="21"/>
  <c r="T172" i="21"/>
  <c r="T173" i="21"/>
  <c r="T184" i="21"/>
  <c r="T183" i="21"/>
  <c r="T178" i="21"/>
  <c r="T181" i="21"/>
  <c r="T182" i="21"/>
  <c r="T176" i="21"/>
  <c r="T177" i="21"/>
  <c r="L80" i="21"/>
  <c r="M80" i="21"/>
  <c r="N80" i="21"/>
  <c r="G148" i="21"/>
  <c r="S202" i="21"/>
  <c r="U273" i="21"/>
  <c r="L100" i="21"/>
  <c r="M100" i="21"/>
  <c r="N100" i="21"/>
  <c r="L86" i="21"/>
  <c r="J13" i="16" s="1"/>
  <c r="M86" i="21"/>
  <c r="K13" i="16" s="1"/>
  <c r="N86" i="21"/>
  <c r="L13" i="16" s="1"/>
  <c r="L101" i="21"/>
  <c r="M101" i="21"/>
  <c r="N101" i="21"/>
  <c r="S418" i="21"/>
  <c r="M95" i="21"/>
  <c r="N95" i="21"/>
  <c r="L95" i="21"/>
  <c r="S266" i="21"/>
  <c r="R266" i="21"/>
  <c r="Q266" i="21"/>
  <c r="T266" i="21"/>
  <c r="P266" i="21"/>
  <c r="M266" i="21"/>
  <c r="L266" i="21"/>
  <c r="O266" i="21"/>
  <c r="N266" i="21"/>
  <c r="L278" i="21"/>
  <c r="T278" i="21"/>
  <c r="S278" i="21"/>
  <c r="R278" i="21"/>
  <c r="Q278" i="21"/>
  <c r="P278" i="21"/>
  <c r="O278" i="21"/>
  <c r="N278" i="21"/>
  <c r="M278" i="21"/>
  <c r="T273" i="21"/>
  <c r="S273" i="21"/>
  <c r="R273" i="21"/>
  <c r="Q273" i="21"/>
  <c r="P273" i="21"/>
  <c r="O273" i="21"/>
  <c r="N273" i="21"/>
  <c r="M273" i="21"/>
  <c r="L273" i="21"/>
  <c r="T259" i="21"/>
  <c r="S259" i="21"/>
  <c r="P259" i="21"/>
  <c r="O259" i="21"/>
  <c r="N259" i="21"/>
  <c r="Q259" i="21"/>
  <c r="M259" i="21"/>
  <c r="L259" i="21"/>
  <c r="R259" i="21"/>
  <c r="L258" i="21"/>
  <c r="S258" i="21"/>
  <c r="Q258" i="21"/>
  <c r="O258" i="21"/>
  <c r="R258" i="21"/>
  <c r="P258" i="21"/>
  <c r="N258" i="21"/>
  <c r="M258" i="21"/>
  <c r="T258" i="21"/>
  <c r="R257" i="21"/>
  <c r="Q257" i="21"/>
  <c r="P257" i="21"/>
  <c r="T257" i="21"/>
  <c r="S257" i="21"/>
  <c r="O257" i="21"/>
  <c r="N257" i="21"/>
  <c r="M257" i="21"/>
  <c r="L257" i="21"/>
  <c r="T268" i="21"/>
  <c r="Q268" i="21"/>
  <c r="P268" i="21"/>
  <c r="O268" i="21"/>
  <c r="S268" i="21"/>
  <c r="R268" i="21"/>
  <c r="N268" i="21"/>
  <c r="M268" i="21"/>
  <c r="L268" i="21"/>
  <c r="T262" i="21"/>
  <c r="S262" i="21"/>
  <c r="R262" i="21"/>
  <c r="Q262" i="21"/>
  <c r="P262" i="21"/>
  <c r="O262" i="21"/>
  <c r="N262" i="21"/>
  <c r="M262" i="21"/>
  <c r="L262" i="21"/>
  <c r="L260" i="21"/>
  <c r="T260" i="21"/>
  <c r="S260" i="21"/>
  <c r="R260" i="21"/>
  <c r="Q260" i="21"/>
  <c r="P260" i="21"/>
  <c r="O260" i="21"/>
  <c r="N260" i="21"/>
  <c r="M260" i="21"/>
  <c r="S261" i="21"/>
  <c r="Q261" i="21"/>
  <c r="R261" i="21"/>
  <c r="N261" i="21"/>
  <c r="M261" i="21"/>
  <c r="L261" i="21"/>
  <c r="T261" i="21"/>
  <c r="P261" i="21"/>
  <c r="O261" i="21"/>
  <c r="N276" i="21"/>
  <c r="M276" i="21"/>
  <c r="L276" i="21"/>
  <c r="T276" i="21"/>
  <c r="S276" i="21"/>
  <c r="R276" i="21"/>
  <c r="Q276" i="21"/>
  <c r="P276" i="21"/>
  <c r="O276" i="21"/>
  <c r="M267" i="21"/>
  <c r="L267" i="21"/>
  <c r="T267" i="21"/>
  <c r="S267" i="21"/>
  <c r="R267" i="21"/>
  <c r="Q267" i="21"/>
  <c r="P267" i="21"/>
  <c r="O267" i="21"/>
  <c r="N267" i="21"/>
  <c r="Q269" i="21"/>
  <c r="O269" i="21"/>
  <c r="N269" i="21"/>
  <c r="P269" i="21"/>
  <c r="M269" i="21"/>
  <c r="L269" i="21"/>
  <c r="T269" i="21"/>
  <c r="S269" i="21"/>
  <c r="R269" i="21"/>
  <c r="O265" i="21"/>
  <c r="N265" i="21"/>
  <c r="M265" i="21"/>
  <c r="L265" i="21"/>
  <c r="T265" i="21"/>
  <c r="S265" i="21"/>
  <c r="R265" i="21"/>
  <c r="Q265" i="21"/>
  <c r="P265" i="21"/>
  <c r="Q263" i="21"/>
  <c r="O263" i="21"/>
  <c r="P263" i="21"/>
  <c r="L263" i="21"/>
  <c r="T263" i="21"/>
  <c r="S263" i="21"/>
  <c r="R263" i="21"/>
  <c r="N263" i="21"/>
  <c r="M263" i="21"/>
  <c r="P274" i="21"/>
  <c r="N274" i="21"/>
  <c r="O274" i="21"/>
  <c r="S274" i="21"/>
  <c r="Q274" i="21"/>
  <c r="M274" i="21"/>
  <c r="L274" i="21"/>
  <c r="R274" i="21"/>
  <c r="T274" i="21"/>
  <c r="R277" i="21"/>
  <c r="Q277" i="21"/>
  <c r="P277" i="21"/>
  <c r="O277" i="21"/>
  <c r="T277" i="21"/>
  <c r="S277" i="21"/>
  <c r="N277" i="21"/>
  <c r="M277" i="21"/>
  <c r="L277" i="21"/>
  <c r="T275" i="21"/>
  <c r="S275" i="21"/>
  <c r="R275" i="21"/>
  <c r="N275" i="21"/>
  <c r="M275" i="21"/>
  <c r="L275" i="21"/>
  <c r="Q275" i="21"/>
  <c r="P275" i="21"/>
  <c r="O275" i="21"/>
  <c r="R272" i="21"/>
  <c r="Q272" i="21"/>
  <c r="P272" i="21"/>
  <c r="M272" i="21"/>
  <c r="L272" i="21"/>
  <c r="T272" i="21"/>
  <c r="S272" i="21"/>
  <c r="O272" i="21"/>
  <c r="N272" i="21"/>
  <c r="T264" i="21"/>
  <c r="S264" i="21"/>
  <c r="Q264" i="21"/>
  <c r="N264" i="21"/>
  <c r="P264" i="21"/>
  <c r="O264" i="21"/>
  <c r="M264" i="21"/>
  <c r="L264" i="21"/>
  <c r="R264" i="21"/>
  <c r="T270" i="21"/>
  <c r="R270" i="21"/>
  <c r="S270" i="21"/>
  <c r="O270" i="21"/>
  <c r="N270" i="21"/>
  <c r="M270" i="21"/>
  <c r="L270" i="21"/>
  <c r="Q270" i="21"/>
  <c r="P270" i="21"/>
  <c r="T271" i="21"/>
  <c r="S271" i="21"/>
  <c r="R271" i="21"/>
  <c r="Q271" i="21"/>
  <c r="P271" i="21"/>
  <c r="O271" i="21"/>
  <c r="N271" i="21"/>
  <c r="M271" i="21"/>
  <c r="L271" i="21"/>
  <c r="E279" i="21"/>
  <c r="E233" i="21"/>
  <c r="AH201" i="21"/>
  <c r="E170" i="21"/>
  <c r="E114" i="21"/>
  <c r="E127" i="21"/>
  <c r="E117" i="21"/>
  <c r="E122" i="21"/>
  <c r="E128" i="21"/>
  <c r="E118" i="21"/>
  <c r="E116" i="21"/>
  <c r="E119" i="21"/>
  <c r="E125" i="21"/>
  <c r="E120" i="21"/>
  <c r="E123" i="21"/>
  <c r="E129" i="21"/>
  <c r="E121" i="21"/>
  <c r="E115" i="21"/>
  <c r="E126" i="21"/>
  <c r="E124" i="21"/>
  <c r="D131" i="21"/>
  <c r="E104" i="21"/>
  <c r="M10" i="21"/>
  <c r="N10" i="21"/>
  <c r="L10" i="21"/>
  <c r="E19" i="21"/>
  <c r="E17" i="21"/>
  <c r="E18" i="21"/>
  <c r="E33" i="21"/>
  <c r="E34" i="21"/>
  <c r="E35" i="21"/>
  <c r="E36" i="21"/>
  <c r="E37" i="21"/>
  <c r="D43" i="21"/>
  <c r="E38" i="21"/>
  <c r="E13" i="21"/>
  <c r="E14" i="21"/>
  <c r="E15" i="21"/>
  <c r="E16" i="21"/>
  <c r="E11" i="21"/>
  <c r="E27" i="21"/>
  <c r="E24" i="21"/>
  <c r="E32" i="21"/>
  <c r="E31" i="21"/>
  <c r="E29" i="21"/>
  <c r="E25" i="21"/>
  <c r="E23" i="21"/>
  <c r="E26" i="21"/>
  <c r="E22" i="21"/>
  <c r="E12" i="21"/>
  <c r="E28" i="21"/>
  <c r="E21" i="21"/>
  <c r="E20" i="21"/>
  <c r="E30" i="21"/>
  <c r="E41" i="21"/>
  <c r="E40" i="21"/>
  <c r="E39" i="21"/>
  <c r="L93" i="22"/>
  <c r="R93" i="22"/>
  <c r="N93" i="22"/>
  <c r="O93" i="22"/>
  <c r="S28" i="24"/>
  <c r="Q28" i="24"/>
  <c r="P28" i="24"/>
  <c r="L28" i="24"/>
  <c r="O28" i="24"/>
  <c r="N28" i="24"/>
  <c r="M93" i="22"/>
  <c r="R89" i="22"/>
  <c r="S89" i="22"/>
  <c r="O89" i="22"/>
  <c r="P89" i="22"/>
  <c r="N89" i="22"/>
  <c r="Q195" i="24"/>
  <c r="O195" i="24"/>
  <c r="S195" i="24"/>
  <c r="M91" i="22"/>
  <c r="S91" i="22"/>
  <c r="R91" i="22"/>
  <c r="L91" i="22"/>
  <c r="P91" i="22"/>
  <c r="O91" i="22"/>
  <c r="N91" i="22"/>
  <c r="S93" i="22"/>
  <c r="N138" i="24"/>
  <c r="M138" i="24"/>
  <c r="R138" i="24"/>
  <c r="Q138" i="24"/>
  <c r="P138" i="24"/>
  <c r="S138" i="24"/>
  <c r="R195" i="24"/>
  <c r="O163" i="24"/>
  <c r="N163" i="24"/>
  <c r="S24" i="22"/>
  <c r="Q24" i="22"/>
  <c r="L132" i="24"/>
  <c r="M132" i="24"/>
  <c r="N131" i="22"/>
  <c r="L131" i="22"/>
  <c r="Q131" i="22"/>
  <c r="O131" i="24"/>
  <c r="S131" i="24"/>
  <c r="Q131" i="24"/>
  <c r="S157" i="24"/>
  <c r="T158" i="24"/>
  <c r="T32" i="24"/>
  <c r="T138" i="24"/>
  <c r="Q139" i="24"/>
  <c r="T139" i="24"/>
  <c r="P139" i="24"/>
  <c r="S139" i="24"/>
  <c r="N139" i="24"/>
  <c r="L139" i="24"/>
  <c r="M139" i="24"/>
  <c r="T140" i="24"/>
  <c r="R140" i="24"/>
  <c r="S140" i="24"/>
  <c r="O140" i="24"/>
  <c r="P140" i="24"/>
  <c r="Q140" i="24"/>
  <c r="L140" i="24"/>
  <c r="M140" i="24"/>
  <c r="M244" i="22"/>
  <c r="L244" i="22"/>
  <c r="P244" i="22"/>
  <c r="O244" i="22"/>
  <c r="S244" i="22"/>
  <c r="R244" i="22"/>
  <c r="Q244" i="22"/>
  <c r="N244" i="22"/>
  <c r="M30" i="22"/>
  <c r="Q30" i="22"/>
  <c r="P30" i="22"/>
  <c r="N30" i="22"/>
  <c r="O30" i="22"/>
  <c r="L30" i="22"/>
  <c r="P39" i="22"/>
  <c r="Q39" i="22"/>
  <c r="O39" i="22"/>
  <c r="L39" i="22"/>
  <c r="N39" i="22"/>
  <c r="S90" i="22"/>
  <c r="R90" i="22"/>
  <c r="Q90" i="22"/>
  <c r="N90" i="22"/>
  <c r="L90" i="22"/>
  <c r="P90" i="22"/>
  <c r="M90" i="22"/>
  <c r="M246" i="22" s="1"/>
  <c r="O90" i="22"/>
  <c r="S42" i="22"/>
  <c r="L42" i="22"/>
  <c r="R42" i="22"/>
  <c r="L34" i="22"/>
  <c r="Q34" i="22"/>
  <c r="N34" i="22"/>
  <c r="P34" i="22"/>
  <c r="M34" i="22"/>
  <c r="N31" i="22"/>
  <c r="O31" i="22"/>
  <c r="M31" i="22"/>
  <c r="P22" i="24"/>
  <c r="O22" i="24"/>
  <c r="M22" i="24"/>
  <c r="N22" i="24"/>
  <c r="T22" i="24"/>
  <c r="V22" i="24"/>
  <c r="L22" i="24"/>
  <c r="R22" i="24"/>
  <c r="U22" i="24"/>
  <c r="S22" i="24"/>
  <c r="Q71" i="24"/>
  <c r="P71" i="24"/>
  <c r="T71" i="24"/>
  <c r="L71" i="24"/>
  <c r="M71" i="24"/>
  <c r="R158" i="24"/>
  <c r="S158" i="24"/>
  <c r="N83" i="22"/>
  <c r="N225" i="22" s="1"/>
  <c r="P83" i="22"/>
  <c r="P225" i="22" s="1"/>
  <c r="O83" i="22"/>
  <c r="O225" i="22" s="1"/>
  <c r="Q83" i="22"/>
  <c r="Q225" i="22" s="1"/>
  <c r="R83" i="22"/>
  <c r="R225" i="22" s="1"/>
  <c r="S83" i="22"/>
  <c r="S225" i="22" s="1"/>
  <c r="N140" i="24"/>
  <c r="S134" i="24"/>
  <c r="N134" i="24"/>
  <c r="T134" i="24"/>
  <c r="Q134" i="24"/>
  <c r="P134" i="24"/>
  <c r="R134" i="24"/>
  <c r="E94" i="22"/>
  <c r="O34" i="22"/>
  <c r="L134" i="24"/>
  <c r="L29" i="22"/>
  <c r="N29" i="22"/>
  <c r="P29" i="22"/>
  <c r="O29" i="22"/>
  <c r="M29" i="22"/>
  <c r="Q29" i="22"/>
  <c r="S78" i="24"/>
  <c r="S282" i="24" s="1"/>
  <c r="R78" i="24"/>
  <c r="R282" i="24" s="1"/>
  <c r="N78" i="24"/>
  <c r="N282" i="24" s="1"/>
  <c r="T78" i="24"/>
  <c r="T282" i="24" s="1"/>
  <c r="Q78" i="24"/>
  <c r="Q282" i="24" s="1"/>
  <c r="P78" i="24"/>
  <c r="P282" i="24" s="1"/>
  <c r="O78" i="24"/>
  <c r="O282" i="24" s="1"/>
  <c r="R10" i="22"/>
  <c r="Q10" i="22"/>
  <c r="P10" i="22"/>
  <c r="O10" i="22"/>
  <c r="L10" i="22"/>
  <c r="U10" i="22"/>
  <c r="S10" i="22"/>
  <c r="T10" i="22"/>
  <c r="M78" i="24"/>
  <c r="M282" i="24" s="1"/>
  <c r="Q91" i="22"/>
  <c r="Q32" i="22"/>
  <c r="P32" i="22"/>
  <c r="P155" i="24"/>
  <c r="O155" i="24"/>
  <c r="M155" i="24"/>
  <c r="S155" i="24"/>
  <c r="Q155" i="24"/>
  <c r="R155" i="24"/>
  <c r="T135" i="24"/>
  <c r="S135" i="24"/>
  <c r="P135" i="24"/>
  <c r="O135" i="24"/>
  <c r="M135" i="24"/>
  <c r="N135" i="24"/>
  <c r="L92" i="22"/>
  <c r="S92" i="22"/>
  <c r="Q92" i="22"/>
  <c r="P92" i="22"/>
  <c r="M92" i="22"/>
  <c r="O92" i="22"/>
  <c r="N92" i="22"/>
  <c r="R92" i="22"/>
  <c r="Q83" i="24"/>
  <c r="O50" i="16" s="1"/>
  <c r="S83" i="24"/>
  <c r="Q50" i="16" s="1"/>
  <c r="O83" i="24"/>
  <c r="M50" i="16" s="1"/>
  <c r="N83" i="24"/>
  <c r="L50" i="16" s="1"/>
  <c r="R83" i="24"/>
  <c r="P50" i="16" s="1"/>
  <c r="L83" i="24"/>
  <c r="J50" i="16" s="1"/>
  <c r="N74" i="24"/>
  <c r="Q74" i="24"/>
  <c r="L74" i="24"/>
  <c r="S74" i="24"/>
  <c r="P74" i="24"/>
  <c r="N133" i="24"/>
  <c r="T133" i="24"/>
  <c r="Q133" i="24"/>
  <c r="M244" i="24"/>
  <c r="P244" i="24"/>
  <c r="Q244" i="24"/>
  <c r="O244" i="24"/>
  <c r="L244" i="24"/>
  <c r="S244" i="24"/>
  <c r="M74" i="24"/>
  <c r="O74" i="24"/>
  <c r="Q32" i="24"/>
  <c r="N32" i="24"/>
  <c r="T137" i="24"/>
  <c r="S137" i="24"/>
  <c r="R137" i="24"/>
  <c r="Q137" i="24"/>
  <c r="O256" i="24"/>
  <c r="R130" i="22"/>
  <c r="S130" i="22"/>
  <c r="L130" i="22"/>
  <c r="T130" i="22"/>
  <c r="R56" i="22"/>
  <c r="N56" i="22"/>
  <c r="M56" i="22"/>
  <c r="M59" i="22" s="1"/>
  <c r="L56" i="22"/>
  <c r="R256" i="24"/>
  <c r="S256" i="24"/>
  <c r="AH278" i="24"/>
  <c r="V22" i="22"/>
  <c r="V11" i="22"/>
  <c r="T74" i="24"/>
  <c r="P93" i="22"/>
  <c r="Q93" i="22"/>
  <c r="Q89" i="22"/>
  <c r="L89" i="22"/>
  <c r="T256" i="24"/>
  <c r="T260" i="24"/>
  <c r="U12" i="24"/>
  <c r="N12" i="24"/>
  <c r="R12" i="24"/>
  <c r="M12" i="24"/>
  <c r="V12" i="24"/>
  <c r="T12" i="24"/>
  <c r="T338" i="24" s="1"/>
  <c r="S12" i="24"/>
  <c r="Q12" i="24"/>
  <c r="P12" i="24"/>
  <c r="T71" i="22"/>
  <c r="L31" i="24"/>
  <c r="T148" i="24"/>
  <c r="S142" i="24"/>
  <c r="M31" i="24"/>
  <c r="T142" i="24"/>
  <c r="O31" i="24"/>
  <c r="O338" i="24" s="1"/>
  <c r="L142" i="24"/>
  <c r="S31" i="24"/>
  <c r="O35" i="22"/>
  <c r="M35" i="22"/>
  <c r="N35" i="22"/>
  <c r="L35" i="22"/>
  <c r="N195" i="24"/>
  <c r="M195" i="24"/>
  <c r="L195" i="24"/>
  <c r="T10" i="24"/>
  <c r="P10" i="24"/>
  <c r="Q10" i="24"/>
  <c r="O10" i="24"/>
  <c r="R10" i="24"/>
  <c r="N10" i="24"/>
  <c r="R141" i="24"/>
  <c r="L141" i="24"/>
  <c r="Q141" i="24"/>
  <c r="N141" i="24"/>
  <c r="M141" i="24"/>
  <c r="P141" i="24"/>
  <c r="L152" i="24"/>
  <c r="E214" i="24"/>
  <c r="T93" i="22"/>
  <c r="T92" i="22"/>
  <c r="T89" i="22"/>
  <c r="T244" i="22"/>
  <c r="T91" i="22"/>
  <c r="S11" i="22"/>
  <c r="Q11" i="22"/>
  <c r="P11" i="22"/>
  <c r="M11" i="22"/>
  <c r="L11" i="22"/>
  <c r="O11" i="22"/>
  <c r="U11" i="22"/>
  <c r="R11" i="22"/>
  <c r="S152" i="24"/>
  <c r="E54" i="22"/>
  <c r="L136" i="24"/>
  <c r="Q142" i="24"/>
  <c r="P142" i="24"/>
  <c r="R142" i="24"/>
  <c r="N142" i="24"/>
  <c r="M142" i="24"/>
  <c r="O151" i="24"/>
  <c r="P151" i="24"/>
  <c r="Q151" i="24"/>
  <c r="L151" i="24"/>
  <c r="N151" i="24"/>
  <c r="M151" i="24"/>
  <c r="S151" i="24"/>
  <c r="R151" i="24"/>
  <c r="M157" i="24"/>
  <c r="L157" i="24"/>
  <c r="T157" i="24"/>
  <c r="Q157" i="24"/>
  <c r="N157" i="24"/>
  <c r="O157" i="24"/>
  <c r="T152" i="24"/>
  <c r="R136" i="24"/>
  <c r="O136" i="24"/>
  <c r="S133" i="24"/>
  <c r="R133" i="24"/>
  <c r="M133" i="24"/>
  <c r="L133" i="24"/>
  <c r="E146" i="24"/>
  <c r="Q136" i="24"/>
  <c r="N136" i="24"/>
  <c r="M136" i="24"/>
  <c r="T118" i="22"/>
  <c r="T119" i="22"/>
  <c r="L98" i="22"/>
  <c r="P98" i="22"/>
  <c r="S98" i="22"/>
  <c r="T98" i="22"/>
  <c r="O98" i="22"/>
  <c r="R98" i="22"/>
  <c r="N98" i="22"/>
  <c r="M98" i="22"/>
  <c r="R152" i="24"/>
  <c r="N152" i="24"/>
  <c r="M152" i="24"/>
  <c r="S136" i="24"/>
  <c r="P152" i="24"/>
  <c r="Q152" i="24"/>
  <c r="O133" i="24"/>
  <c r="N31" i="24"/>
  <c r="Q31" i="24"/>
  <c r="P31" i="24"/>
  <c r="U31" i="24"/>
  <c r="R31" i="24"/>
  <c r="P133" i="24"/>
  <c r="T90" i="22"/>
  <c r="L10" i="24"/>
  <c r="P195" i="24"/>
  <c r="Q98" i="22"/>
  <c r="L24" i="22"/>
  <c r="V24" i="22"/>
  <c r="U24" i="22"/>
  <c r="T24" i="22"/>
  <c r="P130" i="24"/>
  <c r="N130" i="24"/>
  <c r="O130" i="24"/>
  <c r="N244" i="24"/>
  <c r="R244" i="24"/>
  <c r="L36" i="22"/>
  <c r="P36" i="22"/>
  <c r="O36" i="22"/>
  <c r="N36" i="22"/>
  <c r="O137" i="24"/>
  <c r="M83" i="24"/>
  <c r="K50" i="16" s="1"/>
  <c r="Q31" i="22"/>
  <c r="P31" i="22"/>
  <c r="L31" i="22"/>
  <c r="S71" i="24"/>
  <c r="R71" i="24"/>
  <c r="N71" i="24"/>
  <c r="O71" i="24"/>
  <c r="M130" i="22"/>
  <c r="N132" i="24"/>
  <c r="N158" i="24"/>
  <c r="N130" i="22"/>
  <c r="N42" i="22"/>
  <c r="E40" i="22"/>
  <c r="O158" i="24"/>
  <c r="O130" i="22"/>
  <c r="O42" i="22"/>
  <c r="R132" i="24"/>
  <c r="L131" i="24"/>
  <c r="M158" i="24"/>
  <c r="M42" i="22"/>
  <c r="P42" i="22"/>
  <c r="S132" i="24"/>
  <c r="M131" i="24"/>
  <c r="T195" i="24"/>
  <c r="Q132" i="24"/>
  <c r="M39" i="22"/>
  <c r="O132" i="24"/>
  <c r="Q130" i="24"/>
  <c r="P158" i="24"/>
  <c r="P130" i="22"/>
  <c r="R130" i="24"/>
  <c r="Q158" i="24"/>
  <c r="Q130" i="22"/>
  <c r="Q42" i="22"/>
  <c r="R32" i="24"/>
  <c r="N131" i="24"/>
  <c r="S130" i="24"/>
  <c r="L158" i="24"/>
  <c r="M24" i="22"/>
  <c r="S32" i="24"/>
  <c r="P131" i="24"/>
  <c r="L83" i="22"/>
  <c r="L225" i="22" s="1"/>
  <c r="M83" i="22"/>
  <c r="M225" i="22" s="1"/>
  <c r="R153" i="24"/>
  <c r="Q153" i="24"/>
  <c r="P153" i="24"/>
  <c r="O153" i="24"/>
  <c r="N153" i="24"/>
  <c r="M153" i="24"/>
  <c r="L153" i="24"/>
  <c r="T153" i="24"/>
  <c r="S153" i="24"/>
  <c r="P181" i="24"/>
  <c r="O181" i="24"/>
  <c r="N181" i="24"/>
  <c r="M181" i="24"/>
  <c r="L181" i="24"/>
  <c r="T181" i="24"/>
  <c r="S181" i="24"/>
  <c r="R181" i="24"/>
  <c r="Q181" i="24"/>
  <c r="T247" i="24"/>
  <c r="S247" i="24"/>
  <c r="R247" i="24"/>
  <c r="M247" i="24"/>
  <c r="L247" i="24"/>
  <c r="P247" i="24"/>
  <c r="O247" i="24"/>
  <c r="Q247" i="24"/>
  <c r="N247" i="24"/>
  <c r="E254" i="24"/>
  <c r="X60" i="22"/>
  <c r="X210" i="22" s="1"/>
  <c r="W60" i="22"/>
  <c r="W210" i="22" s="1"/>
  <c r="E69" i="22"/>
  <c r="V60" i="22"/>
  <c r="V210" i="22" s="1"/>
  <c r="M60" i="22"/>
  <c r="M210" i="22" s="1"/>
  <c r="AF60" i="22"/>
  <c r="AF210" i="22" s="1"/>
  <c r="L60" i="22"/>
  <c r="L210" i="22" s="1"/>
  <c r="AE60" i="22"/>
  <c r="AE210" i="22" s="1"/>
  <c r="AD60" i="22"/>
  <c r="AD210" i="22" s="1"/>
  <c r="AC60" i="22"/>
  <c r="AC210" i="22" s="1"/>
  <c r="AB60" i="22"/>
  <c r="AB210" i="22" s="1"/>
  <c r="AA60" i="22"/>
  <c r="AA210" i="22" s="1"/>
  <c r="Z60" i="22"/>
  <c r="Z210" i="22" s="1"/>
  <c r="Y60" i="22"/>
  <c r="Y210" i="22" s="1"/>
  <c r="U60" i="22"/>
  <c r="U210" i="22" s="1"/>
  <c r="T60" i="22"/>
  <c r="T210" i="22" s="1"/>
  <c r="S60" i="22"/>
  <c r="S210" i="22" s="1"/>
  <c r="P60" i="22"/>
  <c r="P210" i="22" s="1"/>
  <c r="O60" i="22"/>
  <c r="O210" i="22" s="1"/>
  <c r="Q60" i="22"/>
  <c r="Q210" i="22" s="1"/>
  <c r="R60" i="22"/>
  <c r="R210" i="22" s="1"/>
  <c r="N60" i="22"/>
  <c r="N210" i="22" s="1"/>
  <c r="Q182" i="24"/>
  <c r="P182" i="24"/>
  <c r="O182" i="24"/>
  <c r="T182" i="24"/>
  <c r="S182" i="24"/>
  <c r="R182" i="24"/>
  <c r="N182" i="24"/>
  <c r="M182" i="24"/>
  <c r="L182" i="24"/>
  <c r="T103" i="22"/>
  <c r="S103" i="22"/>
  <c r="R103" i="22"/>
  <c r="Q103" i="22"/>
  <c r="P103" i="22"/>
  <c r="O103" i="22"/>
  <c r="N103" i="22"/>
  <c r="M103" i="22"/>
  <c r="L103" i="22"/>
  <c r="R259" i="24"/>
  <c r="P259" i="24"/>
  <c r="M259" i="24"/>
  <c r="L259" i="24"/>
  <c r="T259" i="24"/>
  <c r="S259" i="24"/>
  <c r="Q259" i="24"/>
  <c r="O259" i="24"/>
  <c r="N259" i="24"/>
  <c r="T79" i="24"/>
  <c r="R41" i="16" s="1"/>
  <c r="S79" i="24"/>
  <c r="Q41" i="16" s="1"/>
  <c r="Q79" i="24"/>
  <c r="O41" i="16" s="1"/>
  <c r="O79" i="24"/>
  <c r="M41" i="16" s="1"/>
  <c r="N79" i="24"/>
  <c r="L41" i="16" s="1"/>
  <c r="P79" i="24"/>
  <c r="N41" i="16" s="1"/>
  <c r="R79" i="24"/>
  <c r="P41" i="16" s="1"/>
  <c r="M79" i="24"/>
  <c r="K41" i="16" s="1"/>
  <c r="K43" i="16" s="1"/>
  <c r="L79" i="24"/>
  <c r="J41" i="16" s="1"/>
  <c r="J43" i="16" s="1"/>
  <c r="P154" i="24"/>
  <c r="P322" i="24" s="1"/>
  <c r="O154" i="24"/>
  <c r="O322" i="24" s="1"/>
  <c r="T154" i="24"/>
  <c r="T322" i="24" s="1"/>
  <c r="S154" i="24"/>
  <c r="S322" i="24" s="1"/>
  <c r="R154" i="24"/>
  <c r="R322" i="24" s="1"/>
  <c r="Q154" i="24"/>
  <c r="Q322" i="24" s="1"/>
  <c r="N154" i="24"/>
  <c r="N322" i="24" s="1"/>
  <c r="M154" i="24"/>
  <c r="M322" i="24" s="1"/>
  <c r="L154" i="24"/>
  <c r="L322" i="24" s="1"/>
  <c r="P91" i="24"/>
  <c r="T91" i="24"/>
  <c r="M91" i="24"/>
  <c r="L91" i="24"/>
  <c r="Q91" i="24"/>
  <c r="O91" i="24"/>
  <c r="N91" i="24"/>
  <c r="S91" i="24"/>
  <c r="R91" i="24"/>
  <c r="N85" i="24"/>
  <c r="M85" i="24"/>
  <c r="L85" i="24"/>
  <c r="T85" i="24"/>
  <c r="S85" i="24"/>
  <c r="R85" i="24"/>
  <c r="Q85" i="24"/>
  <c r="P85" i="24"/>
  <c r="O85" i="24"/>
  <c r="T237" i="24"/>
  <c r="O237" i="24"/>
  <c r="N237" i="24"/>
  <c r="M237" i="24"/>
  <c r="R237" i="24"/>
  <c r="Q237" i="24"/>
  <c r="P237" i="24"/>
  <c r="L237" i="24"/>
  <c r="S237" i="24"/>
  <c r="E160" i="24"/>
  <c r="E106" i="22"/>
  <c r="N262" i="24"/>
  <c r="M262" i="24"/>
  <c r="L262" i="24"/>
  <c r="T262" i="24"/>
  <c r="S262" i="24"/>
  <c r="R262" i="24"/>
  <c r="Q262" i="24"/>
  <c r="P262" i="24"/>
  <c r="O262" i="24"/>
  <c r="T108" i="22"/>
  <c r="R220" i="24"/>
  <c r="Q220" i="24"/>
  <c r="P220" i="24"/>
  <c r="M220" i="24"/>
  <c r="L220" i="24"/>
  <c r="S220" i="24"/>
  <c r="O220" i="24"/>
  <c r="T220" i="24"/>
  <c r="N220" i="24"/>
  <c r="N263" i="24"/>
  <c r="L263" i="24"/>
  <c r="T263" i="24"/>
  <c r="S263" i="24"/>
  <c r="R263" i="24"/>
  <c r="Q263" i="24"/>
  <c r="P263" i="24"/>
  <c r="O263" i="24"/>
  <c r="M263" i="24"/>
  <c r="S188" i="24"/>
  <c r="R188" i="24"/>
  <c r="Q188" i="24"/>
  <c r="T188" i="24"/>
  <c r="P188" i="24"/>
  <c r="M188" i="24"/>
  <c r="L188" i="24"/>
  <c r="O188" i="24"/>
  <c r="N188" i="24"/>
  <c r="T216" i="24"/>
  <c r="L216" i="24"/>
  <c r="N216" i="24"/>
  <c r="M216" i="24"/>
  <c r="S216" i="24"/>
  <c r="R216" i="24"/>
  <c r="Q216" i="24"/>
  <c r="E242" i="24"/>
  <c r="O216" i="24"/>
  <c r="P216" i="24"/>
  <c r="Y114" i="24"/>
  <c r="X114" i="24"/>
  <c r="W114" i="24"/>
  <c r="P114" i="24"/>
  <c r="O114" i="24"/>
  <c r="AA114" i="24"/>
  <c r="Z114" i="24"/>
  <c r="M114" i="24"/>
  <c r="L114" i="24"/>
  <c r="AF114" i="24"/>
  <c r="AD114" i="24"/>
  <c r="AE114" i="24"/>
  <c r="AC114" i="24"/>
  <c r="AB114" i="24"/>
  <c r="V114" i="24"/>
  <c r="U114" i="24"/>
  <c r="R114" i="24"/>
  <c r="S114" i="24"/>
  <c r="T114" i="24"/>
  <c r="Q114" i="24"/>
  <c r="N114" i="24"/>
  <c r="V40" i="24"/>
  <c r="T40" i="24"/>
  <c r="S40" i="24"/>
  <c r="Q40" i="24"/>
  <c r="P40" i="24"/>
  <c r="O40" i="24"/>
  <c r="N40" i="24"/>
  <c r="M40" i="24"/>
  <c r="L40" i="24"/>
  <c r="U40" i="24"/>
  <c r="R40" i="24"/>
  <c r="M14" i="24"/>
  <c r="L14" i="24"/>
  <c r="V14" i="24"/>
  <c r="U14" i="24"/>
  <c r="T14" i="24"/>
  <c r="S14" i="24"/>
  <c r="R14" i="24"/>
  <c r="P14" i="24"/>
  <c r="N14" i="24"/>
  <c r="Q14" i="24"/>
  <c r="O14" i="24"/>
  <c r="T162" i="24"/>
  <c r="T163" i="24"/>
  <c r="T164" i="24"/>
  <c r="T165" i="24"/>
  <c r="L148" i="22"/>
  <c r="T148" i="22"/>
  <c r="S148" i="22"/>
  <c r="R148" i="22"/>
  <c r="Q148" i="22"/>
  <c r="P148" i="22"/>
  <c r="O148" i="22"/>
  <c r="N148" i="22"/>
  <c r="M148" i="22"/>
  <c r="T83" i="22"/>
  <c r="T225" i="22" s="1"/>
  <c r="T80" i="22"/>
  <c r="E265" i="24"/>
  <c r="R57" i="24"/>
  <c r="Q52" i="24"/>
  <c r="P52" i="24"/>
  <c r="O52" i="24"/>
  <c r="N52" i="24"/>
  <c r="M52" i="24"/>
  <c r="L52" i="24"/>
  <c r="T186" i="24"/>
  <c r="S186" i="24"/>
  <c r="Q186" i="24"/>
  <c r="P186" i="24"/>
  <c r="O186" i="24"/>
  <c r="N186" i="24"/>
  <c r="M186" i="24"/>
  <c r="L186" i="24"/>
  <c r="R186" i="24"/>
  <c r="AA112" i="24"/>
  <c r="Z112" i="24"/>
  <c r="Y112" i="24"/>
  <c r="R112" i="24"/>
  <c r="Q112" i="24"/>
  <c r="X112" i="24"/>
  <c r="W112" i="24"/>
  <c r="V112" i="24"/>
  <c r="U112" i="24"/>
  <c r="T112" i="24"/>
  <c r="S112" i="24"/>
  <c r="P112" i="24"/>
  <c r="N112" i="24"/>
  <c r="AC112" i="24"/>
  <c r="M112" i="24"/>
  <c r="L112" i="24"/>
  <c r="AD112" i="24"/>
  <c r="AB112" i="24"/>
  <c r="O112" i="24"/>
  <c r="AF112" i="24"/>
  <c r="AE112" i="24"/>
  <c r="R187" i="24"/>
  <c r="Q187" i="24"/>
  <c r="T187" i="24"/>
  <c r="S187" i="24"/>
  <c r="P187" i="24"/>
  <c r="O187" i="24"/>
  <c r="N187" i="24"/>
  <c r="M187" i="24"/>
  <c r="L187" i="24"/>
  <c r="L185" i="24"/>
  <c r="N185" i="24"/>
  <c r="M185" i="24"/>
  <c r="T185" i="24"/>
  <c r="R185" i="24"/>
  <c r="Q185" i="24"/>
  <c r="P185" i="24"/>
  <c r="O185" i="24"/>
  <c r="S185" i="24"/>
  <c r="E197" i="24"/>
  <c r="P147" i="22"/>
  <c r="O147" i="22"/>
  <c r="N147" i="22"/>
  <c r="T147" i="22"/>
  <c r="S147" i="22"/>
  <c r="R147" i="22"/>
  <c r="Q147" i="22"/>
  <c r="M147" i="22"/>
  <c r="L147" i="22"/>
  <c r="AD119" i="24"/>
  <c r="AC119" i="24"/>
  <c r="AB119" i="24"/>
  <c r="U119" i="24"/>
  <c r="T119" i="24"/>
  <c r="R119" i="24"/>
  <c r="Y119" i="24"/>
  <c r="X119" i="24"/>
  <c r="M119" i="24"/>
  <c r="L119" i="24"/>
  <c r="AE119" i="24"/>
  <c r="P119" i="24"/>
  <c r="O119" i="24"/>
  <c r="AF119" i="24"/>
  <c r="AA119" i="24"/>
  <c r="V119" i="24"/>
  <c r="S119" i="24"/>
  <c r="Q119" i="24"/>
  <c r="N119" i="24"/>
  <c r="Z119" i="24"/>
  <c r="W119" i="24"/>
  <c r="V14" i="22"/>
  <c r="U14" i="22"/>
  <c r="M14" i="22"/>
  <c r="L14" i="22"/>
  <c r="T14" i="22"/>
  <c r="S14" i="22"/>
  <c r="R14" i="22"/>
  <c r="N14" i="22"/>
  <c r="Q14" i="22"/>
  <c r="P14" i="22"/>
  <c r="O14" i="22"/>
  <c r="M106" i="24"/>
  <c r="AF106" i="24"/>
  <c r="L106" i="24"/>
  <c r="AE106" i="24"/>
  <c r="X106" i="24"/>
  <c r="AC106" i="24"/>
  <c r="AB106" i="24"/>
  <c r="S106" i="24"/>
  <c r="R106" i="24"/>
  <c r="Q106" i="24"/>
  <c r="P106" i="24"/>
  <c r="O106" i="24"/>
  <c r="N106" i="24"/>
  <c r="Y106" i="24"/>
  <c r="U106" i="24"/>
  <c r="T106" i="24"/>
  <c r="AD106" i="24"/>
  <c r="AA106" i="24"/>
  <c r="W106" i="24"/>
  <c r="Z106" i="24"/>
  <c r="V106" i="24"/>
  <c r="T270" i="24"/>
  <c r="S270" i="24"/>
  <c r="R270" i="24"/>
  <c r="Q270" i="24"/>
  <c r="P270" i="24"/>
  <c r="N270" i="24"/>
  <c r="E274" i="24"/>
  <c r="M270" i="24"/>
  <c r="L270" i="24"/>
  <c r="O270" i="24"/>
  <c r="R145" i="22"/>
  <c r="P145" i="22"/>
  <c r="T145" i="22"/>
  <c r="S145" i="22"/>
  <c r="Q145" i="22"/>
  <c r="O145" i="22"/>
  <c r="N145" i="22"/>
  <c r="M145" i="22"/>
  <c r="L145" i="22"/>
  <c r="T112" i="22"/>
  <c r="T114" i="22"/>
  <c r="P20" i="22"/>
  <c r="O20" i="22"/>
  <c r="N20" i="22"/>
  <c r="N222" i="22" s="1"/>
  <c r="V20" i="22"/>
  <c r="S20" i="22"/>
  <c r="U20" i="22"/>
  <c r="T20" i="22"/>
  <c r="R20" i="22"/>
  <c r="Q20" i="22"/>
  <c r="M20" i="22"/>
  <c r="L20" i="22"/>
  <c r="V4" i="22"/>
  <c r="U74" i="22"/>
  <c r="U52" i="22"/>
  <c r="U155" i="22"/>
  <c r="U97" i="22"/>
  <c r="U146" i="22"/>
  <c r="U109" i="22"/>
  <c r="U138" i="22"/>
  <c r="U113" i="22"/>
  <c r="U84" i="22"/>
  <c r="N146" i="22"/>
  <c r="R146" i="22"/>
  <c r="Q146" i="22"/>
  <c r="P146" i="22"/>
  <c r="O146" i="22"/>
  <c r="M146" i="22"/>
  <c r="L146" i="22"/>
  <c r="T146" i="22"/>
  <c r="S146" i="22"/>
  <c r="U19" i="22"/>
  <c r="T19" i="22"/>
  <c r="S19" i="22"/>
  <c r="R19" i="22"/>
  <c r="Q19" i="22"/>
  <c r="P19" i="22"/>
  <c r="O19" i="22"/>
  <c r="N19" i="22"/>
  <c r="M19" i="22"/>
  <c r="V19" i="22"/>
  <c r="L19" i="22"/>
  <c r="P261" i="24"/>
  <c r="N261" i="24"/>
  <c r="T261" i="24"/>
  <c r="M261" i="24"/>
  <c r="L261" i="24"/>
  <c r="R261" i="24"/>
  <c r="Q261" i="24"/>
  <c r="O261" i="24"/>
  <c r="S261" i="24"/>
  <c r="Q176" i="24"/>
  <c r="P176" i="24"/>
  <c r="O176" i="24"/>
  <c r="N176" i="24"/>
  <c r="M176" i="24"/>
  <c r="L176" i="24"/>
  <c r="T176" i="24"/>
  <c r="R176" i="24"/>
  <c r="S176" i="24"/>
  <c r="T143" i="22"/>
  <c r="R143" i="22"/>
  <c r="S143" i="22"/>
  <c r="Q143" i="22"/>
  <c r="P143" i="22"/>
  <c r="O143" i="22"/>
  <c r="N143" i="22"/>
  <c r="M143" i="22"/>
  <c r="L143" i="22"/>
  <c r="E152" i="22"/>
  <c r="Q203" i="24"/>
  <c r="E207" i="24"/>
  <c r="T203" i="24"/>
  <c r="S203" i="24"/>
  <c r="R203" i="24"/>
  <c r="P203" i="24"/>
  <c r="O203" i="24"/>
  <c r="N203" i="24"/>
  <c r="M203" i="24"/>
  <c r="L203" i="24"/>
  <c r="N156" i="24"/>
  <c r="M156" i="24"/>
  <c r="O156" i="24"/>
  <c r="L156" i="24"/>
  <c r="T156" i="24"/>
  <c r="S156" i="24"/>
  <c r="R156" i="24"/>
  <c r="Q156" i="24"/>
  <c r="P156" i="24"/>
  <c r="L86" i="24"/>
  <c r="T86" i="24"/>
  <c r="S86" i="24"/>
  <c r="R86" i="24"/>
  <c r="Q86" i="24"/>
  <c r="P86" i="24"/>
  <c r="O86" i="24"/>
  <c r="N86" i="24"/>
  <c r="M86" i="24"/>
  <c r="P68" i="22"/>
  <c r="O68" i="22"/>
  <c r="N68" i="22"/>
  <c r="Z68" i="22"/>
  <c r="Y68" i="22"/>
  <c r="X68" i="22"/>
  <c r="W68" i="22"/>
  <c r="U68" i="22"/>
  <c r="AF68" i="22"/>
  <c r="AE68" i="22"/>
  <c r="AD68" i="22"/>
  <c r="AC68" i="22"/>
  <c r="AB68" i="22"/>
  <c r="AA68" i="22"/>
  <c r="V68" i="22"/>
  <c r="T68" i="22"/>
  <c r="S68" i="22"/>
  <c r="R68" i="22"/>
  <c r="Q68" i="22"/>
  <c r="M68" i="22"/>
  <c r="L68" i="22"/>
  <c r="S69" i="24"/>
  <c r="R69" i="24"/>
  <c r="M69" i="24"/>
  <c r="L69" i="24"/>
  <c r="O69" i="24"/>
  <c r="N69" i="24"/>
  <c r="T69" i="24"/>
  <c r="Q69" i="24"/>
  <c r="P69" i="24"/>
  <c r="V23" i="22"/>
  <c r="U23" i="22"/>
  <c r="Q23" i="22"/>
  <c r="P23" i="22"/>
  <c r="O23" i="22"/>
  <c r="N23" i="22"/>
  <c r="M23" i="22"/>
  <c r="L23" i="22"/>
  <c r="T23" i="22"/>
  <c r="S23" i="22"/>
  <c r="R23" i="22"/>
  <c r="T96" i="24"/>
  <c r="V33" i="24"/>
  <c r="U33" i="24"/>
  <c r="T33" i="24"/>
  <c r="R33" i="24"/>
  <c r="Q33" i="24"/>
  <c r="P33" i="24"/>
  <c r="O33" i="24"/>
  <c r="N33" i="24"/>
  <c r="M33" i="24"/>
  <c r="L33" i="24"/>
  <c r="S33" i="24"/>
  <c r="V15" i="22"/>
  <c r="U15" i="22"/>
  <c r="T15" i="22"/>
  <c r="S15" i="22"/>
  <c r="R15" i="22"/>
  <c r="Q15" i="22"/>
  <c r="N15" i="22"/>
  <c r="L15" i="22"/>
  <c r="P15" i="22"/>
  <c r="O15" i="22"/>
  <c r="M15" i="22"/>
  <c r="T150" i="24"/>
  <c r="S150" i="24"/>
  <c r="N150" i="24"/>
  <c r="M150" i="24"/>
  <c r="L150" i="24"/>
  <c r="Q150" i="24"/>
  <c r="P150" i="24"/>
  <c r="O150" i="24"/>
  <c r="R150" i="24"/>
  <c r="L151" i="22"/>
  <c r="S151" i="22"/>
  <c r="M151" i="22"/>
  <c r="T151" i="22"/>
  <c r="R151" i="22"/>
  <c r="O151" i="22"/>
  <c r="N151" i="22"/>
  <c r="Q151" i="22"/>
  <c r="P151" i="22"/>
  <c r="M194" i="24"/>
  <c r="L194" i="24"/>
  <c r="R194" i="24"/>
  <c r="Q194" i="24"/>
  <c r="P194" i="24"/>
  <c r="O194" i="24"/>
  <c r="N194" i="24"/>
  <c r="T194" i="24"/>
  <c r="S194" i="24"/>
  <c r="M44" i="24"/>
  <c r="L44" i="24"/>
  <c r="Q44" i="24"/>
  <c r="P44" i="24"/>
  <c r="O44" i="24"/>
  <c r="N44" i="24"/>
  <c r="T135" i="22"/>
  <c r="S135" i="22"/>
  <c r="R135" i="22"/>
  <c r="Q135" i="22"/>
  <c r="P135" i="22"/>
  <c r="O135" i="22"/>
  <c r="N135" i="22"/>
  <c r="M135" i="22"/>
  <c r="L135" i="22"/>
  <c r="P144" i="22"/>
  <c r="T144" i="22"/>
  <c r="S144" i="22"/>
  <c r="R144" i="22"/>
  <c r="Q144" i="22"/>
  <c r="N144" i="22"/>
  <c r="M144" i="22"/>
  <c r="O144" i="22"/>
  <c r="L144" i="22"/>
  <c r="Q72" i="24"/>
  <c r="P72" i="24"/>
  <c r="M72" i="24"/>
  <c r="L72" i="24"/>
  <c r="T72" i="24"/>
  <c r="S72" i="24"/>
  <c r="R72" i="24"/>
  <c r="N72" i="24"/>
  <c r="O72" i="24"/>
  <c r="T136" i="24"/>
  <c r="T129" i="24"/>
  <c r="T132" i="24"/>
  <c r="T131" i="24"/>
  <c r="Q11" i="24"/>
  <c r="P11" i="24"/>
  <c r="O11" i="24"/>
  <c r="N11" i="24"/>
  <c r="M11" i="24"/>
  <c r="L11" i="24"/>
  <c r="V11" i="24"/>
  <c r="U11" i="24"/>
  <c r="T11" i="24"/>
  <c r="S11" i="24"/>
  <c r="R11" i="24"/>
  <c r="E41" i="24"/>
  <c r="U36" i="24"/>
  <c r="T36" i="24"/>
  <c r="S36" i="24"/>
  <c r="R36" i="24"/>
  <c r="Q36" i="24"/>
  <c r="O36" i="24"/>
  <c r="N36" i="24"/>
  <c r="L36" i="24"/>
  <c r="V36" i="24"/>
  <c r="P36" i="24"/>
  <c r="M36" i="24"/>
  <c r="E66" i="24"/>
  <c r="Q245" i="24"/>
  <c r="P245" i="24"/>
  <c r="O245" i="24"/>
  <c r="T245" i="24"/>
  <c r="N245" i="24"/>
  <c r="M245" i="24"/>
  <c r="S245" i="24"/>
  <c r="R245" i="24"/>
  <c r="L245" i="24"/>
  <c r="M61" i="22"/>
  <c r="AF61" i="22"/>
  <c r="L61" i="22"/>
  <c r="AE61" i="22"/>
  <c r="V61" i="22"/>
  <c r="U61" i="22"/>
  <c r="T61" i="22"/>
  <c r="AD61" i="22"/>
  <c r="AB61" i="22"/>
  <c r="AA61" i="22"/>
  <c r="Z61" i="22"/>
  <c r="Y61" i="22"/>
  <c r="X61" i="22"/>
  <c r="W61" i="22"/>
  <c r="S61" i="22"/>
  <c r="R61" i="22"/>
  <c r="Q61" i="22"/>
  <c r="P61" i="22"/>
  <c r="O61" i="22"/>
  <c r="AC61" i="22"/>
  <c r="N61" i="22"/>
  <c r="N149" i="22"/>
  <c r="M149" i="22"/>
  <c r="L149" i="22"/>
  <c r="T149" i="22"/>
  <c r="S149" i="22"/>
  <c r="R149" i="22"/>
  <c r="Q149" i="22"/>
  <c r="P149" i="22"/>
  <c r="O149" i="22"/>
  <c r="AE123" i="24"/>
  <c r="E94" i="24"/>
  <c r="T68" i="24"/>
  <c r="S68" i="24"/>
  <c r="M68" i="24"/>
  <c r="P68" i="24"/>
  <c r="O68" i="24"/>
  <c r="N68" i="24"/>
  <c r="L68" i="24"/>
  <c r="R68" i="24"/>
  <c r="Q68" i="24"/>
  <c r="V107" i="24"/>
  <c r="U107" i="24"/>
  <c r="T107" i="24"/>
  <c r="M107" i="24"/>
  <c r="AF107" i="24"/>
  <c r="X107" i="24"/>
  <c r="W107" i="24"/>
  <c r="AE107" i="24"/>
  <c r="AD107" i="24"/>
  <c r="AC107" i="24"/>
  <c r="AA107" i="24"/>
  <c r="Y107" i="24"/>
  <c r="Q107" i="24"/>
  <c r="P107" i="24"/>
  <c r="O107" i="24"/>
  <c r="N107" i="24"/>
  <c r="L107" i="24"/>
  <c r="AB107" i="24"/>
  <c r="Z107" i="24"/>
  <c r="S107" i="24"/>
  <c r="R107" i="24"/>
  <c r="U25" i="22"/>
  <c r="T25" i="22"/>
  <c r="S25" i="22"/>
  <c r="O25" i="22"/>
  <c r="N25" i="22"/>
  <c r="M25" i="22"/>
  <c r="L25" i="22"/>
  <c r="P25" i="22"/>
  <c r="V25" i="22"/>
  <c r="R25" i="22"/>
  <c r="Q25" i="22"/>
  <c r="S191" i="24"/>
  <c r="R191" i="24"/>
  <c r="Q191" i="24"/>
  <c r="P191" i="24"/>
  <c r="O191" i="24"/>
  <c r="N191" i="24"/>
  <c r="T191" i="24"/>
  <c r="M191" i="24"/>
  <c r="L191" i="24"/>
  <c r="T18" i="24"/>
  <c r="S18" i="24"/>
  <c r="R18" i="24"/>
  <c r="Q18" i="24"/>
  <c r="P18" i="24"/>
  <c r="O18" i="24"/>
  <c r="N18" i="24"/>
  <c r="L18" i="24"/>
  <c r="V18" i="24"/>
  <c r="U18" i="24"/>
  <c r="M18" i="24"/>
  <c r="Q221" i="24"/>
  <c r="P221" i="24"/>
  <c r="O221" i="24"/>
  <c r="N221" i="24"/>
  <c r="M221" i="24"/>
  <c r="S221" i="24"/>
  <c r="R221" i="24"/>
  <c r="T221" i="24"/>
  <c r="L221" i="24"/>
  <c r="T87" i="24"/>
  <c r="L87" i="24"/>
  <c r="P87" i="24"/>
  <c r="O87" i="24"/>
  <c r="S87" i="24"/>
  <c r="R87" i="24"/>
  <c r="Q87" i="24"/>
  <c r="N87" i="24"/>
  <c r="M87" i="24"/>
  <c r="V29" i="24"/>
  <c r="U29" i="24"/>
  <c r="S29" i="24"/>
  <c r="R29" i="24"/>
  <c r="Q29" i="24"/>
  <c r="P29" i="24"/>
  <c r="O29" i="24"/>
  <c r="N29" i="24"/>
  <c r="M29" i="24"/>
  <c r="T29" i="24"/>
  <c r="L29" i="24"/>
  <c r="E125" i="22"/>
  <c r="M225" i="24"/>
  <c r="L225" i="24"/>
  <c r="T225" i="24"/>
  <c r="S225" i="24"/>
  <c r="R225" i="24"/>
  <c r="Q225" i="24"/>
  <c r="N225" i="24"/>
  <c r="P225" i="24"/>
  <c r="O225" i="24"/>
  <c r="O205" i="24"/>
  <c r="S205" i="24"/>
  <c r="R205" i="24"/>
  <c r="Q205" i="24"/>
  <c r="P205" i="24"/>
  <c r="N205" i="24"/>
  <c r="M205" i="24"/>
  <c r="T205" i="24"/>
  <c r="L205" i="24"/>
  <c r="M189" i="24"/>
  <c r="L189" i="24"/>
  <c r="T189" i="24"/>
  <c r="S189" i="24"/>
  <c r="R189" i="24"/>
  <c r="O189" i="24"/>
  <c r="Q189" i="24"/>
  <c r="P189" i="24"/>
  <c r="N189" i="24"/>
  <c r="AD123" i="24"/>
  <c r="AI127" i="24"/>
  <c r="L42" i="33" s="1"/>
  <c r="AD122" i="24"/>
  <c r="T196" i="24"/>
  <c r="S196" i="24"/>
  <c r="R196" i="24"/>
  <c r="Q196" i="24"/>
  <c r="P196" i="24"/>
  <c r="M196" i="24"/>
  <c r="O196" i="24"/>
  <c r="N196" i="24"/>
  <c r="L196" i="24"/>
  <c r="S77" i="24"/>
  <c r="Q77" i="24"/>
  <c r="O77" i="24"/>
  <c r="M77" i="24"/>
  <c r="T77" i="24"/>
  <c r="P77" i="24"/>
  <c r="R77" i="24"/>
  <c r="N77" i="24"/>
  <c r="L77" i="24"/>
  <c r="S219" i="24"/>
  <c r="R219" i="24"/>
  <c r="Q219" i="24"/>
  <c r="P219" i="24"/>
  <c r="O219" i="24"/>
  <c r="N219" i="24"/>
  <c r="M219" i="24"/>
  <c r="L219" i="24"/>
  <c r="T219" i="24"/>
  <c r="T92" i="24"/>
  <c r="S92" i="24"/>
  <c r="R92" i="24"/>
  <c r="Q92" i="24"/>
  <c r="P92" i="24"/>
  <c r="M92" i="24"/>
  <c r="L92" i="24"/>
  <c r="O92" i="24"/>
  <c r="N92" i="24"/>
  <c r="AC110" i="24"/>
  <c r="AB110" i="24"/>
  <c r="AA110" i="24"/>
  <c r="T110" i="24"/>
  <c r="S110" i="24"/>
  <c r="X110" i="24"/>
  <c r="W110" i="24"/>
  <c r="M110" i="24"/>
  <c r="L110" i="24"/>
  <c r="AF110" i="24"/>
  <c r="AD110" i="24"/>
  <c r="Q110" i="24"/>
  <c r="P110" i="24"/>
  <c r="AE110" i="24"/>
  <c r="V110" i="24"/>
  <c r="Z110" i="24"/>
  <c r="Y110" i="24"/>
  <c r="U110" i="24"/>
  <c r="R110" i="24"/>
  <c r="O110" i="24"/>
  <c r="N110" i="24"/>
  <c r="T139" i="22"/>
  <c r="S139" i="22"/>
  <c r="R139" i="22"/>
  <c r="Q139" i="22"/>
  <c r="P139" i="22"/>
  <c r="O139" i="22"/>
  <c r="N139" i="22"/>
  <c r="M139" i="22"/>
  <c r="L139" i="22"/>
  <c r="V13" i="24"/>
  <c r="O13" i="24"/>
  <c r="N13" i="24"/>
  <c r="M13" i="24"/>
  <c r="L13" i="24"/>
  <c r="U13" i="24"/>
  <c r="T13" i="24"/>
  <c r="S13" i="24"/>
  <c r="R13" i="24"/>
  <c r="Q13" i="24"/>
  <c r="P13" i="24"/>
  <c r="R100" i="24"/>
  <c r="Q100" i="24"/>
  <c r="P100" i="24"/>
  <c r="T100" i="24"/>
  <c r="S100" i="24"/>
  <c r="O100" i="24"/>
  <c r="N100" i="24"/>
  <c r="M100" i="24"/>
  <c r="L100" i="24"/>
  <c r="P113" i="24"/>
  <c r="O113" i="24"/>
  <c r="N113" i="24"/>
  <c r="AA113" i="24"/>
  <c r="Z113" i="24"/>
  <c r="AD113" i="24"/>
  <c r="AC113" i="24"/>
  <c r="S113" i="24"/>
  <c r="R113" i="24"/>
  <c r="Q113" i="24"/>
  <c r="M113" i="24"/>
  <c r="L113" i="24"/>
  <c r="AF113" i="24"/>
  <c r="Y113" i="24"/>
  <c r="X113" i="24"/>
  <c r="W113" i="24"/>
  <c r="V113" i="24"/>
  <c r="U113" i="24"/>
  <c r="AE113" i="24"/>
  <c r="AB113" i="24"/>
  <c r="T113" i="24"/>
  <c r="U118" i="24"/>
  <c r="T118" i="24"/>
  <c r="S118" i="24"/>
  <c r="AF118" i="24"/>
  <c r="L118" i="24"/>
  <c r="AE118" i="24"/>
  <c r="AC118" i="24"/>
  <c r="AD118" i="24"/>
  <c r="R118" i="24"/>
  <c r="Q118" i="24"/>
  <c r="P118" i="24"/>
  <c r="O118" i="24"/>
  <c r="N118" i="24"/>
  <c r="M118" i="24"/>
  <c r="AB118" i="24"/>
  <c r="AA118" i="24"/>
  <c r="Z118" i="24"/>
  <c r="W118" i="24"/>
  <c r="Y118" i="24"/>
  <c r="X118" i="24"/>
  <c r="V118" i="24"/>
  <c r="R204" i="24"/>
  <c r="Q204" i="24"/>
  <c r="P204" i="24"/>
  <c r="M204" i="24"/>
  <c r="L204" i="24"/>
  <c r="S204" i="24"/>
  <c r="O204" i="24"/>
  <c r="T204" i="24"/>
  <c r="N204" i="24"/>
  <c r="R258" i="24"/>
  <c r="L258" i="24"/>
  <c r="T258" i="24"/>
  <c r="S258" i="24"/>
  <c r="Q258" i="24"/>
  <c r="P258" i="24"/>
  <c r="O258" i="24"/>
  <c r="N258" i="24"/>
  <c r="M258" i="24"/>
  <c r="Q155" i="22"/>
  <c r="O155" i="22"/>
  <c r="M155" i="22"/>
  <c r="L155" i="22"/>
  <c r="T155" i="22"/>
  <c r="S155" i="22"/>
  <c r="R155" i="22"/>
  <c r="P155" i="22"/>
  <c r="N155" i="22"/>
  <c r="R80" i="24"/>
  <c r="P42" i="16" s="1"/>
  <c r="Q80" i="24"/>
  <c r="O42" i="16" s="1"/>
  <c r="S80" i="24"/>
  <c r="Q42" i="16" s="1"/>
  <c r="O80" i="24"/>
  <c r="M42" i="16" s="1"/>
  <c r="T80" i="24"/>
  <c r="R42" i="16" s="1"/>
  <c r="P80" i="24"/>
  <c r="N42" i="16" s="1"/>
  <c r="M80" i="24"/>
  <c r="K42" i="16" s="1"/>
  <c r="N80" i="24"/>
  <c r="L42" i="16" s="1"/>
  <c r="L80" i="24"/>
  <c r="J42" i="16" s="1"/>
  <c r="T109" i="24"/>
  <c r="S109" i="24"/>
  <c r="R109" i="24"/>
  <c r="AE109" i="24"/>
  <c r="AD109" i="24"/>
  <c r="AF109" i="24"/>
  <c r="V109" i="24"/>
  <c r="U109" i="24"/>
  <c r="Q109" i="24"/>
  <c r="P109" i="24"/>
  <c r="O109" i="24"/>
  <c r="N109" i="24"/>
  <c r="M109" i="24"/>
  <c r="L109" i="24"/>
  <c r="AC109" i="24"/>
  <c r="AB109" i="24"/>
  <c r="Y109" i="24"/>
  <c r="X109" i="24"/>
  <c r="W109" i="24"/>
  <c r="AA109" i="24"/>
  <c r="Z109" i="24"/>
  <c r="T75" i="22"/>
  <c r="V10" i="24"/>
  <c r="R19" i="24"/>
  <c r="Q19" i="24"/>
  <c r="P19" i="24"/>
  <c r="O19" i="24"/>
  <c r="U19" i="24"/>
  <c r="V19" i="24"/>
  <c r="T19" i="24"/>
  <c r="S19" i="24"/>
  <c r="N19" i="24"/>
  <c r="M19" i="24"/>
  <c r="L19" i="24"/>
  <c r="T98" i="24"/>
  <c r="S98" i="24"/>
  <c r="S358" i="24" s="1"/>
  <c r="R98" i="24"/>
  <c r="R358" i="24" s="1"/>
  <c r="M98" i="24"/>
  <c r="M358" i="24" s="1"/>
  <c r="L98" i="24"/>
  <c r="L358" i="24" s="1"/>
  <c r="P98" i="24"/>
  <c r="P358" i="24" s="1"/>
  <c r="Q98" i="24"/>
  <c r="Q358" i="24" s="1"/>
  <c r="O98" i="24"/>
  <c r="O358" i="24" s="1"/>
  <c r="N98" i="24"/>
  <c r="N358" i="24" s="1"/>
  <c r="N224" i="24"/>
  <c r="M224" i="24"/>
  <c r="L224" i="24"/>
  <c r="T224" i="24"/>
  <c r="S224" i="24"/>
  <c r="P224" i="24"/>
  <c r="O224" i="24"/>
  <c r="R224" i="24"/>
  <c r="Q224" i="24"/>
  <c r="T169" i="24"/>
  <c r="L169" i="24"/>
  <c r="S169" i="24"/>
  <c r="R169" i="24"/>
  <c r="Q169" i="24"/>
  <c r="P169" i="24"/>
  <c r="O169" i="24"/>
  <c r="M169" i="24"/>
  <c r="N169" i="24"/>
  <c r="T227" i="24"/>
  <c r="S227" i="24"/>
  <c r="P227" i="24"/>
  <c r="O227" i="24"/>
  <c r="N227" i="24"/>
  <c r="M227" i="24"/>
  <c r="L227" i="24"/>
  <c r="R227" i="24"/>
  <c r="Q227" i="24"/>
  <c r="S327" i="24"/>
  <c r="R327" i="24"/>
  <c r="T327" i="24"/>
  <c r="Q327" i="24"/>
  <c r="O327" i="24"/>
  <c r="M327" i="24"/>
  <c r="P327" i="24"/>
  <c r="P206" i="24"/>
  <c r="O206" i="24"/>
  <c r="N206" i="24"/>
  <c r="L206" i="24"/>
  <c r="T206" i="24"/>
  <c r="S206" i="24"/>
  <c r="R206" i="24"/>
  <c r="Q206" i="24"/>
  <c r="M206" i="24"/>
  <c r="T156" i="22"/>
  <c r="O192" i="24"/>
  <c r="N192" i="24"/>
  <c r="M192" i="24"/>
  <c r="S192" i="24"/>
  <c r="R192" i="24"/>
  <c r="Q192" i="24"/>
  <c r="P192" i="24"/>
  <c r="L192" i="24"/>
  <c r="T192" i="24"/>
  <c r="L264" i="24"/>
  <c r="T264" i="24"/>
  <c r="O264" i="24"/>
  <c r="N264" i="24"/>
  <c r="M264" i="24"/>
  <c r="P264" i="24"/>
  <c r="S264" i="24"/>
  <c r="R264" i="24"/>
  <c r="Q264" i="24"/>
  <c r="S154" i="22"/>
  <c r="R154" i="22"/>
  <c r="Q154" i="22"/>
  <c r="E157" i="22"/>
  <c r="T154" i="22"/>
  <c r="P154" i="22"/>
  <c r="O154" i="22"/>
  <c r="N154" i="22"/>
  <c r="M154" i="22"/>
  <c r="L154" i="22"/>
  <c r="T210" i="24"/>
  <c r="S210" i="24"/>
  <c r="R210" i="24"/>
  <c r="Q210" i="24"/>
  <c r="P210" i="24"/>
  <c r="O210" i="24"/>
  <c r="N210" i="24"/>
  <c r="M210" i="24"/>
  <c r="L210" i="24"/>
  <c r="R81" i="24"/>
  <c r="P49" i="16" s="1"/>
  <c r="Q81" i="24"/>
  <c r="O49" i="16" s="1"/>
  <c r="O81" i="24"/>
  <c r="M49" i="16" s="1"/>
  <c r="S81" i="24"/>
  <c r="Q49" i="16" s="1"/>
  <c r="M81" i="24"/>
  <c r="K49" i="16" s="1"/>
  <c r="T81" i="24"/>
  <c r="R49" i="16" s="1"/>
  <c r="P81" i="24"/>
  <c r="L81" i="24"/>
  <c r="J49" i="16" s="1"/>
  <c r="N81" i="24"/>
  <c r="L49" i="16" s="1"/>
  <c r="S120" i="24"/>
  <c r="R120" i="24"/>
  <c r="Q120" i="24"/>
  <c r="AD120" i="24"/>
  <c r="AC120" i="24"/>
  <c r="AA120" i="24"/>
  <c r="T120" i="24"/>
  <c r="P120" i="24"/>
  <c r="AF120" i="24"/>
  <c r="AE120" i="24"/>
  <c r="AB120" i="24"/>
  <c r="Z120" i="24"/>
  <c r="Y120" i="24"/>
  <c r="W120" i="24"/>
  <c r="V120" i="24"/>
  <c r="U120" i="24"/>
  <c r="X120" i="24"/>
  <c r="O120" i="24"/>
  <c r="N120" i="24"/>
  <c r="M120" i="24"/>
  <c r="L120" i="24"/>
  <c r="L167" i="24"/>
  <c r="O104" i="24"/>
  <c r="N104" i="24"/>
  <c r="M104" i="24"/>
  <c r="Z104" i="24"/>
  <c r="U104" i="24"/>
  <c r="T104" i="24"/>
  <c r="AF104" i="24"/>
  <c r="AE104" i="24"/>
  <c r="AD104" i="24"/>
  <c r="AC104" i="24"/>
  <c r="AB104" i="24"/>
  <c r="AA104" i="24"/>
  <c r="X104" i="24"/>
  <c r="S104" i="24"/>
  <c r="R104" i="24"/>
  <c r="Y104" i="24"/>
  <c r="W104" i="24"/>
  <c r="V104" i="24"/>
  <c r="Q104" i="24"/>
  <c r="P104" i="24"/>
  <c r="L104" i="24"/>
  <c r="S211" i="24"/>
  <c r="Q211" i="24"/>
  <c r="M211" i="24"/>
  <c r="L211" i="24"/>
  <c r="O211" i="24"/>
  <c r="N211" i="24"/>
  <c r="T211" i="24"/>
  <c r="R211" i="24"/>
  <c r="P211" i="24"/>
  <c r="R89" i="24"/>
  <c r="T89" i="24"/>
  <c r="N89" i="24"/>
  <c r="M89" i="24"/>
  <c r="Q89" i="24"/>
  <c r="S89" i="24"/>
  <c r="P89" i="24"/>
  <c r="O89" i="24"/>
  <c r="L89" i="24"/>
  <c r="AF117" i="24"/>
  <c r="L117" i="24"/>
  <c r="AE117" i="24"/>
  <c r="AD117" i="24"/>
  <c r="W117" i="24"/>
  <c r="V117" i="24"/>
  <c r="T117" i="24"/>
  <c r="Y117" i="24"/>
  <c r="X117" i="24"/>
  <c r="U117" i="24"/>
  <c r="S117" i="24"/>
  <c r="R117" i="24"/>
  <c r="Q117" i="24"/>
  <c r="P117" i="24"/>
  <c r="N117" i="24"/>
  <c r="AA117" i="24"/>
  <c r="Z117" i="24"/>
  <c r="O117" i="24"/>
  <c r="M117" i="24"/>
  <c r="AC117" i="24"/>
  <c r="AB117" i="24"/>
  <c r="T123" i="22"/>
  <c r="R212" i="24"/>
  <c r="Q212" i="24"/>
  <c r="P212" i="24"/>
  <c r="S212" i="24"/>
  <c r="O212" i="24"/>
  <c r="T212" i="24"/>
  <c r="N212" i="24"/>
  <c r="M212" i="24"/>
  <c r="L212" i="24"/>
  <c r="M76" i="24"/>
  <c r="L76" i="24"/>
  <c r="N76" i="24"/>
  <c r="T76" i="24"/>
  <c r="S76" i="24"/>
  <c r="Q76" i="24"/>
  <c r="R76" i="24"/>
  <c r="P76" i="24"/>
  <c r="O76" i="24"/>
  <c r="P51" i="24"/>
  <c r="O51" i="24"/>
  <c r="Q51" i="24"/>
  <c r="N51" i="24"/>
  <c r="M51" i="24"/>
  <c r="L51" i="24"/>
  <c r="T85" i="22"/>
  <c r="L85" i="22"/>
  <c r="S85" i="22"/>
  <c r="R85" i="22"/>
  <c r="Q85" i="22"/>
  <c r="P85" i="22"/>
  <c r="O85" i="22"/>
  <c r="N85" i="22"/>
  <c r="M85" i="22"/>
  <c r="P222" i="24"/>
  <c r="O222" i="24"/>
  <c r="N222" i="24"/>
  <c r="T222" i="24"/>
  <c r="Q222" i="24"/>
  <c r="M222" i="24"/>
  <c r="R222" i="24"/>
  <c r="L222" i="24"/>
  <c r="S222" i="24"/>
  <c r="T127" i="22"/>
  <c r="T128" i="22"/>
  <c r="M101" i="22"/>
  <c r="L101" i="22"/>
  <c r="T101" i="22"/>
  <c r="S101" i="22"/>
  <c r="R101" i="22"/>
  <c r="O101" i="22"/>
  <c r="N101" i="22"/>
  <c r="Q101" i="22"/>
  <c r="P101" i="22"/>
  <c r="T76" i="22"/>
  <c r="T257" i="24"/>
  <c r="R257" i="24"/>
  <c r="S257" i="24"/>
  <c r="P257" i="24"/>
  <c r="N257" i="24"/>
  <c r="M257" i="24"/>
  <c r="L257" i="24"/>
  <c r="Q257" i="24"/>
  <c r="O257" i="24"/>
  <c r="Q213" i="24"/>
  <c r="P213" i="24"/>
  <c r="O213" i="24"/>
  <c r="N213" i="24"/>
  <c r="L213" i="24"/>
  <c r="S213" i="24"/>
  <c r="T213" i="24"/>
  <c r="M213" i="24"/>
  <c r="R213" i="24"/>
  <c r="AB121" i="24"/>
  <c r="AA121" i="24"/>
  <c r="Z121" i="24"/>
  <c r="S121" i="24"/>
  <c r="R121" i="24"/>
  <c r="P121" i="24"/>
  <c r="L121" i="24"/>
  <c r="AC121" i="24"/>
  <c r="Y121" i="24"/>
  <c r="X121" i="24"/>
  <c r="W121" i="24"/>
  <c r="V121" i="24"/>
  <c r="U121" i="24"/>
  <c r="T121" i="24"/>
  <c r="O121" i="24"/>
  <c r="Q121" i="24"/>
  <c r="AF121" i="24"/>
  <c r="AE121" i="24"/>
  <c r="AD121" i="24"/>
  <c r="N121" i="24"/>
  <c r="M121" i="24"/>
  <c r="T159" i="24"/>
  <c r="Q159" i="24"/>
  <c r="P159" i="24"/>
  <c r="O159" i="24"/>
  <c r="S159" i="24"/>
  <c r="M159" i="24"/>
  <c r="L159" i="24"/>
  <c r="R159" i="24"/>
  <c r="N159" i="24"/>
  <c r="O63" i="24"/>
  <c r="N63" i="24"/>
  <c r="Q63" i="24"/>
  <c r="P63" i="24"/>
  <c r="M63" i="24"/>
  <c r="L63" i="24"/>
  <c r="T151" i="24"/>
  <c r="T155" i="24"/>
  <c r="N115" i="24"/>
  <c r="M115" i="24"/>
  <c r="AF115" i="24"/>
  <c r="L115" i="24"/>
  <c r="Y115" i="24"/>
  <c r="X115" i="24"/>
  <c r="U115" i="24"/>
  <c r="T115" i="24"/>
  <c r="AE115" i="24"/>
  <c r="AD115" i="24"/>
  <c r="AC115" i="24"/>
  <c r="AB115" i="24"/>
  <c r="Z115" i="24"/>
  <c r="Q115" i="24"/>
  <c r="P115" i="24"/>
  <c r="V115" i="24"/>
  <c r="AA115" i="24"/>
  <c r="W115" i="24"/>
  <c r="S115" i="24"/>
  <c r="R115" i="24"/>
  <c r="O115" i="24"/>
  <c r="N84" i="24"/>
  <c r="M84" i="24"/>
  <c r="T84" i="24"/>
  <c r="S84" i="24"/>
  <c r="R84" i="24"/>
  <c r="Q84" i="24"/>
  <c r="P84" i="24"/>
  <c r="O84" i="24"/>
  <c r="L84" i="24"/>
  <c r="N149" i="24"/>
  <c r="M149" i="24"/>
  <c r="L149" i="24"/>
  <c r="T149" i="24"/>
  <c r="S149" i="24"/>
  <c r="Q149" i="24"/>
  <c r="R149" i="24"/>
  <c r="P149" i="24"/>
  <c r="O149" i="24"/>
  <c r="T102" i="22"/>
  <c r="L102" i="22"/>
  <c r="S102" i="22"/>
  <c r="R102" i="22"/>
  <c r="Q102" i="22"/>
  <c r="P102" i="22"/>
  <c r="M102" i="22"/>
  <c r="O102" i="22"/>
  <c r="N102" i="22"/>
  <c r="T120" i="22"/>
  <c r="T117" i="22"/>
  <c r="T244" i="24"/>
  <c r="P129" i="22"/>
  <c r="O129" i="22"/>
  <c r="N129" i="22"/>
  <c r="M129" i="22"/>
  <c r="L129" i="22"/>
  <c r="T129" i="22"/>
  <c r="S129" i="22"/>
  <c r="R129" i="22"/>
  <c r="Q129" i="22"/>
  <c r="E140" i="22"/>
  <c r="M65" i="24"/>
  <c r="L65" i="24"/>
  <c r="Q65" i="24"/>
  <c r="P65" i="24"/>
  <c r="O65" i="24"/>
  <c r="N65" i="24"/>
  <c r="T86" i="22"/>
  <c r="T207" i="22" s="1"/>
  <c r="S86" i="22"/>
  <c r="S207" i="22" s="1"/>
  <c r="R86" i="22"/>
  <c r="R207" i="22" s="1"/>
  <c r="P86" i="22"/>
  <c r="P207" i="22" s="1"/>
  <c r="Q86" i="22"/>
  <c r="Q207" i="22" s="1"/>
  <c r="O86" i="22"/>
  <c r="O207" i="22" s="1"/>
  <c r="N86" i="22"/>
  <c r="N207" i="22" s="1"/>
  <c r="M86" i="22"/>
  <c r="M207" i="22" s="1"/>
  <c r="L86" i="22"/>
  <c r="L207" i="22" s="1"/>
  <c r="T137" i="22"/>
  <c r="S137" i="22"/>
  <c r="R137" i="22"/>
  <c r="Q137" i="22"/>
  <c r="P137" i="22"/>
  <c r="O137" i="22"/>
  <c r="N137" i="22"/>
  <c r="M137" i="22"/>
  <c r="L137" i="22"/>
  <c r="R272" i="24"/>
  <c r="Q272" i="24"/>
  <c r="P272" i="24"/>
  <c r="O272" i="24"/>
  <c r="N272" i="24"/>
  <c r="T272" i="24"/>
  <c r="S272" i="24"/>
  <c r="M272" i="24"/>
  <c r="L272" i="24"/>
  <c r="Z103" i="24"/>
  <c r="Y103" i="24"/>
  <c r="X103" i="24"/>
  <c r="Q103" i="24"/>
  <c r="AC103" i="24"/>
  <c r="AB103" i="24"/>
  <c r="P103" i="24"/>
  <c r="O103" i="24"/>
  <c r="N103" i="24"/>
  <c r="M103" i="24"/>
  <c r="L103" i="24"/>
  <c r="AF103" i="24"/>
  <c r="R103" i="24"/>
  <c r="AE103" i="24"/>
  <c r="AD103" i="24"/>
  <c r="AA103" i="24"/>
  <c r="U103" i="24"/>
  <c r="W103" i="24"/>
  <c r="V103" i="24"/>
  <c r="T103" i="24"/>
  <c r="S103" i="24"/>
  <c r="E127" i="24"/>
  <c r="S70" i="24"/>
  <c r="R70" i="24"/>
  <c r="P70" i="24"/>
  <c r="N70" i="24"/>
  <c r="L70" i="24"/>
  <c r="Q70" i="24"/>
  <c r="T70" i="24"/>
  <c r="O70" i="24"/>
  <c r="M70" i="24"/>
  <c r="T190" i="24"/>
  <c r="V17" i="22"/>
  <c r="U17" i="22"/>
  <c r="T17" i="22"/>
  <c r="S17" i="22"/>
  <c r="R17" i="22"/>
  <c r="Q17" i="22"/>
  <c r="P17" i="22"/>
  <c r="O17" i="22"/>
  <c r="L17" i="22"/>
  <c r="N17" i="22"/>
  <c r="M17" i="22"/>
  <c r="Q48" i="24"/>
  <c r="P48" i="24"/>
  <c r="O48" i="24"/>
  <c r="N48" i="24"/>
  <c r="L48" i="24"/>
  <c r="M48" i="24"/>
  <c r="T83" i="24"/>
  <c r="R50" i="16" s="1"/>
  <c r="V32" i="24"/>
  <c r="P21" i="24"/>
  <c r="O21" i="24"/>
  <c r="N21" i="24"/>
  <c r="M21" i="24"/>
  <c r="V21" i="24"/>
  <c r="U21" i="24"/>
  <c r="S21" i="24"/>
  <c r="Q21" i="24"/>
  <c r="L21" i="24"/>
  <c r="T21" i="24"/>
  <c r="R21" i="24"/>
  <c r="T199" i="24"/>
  <c r="T202" i="24" s="1"/>
  <c r="AE122" i="24"/>
  <c r="S237" i="22"/>
  <c r="T73" i="22"/>
  <c r="N93" i="24"/>
  <c r="L93" i="24"/>
  <c r="M93" i="24"/>
  <c r="T93" i="24"/>
  <c r="Q93" i="24"/>
  <c r="S93" i="24"/>
  <c r="R93" i="24"/>
  <c r="P93" i="24"/>
  <c r="O93" i="24"/>
  <c r="O124" i="24"/>
  <c r="N124" i="24"/>
  <c r="M124" i="24"/>
  <c r="Z124" i="24"/>
  <c r="Y124" i="24"/>
  <c r="W124" i="24"/>
  <c r="AB124" i="24"/>
  <c r="AA124" i="24"/>
  <c r="P124" i="24"/>
  <c r="L124" i="24"/>
  <c r="AE124" i="24"/>
  <c r="T124" i="24"/>
  <c r="S124" i="24"/>
  <c r="AF124" i="24"/>
  <c r="X124" i="24"/>
  <c r="U124" i="24"/>
  <c r="R124" i="24"/>
  <c r="Q124" i="24"/>
  <c r="AD124" i="24"/>
  <c r="AC124" i="24"/>
  <c r="V124" i="24"/>
  <c r="R18" i="22"/>
  <c r="Q18" i="22"/>
  <c r="P18" i="22"/>
  <c r="L18" i="22"/>
  <c r="U18" i="22"/>
  <c r="T18" i="22"/>
  <c r="S18" i="22"/>
  <c r="O18" i="22"/>
  <c r="N18" i="22"/>
  <c r="M18" i="22"/>
  <c r="V18" i="22"/>
  <c r="S180" i="24"/>
  <c r="R180" i="24"/>
  <c r="Q180" i="24"/>
  <c r="M180" i="24"/>
  <c r="L180" i="24"/>
  <c r="O180" i="24"/>
  <c r="N180" i="24"/>
  <c r="T180" i="24"/>
  <c r="P180" i="24"/>
  <c r="M64" i="24"/>
  <c r="L64" i="24"/>
  <c r="Q64" i="24"/>
  <c r="N64" i="24"/>
  <c r="P64" i="24"/>
  <c r="O64" i="24"/>
  <c r="Q30" i="24"/>
  <c r="P30" i="24"/>
  <c r="O30" i="24"/>
  <c r="N30" i="24"/>
  <c r="M30" i="24"/>
  <c r="V30" i="24"/>
  <c r="T30" i="24"/>
  <c r="U30" i="24"/>
  <c r="S30" i="24"/>
  <c r="R30" i="24"/>
  <c r="L30" i="24"/>
  <c r="U27" i="24"/>
  <c r="T27" i="24"/>
  <c r="S27" i="24"/>
  <c r="R27" i="24"/>
  <c r="Q27" i="24"/>
  <c r="P27" i="24"/>
  <c r="O27" i="24"/>
  <c r="M27" i="24"/>
  <c r="V27" i="24"/>
  <c r="N27" i="24"/>
  <c r="L27" i="24"/>
  <c r="T267" i="24"/>
  <c r="T345" i="24" s="1"/>
  <c r="T251" i="24"/>
  <c r="S251" i="24"/>
  <c r="Q251" i="24"/>
  <c r="P251" i="24"/>
  <c r="O251" i="24"/>
  <c r="N251" i="24"/>
  <c r="M251" i="24"/>
  <c r="L251" i="24"/>
  <c r="R251" i="24"/>
  <c r="R271" i="24"/>
  <c r="Q271" i="24"/>
  <c r="T271" i="24"/>
  <c r="S271" i="24"/>
  <c r="P271" i="24"/>
  <c r="L271" i="24"/>
  <c r="O271" i="24"/>
  <c r="N271" i="24"/>
  <c r="M271" i="24"/>
  <c r="T42" i="22"/>
  <c r="T90" i="24"/>
  <c r="S90" i="24"/>
  <c r="R90" i="24"/>
  <c r="Q90" i="24"/>
  <c r="P90" i="24"/>
  <c r="O90" i="24"/>
  <c r="M90" i="24"/>
  <c r="L90" i="24"/>
  <c r="N90" i="24"/>
  <c r="R111" i="24"/>
  <c r="Q111" i="24"/>
  <c r="P111" i="24"/>
  <c r="AC111" i="24"/>
  <c r="AB111" i="24"/>
  <c r="S111" i="24"/>
  <c r="O111" i="24"/>
  <c r="AF111" i="24"/>
  <c r="AE111" i="24"/>
  <c r="AD111" i="24"/>
  <c r="AA111" i="24"/>
  <c r="Z111" i="24"/>
  <c r="Y111" i="24"/>
  <c r="X111" i="24"/>
  <c r="V111" i="24"/>
  <c r="W111" i="24"/>
  <c r="U111" i="24"/>
  <c r="T111" i="24"/>
  <c r="N111" i="24"/>
  <c r="M111" i="24"/>
  <c r="L111" i="24"/>
  <c r="V26" i="22"/>
  <c r="U26" i="22"/>
  <c r="T26" i="22"/>
  <c r="S26" i="22"/>
  <c r="R26" i="22"/>
  <c r="Q26" i="22"/>
  <c r="P26" i="22"/>
  <c r="M26" i="22"/>
  <c r="O26" i="22"/>
  <c r="N26" i="22"/>
  <c r="L26" i="22"/>
  <c r="T132" i="22"/>
  <c r="S132" i="22"/>
  <c r="Q132" i="22"/>
  <c r="P132" i="22"/>
  <c r="O132" i="22"/>
  <c r="N132" i="22"/>
  <c r="M132" i="22"/>
  <c r="L132" i="22"/>
  <c r="R132" i="22"/>
  <c r="T20" i="24"/>
  <c r="R20" i="24"/>
  <c r="Q20" i="24"/>
  <c r="P20" i="24"/>
  <c r="O20" i="24"/>
  <c r="N20" i="24"/>
  <c r="M20" i="24"/>
  <c r="L20" i="24"/>
  <c r="V20" i="24"/>
  <c r="U20" i="24"/>
  <c r="S20" i="24"/>
  <c r="U35" i="24"/>
  <c r="T35" i="24"/>
  <c r="V35" i="24"/>
  <c r="S35" i="24"/>
  <c r="R35" i="24"/>
  <c r="Q35" i="24"/>
  <c r="P35" i="24"/>
  <c r="O35" i="24"/>
  <c r="O336" i="24" s="1"/>
  <c r="M35" i="24"/>
  <c r="N35" i="24"/>
  <c r="L35" i="24"/>
  <c r="L336" i="24" s="1"/>
  <c r="P167" i="24"/>
  <c r="W17" i="24"/>
  <c r="M58" i="24"/>
  <c r="Q58" i="24"/>
  <c r="P58" i="24"/>
  <c r="N58" i="24"/>
  <c r="O58" i="24"/>
  <c r="L58" i="24"/>
  <c r="T253" i="24"/>
  <c r="S253" i="24"/>
  <c r="M253" i="24"/>
  <c r="L253" i="24"/>
  <c r="R253" i="24"/>
  <c r="N253" i="24"/>
  <c r="Q253" i="24"/>
  <c r="P253" i="24"/>
  <c r="O253" i="24"/>
  <c r="Q60" i="24"/>
  <c r="P60" i="24"/>
  <c r="O60" i="24"/>
  <c r="N60" i="24"/>
  <c r="M60" i="24"/>
  <c r="L60" i="24"/>
  <c r="O73" i="24"/>
  <c r="N73" i="24"/>
  <c r="S73" i="24"/>
  <c r="Q73" i="24"/>
  <c r="M73" i="24"/>
  <c r="T73" i="24"/>
  <c r="R73" i="24"/>
  <c r="L73" i="24"/>
  <c r="P73" i="24"/>
  <c r="S21" i="22"/>
  <c r="R21" i="22"/>
  <c r="Q21" i="22"/>
  <c r="P21" i="22"/>
  <c r="O21" i="22"/>
  <c r="N21" i="22"/>
  <c r="M21" i="22"/>
  <c r="L21" i="22"/>
  <c r="U21" i="22"/>
  <c r="V21" i="22"/>
  <c r="T21" i="22"/>
  <c r="L133" i="22"/>
  <c r="T133" i="22"/>
  <c r="S133" i="22"/>
  <c r="R133" i="22"/>
  <c r="Q133" i="22"/>
  <c r="P133" i="22"/>
  <c r="O133" i="22"/>
  <c r="N133" i="22"/>
  <c r="M133" i="22"/>
  <c r="V28" i="24"/>
  <c r="P59" i="24"/>
  <c r="O59" i="24"/>
  <c r="Q59" i="24"/>
  <c r="N59" i="24"/>
  <c r="M59" i="24"/>
  <c r="L59" i="24"/>
  <c r="O138" i="22"/>
  <c r="N138" i="22"/>
  <c r="M138" i="22"/>
  <c r="L138" i="22"/>
  <c r="T138" i="22"/>
  <c r="S138" i="22"/>
  <c r="R138" i="22"/>
  <c r="Q138" i="22"/>
  <c r="P138" i="22"/>
  <c r="W17" i="22"/>
  <c r="S37" i="24"/>
  <c r="R37" i="24"/>
  <c r="L37" i="24"/>
  <c r="V37" i="24"/>
  <c r="U37" i="24"/>
  <c r="T37" i="24"/>
  <c r="Q37" i="24"/>
  <c r="O37" i="24"/>
  <c r="N37" i="24"/>
  <c r="M37" i="24"/>
  <c r="P37" i="24"/>
  <c r="V38" i="24"/>
  <c r="U38" i="24"/>
  <c r="T38" i="24"/>
  <c r="S38" i="24"/>
  <c r="Q38" i="24"/>
  <c r="P38" i="24"/>
  <c r="N38" i="24"/>
  <c r="M38" i="24"/>
  <c r="L38" i="24"/>
  <c r="R38" i="24"/>
  <c r="O38" i="24"/>
  <c r="T250" i="24"/>
  <c r="O250" i="24"/>
  <c r="N250" i="24"/>
  <c r="M250" i="24"/>
  <c r="R250" i="24"/>
  <c r="Q250" i="24"/>
  <c r="S250" i="24"/>
  <c r="P250" i="24"/>
  <c r="L250" i="24"/>
  <c r="R252" i="24"/>
  <c r="T252" i="24"/>
  <c r="S252" i="24"/>
  <c r="Q252" i="24"/>
  <c r="P252" i="24"/>
  <c r="O252" i="24"/>
  <c r="N252" i="24"/>
  <c r="M252" i="24"/>
  <c r="L252" i="24"/>
  <c r="R104" i="22"/>
  <c r="Q104" i="22"/>
  <c r="P104" i="22"/>
  <c r="T104" i="22"/>
  <c r="S104" i="22"/>
  <c r="O104" i="22"/>
  <c r="N104" i="22"/>
  <c r="M104" i="22"/>
  <c r="L104" i="22"/>
  <c r="O12" i="22"/>
  <c r="N12" i="22"/>
  <c r="M12" i="22"/>
  <c r="L12" i="22"/>
  <c r="V12" i="22"/>
  <c r="U12" i="22"/>
  <c r="T12" i="22"/>
  <c r="S12" i="22"/>
  <c r="R12" i="22"/>
  <c r="Q12" i="22"/>
  <c r="P12" i="22"/>
  <c r="E27" i="22"/>
  <c r="L150" i="22"/>
  <c r="R150" i="22"/>
  <c r="Q150" i="22"/>
  <c r="P150" i="22"/>
  <c r="O150" i="22"/>
  <c r="N150" i="22"/>
  <c r="M150" i="22"/>
  <c r="T150" i="22"/>
  <c r="S150" i="22"/>
  <c r="M75" i="24"/>
  <c r="L75" i="24"/>
  <c r="S75" i="24"/>
  <c r="R75" i="24"/>
  <c r="T75" i="24"/>
  <c r="P75" i="24"/>
  <c r="Q75" i="24"/>
  <c r="O75" i="24"/>
  <c r="N75" i="24"/>
  <c r="AE108" i="24"/>
  <c r="AD108" i="24"/>
  <c r="AC108" i="24"/>
  <c r="V108" i="24"/>
  <c r="U108" i="24"/>
  <c r="N108" i="24"/>
  <c r="M108" i="24"/>
  <c r="AA108" i="24"/>
  <c r="Z108" i="24"/>
  <c r="Y108" i="24"/>
  <c r="X108" i="24"/>
  <c r="W108" i="24"/>
  <c r="T108" i="24"/>
  <c r="S108" i="24"/>
  <c r="Q108" i="24"/>
  <c r="AF108" i="24"/>
  <c r="AB108" i="24"/>
  <c r="R108" i="24"/>
  <c r="P108" i="24"/>
  <c r="O108" i="24"/>
  <c r="L108" i="24"/>
  <c r="T16" i="22"/>
  <c r="S16" i="22"/>
  <c r="R16" i="22"/>
  <c r="M16" i="22"/>
  <c r="L16" i="22"/>
  <c r="V16" i="22"/>
  <c r="U16" i="22"/>
  <c r="N16" i="22"/>
  <c r="Q16" i="22"/>
  <c r="P16" i="22"/>
  <c r="O16" i="22"/>
  <c r="V31" i="24"/>
  <c r="P79" i="22"/>
  <c r="O79" i="22"/>
  <c r="N79" i="22"/>
  <c r="M79" i="22"/>
  <c r="L79" i="22"/>
  <c r="S79" i="22"/>
  <c r="E87" i="22"/>
  <c r="R79" i="22"/>
  <c r="T79" i="22"/>
  <c r="Q79" i="22"/>
  <c r="L25" i="24"/>
  <c r="V25" i="24"/>
  <c r="U25" i="24"/>
  <c r="T25" i="24"/>
  <c r="S25" i="24"/>
  <c r="R25" i="24"/>
  <c r="Q25" i="24"/>
  <c r="O25" i="24"/>
  <c r="N25" i="24"/>
  <c r="M25" i="24"/>
  <c r="P25" i="24"/>
  <c r="U26" i="24"/>
  <c r="T26" i="24"/>
  <c r="S26" i="24"/>
  <c r="R26" i="24"/>
  <c r="O26" i="24"/>
  <c r="N26" i="24"/>
  <c r="L26" i="24"/>
  <c r="V26" i="24"/>
  <c r="Q26" i="24"/>
  <c r="P26" i="24"/>
  <c r="M26" i="24"/>
  <c r="P232" i="24"/>
  <c r="O232" i="24"/>
  <c r="R232" i="24"/>
  <c r="Q232" i="24"/>
  <c r="N232" i="24"/>
  <c r="T232" i="24"/>
  <c r="L232" i="24"/>
  <c r="S232" i="24"/>
  <c r="M232" i="24"/>
  <c r="O99" i="22"/>
  <c r="N99" i="22"/>
  <c r="M99" i="22"/>
  <c r="T99" i="22"/>
  <c r="L99" i="22"/>
  <c r="R99" i="22"/>
  <c r="Q99" i="22"/>
  <c r="S99" i="22"/>
  <c r="P99" i="22"/>
  <c r="T248" i="24"/>
  <c r="S248" i="24"/>
  <c r="R248" i="24"/>
  <c r="Q248" i="24"/>
  <c r="P248" i="24"/>
  <c r="M248" i="24"/>
  <c r="L248" i="24"/>
  <c r="O248" i="24"/>
  <c r="N248" i="24"/>
  <c r="S136" i="22"/>
  <c r="R136" i="22"/>
  <c r="Q136" i="22"/>
  <c r="P136" i="22"/>
  <c r="O136" i="22"/>
  <c r="M136" i="22"/>
  <c r="L136" i="22"/>
  <c r="T136" i="22"/>
  <c r="N136" i="22"/>
  <c r="Q97" i="22"/>
  <c r="P97" i="22"/>
  <c r="O97" i="22"/>
  <c r="M97" i="22"/>
  <c r="L97" i="22"/>
  <c r="S97" i="22"/>
  <c r="R97" i="22"/>
  <c r="T97" i="22"/>
  <c r="N97" i="22"/>
  <c r="T17" i="24"/>
  <c r="S17" i="24"/>
  <c r="R17" i="24"/>
  <c r="Q17" i="24"/>
  <c r="U17" i="24"/>
  <c r="P17" i="24"/>
  <c r="O17" i="24"/>
  <c r="N17" i="24"/>
  <c r="M17" i="24"/>
  <c r="L17" i="24"/>
  <c r="V17" i="24"/>
  <c r="T97" i="24"/>
  <c r="S97" i="24"/>
  <c r="R97" i="24"/>
  <c r="Q97" i="24"/>
  <c r="P97" i="24"/>
  <c r="M97" i="24"/>
  <c r="O97" i="24"/>
  <c r="N97" i="24"/>
  <c r="L97" i="24"/>
  <c r="T124" i="22"/>
  <c r="S124" i="22"/>
  <c r="R124" i="22"/>
  <c r="Q124" i="22"/>
  <c r="P124" i="22"/>
  <c r="O124" i="22"/>
  <c r="N124" i="22"/>
  <c r="M124" i="22"/>
  <c r="L124" i="22"/>
  <c r="L246" i="24"/>
  <c r="S246" i="24"/>
  <c r="R246" i="24"/>
  <c r="Q246" i="24"/>
  <c r="P246" i="24"/>
  <c r="O246" i="24"/>
  <c r="N246" i="24"/>
  <c r="T246" i="24"/>
  <c r="M246" i="24"/>
  <c r="AA67" i="22"/>
  <c r="Z67" i="22"/>
  <c r="Y67" i="22"/>
  <c r="Q67" i="22"/>
  <c r="P67" i="22"/>
  <c r="O67" i="22"/>
  <c r="N67" i="22"/>
  <c r="AF67" i="22"/>
  <c r="L67" i="22"/>
  <c r="AE67" i="22"/>
  <c r="AD67" i="22"/>
  <c r="AC67" i="22"/>
  <c r="AB67" i="22"/>
  <c r="X67" i="22"/>
  <c r="W67" i="22"/>
  <c r="V67" i="22"/>
  <c r="U67" i="22"/>
  <c r="T67" i="22"/>
  <c r="S67" i="22"/>
  <c r="R67" i="22"/>
  <c r="M67" i="22"/>
  <c r="X105" i="24"/>
  <c r="W105" i="24"/>
  <c r="V105" i="24"/>
  <c r="O105" i="24"/>
  <c r="L105" i="24"/>
  <c r="AA105" i="24"/>
  <c r="Z105" i="24"/>
  <c r="Y105" i="24"/>
  <c r="U105" i="24"/>
  <c r="T105" i="24"/>
  <c r="S105" i="24"/>
  <c r="R105" i="24"/>
  <c r="P105" i="24"/>
  <c r="AF105" i="24"/>
  <c r="AE105" i="24"/>
  <c r="M105" i="24"/>
  <c r="AD105" i="24"/>
  <c r="AC105" i="24"/>
  <c r="AB105" i="24"/>
  <c r="Q105" i="24"/>
  <c r="N105" i="24"/>
  <c r="O62" i="24"/>
  <c r="N62" i="24"/>
  <c r="L62" i="24"/>
  <c r="Q62" i="24"/>
  <c r="P62" i="24"/>
  <c r="M62" i="24"/>
  <c r="P56" i="24"/>
  <c r="Q56" i="24"/>
  <c r="O56" i="24"/>
  <c r="N56" i="24"/>
  <c r="M56" i="24"/>
  <c r="L56" i="24"/>
  <c r="L236" i="24"/>
  <c r="N236" i="24"/>
  <c r="M236" i="24"/>
  <c r="P236" i="24"/>
  <c r="O236" i="24"/>
  <c r="S236" i="24"/>
  <c r="R236" i="24"/>
  <c r="T236" i="24"/>
  <c r="Q236" i="24"/>
  <c r="T179" i="24"/>
  <c r="L179" i="24"/>
  <c r="N179" i="24"/>
  <c r="M179" i="24"/>
  <c r="Q179" i="24"/>
  <c r="S179" i="24"/>
  <c r="P179" i="24"/>
  <c r="O179" i="24"/>
  <c r="R179" i="24"/>
  <c r="M54" i="24"/>
  <c r="Q54" i="24"/>
  <c r="P54" i="24"/>
  <c r="O54" i="24"/>
  <c r="L54" i="24"/>
  <c r="N54" i="24"/>
  <c r="L226" i="24"/>
  <c r="T226" i="24"/>
  <c r="S226" i="24"/>
  <c r="R226" i="24"/>
  <c r="Q226" i="24"/>
  <c r="P226" i="24"/>
  <c r="O226" i="24"/>
  <c r="N226" i="24"/>
  <c r="M226" i="24"/>
  <c r="T99" i="24"/>
  <c r="T314" i="24" s="1"/>
  <c r="Q99" i="24"/>
  <c r="Q314" i="24" s="1"/>
  <c r="P99" i="24"/>
  <c r="P314" i="24" s="1"/>
  <c r="O99" i="24"/>
  <c r="O314" i="24" s="1"/>
  <c r="N99" i="24"/>
  <c r="N314" i="24" s="1"/>
  <c r="M99" i="24"/>
  <c r="M314" i="24" s="1"/>
  <c r="L99" i="24"/>
  <c r="L314" i="24" s="1"/>
  <c r="S99" i="24"/>
  <c r="S314" i="24" s="1"/>
  <c r="R99" i="24"/>
  <c r="R314" i="24" s="1"/>
  <c r="S3" i="22"/>
  <c r="M170" i="24"/>
  <c r="L170" i="24"/>
  <c r="R170" i="24"/>
  <c r="Q170" i="24"/>
  <c r="P170" i="24"/>
  <c r="N170" i="24"/>
  <c r="T170" i="24"/>
  <c r="O170" i="24"/>
  <c r="S170" i="24"/>
  <c r="N57" i="24"/>
  <c r="M57" i="24"/>
  <c r="O57" i="24"/>
  <c r="L57" i="24"/>
  <c r="Q57" i="24"/>
  <c r="P57" i="24"/>
  <c r="N234" i="24"/>
  <c r="M234" i="24"/>
  <c r="T234" i="24"/>
  <c r="L234" i="24"/>
  <c r="Q234" i="24"/>
  <c r="P234" i="24"/>
  <c r="O234" i="24"/>
  <c r="R234" i="24"/>
  <c r="S234" i="24"/>
  <c r="W116" i="24"/>
  <c r="V116" i="24"/>
  <c r="U116" i="24"/>
  <c r="N116" i="24"/>
  <c r="M116" i="24"/>
  <c r="AE116" i="24"/>
  <c r="P116" i="24"/>
  <c r="O116" i="24"/>
  <c r="AD116" i="24"/>
  <c r="AC116" i="24"/>
  <c r="AB116" i="24"/>
  <c r="AA116" i="24"/>
  <c r="Z116" i="24"/>
  <c r="Y116" i="24"/>
  <c r="X116" i="24"/>
  <c r="S116" i="24"/>
  <c r="L116" i="24"/>
  <c r="AF116" i="24"/>
  <c r="T116" i="24"/>
  <c r="R116" i="24"/>
  <c r="Q116" i="24"/>
  <c r="L109" i="22"/>
  <c r="T109" i="22"/>
  <c r="S109" i="22"/>
  <c r="R109" i="22"/>
  <c r="Q109" i="22"/>
  <c r="O109" i="22"/>
  <c r="N109" i="22"/>
  <c r="M109" i="22"/>
  <c r="P109" i="22"/>
  <c r="P173" i="24"/>
  <c r="L173" i="24"/>
  <c r="T173" i="24"/>
  <c r="S173" i="24"/>
  <c r="R173" i="24"/>
  <c r="N173" i="24"/>
  <c r="O173" i="24"/>
  <c r="Q173" i="24"/>
  <c r="M173" i="24"/>
  <c r="P61" i="24"/>
  <c r="L61" i="24"/>
  <c r="Q61" i="24"/>
  <c r="O61" i="24"/>
  <c r="N61" i="24"/>
  <c r="M61" i="24"/>
  <c r="T218" i="24"/>
  <c r="S218" i="24"/>
  <c r="R218" i="24"/>
  <c r="Q218" i="24"/>
  <c r="P218" i="24"/>
  <c r="N218" i="24"/>
  <c r="M218" i="24"/>
  <c r="L218" i="24"/>
  <c r="O218" i="24"/>
  <c r="P82" i="24"/>
  <c r="O82" i="24"/>
  <c r="T82" i="24"/>
  <c r="L82" i="24"/>
  <c r="S82" i="24"/>
  <c r="R82" i="24"/>
  <c r="N82" i="24"/>
  <c r="Q82" i="24"/>
  <c r="M82" i="24"/>
  <c r="N174" i="24"/>
  <c r="M174" i="24"/>
  <c r="L174" i="24"/>
  <c r="T174" i="24"/>
  <c r="S174" i="24"/>
  <c r="R174" i="24"/>
  <c r="O174" i="24"/>
  <c r="P174" i="24"/>
  <c r="Q174" i="24"/>
  <c r="Q49" i="24"/>
  <c r="O49" i="24"/>
  <c r="N49" i="24"/>
  <c r="M49" i="24"/>
  <c r="L49" i="24"/>
  <c r="P49" i="24"/>
  <c r="L235" i="24"/>
  <c r="T235" i="24"/>
  <c r="S235" i="24"/>
  <c r="R235" i="24"/>
  <c r="Q235" i="24"/>
  <c r="N235" i="24"/>
  <c r="M235" i="24"/>
  <c r="P235" i="24"/>
  <c r="O235" i="24"/>
  <c r="N53" i="24"/>
  <c r="M53" i="24"/>
  <c r="P53" i="24"/>
  <c r="O53" i="24"/>
  <c r="L53" i="24"/>
  <c r="Q53" i="24"/>
  <c r="T228" i="24"/>
  <c r="S228" i="24"/>
  <c r="L228" i="24"/>
  <c r="R228" i="24"/>
  <c r="Q228" i="24"/>
  <c r="P228" i="24"/>
  <c r="O228" i="24"/>
  <c r="N228" i="24"/>
  <c r="M228" i="24"/>
  <c r="AF123" i="24"/>
  <c r="M172" i="24"/>
  <c r="L172" i="24"/>
  <c r="N172" i="24"/>
  <c r="T172" i="24"/>
  <c r="Q172" i="24"/>
  <c r="S172" i="24"/>
  <c r="R172" i="24"/>
  <c r="P172" i="24"/>
  <c r="O172" i="24"/>
  <c r="M50" i="24"/>
  <c r="L50" i="24"/>
  <c r="Q50" i="24"/>
  <c r="P50" i="24"/>
  <c r="O50" i="24"/>
  <c r="N50" i="24"/>
  <c r="L177" i="24"/>
  <c r="R177" i="24"/>
  <c r="Q177" i="24"/>
  <c r="N177" i="24"/>
  <c r="M177" i="24"/>
  <c r="S177" i="24"/>
  <c r="T177" i="24"/>
  <c r="P177" i="24"/>
  <c r="O177" i="24"/>
  <c r="L46" i="24"/>
  <c r="Q46" i="24"/>
  <c r="O46" i="24"/>
  <c r="M46" i="24"/>
  <c r="P46" i="24"/>
  <c r="N46" i="24"/>
  <c r="E101" i="24"/>
  <c r="V15" i="24"/>
  <c r="U15" i="24"/>
  <c r="T15" i="24"/>
  <c r="M15" i="24"/>
  <c r="L15" i="24"/>
  <c r="P15" i="24"/>
  <c r="O15" i="24"/>
  <c r="N15" i="24"/>
  <c r="Q15" i="24"/>
  <c r="S15" i="24"/>
  <c r="R15" i="24"/>
  <c r="T178" i="24"/>
  <c r="S178" i="24"/>
  <c r="R178" i="24"/>
  <c r="Q178" i="24"/>
  <c r="P178" i="24"/>
  <c r="O178" i="24"/>
  <c r="M178" i="24"/>
  <c r="L178" i="24"/>
  <c r="N178" i="24"/>
  <c r="Q45" i="24"/>
  <c r="P45" i="24"/>
  <c r="O45" i="24"/>
  <c r="N45" i="24"/>
  <c r="M45" i="24"/>
  <c r="L45" i="24"/>
  <c r="V10" i="22"/>
  <c r="L34" i="24"/>
  <c r="S34" i="24"/>
  <c r="R34" i="24"/>
  <c r="Q34" i="24"/>
  <c r="P34" i="24"/>
  <c r="O34" i="24"/>
  <c r="M34" i="24"/>
  <c r="V34" i="24"/>
  <c r="T34" i="24"/>
  <c r="N34" i="24"/>
  <c r="U34" i="24"/>
  <c r="S239" i="24"/>
  <c r="R239" i="24"/>
  <c r="Q239" i="24"/>
  <c r="P239" i="24"/>
  <c r="O239" i="24"/>
  <c r="N239" i="24"/>
  <c r="M239" i="24"/>
  <c r="L239" i="24"/>
  <c r="T239" i="24"/>
  <c r="M126" i="24"/>
  <c r="AF126" i="24"/>
  <c r="L126" i="24"/>
  <c r="AE126" i="24"/>
  <c r="X126" i="24"/>
  <c r="W126" i="24"/>
  <c r="U126" i="24"/>
  <c r="R126" i="24"/>
  <c r="Q126" i="24"/>
  <c r="AD126" i="24"/>
  <c r="AC126" i="24"/>
  <c r="AB126" i="24"/>
  <c r="AA126" i="24"/>
  <c r="Z126" i="24"/>
  <c r="V126" i="24"/>
  <c r="S126" i="24"/>
  <c r="N126" i="24"/>
  <c r="Y126" i="24"/>
  <c r="T126" i="24"/>
  <c r="P126" i="24"/>
  <c r="O126" i="24"/>
  <c r="X125" i="24"/>
  <c r="W125" i="24"/>
  <c r="V125" i="24"/>
  <c r="O125" i="24"/>
  <c r="N125" i="24"/>
  <c r="AF125" i="24"/>
  <c r="L125" i="24"/>
  <c r="U125" i="24"/>
  <c r="T125" i="24"/>
  <c r="AE125" i="24"/>
  <c r="AD125" i="24"/>
  <c r="AC125" i="24"/>
  <c r="AA125" i="24"/>
  <c r="Y125" i="24"/>
  <c r="S125" i="24"/>
  <c r="AB125" i="24"/>
  <c r="Z125" i="24"/>
  <c r="R125" i="24"/>
  <c r="Q125" i="24"/>
  <c r="P125" i="24"/>
  <c r="M125" i="24"/>
  <c r="N175" i="24"/>
  <c r="L175" i="24"/>
  <c r="O175" i="24"/>
  <c r="M175" i="24"/>
  <c r="T175" i="24"/>
  <c r="S175" i="24"/>
  <c r="P175" i="24"/>
  <c r="R175" i="24"/>
  <c r="Q175" i="24"/>
  <c r="M47" i="24"/>
  <c r="Q47" i="24"/>
  <c r="P47" i="24"/>
  <c r="O47" i="24"/>
  <c r="N47" i="24"/>
  <c r="L47" i="24"/>
  <c r="T134" i="22"/>
  <c r="S134" i="22"/>
  <c r="R134" i="22"/>
  <c r="Q134" i="22"/>
  <c r="O134" i="22"/>
  <c r="N134" i="22"/>
  <c r="M134" i="22"/>
  <c r="L134" i="22"/>
  <c r="P134" i="22"/>
  <c r="V24" i="24"/>
  <c r="U24" i="24"/>
  <c r="T24" i="24"/>
  <c r="Q24" i="24"/>
  <c r="P24" i="24"/>
  <c r="N24" i="24"/>
  <c r="M24" i="24"/>
  <c r="L24" i="24"/>
  <c r="S24" i="24"/>
  <c r="R24" i="24"/>
  <c r="O24" i="24"/>
  <c r="M168" i="24"/>
  <c r="L168" i="24"/>
  <c r="O168" i="24"/>
  <c r="N168" i="24"/>
  <c r="T168" i="24"/>
  <c r="S168" i="24"/>
  <c r="R168" i="24"/>
  <c r="Q168" i="24"/>
  <c r="P168" i="24"/>
  <c r="E183" i="24"/>
  <c r="L55" i="24"/>
  <c r="Q55" i="24"/>
  <c r="P55" i="24"/>
  <c r="O55" i="24"/>
  <c r="N55" i="24"/>
  <c r="M55" i="24"/>
  <c r="S233" i="24"/>
  <c r="R233" i="24"/>
  <c r="Q233" i="24"/>
  <c r="P233" i="24"/>
  <c r="O233" i="24"/>
  <c r="N233" i="24"/>
  <c r="T233" i="24"/>
  <c r="M233" i="24"/>
  <c r="L233" i="24"/>
  <c r="N100" i="22"/>
  <c r="M100" i="22"/>
  <c r="L100" i="22"/>
  <c r="T100" i="22"/>
  <c r="Q100" i="22"/>
  <c r="P100" i="22"/>
  <c r="S100" i="22"/>
  <c r="R100" i="22"/>
  <c r="O100" i="22"/>
  <c r="M13" i="22"/>
  <c r="L13" i="22"/>
  <c r="V13" i="22"/>
  <c r="U13" i="22"/>
  <c r="T13" i="22"/>
  <c r="S13" i="22"/>
  <c r="P13" i="22"/>
  <c r="N13" i="22"/>
  <c r="R13" i="22"/>
  <c r="Q13" i="22"/>
  <c r="O13" i="22"/>
  <c r="M229" i="24"/>
  <c r="L229" i="24"/>
  <c r="Q229" i="24"/>
  <c r="P229" i="24"/>
  <c r="O229" i="24"/>
  <c r="N229" i="24"/>
  <c r="T229" i="24"/>
  <c r="S229" i="24"/>
  <c r="R229" i="24"/>
  <c r="N23" i="24"/>
  <c r="M23" i="24"/>
  <c r="L23" i="24"/>
  <c r="L326" i="24" s="1"/>
  <c r="V23" i="24"/>
  <c r="U23" i="24"/>
  <c r="U326" i="24" s="1"/>
  <c r="T23" i="24"/>
  <c r="T326" i="24" s="1"/>
  <c r="S23" i="24"/>
  <c r="Q23" i="24"/>
  <c r="R23" i="24"/>
  <c r="P23" i="24"/>
  <c r="O23" i="24"/>
  <c r="O223" i="24"/>
  <c r="N223" i="24"/>
  <c r="M223" i="24"/>
  <c r="L223" i="24"/>
  <c r="R223" i="24"/>
  <c r="Q223" i="24"/>
  <c r="P223" i="24"/>
  <c r="T223" i="24"/>
  <c r="S223" i="24"/>
  <c r="R66" i="22"/>
  <c r="Q66" i="22"/>
  <c r="P66" i="22"/>
  <c r="AB66" i="22"/>
  <c r="AA66" i="22"/>
  <c r="Z66" i="22"/>
  <c r="Y66" i="22"/>
  <c r="W66" i="22"/>
  <c r="AF66" i="22"/>
  <c r="AE66" i="22"/>
  <c r="AD66" i="22"/>
  <c r="AC66" i="22"/>
  <c r="X66" i="22"/>
  <c r="V66" i="22"/>
  <c r="U66" i="22"/>
  <c r="T66" i="22"/>
  <c r="S66" i="22"/>
  <c r="O66" i="22"/>
  <c r="L66" i="22"/>
  <c r="N66" i="22"/>
  <c r="M66" i="22"/>
  <c r="T217" i="24"/>
  <c r="S217" i="24"/>
  <c r="R217" i="24"/>
  <c r="Q217" i="24"/>
  <c r="P217" i="24"/>
  <c r="O217" i="24"/>
  <c r="N217" i="24"/>
  <c r="M217" i="24"/>
  <c r="L217" i="24"/>
  <c r="T64" i="22"/>
  <c r="S64" i="22"/>
  <c r="R64" i="22"/>
  <c r="AC64" i="22"/>
  <c r="AB64" i="22"/>
  <c r="AA64" i="22"/>
  <c r="Y64" i="22"/>
  <c r="O64" i="22"/>
  <c r="N64" i="22"/>
  <c r="M64" i="22"/>
  <c r="AF64" i="22"/>
  <c r="AE64" i="22"/>
  <c r="AD64" i="22"/>
  <c r="Z64" i="22"/>
  <c r="X64" i="22"/>
  <c r="U64" i="22"/>
  <c r="Q64" i="22"/>
  <c r="W64" i="22"/>
  <c r="V64" i="22"/>
  <c r="P64" i="22"/>
  <c r="L64" i="22"/>
  <c r="T88" i="24"/>
  <c r="S88" i="24"/>
  <c r="R88" i="24"/>
  <c r="Q88" i="24"/>
  <c r="P88" i="24"/>
  <c r="O88" i="24"/>
  <c r="N88" i="24"/>
  <c r="M88" i="24"/>
  <c r="L88" i="24"/>
  <c r="P238" i="24"/>
  <c r="O238" i="24"/>
  <c r="N238" i="24"/>
  <c r="M238" i="24"/>
  <c r="L238" i="24"/>
  <c r="T238" i="24"/>
  <c r="S238" i="24"/>
  <c r="Q238" i="24"/>
  <c r="R238" i="24"/>
  <c r="V62" i="22"/>
  <c r="U62" i="22"/>
  <c r="T62" i="22"/>
  <c r="AE62" i="22"/>
  <c r="AD62" i="22"/>
  <c r="AC62" i="22"/>
  <c r="Z62" i="22"/>
  <c r="Y62" i="22"/>
  <c r="X62" i="22"/>
  <c r="S62" i="22"/>
  <c r="R62" i="22"/>
  <c r="Q62" i="22"/>
  <c r="P62" i="22"/>
  <c r="O62" i="22"/>
  <c r="N62" i="22"/>
  <c r="M62" i="22"/>
  <c r="L62" i="22"/>
  <c r="AF62" i="22"/>
  <c r="AB62" i="22"/>
  <c r="AA62" i="22"/>
  <c r="W62" i="22"/>
  <c r="O231" i="24"/>
  <c r="N231" i="24"/>
  <c r="M231" i="24"/>
  <c r="L231" i="24"/>
  <c r="T231" i="24"/>
  <c r="S231" i="24"/>
  <c r="R231" i="24"/>
  <c r="Q231" i="24"/>
  <c r="P231" i="24"/>
  <c r="V16" i="24"/>
  <c r="U16" i="24"/>
  <c r="T16" i="24"/>
  <c r="S16" i="24"/>
  <c r="R16" i="24"/>
  <c r="Q16" i="24"/>
  <c r="P16" i="24"/>
  <c r="N16" i="24"/>
  <c r="O16" i="24"/>
  <c r="M16" i="24"/>
  <c r="L16" i="24"/>
  <c r="M84" i="22"/>
  <c r="L84" i="22"/>
  <c r="T84" i="22"/>
  <c r="R84" i="22"/>
  <c r="S84" i="22"/>
  <c r="Q84" i="22"/>
  <c r="P84" i="22"/>
  <c r="O84" i="22"/>
  <c r="N84" i="22"/>
  <c r="V4" i="24"/>
  <c r="U200" i="24"/>
  <c r="U93" i="24"/>
  <c r="U145" i="24"/>
  <c r="U179" i="24"/>
  <c r="U192" i="24"/>
  <c r="U252" i="24"/>
  <c r="AC65" i="22"/>
  <c r="AB65" i="22"/>
  <c r="AA65" i="22"/>
  <c r="R65" i="22"/>
  <c r="Q65" i="22"/>
  <c r="P65" i="22"/>
  <c r="N65" i="22"/>
  <c r="AF65" i="22"/>
  <c r="AE65" i="22"/>
  <c r="AD65" i="22"/>
  <c r="Z65" i="22"/>
  <c r="Y65" i="22"/>
  <c r="X65" i="22"/>
  <c r="W65" i="22"/>
  <c r="V65" i="22"/>
  <c r="U65" i="22"/>
  <c r="O65" i="22"/>
  <c r="M65" i="22"/>
  <c r="S65" i="22"/>
  <c r="L65" i="22"/>
  <c r="T65" i="22"/>
  <c r="M193" i="24"/>
  <c r="L193" i="24"/>
  <c r="T193" i="24"/>
  <c r="S193" i="24"/>
  <c r="P193" i="24"/>
  <c r="R193" i="24"/>
  <c r="Q193" i="24"/>
  <c r="O193" i="24"/>
  <c r="N193" i="24"/>
  <c r="Q241" i="24"/>
  <c r="P241" i="24"/>
  <c r="T241" i="24"/>
  <c r="S241" i="24"/>
  <c r="L241" i="24"/>
  <c r="R241" i="24"/>
  <c r="O241" i="24"/>
  <c r="N241" i="24"/>
  <c r="M241" i="24"/>
  <c r="AE63" i="22"/>
  <c r="AD63" i="22"/>
  <c r="AC63" i="22"/>
  <c r="T63" i="22"/>
  <c r="S63" i="22"/>
  <c r="R63" i="22"/>
  <c r="P63" i="22"/>
  <c r="V63" i="22"/>
  <c r="U63" i="22"/>
  <c r="Q63" i="22"/>
  <c r="N63" i="22"/>
  <c r="M63" i="22"/>
  <c r="L63" i="22"/>
  <c r="AF63" i="22"/>
  <c r="AB63" i="22"/>
  <c r="Y63" i="22"/>
  <c r="X63" i="22"/>
  <c r="AA63" i="22"/>
  <c r="Z63" i="22"/>
  <c r="W63" i="22"/>
  <c r="O63" i="22"/>
  <c r="R240" i="24"/>
  <c r="Q240" i="24"/>
  <c r="P240" i="24"/>
  <c r="O240" i="24"/>
  <c r="N240" i="24"/>
  <c r="M240" i="24"/>
  <c r="L240" i="24"/>
  <c r="T240" i="24"/>
  <c r="S240" i="24"/>
  <c r="F54" i="17"/>
  <c r="F56" i="17" s="1"/>
  <c r="D56" i="17"/>
  <c r="J32" i="16" l="1"/>
  <c r="J28" i="16"/>
  <c r="L237" i="22"/>
  <c r="L59" i="22"/>
  <c r="N237" i="22"/>
  <c r="N59" i="22"/>
  <c r="AH155" i="22"/>
  <c r="L32" i="16"/>
  <c r="L28" i="16"/>
  <c r="K32" i="16"/>
  <c r="K28" i="16"/>
  <c r="L114" i="21"/>
  <c r="AF114" i="21"/>
  <c r="AE114" i="21"/>
  <c r="AD114" i="21"/>
  <c r="AC114" i="21"/>
  <c r="AB114" i="21"/>
  <c r="AA114" i="21"/>
  <c r="Q59" i="22"/>
  <c r="O43" i="16"/>
  <c r="R32" i="16"/>
  <c r="R28" i="16"/>
  <c r="D15" i="17"/>
  <c r="P43" i="16"/>
  <c r="M32" i="16"/>
  <c r="M28" i="16"/>
  <c r="Q167" i="24"/>
  <c r="N43" i="16"/>
  <c r="P32" i="16"/>
  <c r="P28" i="16"/>
  <c r="T237" i="22"/>
  <c r="T59" i="22"/>
  <c r="O237" i="22"/>
  <c r="O59" i="22"/>
  <c r="M43" i="16"/>
  <c r="Q28" i="16"/>
  <c r="Q32" i="16"/>
  <c r="O32" i="16"/>
  <c r="O28" i="16"/>
  <c r="Q43" i="16"/>
  <c r="N32" i="16"/>
  <c r="N28" i="16"/>
  <c r="R43" i="16"/>
  <c r="R280" i="24"/>
  <c r="P45" i="16"/>
  <c r="Q280" i="24"/>
  <c r="O45" i="16"/>
  <c r="P281" i="24"/>
  <c r="P284" i="24" s="1"/>
  <c r="P285" i="24" s="1"/>
  <c r="N40" i="16" s="1"/>
  <c r="N49" i="16"/>
  <c r="S280" i="24"/>
  <c r="Q45" i="16"/>
  <c r="O3" i="24"/>
  <c r="T280" i="24"/>
  <c r="R45" i="16"/>
  <c r="R237" i="22"/>
  <c r="R59" i="22"/>
  <c r="O280" i="24"/>
  <c r="M45" i="16"/>
  <c r="P3" i="24"/>
  <c r="Q3" i="24"/>
  <c r="P280" i="24"/>
  <c r="N45" i="16"/>
  <c r="O116" i="22"/>
  <c r="S59" i="22"/>
  <c r="L51" i="16"/>
  <c r="L52" i="16" s="1"/>
  <c r="N280" i="24"/>
  <c r="L45" i="16"/>
  <c r="K51" i="16"/>
  <c r="K52" i="16" s="1"/>
  <c r="L43" i="16"/>
  <c r="M280" i="24"/>
  <c r="K45" i="16"/>
  <c r="K46" i="16" s="1"/>
  <c r="K47" i="16" s="1"/>
  <c r="L280" i="24"/>
  <c r="J45" i="16"/>
  <c r="J51" i="16"/>
  <c r="G46" i="33"/>
  <c r="G43" i="33"/>
  <c r="P404" i="21"/>
  <c r="S404" i="21"/>
  <c r="Q404" i="21"/>
  <c r="S26" i="21"/>
  <c r="U26" i="21"/>
  <c r="V26" i="21"/>
  <c r="T26" i="21"/>
  <c r="P26" i="21"/>
  <c r="P402" i="21" s="1"/>
  <c r="Q26" i="21"/>
  <c r="Q402" i="21" s="1"/>
  <c r="R26" i="21"/>
  <c r="Z26" i="21"/>
  <c r="Y26" i="21"/>
  <c r="W26" i="21"/>
  <c r="O26" i="21"/>
  <c r="O402" i="21" s="1"/>
  <c r="X26" i="21"/>
  <c r="R18" i="21"/>
  <c r="O18" i="21"/>
  <c r="P18" i="21"/>
  <c r="Q18" i="21"/>
  <c r="S18" i="21"/>
  <c r="Z18" i="21"/>
  <c r="X18" i="21"/>
  <c r="Y18" i="21"/>
  <c r="T18" i="21"/>
  <c r="W18" i="21"/>
  <c r="U18" i="21"/>
  <c r="V18" i="21"/>
  <c r="U17" i="21"/>
  <c r="V17" i="21"/>
  <c r="O17" i="21"/>
  <c r="X17" i="21"/>
  <c r="R17" i="21"/>
  <c r="P17" i="21"/>
  <c r="S17" i="21"/>
  <c r="Q17" i="21"/>
  <c r="Z17" i="21"/>
  <c r="T17" i="21"/>
  <c r="Y17" i="21"/>
  <c r="W17" i="21"/>
  <c r="R25" i="21"/>
  <c r="S25" i="21"/>
  <c r="V25" i="21"/>
  <c r="T25" i="21"/>
  <c r="W25" i="21"/>
  <c r="U25" i="21"/>
  <c r="P25" i="21"/>
  <c r="Q25" i="21"/>
  <c r="Y25" i="21"/>
  <c r="O25" i="21"/>
  <c r="X25" i="21"/>
  <c r="Z25" i="21"/>
  <c r="Q19" i="21"/>
  <c r="R19" i="21"/>
  <c r="P19" i="21"/>
  <c r="S19" i="21"/>
  <c r="T19" i="21"/>
  <c r="U19" i="21"/>
  <c r="W19" i="21"/>
  <c r="X19" i="21"/>
  <c r="V19" i="21"/>
  <c r="Z19" i="21"/>
  <c r="Y19" i="21"/>
  <c r="O19" i="21"/>
  <c r="Q29" i="21"/>
  <c r="R29" i="21"/>
  <c r="S29" i="21"/>
  <c r="T29" i="21"/>
  <c r="U29" i="21"/>
  <c r="V29" i="21"/>
  <c r="W29" i="21"/>
  <c r="X29" i="21"/>
  <c r="Y29" i="21"/>
  <c r="Z29" i="21"/>
  <c r="P29" i="21"/>
  <c r="O29" i="21"/>
  <c r="P31" i="21"/>
  <c r="R31" i="21"/>
  <c r="O31" i="21"/>
  <c r="Q31" i="21"/>
  <c r="S31" i="21"/>
  <c r="T31" i="21"/>
  <c r="U31" i="21"/>
  <c r="V31" i="21"/>
  <c r="W31" i="21"/>
  <c r="Z31" i="21"/>
  <c r="Y31" i="21"/>
  <c r="X31" i="21"/>
  <c r="O404" i="21"/>
  <c r="P24" i="21"/>
  <c r="Q24" i="21"/>
  <c r="R24" i="21"/>
  <c r="S24" i="21"/>
  <c r="T24" i="21"/>
  <c r="U24" i="21"/>
  <c r="V24" i="21"/>
  <c r="W24" i="21"/>
  <c r="X24" i="21"/>
  <c r="Y24" i="21"/>
  <c r="Z24" i="21"/>
  <c r="O24" i="21"/>
  <c r="W27" i="21"/>
  <c r="Z27" i="21"/>
  <c r="V27" i="21"/>
  <c r="S27" i="21"/>
  <c r="Q27" i="21"/>
  <c r="X27" i="21"/>
  <c r="T27" i="21"/>
  <c r="O27" i="21"/>
  <c r="U27" i="21"/>
  <c r="Y27" i="21"/>
  <c r="R27" i="21"/>
  <c r="P27" i="21"/>
  <c r="AH321" i="21"/>
  <c r="W11" i="21"/>
  <c r="X11" i="21"/>
  <c r="P11" i="21"/>
  <c r="Q11" i="21"/>
  <c r="R11" i="21"/>
  <c r="S11" i="21"/>
  <c r="T11" i="21"/>
  <c r="U11" i="21"/>
  <c r="V11" i="21"/>
  <c r="Z11" i="21"/>
  <c r="Y11" i="21"/>
  <c r="O11" i="21"/>
  <c r="O16" i="21"/>
  <c r="Q16" i="21"/>
  <c r="R16" i="21"/>
  <c r="S16" i="21"/>
  <c r="T16" i="21"/>
  <c r="V16" i="21"/>
  <c r="W16" i="21"/>
  <c r="Z16" i="21"/>
  <c r="U16" i="21"/>
  <c r="X16" i="21"/>
  <c r="Y16" i="21"/>
  <c r="P16" i="21"/>
  <c r="W32" i="21"/>
  <c r="O32" i="21"/>
  <c r="X32" i="21"/>
  <c r="T32" i="21"/>
  <c r="S32" i="21"/>
  <c r="U32" i="21"/>
  <c r="R32" i="21"/>
  <c r="Z32" i="21"/>
  <c r="Y32" i="21"/>
  <c r="P32" i="21"/>
  <c r="Q32" i="21"/>
  <c r="V32" i="21"/>
  <c r="N404" i="21"/>
  <c r="M404" i="21"/>
  <c r="R15" i="21"/>
  <c r="Y15" i="21"/>
  <c r="S15" i="21"/>
  <c r="Z15" i="21"/>
  <c r="U15" i="21"/>
  <c r="Q15" i="21"/>
  <c r="V15" i="21"/>
  <c r="O15" i="21"/>
  <c r="X15" i="21"/>
  <c r="P15" i="21"/>
  <c r="T15" i="21"/>
  <c r="W15" i="21"/>
  <c r="O28" i="21"/>
  <c r="Q28" i="21"/>
  <c r="R28" i="21"/>
  <c r="P28" i="21"/>
  <c r="S28" i="21"/>
  <c r="Z28" i="21"/>
  <c r="T28" i="21"/>
  <c r="Y28" i="21"/>
  <c r="X28" i="21"/>
  <c r="W28" i="21"/>
  <c r="V28" i="21"/>
  <c r="U28" i="21"/>
  <c r="R35" i="21"/>
  <c r="S35" i="21"/>
  <c r="V35" i="21"/>
  <c r="T35" i="21"/>
  <c r="P35" i="21"/>
  <c r="X35" i="21"/>
  <c r="O35" i="21"/>
  <c r="Q35" i="21"/>
  <c r="U35" i="21"/>
  <c r="Z35" i="21"/>
  <c r="Y35" i="21"/>
  <c r="W35" i="21"/>
  <c r="T404" i="21"/>
  <c r="R40" i="21"/>
  <c r="S40" i="21"/>
  <c r="X40" i="21"/>
  <c r="O40" i="21"/>
  <c r="Q40" i="21"/>
  <c r="P40" i="21"/>
  <c r="Z40" i="21"/>
  <c r="U40" i="21"/>
  <c r="V40" i="21"/>
  <c r="T40" i="21"/>
  <c r="Y40" i="21"/>
  <c r="W40" i="21"/>
  <c r="O13" i="21"/>
  <c r="P13" i="21"/>
  <c r="Q13" i="21"/>
  <c r="R13" i="21"/>
  <c r="S13" i="21"/>
  <c r="T13" i="21"/>
  <c r="W13" i="21"/>
  <c r="X13" i="21"/>
  <c r="V13" i="21"/>
  <c r="Y13" i="21"/>
  <c r="U13" i="21"/>
  <c r="Z13" i="21"/>
  <c r="R38" i="21"/>
  <c r="O38" i="21"/>
  <c r="P38" i="21"/>
  <c r="Q38" i="21"/>
  <c r="Y38" i="21"/>
  <c r="S38" i="21"/>
  <c r="U38" i="21"/>
  <c r="T38" i="21"/>
  <c r="Z38" i="21"/>
  <c r="X38" i="21"/>
  <c r="V38" i="21"/>
  <c r="W38" i="21"/>
  <c r="O36" i="21"/>
  <c r="P36" i="21"/>
  <c r="Q36" i="21"/>
  <c r="R36" i="21"/>
  <c r="S36" i="21"/>
  <c r="T36" i="21"/>
  <c r="U36" i="21"/>
  <c r="V36" i="21"/>
  <c r="W36" i="21"/>
  <c r="Y36" i="21"/>
  <c r="X36" i="21"/>
  <c r="Z36" i="21"/>
  <c r="V12" i="21"/>
  <c r="R12" i="21"/>
  <c r="U12" i="21"/>
  <c r="X12" i="21"/>
  <c r="O12" i="21"/>
  <c r="Z12" i="21"/>
  <c r="W12" i="21"/>
  <c r="T12" i="21"/>
  <c r="P12" i="21"/>
  <c r="Q12" i="21"/>
  <c r="Y12" i="21"/>
  <c r="S12" i="21"/>
  <c r="V34" i="21"/>
  <c r="X34" i="21"/>
  <c r="W34" i="21"/>
  <c r="P34" i="21"/>
  <c r="R34" i="21"/>
  <c r="S34" i="21"/>
  <c r="T34" i="21"/>
  <c r="U34" i="21"/>
  <c r="Q34" i="21"/>
  <c r="Z34" i="21"/>
  <c r="Y34" i="21"/>
  <c r="O34" i="21"/>
  <c r="Q23" i="21"/>
  <c r="R23" i="21"/>
  <c r="P23" i="21"/>
  <c r="V23" i="21"/>
  <c r="Z23" i="21"/>
  <c r="X23" i="21"/>
  <c r="Y23" i="21"/>
  <c r="T23" i="21"/>
  <c r="W23" i="21"/>
  <c r="O23" i="21"/>
  <c r="U23" i="21"/>
  <c r="S23" i="21"/>
  <c r="S39" i="21"/>
  <c r="V39" i="21"/>
  <c r="T39" i="21"/>
  <c r="U39" i="21"/>
  <c r="W39" i="21"/>
  <c r="X39" i="21"/>
  <c r="P39" i="21"/>
  <c r="Q39" i="21"/>
  <c r="R39" i="21"/>
  <c r="O39" i="21"/>
  <c r="Z39" i="21"/>
  <c r="Y39" i="21"/>
  <c r="R14" i="21"/>
  <c r="T14" i="21"/>
  <c r="U14" i="21"/>
  <c r="S14" i="21"/>
  <c r="V14" i="21"/>
  <c r="W14" i="21"/>
  <c r="X14" i="21"/>
  <c r="Q14" i="21"/>
  <c r="Z14" i="21"/>
  <c r="Y14" i="21"/>
  <c r="P14" i="21"/>
  <c r="O14" i="21"/>
  <c r="R404" i="21"/>
  <c r="R41" i="21"/>
  <c r="S41" i="21"/>
  <c r="T41" i="21"/>
  <c r="U41" i="21"/>
  <c r="V41" i="21"/>
  <c r="P41" i="21"/>
  <c r="Q41" i="21"/>
  <c r="Y41" i="21"/>
  <c r="X41" i="21"/>
  <c r="O41" i="21"/>
  <c r="Z41" i="21"/>
  <c r="W41" i="21"/>
  <c r="S30" i="21"/>
  <c r="R30" i="21"/>
  <c r="Y30" i="21"/>
  <c r="X30" i="21"/>
  <c r="W30" i="21"/>
  <c r="O30" i="21"/>
  <c r="V30" i="21"/>
  <c r="P30" i="21"/>
  <c r="U30" i="21"/>
  <c r="T30" i="21"/>
  <c r="Q30" i="21"/>
  <c r="Z30" i="21"/>
  <c r="R20" i="21"/>
  <c r="Q20" i="21"/>
  <c r="P20" i="21"/>
  <c r="V20" i="21"/>
  <c r="T20" i="21"/>
  <c r="W20" i="21"/>
  <c r="U20" i="21"/>
  <c r="S20" i="21"/>
  <c r="X20" i="21"/>
  <c r="O20" i="21"/>
  <c r="Y20" i="21"/>
  <c r="Z20" i="21"/>
  <c r="R37" i="21"/>
  <c r="P37" i="21"/>
  <c r="Y37" i="21"/>
  <c r="S37" i="21"/>
  <c r="Q37" i="21"/>
  <c r="T37" i="21"/>
  <c r="W37" i="21"/>
  <c r="V37" i="21"/>
  <c r="U37" i="21"/>
  <c r="Z37" i="21"/>
  <c r="X37" i="21"/>
  <c r="O37" i="21"/>
  <c r="O21" i="21"/>
  <c r="P21" i="21"/>
  <c r="Q21" i="21"/>
  <c r="S21" i="21"/>
  <c r="T21" i="21"/>
  <c r="U21" i="21"/>
  <c r="V21" i="21"/>
  <c r="R21" i="21"/>
  <c r="Y21" i="21"/>
  <c r="X21" i="21"/>
  <c r="W21" i="21"/>
  <c r="Z21" i="21"/>
  <c r="Z22" i="21"/>
  <c r="U22" i="21"/>
  <c r="V22" i="21"/>
  <c r="X22" i="21"/>
  <c r="R22" i="21"/>
  <c r="P22" i="21"/>
  <c r="S22" i="21"/>
  <c r="Q22" i="21"/>
  <c r="W22" i="21"/>
  <c r="O22" i="21"/>
  <c r="T22" i="21"/>
  <c r="Y22" i="21"/>
  <c r="V33" i="21"/>
  <c r="O33" i="21"/>
  <c r="P33" i="21"/>
  <c r="Q33" i="21"/>
  <c r="R33" i="21"/>
  <c r="W33" i="21"/>
  <c r="S33" i="21"/>
  <c r="Y33" i="21"/>
  <c r="U33" i="21"/>
  <c r="Z33" i="21"/>
  <c r="X33" i="21"/>
  <c r="T33" i="21"/>
  <c r="L116" i="22"/>
  <c r="L281" i="24"/>
  <c r="S167" i="24"/>
  <c r="AF310" i="24"/>
  <c r="L365" i="24"/>
  <c r="W292" i="24"/>
  <c r="AD292" i="24"/>
  <c r="Z292" i="24"/>
  <c r="M167" i="24"/>
  <c r="P310" i="24"/>
  <c r="X310" i="24"/>
  <c r="L310" i="24"/>
  <c r="R167" i="24"/>
  <c r="AA292" i="24"/>
  <c r="L338" i="24"/>
  <c r="X292" i="24"/>
  <c r="M292" i="24"/>
  <c r="P292" i="24"/>
  <c r="Y292" i="24"/>
  <c r="U143" i="24"/>
  <c r="U144" i="24"/>
  <c r="N167" i="24"/>
  <c r="T310" i="24"/>
  <c r="O292" i="24"/>
  <c r="O167" i="24"/>
  <c r="L352" i="24"/>
  <c r="S366" i="24"/>
  <c r="R292" i="24"/>
  <c r="R366" i="24"/>
  <c r="Q281" i="24"/>
  <c r="W310" i="24"/>
  <c r="N365" i="24"/>
  <c r="U292" i="24"/>
  <c r="T292" i="24"/>
  <c r="Q366" i="24"/>
  <c r="L292" i="24"/>
  <c r="AA310" i="24"/>
  <c r="AB292" i="24"/>
  <c r="S310" i="24"/>
  <c r="L366" i="24"/>
  <c r="Y310" i="24"/>
  <c r="O366" i="24"/>
  <c r="N366" i="24"/>
  <c r="AC310" i="24"/>
  <c r="P296" i="24"/>
  <c r="AE294" i="24"/>
  <c r="Q292" i="24"/>
  <c r="S292" i="24"/>
  <c r="T296" i="24"/>
  <c r="O310" i="24"/>
  <c r="N310" i="24"/>
  <c r="P366" i="24"/>
  <c r="N292" i="24"/>
  <c r="M366" i="24"/>
  <c r="V292" i="24"/>
  <c r="Q310" i="24"/>
  <c r="L296" i="24"/>
  <c r="T311" i="24"/>
  <c r="N296" i="24"/>
  <c r="U310" i="24"/>
  <c r="O296" i="24"/>
  <c r="M310" i="24"/>
  <c r="AF292" i="24"/>
  <c r="L294" i="24"/>
  <c r="AA296" i="24"/>
  <c r="M294" i="24"/>
  <c r="AC296" i="24"/>
  <c r="X294" i="24"/>
  <c r="AD296" i="24"/>
  <c r="AF293" i="24"/>
  <c r="Y294" i="24"/>
  <c r="V310" i="24"/>
  <c r="Q296" i="24"/>
  <c r="S293" i="24"/>
  <c r="R294" i="24"/>
  <c r="R296" i="24"/>
  <c r="T293" i="24"/>
  <c r="T294" i="24"/>
  <c r="S296" i="24"/>
  <c r="V293" i="24"/>
  <c r="U293" i="24"/>
  <c r="U294" i="24"/>
  <c r="M296" i="24"/>
  <c r="AB294" i="24"/>
  <c r="AE292" i="24"/>
  <c r="AC294" i="24"/>
  <c r="W294" i="24"/>
  <c r="AD294" i="24"/>
  <c r="X296" i="24"/>
  <c r="Z294" i="24"/>
  <c r="T366" i="24"/>
  <c r="Z310" i="24"/>
  <c r="AC292" i="24"/>
  <c r="U296" i="24"/>
  <c r="N294" i="24"/>
  <c r="U88" i="24"/>
  <c r="AB310" i="24"/>
  <c r="V296" i="24"/>
  <c r="Q294" i="24"/>
  <c r="W296" i="24"/>
  <c r="S294" i="24"/>
  <c r="Y296" i="24"/>
  <c r="O352" i="24"/>
  <c r="N293" i="24"/>
  <c r="M337" i="24"/>
  <c r="V294" i="24"/>
  <c r="Z296" i="24"/>
  <c r="AA294" i="24"/>
  <c r="R310" i="24"/>
  <c r="AB296" i="24"/>
  <c r="AF294" i="24"/>
  <c r="AE296" i="24"/>
  <c r="O294" i="24"/>
  <c r="AF296" i="24"/>
  <c r="P294" i="24"/>
  <c r="O365" i="24"/>
  <c r="W26" i="24"/>
  <c r="R44" i="24"/>
  <c r="P338" i="24"/>
  <c r="R56" i="24"/>
  <c r="R46" i="24"/>
  <c r="V343" i="24"/>
  <c r="M338" i="24"/>
  <c r="R338" i="24"/>
  <c r="R58" i="24"/>
  <c r="R49" i="24"/>
  <c r="U343" i="24"/>
  <c r="N338" i="24"/>
  <c r="R60" i="24"/>
  <c r="R64" i="24"/>
  <c r="N343" i="24"/>
  <c r="P352" i="24"/>
  <c r="Q336" i="24"/>
  <c r="Q338" i="24"/>
  <c r="M343" i="24"/>
  <c r="S338" i="24"/>
  <c r="V338" i="24"/>
  <c r="U338" i="24"/>
  <c r="M116" i="22"/>
  <c r="S228" i="22"/>
  <c r="N116" i="22"/>
  <c r="Q116" i="22"/>
  <c r="R116" i="22"/>
  <c r="T116" i="22"/>
  <c r="S116" i="22"/>
  <c r="L95" i="22"/>
  <c r="P95" i="22"/>
  <c r="T95" i="22"/>
  <c r="S95" i="22"/>
  <c r="R95" i="22"/>
  <c r="Q95" i="22"/>
  <c r="O95" i="22"/>
  <c r="N95" i="22"/>
  <c r="M95" i="22"/>
  <c r="L28" i="22"/>
  <c r="R38" i="22"/>
  <c r="M228" i="22"/>
  <c r="L228" i="22"/>
  <c r="P228" i="22"/>
  <c r="N228" i="22"/>
  <c r="M122" i="22"/>
  <c r="Q237" i="22"/>
  <c r="L78" i="22"/>
  <c r="Q78" i="22"/>
  <c r="R222" i="22"/>
  <c r="P237" i="22"/>
  <c r="R78" i="22"/>
  <c r="S78" i="22"/>
  <c r="O78" i="22"/>
  <c r="N78" i="22"/>
  <c r="R122" i="22"/>
  <c r="M78" i="22"/>
  <c r="P122" i="22"/>
  <c r="Q246" i="22"/>
  <c r="Q122" i="22"/>
  <c r="N122" i="22"/>
  <c r="P78" i="22"/>
  <c r="O228" i="22"/>
  <c r="U228" i="22"/>
  <c r="U82" i="22"/>
  <c r="U81" i="22"/>
  <c r="Q228" i="22"/>
  <c r="R228" i="22"/>
  <c r="T228" i="22"/>
  <c r="S122" i="22"/>
  <c r="L246" i="22"/>
  <c r="S246" i="22"/>
  <c r="O126" i="22"/>
  <c r="U49" i="22"/>
  <c r="T222" i="22"/>
  <c r="O122" i="22"/>
  <c r="L122" i="22"/>
  <c r="N246" i="22"/>
  <c r="R246" i="22"/>
  <c r="O111" i="22"/>
  <c r="U47" i="22"/>
  <c r="S24" i="16" s="1"/>
  <c r="U43" i="22"/>
  <c r="U51" i="22"/>
  <c r="U53" i="22"/>
  <c r="U44" i="22"/>
  <c r="U45" i="22"/>
  <c r="U46" i="22"/>
  <c r="U50" i="22"/>
  <c r="S33" i="16" s="1"/>
  <c r="U48" i="22"/>
  <c r="S126" i="22"/>
  <c r="U79" i="22"/>
  <c r="O246" i="22"/>
  <c r="U222" i="22"/>
  <c r="V222" i="22"/>
  <c r="R37" i="22"/>
  <c r="R111" i="22"/>
  <c r="U137" i="22"/>
  <c r="O222" i="22"/>
  <c r="O55" i="22"/>
  <c r="U150" i="22"/>
  <c r="U135" i="22"/>
  <c r="P222" i="22"/>
  <c r="R236" i="22"/>
  <c r="U133" i="22"/>
  <c r="U104" i="22"/>
  <c r="P246" i="22"/>
  <c r="L55" i="22"/>
  <c r="U134" i="22"/>
  <c r="U149" i="22"/>
  <c r="U151" i="22"/>
  <c r="L158" i="22"/>
  <c r="L161" i="22" s="1"/>
  <c r="L162" i="22" s="1"/>
  <c r="U145" i="22"/>
  <c r="O221" i="22"/>
  <c r="S222" i="22"/>
  <c r="L222" i="22"/>
  <c r="M222" i="22"/>
  <c r="Q222" i="22"/>
  <c r="W13" i="22"/>
  <c r="P204" i="22"/>
  <c r="U325" i="21"/>
  <c r="U278" i="21"/>
  <c r="T368" i="21"/>
  <c r="U259" i="21"/>
  <c r="R280" i="21"/>
  <c r="T410" i="21"/>
  <c r="U265" i="21"/>
  <c r="M114" i="21"/>
  <c r="U275" i="21"/>
  <c r="U267" i="21"/>
  <c r="E42" i="21"/>
  <c r="U276" i="21"/>
  <c r="N114" i="21"/>
  <c r="L280" i="21"/>
  <c r="M280" i="21"/>
  <c r="U277" i="21"/>
  <c r="O280" i="21"/>
  <c r="U274" i="21"/>
  <c r="S280" i="21"/>
  <c r="T280" i="21"/>
  <c r="S419" i="21"/>
  <c r="T234" i="21"/>
  <c r="P280" i="21"/>
  <c r="Q280" i="21"/>
  <c r="T320" i="21"/>
  <c r="T244" i="21"/>
  <c r="U262" i="21"/>
  <c r="U258" i="21"/>
  <c r="U271" i="21"/>
  <c r="U264" i="21"/>
  <c r="T187" i="21"/>
  <c r="U266" i="21"/>
  <c r="U270" i="21"/>
  <c r="T332" i="21"/>
  <c r="U269" i="21"/>
  <c r="N280" i="21"/>
  <c r="U272" i="21"/>
  <c r="T255" i="21"/>
  <c r="U263" i="21"/>
  <c r="Q419" i="21"/>
  <c r="U242" i="21"/>
  <c r="U236" i="21"/>
  <c r="U238" i="21"/>
  <c r="U239" i="21"/>
  <c r="U235" i="21"/>
  <c r="U241" i="21"/>
  <c r="U237" i="21"/>
  <c r="U240" i="21"/>
  <c r="T418" i="21"/>
  <c r="N419" i="21"/>
  <c r="M419" i="21"/>
  <c r="U140" i="21"/>
  <c r="U133" i="21"/>
  <c r="U142" i="21"/>
  <c r="U145" i="21"/>
  <c r="U136" i="21"/>
  <c r="U135" i="21"/>
  <c r="U137" i="21"/>
  <c r="U144" i="21"/>
  <c r="U138" i="21"/>
  <c r="U141" i="21"/>
  <c r="U146" i="21"/>
  <c r="U139" i="21"/>
  <c r="U143" i="21"/>
  <c r="U132" i="21"/>
  <c r="U134" i="21"/>
  <c r="L419" i="21"/>
  <c r="U197" i="21"/>
  <c r="U192" i="21"/>
  <c r="U196" i="21"/>
  <c r="U200" i="21"/>
  <c r="U198" i="21"/>
  <c r="U190" i="21"/>
  <c r="U188" i="21"/>
  <c r="U195" i="21"/>
  <c r="U189" i="21"/>
  <c r="U194" i="21"/>
  <c r="U193" i="21"/>
  <c r="U199" i="21"/>
  <c r="U191" i="21"/>
  <c r="U268" i="21"/>
  <c r="U317" i="21"/>
  <c r="U304" i="21"/>
  <c r="U303" i="21"/>
  <c r="U308" i="21"/>
  <c r="U316" i="21"/>
  <c r="U313" i="21"/>
  <c r="U312" i="21"/>
  <c r="U310" i="21"/>
  <c r="U314" i="21"/>
  <c r="U311" i="21"/>
  <c r="U318" i="21"/>
  <c r="U301" i="21"/>
  <c r="U309" i="21"/>
  <c r="U302" i="21"/>
  <c r="U307" i="21"/>
  <c r="U411" i="21" s="1"/>
  <c r="U305" i="21"/>
  <c r="U315" i="21"/>
  <c r="U306" i="21"/>
  <c r="U261" i="21"/>
  <c r="U257" i="21"/>
  <c r="U162" i="21"/>
  <c r="U150" i="21"/>
  <c r="U153" i="21"/>
  <c r="U155" i="21"/>
  <c r="U166" i="21"/>
  <c r="U168" i="21"/>
  <c r="U160" i="21"/>
  <c r="U169" i="21"/>
  <c r="U159" i="21"/>
  <c r="U158" i="21"/>
  <c r="U154" i="21"/>
  <c r="U157" i="21"/>
  <c r="U165" i="21"/>
  <c r="U151" i="21"/>
  <c r="U163" i="21"/>
  <c r="U167" i="21"/>
  <c r="U156" i="21"/>
  <c r="U152" i="21"/>
  <c r="U149" i="21"/>
  <c r="U164" i="21"/>
  <c r="U161" i="21"/>
  <c r="U230" i="21"/>
  <c r="U226" i="21"/>
  <c r="U219" i="21"/>
  <c r="U222" i="21"/>
  <c r="U227" i="21"/>
  <c r="U216" i="21"/>
  <c r="U223" i="21"/>
  <c r="U231" i="21"/>
  <c r="U232" i="21"/>
  <c r="U220" i="21"/>
  <c r="U225" i="21"/>
  <c r="U215" i="21"/>
  <c r="U224" i="21"/>
  <c r="U217" i="21"/>
  <c r="U221" i="21"/>
  <c r="U229" i="21"/>
  <c r="U218" i="21"/>
  <c r="U228" i="21"/>
  <c r="U256" i="21"/>
  <c r="U183" i="21"/>
  <c r="U181" i="21"/>
  <c r="U185" i="21"/>
  <c r="U175" i="21"/>
  <c r="U179" i="21"/>
  <c r="U180" i="21"/>
  <c r="U174" i="21"/>
  <c r="U172" i="21"/>
  <c r="U173" i="21"/>
  <c r="U184" i="21"/>
  <c r="U178" i="21"/>
  <c r="U182" i="21"/>
  <c r="U176" i="21"/>
  <c r="U177" i="21"/>
  <c r="R419" i="21"/>
  <c r="U247" i="21"/>
  <c r="U248" i="21"/>
  <c r="U250" i="21"/>
  <c r="U245" i="21"/>
  <c r="U253" i="21"/>
  <c r="U246" i="21"/>
  <c r="U249" i="21"/>
  <c r="U252" i="21"/>
  <c r="U251" i="21"/>
  <c r="U417" i="21"/>
  <c r="T419" i="21"/>
  <c r="P419" i="21"/>
  <c r="U204" i="21"/>
  <c r="U209" i="21"/>
  <c r="U210" i="21"/>
  <c r="U206" i="21"/>
  <c r="U211" i="21"/>
  <c r="U208" i="21"/>
  <c r="U205" i="21"/>
  <c r="U203" i="21"/>
  <c r="U207" i="21"/>
  <c r="U212" i="21"/>
  <c r="T143" i="21"/>
  <c r="T140" i="21"/>
  <c r="T134" i="21"/>
  <c r="T142" i="21"/>
  <c r="T139" i="21"/>
  <c r="T135" i="21"/>
  <c r="T141" i="21"/>
  <c r="T138" i="21"/>
  <c r="T137" i="21"/>
  <c r="T144" i="21"/>
  <c r="T132" i="21"/>
  <c r="T136" i="21"/>
  <c r="T145" i="21"/>
  <c r="T133" i="21"/>
  <c r="T146" i="21"/>
  <c r="O419" i="21"/>
  <c r="U260" i="21"/>
  <c r="U329" i="21"/>
  <c r="U327" i="21"/>
  <c r="U326" i="21"/>
  <c r="U330" i="21"/>
  <c r="U328" i="21"/>
  <c r="U324" i="21"/>
  <c r="U341" i="21" s="1"/>
  <c r="T171" i="21"/>
  <c r="T202" i="21"/>
  <c r="U408" i="21"/>
  <c r="S140" i="21"/>
  <c r="S134" i="21"/>
  <c r="S143" i="21"/>
  <c r="S141" i="21"/>
  <c r="S142" i="21"/>
  <c r="S135" i="21"/>
  <c r="S133" i="21"/>
  <c r="S136" i="21"/>
  <c r="S138" i="21"/>
  <c r="S137" i="21"/>
  <c r="S146" i="21"/>
  <c r="S144" i="21"/>
  <c r="S139" i="21"/>
  <c r="S132" i="21"/>
  <c r="S145" i="21"/>
  <c r="R133" i="21"/>
  <c r="R136" i="21"/>
  <c r="R140" i="21"/>
  <c r="R144" i="21"/>
  <c r="R142" i="21"/>
  <c r="R145" i="21"/>
  <c r="R135" i="21"/>
  <c r="R138" i="21"/>
  <c r="R146" i="21"/>
  <c r="R141" i="21"/>
  <c r="R134" i="21"/>
  <c r="R143" i="21"/>
  <c r="R132" i="21"/>
  <c r="R137" i="21"/>
  <c r="R139" i="21"/>
  <c r="AH408" i="21"/>
  <c r="V115" i="21"/>
  <c r="AH254" i="21"/>
  <c r="AH233" i="21"/>
  <c r="U124" i="21"/>
  <c r="T124" i="21"/>
  <c r="S124" i="21"/>
  <c r="R124" i="21"/>
  <c r="Q124" i="21"/>
  <c r="P124" i="21"/>
  <c r="O124" i="21"/>
  <c r="N124" i="21"/>
  <c r="M124" i="21"/>
  <c r="L124" i="21"/>
  <c r="U126" i="21"/>
  <c r="T126" i="21"/>
  <c r="T426" i="21" s="1"/>
  <c r="S126" i="21"/>
  <c r="S426" i="21" s="1"/>
  <c r="R126" i="21"/>
  <c r="R426" i="21" s="1"/>
  <c r="Q126" i="21"/>
  <c r="Q426" i="21" s="1"/>
  <c r="P126" i="21"/>
  <c r="P426" i="21" s="1"/>
  <c r="O126" i="21"/>
  <c r="O426" i="21" s="1"/>
  <c r="N126" i="21"/>
  <c r="N426" i="21" s="1"/>
  <c r="M126" i="21"/>
  <c r="M426" i="21" s="1"/>
  <c r="L126" i="21"/>
  <c r="L426" i="21" s="1"/>
  <c r="U115" i="21"/>
  <c r="T115" i="21"/>
  <c r="S115" i="21"/>
  <c r="R115" i="21"/>
  <c r="Q115" i="21"/>
  <c r="P115" i="21"/>
  <c r="O115" i="21"/>
  <c r="N115" i="21"/>
  <c r="M115" i="21"/>
  <c r="L115" i="21"/>
  <c r="T121" i="21"/>
  <c r="S121" i="21"/>
  <c r="R121" i="21"/>
  <c r="Q121" i="21"/>
  <c r="P121" i="21"/>
  <c r="O121" i="21"/>
  <c r="N121" i="21"/>
  <c r="M121" i="21"/>
  <c r="L121" i="21"/>
  <c r="U121" i="21"/>
  <c r="L129" i="21"/>
  <c r="U129" i="21"/>
  <c r="T129" i="21"/>
  <c r="S129" i="21"/>
  <c r="R129" i="21"/>
  <c r="M129" i="21"/>
  <c r="Q129" i="21"/>
  <c r="P129" i="21"/>
  <c r="O129" i="21"/>
  <c r="N129" i="21"/>
  <c r="R123" i="21"/>
  <c r="Q123" i="21"/>
  <c r="P123" i="21"/>
  <c r="O123" i="21"/>
  <c r="N123" i="21"/>
  <c r="M123" i="21"/>
  <c r="L123" i="21"/>
  <c r="S123" i="21"/>
  <c r="U123" i="21"/>
  <c r="T123" i="21"/>
  <c r="U120" i="21"/>
  <c r="T120" i="21"/>
  <c r="S120" i="21"/>
  <c r="R120" i="21"/>
  <c r="Q120" i="21"/>
  <c r="L120" i="21"/>
  <c r="P120" i="21"/>
  <c r="O120" i="21"/>
  <c r="N120" i="21"/>
  <c r="M120" i="21"/>
  <c r="P125" i="21"/>
  <c r="O125" i="21"/>
  <c r="N125" i="21"/>
  <c r="M125" i="21"/>
  <c r="L125" i="21"/>
  <c r="U125" i="21"/>
  <c r="Q125" i="21"/>
  <c r="T125" i="21"/>
  <c r="S125" i="21"/>
  <c r="R125" i="21"/>
  <c r="U119" i="21"/>
  <c r="T119" i="21"/>
  <c r="M119" i="21"/>
  <c r="S119" i="21"/>
  <c r="R119" i="21"/>
  <c r="Q119" i="21"/>
  <c r="P119" i="21"/>
  <c r="O119" i="21"/>
  <c r="N119" i="21"/>
  <c r="L119" i="21"/>
  <c r="O116" i="21"/>
  <c r="N116" i="21"/>
  <c r="M116" i="21"/>
  <c r="L116" i="21"/>
  <c r="U116" i="21"/>
  <c r="P116" i="21"/>
  <c r="T116" i="21"/>
  <c r="S116" i="21"/>
  <c r="R116" i="21"/>
  <c r="Q116" i="21"/>
  <c r="M118" i="21"/>
  <c r="M401" i="21" s="1"/>
  <c r="L118" i="21"/>
  <c r="L401" i="21" s="1"/>
  <c r="N118" i="21"/>
  <c r="N401" i="21" s="1"/>
  <c r="U118" i="21"/>
  <c r="T118" i="21"/>
  <c r="T401" i="21" s="1"/>
  <c r="S118" i="21"/>
  <c r="S401" i="21" s="1"/>
  <c r="R118" i="21"/>
  <c r="R401" i="21" s="1"/>
  <c r="Q118" i="21"/>
  <c r="Q401" i="21" s="1"/>
  <c r="P118" i="21"/>
  <c r="P401" i="21" s="1"/>
  <c r="O118" i="21"/>
  <c r="O401" i="21" s="1"/>
  <c r="U128" i="21"/>
  <c r="T128" i="21"/>
  <c r="S128" i="21"/>
  <c r="R128" i="21"/>
  <c r="O128" i="21"/>
  <c r="Q128" i="21"/>
  <c r="N128" i="21"/>
  <c r="P128" i="21"/>
  <c r="M128" i="21"/>
  <c r="L128" i="21"/>
  <c r="U122" i="21"/>
  <c r="T122" i="21"/>
  <c r="S122" i="21"/>
  <c r="R122" i="21"/>
  <c r="Q122" i="21"/>
  <c r="P122" i="21"/>
  <c r="O122" i="21"/>
  <c r="N122" i="21"/>
  <c r="M122" i="21"/>
  <c r="L122" i="21"/>
  <c r="U117" i="21"/>
  <c r="T117" i="21"/>
  <c r="S117" i="21"/>
  <c r="R117" i="21"/>
  <c r="Q117" i="21"/>
  <c r="P117" i="21"/>
  <c r="O117" i="21"/>
  <c r="N117" i="21"/>
  <c r="M117" i="21"/>
  <c r="L117" i="21"/>
  <c r="N127" i="21"/>
  <c r="M127" i="21"/>
  <c r="L127" i="21"/>
  <c r="U127" i="21"/>
  <c r="O127" i="21"/>
  <c r="T127" i="21"/>
  <c r="S127" i="21"/>
  <c r="R127" i="21"/>
  <c r="Q127" i="21"/>
  <c r="P127" i="21"/>
  <c r="Q114" i="21"/>
  <c r="P114" i="21"/>
  <c r="O114" i="21"/>
  <c r="R114" i="21"/>
  <c r="U114" i="21"/>
  <c r="T114" i="21"/>
  <c r="S114" i="21"/>
  <c r="O105" i="21"/>
  <c r="P105" i="21"/>
  <c r="N105" i="21"/>
  <c r="M105" i="21"/>
  <c r="Q105" i="21"/>
  <c r="L105" i="21"/>
  <c r="L36" i="21"/>
  <c r="M36" i="21"/>
  <c r="N36" i="21"/>
  <c r="L28" i="21"/>
  <c r="M28" i="21"/>
  <c r="N28" i="21"/>
  <c r="M35" i="21"/>
  <c r="N35" i="21"/>
  <c r="L35" i="21"/>
  <c r="L21" i="21"/>
  <c r="N21" i="21"/>
  <c r="M21" i="21"/>
  <c r="L12" i="21"/>
  <c r="M12" i="21"/>
  <c r="N12" i="21"/>
  <c r="M34" i="21"/>
  <c r="N34" i="21"/>
  <c r="L34" i="21"/>
  <c r="M14" i="21"/>
  <c r="N14" i="21"/>
  <c r="L14" i="21"/>
  <c r="L33" i="21"/>
  <c r="N33" i="21"/>
  <c r="M33" i="21"/>
  <c r="M26" i="21"/>
  <c r="M402" i="21" s="1"/>
  <c r="N26" i="21"/>
  <c r="N402" i="21" s="1"/>
  <c r="L26" i="21"/>
  <c r="L402" i="21" s="1"/>
  <c r="M18" i="21"/>
  <c r="N18" i="21"/>
  <c r="L18" i="21"/>
  <c r="M23" i="21"/>
  <c r="N23" i="21"/>
  <c r="L23" i="21"/>
  <c r="L17" i="21"/>
  <c r="N17" i="21"/>
  <c r="M17" i="21"/>
  <c r="M25" i="21"/>
  <c r="N25" i="21"/>
  <c r="L25" i="21"/>
  <c r="L19" i="21"/>
  <c r="M19" i="21"/>
  <c r="N19" i="21"/>
  <c r="L40" i="21"/>
  <c r="M40" i="21"/>
  <c r="N40" i="21"/>
  <c r="M38" i="21"/>
  <c r="N38" i="21"/>
  <c r="L38" i="21"/>
  <c r="M30" i="21"/>
  <c r="N30" i="21"/>
  <c r="L30" i="21"/>
  <c r="L20" i="21"/>
  <c r="M20" i="21"/>
  <c r="N20" i="21"/>
  <c r="M22" i="21"/>
  <c r="N22" i="21"/>
  <c r="L22" i="21"/>
  <c r="M29" i="21"/>
  <c r="N29" i="21"/>
  <c r="L29" i="21"/>
  <c r="M31" i="21"/>
  <c r="N31" i="21"/>
  <c r="L31" i="21"/>
  <c r="L16" i="21"/>
  <c r="M16" i="21"/>
  <c r="N16" i="21"/>
  <c r="M15" i="21"/>
  <c r="N15" i="21"/>
  <c r="L15" i="21"/>
  <c r="L39" i="21"/>
  <c r="M39" i="21"/>
  <c r="N39" i="21"/>
  <c r="L13" i="21"/>
  <c r="M13" i="21"/>
  <c r="N13" i="21"/>
  <c r="L41" i="21"/>
  <c r="M41" i="21"/>
  <c r="N41" i="21"/>
  <c r="L37" i="21"/>
  <c r="M37" i="21"/>
  <c r="N37" i="21"/>
  <c r="L32" i="21"/>
  <c r="M32" i="21"/>
  <c r="N32" i="21"/>
  <c r="L24" i="21"/>
  <c r="M24" i="21"/>
  <c r="N24" i="21"/>
  <c r="L27" i="21"/>
  <c r="M27" i="21"/>
  <c r="N27" i="21"/>
  <c r="M11" i="21"/>
  <c r="N11" i="21"/>
  <c r="L11" i="21"/>
  <c r="M239" i="22"/>
  <c r="U217" i="24"/>
  <c r="U298" i="24"/>
  <c r="T246" i="22"/>
  <c r="V326" i="24"/>
  <c r="O343" i="24"/>
  <c r="AC293" i="24"/>
  <c r="P336" i="24"/>
  <c r="P328" i="24"/>
  <c r="M111" i="22"/>
  <c r="Q365" i="24"/>
  <c r="T328" i="24"/>
  <c r="T78" i="22"/>
  <c r="Q126" i="22"/>
  <c r="T336" i="24"/>
  <c r="L239" i="22"/>
  <c r="O266" i="24"/>
  <c r="O255" i="24"/>
  <c r="O239" i="22"/>
  <c r="N281" i="24"/>
  <c r="N284" i="24" s="1"/>
  <c r="N285" i="24" s="1"/>
  <c r="U154" i="22"/>
  <c r="Y293" i="24"/>
  <c r="Q328" i="24"/>
  <c r="U101" i="22"/>
  <c r="S281" i="24"/>
  <c r="S283" i="24" s="1"/>
  <c r="S204" i="22"/>
  <c r="N141" i="22"/>
  <c r="X293" i="24"/>
  <c r="Q239" i="22"/>
  <c r="Q147" i="24"/>
  <c r="M237" i="22"/>
  <c r="O281" i="24"/>
  <c r="O283" i="24" s="1"/>
  <c r="L126" i="22"/>
  <c r="O293" i="24"/>
  <c r="R281" i="24"/>
  <c r="R283" i="24" s="1"/>
  <c r="M55" i="22"/>
  <c r="Q343" i="24"/>
  <c r="P236" i="22"/>
  <c r="W15" i="24"/>
  <c r="L102" i="24"/>
  <c r="S215" i="24"/>
  <c r="T199" i="22"/>
  <c r="L293" i="24"/>
  <c r="U143" i="22"/>
  <c r="S147" i="24"/>
  <c r="U231" i="24"/>
  <c r="L343" i="24"/>
  <c r="U99" i="22"/>
  <c r="Q158" i="22"/>
  <c r="Q161" i="22" s="1"/>
  <c r="P55" i="22"/>
  <c r="L107" i="22"/>
  <c r="L147" i="24"/>
  <c r="N336" i="24"/>
  <c r="O236" i="22"/>
  <c r="M41" i="22"/>
  <c r="P239" i="22"/>
  <c r="T330" i="24"/>
  <c r="M236" i="22"/>
  <c r="O158" i="22"/>
  <c r="O161" i="22" s="1"/>
  <c r="L41" i="22"/>
  <c r="R153" i="22"/>
  <c r="Q153" i="22"/>
  <c r="O153" i="22"/>
  <c r="N153" i="22"/>
  <c r="M203" i="22"/>
  <c r="P126" i="22"/>
  <c r="Q41" i="22"/>
  <c r="R55" i="22"/>
  <c r="N330" i="24"/>
  <c r="S55" i="22"/>
  <c r="M352" i="24"/>
  <c r="S334" i="24"/>
  <c r="R326" i="24"/>
  <c r="U168" i="24"/>
  <c r="L328" i="24"/>
  <c r="O215" i="24"/>
  <c r="AA293" i="24"/>
  <c r="T111" i="22"/>
  <c r="T158" i="22"/>
  <c r="T161" i="22" s="1"/>
  <c r="M147" i="24"/>
  <c r="L334" i="24"/>
  <c r="L203" i="22"/>
  <c r="M266" i="24"/>
  <c r="U336" i="24"/>
  <c r="M204" i="22"/>
  <c r="L221" i="22"/>
  <c r="R147" i="24"/>
  <c r="U193" i="24"/>
  <c r="R365" i="24"/>
  <c r="M328" i="24"/>
  <c r="Q199" i="22"/>
  <c r="S330" i="24"/>
  <c r="S352" i="24"/>
  <c r="O41" i="22"/>
  <c r="U241" i="24"/>
  <c r="N111" i="22"/>
  <c r="Q236" i="22"/>
  <c r="N352" i="24"/>
  <c r="N126" i="22"/>
  <c r="M365" i="24"/>
  <c r="T308" i="24"/>
  <c r="T198" i="24"/>
  <c r="Q55" i="22"/>
  <c r="U223" i="24"/>
  <c r="P326" i="24"/>
  <c r="R337" i="24"/>
  <c r="N221" i="22"/>
  <c r="U233" i="24"/>
  <c r="N328" i="24"/>
  <c r="P215" i="24"/>
  <c r="M293" i="24"/>
  <c r="N55" i="22"/>
  <c r="R352" i="24"/>
  <c r="AF128" i="24"/>
  <c r="P147" i="24"/>
  <c r="AE70" i="22"/>
  <c r="M107" i="22"/>
  <c r="R223" i="22"/>
  <c r="V336" i="24"/>
  <c r="M334" i="24"/>
  <c r="L67" i="24"/>
  <c r="Q141" i="22"/>
  <c r="U124" i="22"/>
  <c r="N326" i="24"/>
  <c r="O325" i="24"/>
  <c r="P102" i="24"/>
  <c r="S233" i="22"/>
  <c r="R334" i="24"/>
  <c r="O334" i="24"/>
  <c r="Q334" i="24"/>
  <c r="V28" i="22"/>
  <c r="R54" i="24"/>
  <c r="R62" i="24"/>
  <c r="R348" i="24"/>
  <c r="L266" i="24"/>
  <c r="L360" i="24"/>
  <c r="T221" i="22"/>
  <c r="T334" i="24"/>
  <c r="Q234" i="22"/>
  <c r="T223" i="22"/>
  <c r="M126" i="22"/>
  <c r="O233" i="22"/>
  <c r="O223" i="22"/>
  <c r="T281" i="24"/>
  <c r="O337" i="24"/>
  <c r="T208" i="24"/>
  <c r="L153" i="22"/>
  <c r="T203" i="22"/>
  <c r="Q102" i="24"/>
  <c r="O147" i="24"/>
  <c r="O326" i="24"/>
  <c r="Q67" i="24"/>
  <c r="P334" i="24"/>
  <c r="N239" i="22"/>
  <c r="N41" i="22"/>
  <c r="Q221" i="22"/>
  <c r="S223" i="22"/>
  <c r="S326" i="24"/>
  <c r="P141" i="22"/>
  <c r="M141" i="22"/>
  <c r="N360" i="24"/>
  <c r="U144" i="22"/>
  <c r="U148" i="22"/>
  <c r="N107" i="22"/>
  <c r="S203" i="22"/>
  <c r="M153" i="22"/>
  <c r="Q255" i="24"/>
  <c r="N334" i="24"/>
  <c r="R50" i="24"/>
  <c r="R59" i="24"/>
  <c r="R63" i="24"/>
  <c r="R47" i="24"/>
  <c r="R53" i="24"/>
  <c r="R55" i="24"/>
  <c r="R61" i="24"/>
  <c r="R51" i="24"/>
  <c r="M234" i="22"/>
  <c r="M255" i="24"/>
  <c r="R65" i="24"/>
  <c r="N266" i="24"/>
  <c r="R293" i="24"/>
  <c r="P266" i="24"/>
  <c r="L141" i="22"/>
  <c r="S266" i="24"/>
  <c r="R52" i="24"/>
  <c r="T344" i="24"/>
  <c r="O328" i="24"/>
  <c r="P41" i="22"/>
  <c r="L236" i="22"/>
  <c r="T266" i="24"/>
  <c r="U102" i="22"/>
  <c r="U100" i="22"/>
  <c r="R204" i="22"/>
  <c r="W21" i="24"/>
  <c r="W34" i="24"/>
  <c r="W16" i="24"/>
  <c r="W24" i="24"/>
  <c r="P158" i="22"/>
  <c r="P161" i="22" s="1"/>
  <c r="L330" i="24"/>
  <c r="V337" i="24"/>
  <c r="U132" i="22"/>
  <c r="U136" i="22"/>
  <c r="U129" i="22"/>
  <c r="U139" i="22"/>
  <c r="P255" i="24"/>
  <c r="M161" i="24"/>
  <c r="W23" i="24"/>
  <c r="M184" i="24"/>
  <c r="R328" i="24"/>
  <c r="O141" i="22"/>
  <c r="R45" i="24"/>
  <c r="L255" i="24"/>
  <c r="W25" i="24"/>
  <c r="W38" i="24"/>
  <c r="U86" i="22"/>
  <c r="U207" i="22" s="1"/>
  <c r="R102" i="24"/>
  <c r="N147" i="24"/>
  <c r="L234" i="22"/>
  <c r="U236" i="24"/>
  <c r="U238" i="24"/>
  <c r="U240" i="24"/>
  <c r="U229" i="24"/>
  <c r="T102" i="24"/>
  <c r="Q266" i="24"/>
  <c r="Q326" i="24"/>
  <c r="O360" i="24"/>
  <c r="Q360" i="24"/>
  <c r="S328" i="24"/>
  <c r="N236" i="22"/>
  <c r="R48" i="24"/>
  <c r="S365" i="24"/>
  <c r="Q352" i="24"/>
  <c r="Q111" i="22"/>
  <c r="N255" i="24"/>
  <c r="S255" i="24"/>
  <c r="Q233" i="22"/>
  <c r="S236" i="22"/>
  <c r="P330" i="24"/>
  <c r="M281" i="24"/>
  <c r="M283" i="24" s="1"/>
  <c r="R158" i="22"/>
  <c r="R161" i="22" s="1"/>
  <c r="U311" i="24"/>
  <c r="W293" i="24"/>
  <c r="P337" i="24"/>
  <c r="L344" i="24"/>
  <c r="M326" i="24"/>
  <c r="O107" i="22"/>
  <c r="N67" i="24"/>
  <c r="L359" i="24"/>
  <c r="M88" i="22"/>
  <c r="T236" i="22"/>
  <c r="Q330" i="24"/>
  <c r="S158" i="22"/>
  <c r="S161" i="22" s="1"/>
  <c r="Z293" i="24"/>
  <c r="Q337" i="24"/>
  <c r="T233" i="22"/>
  <c r="AB293" i="24"/>
  <c r="AF70" i="22"/>
  <c r="N223" i="22"/>
  <c r="Q203" i="22"/>
  <c r="Q107" i="22"/>
  <c r="Q359" i="24"/>
  <c r="P111" i="22"/>
  <c r="M67" i="24"/>
  <c r="U337" i="24"/>
  <c r="U204" i="22"/>
  <c r="R221" i="22"/>
  <c r="M223" i="22"/>
  <c r="O203" i="22"/>
  <c r="P107" i="22"/>
  <c r="T122" i="22"/>
  <c r="T215" i="24"/>
  <c r="T337" i="24"/>
  <c r="N344" i="24"/>
  <c r="R203" i="22"/>
  <c r="T184" i="24"/>
  <c r="L111" i="22"/>
  <c r="N102" i="24"/>
  <c r="L233" i="22"/>
  <c r="L337" i="24"/>
  <c r="P153" i="22"/>
  <c r="M336" i="24"/>
  <c r="S337" i="24"/>
  <c r="R234" i="22"/>
  <c r="P359" i="24"/>
  <c r="N203" i="22"/>
  <c r="M359" i="24"/>
  <c r="R42" i="24"/>
  <c r="O102" i="24"/>
  <c r="M28" i="22"/>
  <c r="R336" i="24"/>
  <c r="P365" i="24"/>
  <c r="P293" i="24"/>
  <c r="S221" i="22"/>
  <c r="O359" i="24"/>
  <c r="M215" i="24"/>
  <c r="M221" i="22"/>
  <c r="R344" i="24"/>
  <c r="P203" i="22"/>
  <c r="O184" i="24"/>
  <c r="S343" i="24"/>
  <c r="S111" i="22"/>
  <c r="M102" i="24"/>
  <c r="N233" i="22"/>
  <c r="S336" i="24"/>
  <c r="Q293" i="24"/>
  <c r="N337" i="24"/>
  <c r="AD128" i="24"/>
  <c r="U80" i="24"/>
  <c r="S42" i="16" s="1"/>
  <c r="W36" i="24"/>
  <c r="U83" i="22"/>
  <c r="U225" i="22" s="1"/>
  <c r="U80" i="22"/>
  <c r="U273" i="24"/>
  <c r="U270" i="24"/>
  <c r="U354" i="24" s="1"/>
  <c r="U272" i="24"/>
  <c r="R39" i="22"/>
  <c r="R36" i="22"/>
  <c r="R35" i="22"/>
  <c r="R30" i="22"/>
  <c r="R33" i="22"/>
  <c r="R32" i="22"/>
  <c r="R31" i="22"/>
  <c r="R34" i="22"/>
  <c r="R29" i="22"/>
  <c r="N88" i="22"/>
  <c r="N199" i="22"/>
  <c r="T95" i="24"/>
  <c r="T269" i="24"/>
  <c r="M324" i="24"/>
  <c r="AE128" i="24"/>
  <c r="N327" i="24"/>
  <c r="N161" i="24"/>
  <c r="U245" i="24"/>
  <c r="S107" i="22"/>
  <c r="M344" i="24"/>
  <c r="U83" i="24"/>
  <c r="S50" i="16" s="1"/>
  <c r="U74" i="24"/>
  <c r="U78" i="24"/>
  <c r="U282" i="24" s="1"/>
  <c r="U71" i="24"/>
  <c r="U85" i="24"/>
  <c r="U79" i="24"/>
  <c r="S41" i="16" s="1"/>
  <c r="U91" i="24"/>
  <c r="U77" i="24"/>
  <c r="U92" i="24"/>
  <c r="U89" i="24"/>
  <c r="U69" i="24"/>
  <c r="U86" i="24"/>
  <c r="U87" i="24"/>
  <c r="U72" i="24"/>
  <c r="O344" i="24"/>
  <c r="S28" i="22"/>
  <c r="Q28" i="22"/>
  <c r="T3" i="22"/>
  <c r="S102" i="24"/>
  <c r="O88" i="22"/>
  <c r="V233" i="22"/>
  <c r="L223" i="22"/>
  <c r="U73" i="24"/>
  <c r="L325" i="24"/>
  <c r="R331" i="24"/>
  <c r="R128" i="24"/>
  <c r="S141" i="22"/>
  <c r="L351" i="24"/>
  <c r="U199" i="24"/>
  <c r="U202" i="24" s="1"/>
  <c r="P184" i="24"/>
  <c r="U175" i="24"/>
  <c r="U178" i="24"/>
  <c r="P88" i="22"/>
  <c r="W22" i="22"/>
  <c r="W10" i="22"/>
  <c r="W11" i="22"/>
  <c r="W24" i="22"/>
  <c r="W20" i="22"/>
  <c r="W15" i="22"/>
  <c r="W14" i="22"/>
  <c r="W19" i="22"/>
  <c r="W23" i="22"/>
  <c r="W25" i="22"/>
  <c r="O324" i="24"/>
  <c r="T255" i="24"/>
  <c r="L327" i="24"/>
  <c r="L161" i="24"/>
  <c r="Z298" i="24"/>
  <c r="R95" i="24"/>
  <c r="U120" i="22"/>
  <c r="U117" i="22"/>
  <c r="U118" i="22"/>
  <c r="U119" i="22"/>
  <c r="U155" i="24"/>
  <c r="U151" i="24"/>
  <c r="U148" i="24"/>
  <c r="U158" i="24"/>
  <c r="U152" i="24"/>
  <c r="U157" i="24"/>
  <c r="U154" i="24"/>
  <c r="U322" i="24" s="1"/>
  <c r="U153" i="24"/>
  <c r="U156" i="24"/>
  <c r="U150" i="24"/>
  <c r="U327" i="24"/>
  <c r="U159" i="24"/>
  <c r="Q184" i="24"/>
  <c r="U177" i="24"/>
  <c r="U172" i="24"/>
  <c r="U234" i="24"/>
  <c r="U170" i="24"/>
  <c r="S320" i="24"/>
  <c r="S325" i="24"/>
  <c r="P324" i="24"/>
  <c r="O42" i="24"/>
  <c r="L331" i="24"/>
  <c r="L128" i="24"/>
  <c r="P344" i="24"/>
  <c r="R184" i="24"/>
  <c r="U174" i="24"/>
  <c r="M128" i="24"/>
  <c r="M331" i="24"/>
  <c r="Q215" i="24"/>
  <c r="U163" i="24"/>
  <c r="U165" i="24"/>
  <c r="U164" i="24"/>
  <c r="U162" i="24"/>
  <c r="S184" i="24"/>
  <c r="N28" i="22"/>
  <c r="Q348" i="24"/>
  <c r="U232" i="24"/>
  <c r="W16" i="22"/>
  <c r="L42" i="24"/>
  <c r="P223" i="22"/>
  <c r="R215" i="24"/>
  <c r="U196" i="24"/>
  <c r="O67" i="24"/>
  <c r="Q88" i="22"/>
  <c r="N42" i="24"/>
  <c r="Q223" i="22"/>
  <c r="T325" i="24"/>
  <c r="U84" i="24"/>
  <c r="U85" i="22"/>
  <c r="U235" i="24"/>
  <c r="S348" i="24"/>
  <c r="T88" i="22"/>
  <c r="M42" i="24"/>
  <c r="Q42" i="24"/>
  <c r="W18" i="22"/>
  <c r="R324" i="24"/>
  <c r="P128" i="24"/>
  <c r="P331" i="24"/>
  <c r="O161" i="24"/>
  <c r="U81" i="24"/>
  <c r="S49" i="16" s="1"/>
  <c r="Q344" i="24"/>
  <c r="W4" i="24"/>
  <c r="V200" i="24"/>
  <c r="T343" i="24"/>
  <c r="T42" i="24"/>
  <c r="U246" i="24"/>
  <c r="T348" i="24"/>
  <c r="AB128" i="24"/>
  <c r="P161" i="24"/>
  <c r="U222" i="24"/>
  <c r="T147" i="24"/>
  <c r="N184" i="24"/>
  <c r="U226" i="24"/>
  <c r="R88" i="22"/>
  <c r="M233" i="22"/>
  <c r="W21" i="22"/>
  <c r="L320" i="24"/>
  <c r="W26" i="22"/>
  <c r="R161" i="24"/>
  <c r="P234" i="22"/>
  <c r="R343" i="24"/>
  <c r="U173" i="24"/>
  <c r="T141" i="22"/>
  <c r="U68" i="24"/>
  <c r="M3" i="24"/>
  <c r="L284" i="24"/>
  <c r="L285" i="24" s="1"/>
  <c r="L283" i="24"/>
  <c r="S88" i="22"/>
  <c r="L199" i="22"/>
  <c r="U75" i="24"/>
  <c r="M320" i="24"/>
  <c r="U90" i="24"/>
  <c r="U180" i="24"/>
  <c r="S161" i="24"/>
  <c r="S335" i="24"/>
  <c r="S42" i="24"/>
  <c r="U96" i="24"/>
  <c r="U100" i="24"/>
  <c r="U98" i="24"/>
  <c r="S234" i="22"/>
  <c r="U230" i="24"/>
  <c r="U216" i="24"/>
  <c r="U237" i="24"/>
  <c r="U219" i="24"/>
  <c r="U225" i="24"/>
  <c r="U328" i="24" s="1"/>
  <c r="U221" i="24"/>
  <c r="U227" i="24"/>
  <c r="U224" i="24"/>
  <c r="U220" i="24"/>
  <c r="N3" i="24"/>
  <c r="U99" i="24"/>
  <c r="U314" i="24" s="1"/>
  <c r="M348" i="24"/>
  <c r="W12" i="22"/>
  <c r="N320" i="24"/>
  <c r="T161" i="24"/>
  <c r="N234" i="22"/>
  <c r="U267" i="24"/>
  <c r="U345" i="24" s="1"/>
  <c r="U244" i="24"/>
  <c r="U249" i="24"/>
  <c r="U247" i="24"/>
  <c r="U253" i="24"/>
  <c r="U250" i="24"/>
  <c r="U251" i="24"/>
  <c r="O28" i="22"/>
  <c r="N348" i="24"/>
  <c r="R199" i="22"/>
  <c r="O320" i="24"/>
  <c r="M325" i="24"/>
  <c r="N215" i="24"/>
  <c r="U136" i="24"/>
  <c r="U131" i="24"/>
  <c r="U129" i="24"/>
  <c r="U139" i="24"/>
  <c r="U132" i="24"/>
  <c r="U138" i="24"/>
  <c r="U130" i="24"/>
  <c r="U134" i="24"/>
  <c r="U133" i="24"/>
  <c r="U135" i="24"/>
  <c r="U137" i="24"/>
  <c r="U140" i="24"/>
  <c r="U141" i="24"/>
  <c r="U142" i="24"/>
  <c r="U260" i="24"/>
  <c r="U256" i="24"/>
  <c r="U259" i="24"/>
  <c r="U262" i="24"/>
  <c r="U263" i="24"/>
  <c r="U261" i="24"/>
  <c r="U258" i="24"/>
  <c r="U264" i="24"/>
  <c r="S344" i="24"/>
  <c r="P221" i="22"/>
  <c r="O234" i="22"/>
  <c r="U209" i="24"/>
  <c r="U210" i="24"/>
  <c r="U211" i="24"/>
  <c r="U213" i="24"/>
  <c r="T243" i="24"/>
  <c r="N359" i="24"/>
  <c r="U82" i="24"/>
  <c r="U218" i="24"/>
  <c r="O348" i="24"/>
  <c r="U248" i="24"/>
  <c r="S199" i="22"/>
  <c r="W35" i="24"/>
  <c r="P320" i="24"/>
  <c r="U271" i="24"/>
  <c r="N325" i="24"/>
  <c r="U70" i="24"/>
  <c r="U257" i="24"/>
  <c r="T126" i="22"/>
  <c r="AD70" i="22"/>
  <c r="Q320" i="24"/>
  <c r="V128" i="24"/>
  <c r="U190" i="24"/>
  <c r="U195" i="24"/>
  <c r="U188" i="24"/>
  <c r="U186" i="24"/>
  <c r="U185" i="24"/>
  <c r="U191" i="24"/>
  <c r="U189" i="24"/>
  <c r="U187" i="24"/>
  <c r="U194" i="24"/>
  <c r="M360" i="24"/>
  <c r="U239" i="24"/>
  <c r="U97" i="24"/>
  <c r="T107" i="22"/>
  <c r="V42" i="24"/>
  <c r="R320" i="24"/>
  <c r="W27" i="24"/>
  <c r="P325" i="24"/>
  <c r="W128" i="24"/>
  <c r="U76" i="24"/>
  <c r="P233" i="22"/>
  <c r="P28" i="22"/>
  <c r="U171" i="24"/>
  <c r="U182" i="24"/>
  <c r="U181" i="24"/>
  <c r="U169" i="24"/>
  <c r="U176" i="24"/>
  <c r="L184" i="24"/>
  <c r="U228" i="24"/>
  <c r="L88" i="22"/>
  <c r="O199" i="22"/>
  <c r="R233" i="22"/>
  <c r="R28" i="22"/>
  <c r="T55" i="22"/>
  <c r="S153" i="22"/>
  <c r="U366" i="24"/>
  <c r="U205" i="24"/>
  <c r="U206" i="24"/>
  <c r="U204" i="24"/>
  <c r="U203" i="24"/>
  <c r="P343" i="24"/>
  <c r="P42" i="24"/>
  <c r="T28" i="22"/>
  <c r="R107" i="22"/>
  <c r="P199" i="22"/>
  <c r="W28" i="24"/>
  <c r="W31" i="24"/>
  <c r="W32" i="24"/>
  <c r="W10" i="24"/>
  <c r="W12" i="24"/>
  <c r="W39" i="24"/>
  <c r="W22" i="24"/>
  <c r="W40" i="24"/>
  <c r="W37" i="24"/>
  <c r="W30" i="24"/>
  <c r="W20" i="24"/>
  <c r="W29" i="24"/>
  <c r="W14" i="24"/>
  <c r="W13" i="24"/>
  <c r="W11" i="24"/>
  <c r="W19" i="24"/>
  <c r="W33" i="24"/>
  <c r="W18" i="24"/>
  <c r="U149" i="24"/>
  <c r="U212" i="24"/>
  <c r="M198" i="24"/>
  <c r="M308" i="24"/>
  <c r="U128" i="24"/>
  <c r="R266" i="24"/>
  <c r="L215" i="24"/>
  <c r="M158" i="22"/>
  <c r="M161" i="22" s="1"/>
  <c r="V311" i="24"/>
  <c r="R298" i="24"/>
  <c r="V298" i="24"/>
  <c r="R208" i="24"/>
  <c r="U114" i="22"/>
  <c r="U112" i="22"/>
  <c r="Q342" i="24"/>
  <c r="AA128" i="24"/>
  <c r="R330" i="24"/>
  <c r="N158" i="22"/>
  <c r="N161" i="22" s="1"/>
  <c r="S298" i="24"/>
  <c r="Q95" i="24"/>
  <c r="R335" i="24"/>
  <c r="M351" i="24"/>
  <c r="S208" i="24"/>
  <c r="AB298" i="24"/>
  <c r="T335" i="24"/>
  <c r="S357" i="24"/>
  <c r="U108" i="22"/>
  <c r="L350" i="24"/>
  <c r="L298" i="24"/>
  <c r="U42" i="24"/>
  <c r="L275" i="24"/>
  <c r="L354" i="24"/>
  <c r="S342" i="24"/>
  <c r="N324" i="24"/>
  <c r="Q161" i="24"/>
  <c r="M330" i="24"/>
  <c r="N298" i="24"/>
  <c r="P360" i="24"/>
  <c r="P67" i="24"/>
  <c r="O357" i="24"/>
  <c r="U96" i="22"/>
  <c r="U98" i="22"/>
  <c r="U105" i="22"/>
  <c r="U103" i="22"/>
  <c r="N350" i="24"/>
  <c r="O298" i="24"/>
  <c r="T351" i="24"/>
  <c r="Q357" i="24"/>
  <c r="L204" i="22"/>
  <c r="O350" i="24"/>
  <c r="P298" i="24"/>
  <c r="R357" i="24"/>
  <c r="U156" i="22"/>
  <c r="Q325" i="24"/>
  <c r="T324" i="24"/>
  <c r="N128" i="24"/>
  <c r="N331" i="24"/>
  <c r="P350" i="24"/>
  <c r="Q298" i="24"/>
  <c r="U57" i="22"/>
  <c r="U238" i="22" s="1"/>
  <c r="U56" i="22"/>
  <c r="S308" i="24"/>
  <c r="S198" i="24"/>
  <c r="T320" i="24"/>
  <c r="R325" i="24"/>
  <c r="T352" i="24"/>
  <c r="O128" i="24"/>
  <c r="O331" i="24"/>
  <c r="R141" i="22"/>
  <c r="Q350" i="24"/>
  <c r="Y298" i="24"/>
  <c r="L342" i="24"/>
  <c r="M243" i="24"/>
  <c r="AD293" i="24"/>
  <c r="R350" i="24"/>
  <c r="AA298" i="24"/>
  <c r="L95" i="24"/>
  <c r="M275" i="24"/>
  <c r="M354" i="24"/>
  <c r="AD310" i="24"/>
  <c r="S350" i="24"/>
  <c r="AC298" i="24"/>
  <c r="N95" i="24"/>
  <c r="N351" i="24"/>
  <c r="U89" i="22"/>
  <c r="U93" i="22"/>
  <c r="U92" i="22"/>
  <c r="U244" i="22"/>
  <c r="U91" i="22"/>
  <c r="U90" i="22"/>
  <c r="P198" i="24"/>
  <c r="P308" i="24"/>
  <c r="L348" i="24"/>
  <c r="U233" i="22"/>
  <c r="U28" i="22"/>
  <c r="AE310" i="24"/>
  <c r="AC128" i="24"/>
  <c r="O311" i="24"/>
  <c r="AE293" i="24"/>
  <c r="R126" i="22"/>
  <c r="T350" i="24"/>
  <c r="AD298" i="24"/>
  <c r="O95" i="24"/>
  <c r="L335" i="24"/>
  <c r="O351" i="24"/>
  <c r="T358" i="24"/>
  <c r="L324" i="24"/>
  <c r="Q128" i="24"/>
  <c r="Q331" i="24"/>
  <c r="P311" i="24"/>
  <c r="AE298" i="24"/>
  <c r="P95" i="24"/>
  <c r="P351" i="24"/>
  <c r="L208" i="24"/>
  <c r="W4" i="22"/>
  <c r="V113" i="22"/>
  <c r="V74" i="22"/>
  <c r="P275" i="24"/>
  <c r="P354" i="24"/>
  <c r="Q324" i="24"/>
  <c r="X128" i="24"/>
  <c r="O330" i="24"/>
  <c r="Q311" i="24"/>
  <c r="W298" i="24"/>
  <c r="R255" i="24"/>
  <c r="M335" i="24"/>
  <c r="Q351" i="24"/>
  <c r="M208" i="24"/>
  <c r="Q275" i="24"/>
  <c r="Q354" i="24"/>
  <c r="S324" i="24"/>
  <c r="Y128" i="24"/>
  <c r="L311" i="24"/>
  <c r="R311" i="24"/>
  <c r="X298" i="24"/>
  <c r="M95" i="24"/>
  <c r="N335" i="24"/>
  <c r="R351" i="24"/>
  <c r="N208" i="24"/>
  <c r="P348" i="24"/>
  <c r="T234" i="22"/>
  <c r="S331" i="24"/>
  <c r="S128" i="24"/>
  <c r="Z128" i="24"/>
  <c r="M311" i="24"/>
  <c r="AF298" i="24"/>
  <c r="S95" i="24"/>
  <c r="O335" i="24"/>
  <c r="O208" i="24"/>
  <c r="T357" i="24"/>
  <c r="S354" i="24"/>
  <c r="S275" i="24"/>
  <c r="M199" i="22"/>
  <c r="T331" i="24"/>
  <c r="T128" i="24"/>
  <c r="N311" i="24"/>
  <c r="M350" i="24"/>
  <c r="M298" i="24"/>
  <c r="P335" i="24"/>
  <c r="P208" i="24"/>
  <c r="Q349" i="24"/>
  <c r="S311" i="24"/>
  <c r="T298" i="24"/>
  <c r="Q335" i="24"/>
  <c r="N357" i="24"/>
  <c r="R349" i="24"/>
  <c r="R342" i="24"/>
  <c r="S243" i="24"/>
  <c r="S245" i="22"/>
  <c r="S70" i="22"/>
  <c r="T245" i="22"/>
  <c r="T70" i="22"/>
  <c r="T342" i="24"/>
  <c r="P349" i="24"/>
  <c r="N243" i="24"/>
  <c r="T355" i="24"/>
  <c r="U245" i="22"/>
  <c r="U70" i="22"/>
  <c r="Y245" i="22"/>
  <c r="Y70" i="22"/>
  <c r="R355" i="24"/>
  <c r="P355" i="24"/>
  <c r="Z245" i="22"/>
  <c r="Z70" i="22"/>
  <c r="S355" i="24"/>
  <c r="AA245" i="22"/>
  <c r="AA70" i="22"/>
  <c r="R43" i="24"/>
  <c r="N355" i="24"/>
  <c r="AB70" i="22"/>
  <c r="AB245" i="22"/>
  <c r="P357" i="24"/>
  <c r="U127" i="22"/>
  <c r="U131" i="22"/>
  <c r="U130" i="22"/>
  <c r="U128" i="22"/>
  <c r="O204" i="22"/>
  <c r="V204" i="22"/>
  <c r="N198" i="24"/>
  <c r="N308" i="24"/>
  <c r="O355" i="24"/>
  <c r="AC70" i="22"/>
  <c r="AC245" i="22"/>
  <c r="Q355" i="24"/>
  <c r="AD245" i="22"/>
  <c r="Q204" i="22"/>
  <c r="L243" i="24"/>
  <c r="AE245" i="22"/>
  <c r="S351" i="24"/>
  <c r="T153" i="22"/>
  <c r="U142" i="22"/>
  <c r="N354" i="24"/>
  <c r="N275" i="24"/>
  <c r="N204" i="22"/>
  <c r="L198" i="24"/>
  <c r="L308" i="24"/>
  <c r="O342" i="24"/>
  <c r="M342" i="24"/>
  <c r="L245" i="22"/>
  <c r="L70" i="22"/>
  <c r="AF245" i="22"/>
  <c r="P243" i="24"/>
  <c r="M70" i="22"/>
  <c r="M245" i="22"/>
  <c r="R354" i="24"/>
  <c r="R275" i="24"/>
  <c r="T204" i="22"/>
  <c r="O243" i="24"/>
  <c r="L355" i="24"/>
  <c r="V245" i="22"/>
  <c r="V70" i="22"/>
  <c r="L349" i="24"/>
  <c r="M355" i="24"/>
  <c r="L357" i="24"/>
  <c r="U42" i="22"/>
  <c r="T354" i="24"/>
  <c r="T275" i="24"/>
  <c r="U147" i="22"/>
  <c r="M349" i="24"/>
  <c r="N245" i="22"/>
  <c r="N70" i="22"/>
  <c r="W245" i="22"/>
  <c r="W70" i="22"/>
  <c r="M357" i="24"/>
  <c r="U123" i="22"/>
  <c r="O354" i="24"/>
  <c r="O275" i="24"/>
  <c r="O198" i="24"/>
  <c r="O308" i="24"/>
  <c r="N349" i="24"/>
  <c r="R245" i="22"/>
  <c r="R70" i="22"/>
  <c r="X70" i="22"/>
  <c r="X245" i="22"/>
  <c r="T365" i="24"/>
  <c r="O349" i="24"/>
  <c r="Q70" i="22"/>
  <c r="Q245" i="22"/>
  <c r="Q208" i="24"/>
  <c r="U76" i="22"/>
  <c r="U75" i="22"/>
  <c r="U73" i="22"/>
  <c r="U71" i="22"/>
  <c r="U72" i="22"/>
  <c r="Q198" i="24"/>
  <c r="Q308" i="24"/>
  <c r="N342" i="24"/>
  <c r="S349" i="24"/>
  <c r="Q243" i="24"/>
  <c r="O70" i="22"/>
  <c r="O245" i="22"/>
  <c r="R308" i="24"/>
  <c r="R198" i="24"/>
  <c r="T167" i="24"/>
  <c r="P342" i="24"/>
  <c r="T349" i="24"/>
  <c r="R243" i="24"/>
  <c r="P70" i="22"/>
  <c r="P245" i="22"/>
  <c r="S43" i="16" l="1"/>
  <c r="Q284" i="24"/>
  <c r="Q285" i="24" s="1"/>
  <c r="O40" i="16" s="1"/>
  <c r="O51" i="16" s="1"/>
  <c r="O52" i="16" s="1"/>
  <c r="P283" i="24"/>
  <c r="T283" i="24"/>
  <c r="U237" i="22"/>
  <c r="U59" i="22"/>
  <c r="D14" i="17"/>
  <c r="D16" i="17" s="1"/>
  <c r="S32" i="16"/>
  <c r="S28" i="16"/>
  <c r="N51" i="16"/>
  <c r="N52" i="16" s="1"/>
  <c r="N46" i="16"/>
  <c r="N47" i="16" s="1"/>
  <c r="R3" i="24"/>
  <c r="U280" i="24"/>
  <c r="S45" i="16"/>
  <c r="K54" i="16"/>
  <c r="L46" i="16"/>
  <c r="L47" i="16"/>
  <c r="L54" i="16" s="1"/>
  <c r="J52" i="16"/>
  <c r="D50" i="17" s="1"/>
  <c r="J46" i="16"/>
  <c r="Y66" i="16"/>
  <c r="G50" i="33"/>
  <c r="G48" i="33"/>
  <c r="AH404" i="21"/>
  <c r="U404" i="21"/>
  <c r="V122" i="21"/>
  <c r="V117" i="21"/>
  <c r="U351" i="24"/>
  <c r="N283" i="24"/>
  <c r="Q283" i="24"/>
  <c r="V143" i="24"/>
  <c r="V145" i="24"/>
  <c r="V144" i="24"/>
  <c r="O284" i="24"/>
  <c r="O285" i="24" s="1"/>
  <c r="M40" i="16" s="1"/>
  <c r="M51" i="16" s="1"/>
  <c r="M52" i="16" s="1"/>
  <c r="W343" i="24"/>
  <c r="W338" i="24"/>
  <c r="U401" i="21"/>
  <c r="T162" i="22"/>
  <c r="T163" i="22"/>
  <c r="P162" i="22"/>
  <c r="P163" i="22"/>
  <c r="U116" i="22"/>
  <c r="Q162" i="22"/>
  <c r="Q163" i="22"/>
  <c r="S162" i="22"/>
  <c r="S163" i="22"/>
  <c r="L163" i="22"/>
  <c r="AH161" i="22"/>
  <c r="G55" i="33" s="1"/>
  <c r="O162" i="22"/>
  <c r="O163" i="22"/>
  <c r="N162" i="22"/>
  <c r="N163" i="22"/>
  <c r="R162" i="22"/>
  <c r="R163" i="22"/>
  <c r="M162" i="22"/>
  <c r="M163" i="22"/>
  <c r="U95" i="22"/>
  <c r="V81" i="22"/>
  <c r="V82" i="22"/>
  <c r="U199" i="22"/>
  <c r="V43" i="22"/>
  <c r="V50" i="22"/>
  <c r="T33" i="16" s="1"/>
  <c r="V48" i="22"/>
  <c r="V47" i="22"/>
  <c r="T24" i="16" s="1"/>
  <c r="V49" i="22"/>
  <c r="V51" i="22"/>
  <c r="V52" i="22"/>
  <c r="V45" i="22"/>
  <c r="V44" i="22"/>
  <c r="V46" i="22"/>
  <c r="V53" i="22"/>
  <c r="U236" i="22"/>
  <c r="S37" i="22"/>
  <c r="S38" i="22"/>
  <c r="W222" i="22"/>
  <c r="M383" i="21"/>
  <c r="N403" i="21"/>
  <c r="V125" i="21"/>
  <c r="V128" i="21"/>
  <c r="L383" i="21"/>
  <c r="V325" i="21"/>
  <c r="N383" i="21"/>
  <c r="V127" i="21"/>
  <c r="T402" i="21"/>
  <c r="U390" i="21"/>
  <c r="L425" i="21"/>
  <c r="M369" i="21"/>
  <c r="M416" i="21"/>
  <c r="L369" i="21"/>
  <c r="N369" i="21"/>
  <c r="O369" i="21"/>
  <c r="P424" i="21"/>
  <c r="N379" i="21"/>
  <c r="S390" i="21"/>
  <c r="U202" i="21"/>
  <c r="L390" i="21"/>
  <c r="N407" i="21"/>
  <c r="T369" i="21"/>
  <c r="O424" i="21"/>
  <c r="N425" i="21"/>
  <c r="S369" i="21"/>
  <c r="O425" i="21"/>
  <c r="T407" i="21"/>
  <c r="U280" i="21"/>
  <c r="P369" i="21"/>
  <c r="R402" i="21"/>
  <c r="U402" i="21"/>
  <c r="U320" i="21"/>
  <c r="U187" i="21"/>
  <c r="S425" i="21"/>
  <c r="Q131" i="21"/>
  <c r="Q425" i="21"/>
  <c r="V119" i="21"/>
  <c r="Q403" i="21"/>
  <c r="V114" i="21"/>
  <c r="R425" i="21"/>
  <c r="P403" i="21"/>
  <c r="R390" i="21"/>
  <c r="V120" i="21"/>
  <c r="V129" i="21"/>
  <c r="U234" i="21"/>
  <c r="T425" i="21"/>
  <c r="U255" i="21"/>
  <c r="R407" i="21"/>
  <c r="M407" i="21"/>
  <c r="P425" i="21"/>
  <c r="U407" i="21"/>
  <c r="S413" i="21"/>
  <c r="M43" i="21"/>
  <c r="R369" i="21"/>
  <c r="S402" i="21"/>
  <c r="U368" i="21"/>
  <c r="M425" i="21"/>
  <c r="P407" i="21"/>
  <c r="U244" i="21"/>
  <c r="AH401" i="21"/>
  <c r="AH402" i="21"/>
  <c r="AH419" i="21"/>
  <c r="V248" i="21"/>
  <c r="V245" i="21"/>
  <c r="V250" i="21"/>
  <c r="V253" i="21"/>
  <c r="V246" i="21"/>
  <c r="V249" i="21"/>
  <c r="V247" i="21"/>
  <c r="V252" i="21"/>
  <c r="V251" i="21"/>
  <c r="S379" i="21"/>
  <c r="M379" i="21"/>
  <c r="M413" i="21"/>
  <c r="L131" i="21"/>
  <c r="V209" i="21"/>
  <c r="V206" i="21"/>
  <c r="V204" i="21"/>
  <c r="V207" i="21"/>
  <c r="V205" i="21"/>
  <c r="V208" i="21"/>
  <c r="V211" i="21"/>
  <c r="V203" i="21"/>
  <c r="V210" i="21"/>
  <c r="V212" i="21"/>
  <c r="U332" i="21"/>
  <c r="S407" i="21"/>
  <c r="Q413" i="21"/>
  <c r="Q379" i="21"/>
  <c r="N413" i="21"/>
  <c r="L403" i="21"/>
  <c r="L379" i="21"/>
  <c r="L424" i="21"/>
  <c r="L413" i="21"/>
  <c r="O390" i="21"/>
  <c r="V417" i="21"/>
  <c r="Q407" i="21"/>
  <c r="P413" i="21"/>
  <c r="P379" i="21"/>
  <c r="P390" i="21"/>
  <c r="O131" i="21"/>
  <c r="M131" i="21"/>
  <c r="V326" i="21"/>
  <c r="V327" i="21"/>
  <c r="V329" i="21"/>
  <c r="V328" i="21"/>
  <c r="V330" i="21"/>
  <c r="V324" i="21"/>
  <c r="V341" i="21" s="1"/>
  <c r="M403" i="21"/>
  <c r="M424" i="21"/>
  <c r="AH426" i="21"/>
  <c r="V181" i="21"/>
  <c r="V183" i="21"/>
  <c r="V185" i="21"/>
  <c r="V180" i="21"/>
  <c r="V172" i="21"/>
  <c r="V179" i="21"/>
  <c r="V174" i="21"/>
  <c r="V173" i="21"/>
  <c r="V184" i="21"/>
  <c r="V178" i="21"/>
  <c r="V177" i="21"/>
  <c r="V182" i="21"/>
  <c r="V176" i="21"/>
  <c r="V175" i="21"/>
  <c r="M390" i="21"/>
  <c r="Q416" i="21"/>
  <c r="N424" i="21"/>
  <c r="Q390" i="21"/>
  <c r="N131" i="21"/>
  <c r="L407" i="21"/>
  <c r="P131" i="21"/>
  <c r="L43" i="21"/>
  <c r="Q43" i="21"/>
  <c r="O407" i="21"/>
  <c r="P416" i="21"/>
  <c r="T413" i="21"/>
  <c r="O416" i="21"/>
  <c r="R379" i="21"/>
  <c r="P43" i="21"/>
  <c r="T390" i="21"/>
  <c r="Q383" i="21"/>
  <c r="R413" i="21"/>
  <c r="P383" i="21"/>
  <c r="V408" i="21"/>
  <c r="U410" i="21"/>
  <c r="U171" i="21"/>
  <c r="U419" i="21"/>
  <c r="U418" i="21"/>
  <c r="V150" i="21"/>
  <c r="V162" i="21"/>
  <c r="V149" i="21"/>
  <c r="V161" i="21"/>
  <c r="V166" i="21"/>
  <c r="V159" i="21"/>
  <c r="V158" i="21"/>
  <c r="V154" i="21"/>
  <c r="V157" i="21"/>
  <c r="V165" i="21"/>
  <c r="V151" i="21"/>
  <c r="V163" i="21"/>
  <c r="V167" i="21"/>
  <c r="V152" i="21"/>
  <c r="V156" i="21"/>
  <c r="V168" i="21"/>
  <c r="V153" i="21"/>
  <c r="V160" i="21"/>
  <c r="V169" i="21"/>
  <c r="V164" i="21"/>
  <c r="V155" i="21"/>
  <c r="V304" i="21"/>
  <c r="V303" i="21"/>
  <c r="V308" i="21"/>
  <c r="V305" i="21"/>
  <c r="V312" i="21"/>
  <c r="V310" i="21"/>
  <c r="V316" i="21"/>
  <c r="V311" i="21"/>
  <c r="V318" i="21"/>
  <c r="V302" i="21"/>
  <c r="V307" i="21"/>
  <c r="V411" i="21" s="1"/>
  <c r="V313" i="21"/>
  <c r="V306" i="21"/>
  <c r="V314" i="21"/>
  <c r="V301" i="21"/>
  <c r="V317" i="21"/>
  <c r="V315" i="21"/>
  <c r="V309" i="21"/>
  <c r="N43" i="21"/>
  <c r="N390" i="21"/>
  <c r="U426" i="21"/>
  <c r="V124" i="21"/>
  <c r="V256" i="21"/>
  <c r="V277" i="21"/>
  <c r="V270" i="21"/>
  <c r="V264" i="21"/>
  <c r="V258" i="21"/>
  <c r="V260" i="21"/>
  <c r="V266" i="21"/>
  <c r="V259" i="21"/>
  <c r="V267" i="21"/>
  <c r="V276" i="21"/>
  <c r="V273" i="21"/>
  <c r="V261" i="21"/>
  <c r="V263" i="21"/>
  <c r="V268" i="21"/>
  <c r="V271" i="21"/>
  <c r="V257" i="21"/>
  <c r="V265" i="21"/>
  <c r="V269" i="21"/>
  <c r="V278" i="21"/>
  <c r="V262" i="21"/>
  <c r="V274" i="21"/>
  <c r="V272" i="21"/>
  <c r="V275" i="21"/>
  <c r="O43" i="21"/>
  <c r="O379" i="21"/>
  <c r="V126" i="21"/>
  <c r="U425" i="21"/>
  <c r="O413" i="21"/>
  <c r="T379" i="21"/>
  <c r="V118" i="21"/>
  <c r="V116" i="21"/>
  <c r="V123" i="21"/>
  <c r="V121" i="21"/>
  <c r="V242" i="21"/>
  <c r="V236" i="21"/>
  <c r="V238" i="21"/>
  <c r="V239" i="21"/>
  <c r="V235" i="21"/>
  <c r="V241" i="21"/>
  <c r="V240" i="21"/>
  <c r="V237" i="21"/>
  <c r="U369" i="21"/>
  <c r="O383" i="21"/>
  <c r="V230" i="21"/>
  <c r="V226" i="21"/>
  <c r="V219" i="21"/>
  <c r="V220" i="21"/>
  <c r="V227" i="21"/>
  <c r="V224" i="21"/>
  <c r="V223" i="21"/>
  <c r="V228" i="21"/>
  <c r="V225" i="21"/>
  <c r="V231" i="21"/>
  <c r="V232" i="21"/>
  <c r="V215" i="21"/>
  <c r="V217" i="21"/>
  <c r="V221" i="21"/>
  <c r="V216" i="21"/>
  <c r="V229" i="21"/>
  <c r="V222" i="21"/>
  <c r="V218" i="21"/>
  <c r="L416" i="21"/>
  <c r="V197" i="21"/>
  <c r="V189" i="21"/>
  <c r="V198" i="21"/>
  <c r="V190" i="21"/>
  <c r="V188" i="21"/>
  <c r="V194" i="21"/>
  <c r="V195" i="21"/>
  <c r="V193" i="21"/>
  <c r="V191" i="21"/>
  <c r="V192" i="21"/>
  <c r="V196" i="21"/>
  <c r="V199" i="21"/>
  <c r="V200" i="21"/>
  <c r="N416" i="21"/>
  <c r="V133" i="21"/>
  <c r="V142" i="21"/>
  <c r="V137" i="21"/>
  <c r="V144" i="21"/>
  <c r="V138" i="21"/>
  <c r="V146" i="21"/>
  <c r="V145" i="21"/>
  <c r="V141" i="21"/>
  <c r="V135" i="21"/>
  <c r="V139" i="21"/>
  <c r="V134" i="21"/>
  <c r="V143" i="21"/>
  <c r="V136" i="21"/>
  <c r="V140" i="21"/>
  <c r="V132" i="21"/>
  <c r="Q369" i="21"/>
  <c r="O403" i="21"/>
  <c r="Q424" i="21"/>
  <c r="V407" i="21"/>
  <c r="U413" i="21"/>
  <c r="U379" i="21"/>
  <c r="E130" i="21"/>
  <c r="U153" i="22"/>
  <c r="S284" i="24"/>
  <c r="S285" i="24" s="1"/>
  <c r="Q40" i="16" s="1"/>
  <c r="Q51" i="16" s="1"/>
  <c r="Q52" i="16" s="1"/>
  <c r="U342" i="24"/>
  <c r="R359" i="24"/>
  <c r="R284" i="24"/>
  <c r="R285" i="24" s="1"/>
  <c r="P40" i="16" s="1"/>
  <c r="P51" i="16" s="1"/>
  <c r="P52" i="16" s="1"/>
  <c r="U335" i="24"/>
  <c r="U331" i="24"/>
  <c r="M284" i="24"/>
  <c r="M285" i="24" s="1"/>
  <c r="U275" i="24"/>
  <c r="W337" i="24"/>
  <c r="U107" i="22"/>
  <c r="U122" i="22"/>
  <c r="U126" i="22"/>
  <c r="U111" i="22"/>
  <c r="Q369" i="24"/>
  <c r="Q278" i="24" s="1"/>
  <c r="U78" i="22"/>
  <c r="U55" i="22"/>
  <c r="U266" i="24"/>
  <c r="U349" i="24"/>
  <c r="P248" i="22"/>
  <c r="N369" i="24"/>
  <c r="N278" i="24" s="1"/>
  <c r="U215" i="24"/>
  <c r="W204" i="22"/>
  <c r="W28" i="22"/>
  <c r="U88" i="22"/>
  <c r="R41" i="22"/>
  <c r="U158" i="22"/>
  <c r="U161" i="22" s="1"/>
  <c r="U243" i="24"/>
  <c r="Q248" i="22"/>
  <c r="M369" i="24"/>
  <c r="M278" i="24" s="1"/>
  <c r="U141" i="22"/>
  <c r="U281" i="24"/>
  <c r="U320" i="24"/>
  <c r="R360" i="24"/>
  <c r="L369" i="24"/>
  <c r="L278" i="24" s="1"/>
  <c r="U184" i="24"/>
  <c r="U348" i="24"/>
  <c r="T284" i="24"/>
  <c r="T285" i="24" s="1"/>
  <c r="R40" i="16" s="1"/>
  <c r="R51" i="16" s="1"/>
  <c r="R52" i="16" s="1"/>
  <c r="U350" i="24"/>
  <c r="W326" i="24"/>
  <c r="U147" i="24"/>
  <c r="U324" i="24"/>
  <c r="U357" i="24"/>
  <c r="R67" i="24"/>
  <c r="P369" i="24"/>
  <c r="P278" i="24" s="1"/>
  <c r="U330" i="24"/>
  <c r="U308" i="24"/>
  <c r="U255" i="24"/>
  <c r="U208" i="24"/>
  <c r="U344" i="24"/>
  <c r="O369" i="24"/>
  <c r="O278" i="24" s="1"/>
  <c r="U358" i="24"/>
  <c r="V366" i="24"/>
  <c r="V203" i="24"/>
  <c r="V204" i="24"/>
  <c r="V205" i="24"/>
  <c r="V206" i="24"/>
  <c r="V76" i="22"/>
  <c r="V75" i="22"/>
  <c r="V71" i="22"/>
  <c r="V72" i="22"/>
  <c r="V73" i="22"/>
  <c r="V230" i="24"/>
  <c r="V216" i="24"/>
  <c r="V220" i="24"/>
  <c r="V237" i="24"/>
  <c r="V219" i="24"/>
  <c r="V236" i="24"/>
  <c r="V225" i="24"/>
  <c r="V328" i="24" s="1"/>
  <c r="V221" i="24"/>
  <c r="V222" i="24"/>
  <c r="V227" i="24"/>
  <c r="V224" i="24"/>
  <c r="V228" i="24"/>
  <c r="V239" i="24"/>
  <c r="V223" i="24"/>
  <c r="V241" i="24"/>
  <c r="V238" i="24"/>
  <c r="V240" i="24"/>
  <c r="V235" i="24"/>
  <c r="V226" i="24"/>
  <c r="V232" i="24"/>
  <c r="V229" i="24"/>
  <c r="V234" i="24"/>
  <c r="V217" i="24"/>
  <c r="V231" i="24"/>
  <c r="V218" i="24"/>
  <c r="V233" i="24"/>
  <c r="U334" i="24"/>
  <c r="U221" i="22"/>
  <c r="U102" i="24"/>
  <c r="L248" i="22"/>
  <c r="L249" i="22" s="1"/>
  <c r="V244" i="24"/>
  <c r="V249" i="24"/>
  <c r="V247" i="24"/>
  <c r="V245" i="24"/>
  <c r="V248" i="24"/>
  <c r="V253" i="24"/>
  <c r="V252" i="24"/>
  <c r="V250" i="24"/>
  <c r="V246" i="24"/>
  <c r="V251" i="24"/>
  <c r="U3" i="22"/>
  <c r="V142" i="22"/>
  <c r="V148" i="22"/>
  <c r="V145" i="22"/>
  <c r="V147" i="22"/>
  <c r="V149" i="22"/>
  <c r="V143" i="22"/>
  <c r="V146" i="22"/>
  <c r="V150" i="22"/>
  <c r="V144" i="22"/>
  <c r="V151" i="22"/>
  <c r="V127" i="22"/>
  <c r="V128" i="22"/>
  <c r="V131" i="22"/>
  <c r="V130" i="22"/>
  <c r="V137" i="22"/>
  <c r="V139" i="22"/>
  <c r="V129" i="22"/>
  <c r="V135" i="22"/>
  <c r="V132" i="22"/>
  <c r="V136" i="22"/>
  <c r="V138" i="22"/>
  <c r="V134" i="22"/>
  <c r="V133" i="22"/>
  <c r="V71" i="24"/>
  <c r="V78" i="24"/>
  <c r="V282" i="24" s="1"/>
  <c r="V83" i="24"/>
  <c r="T50" i="16" s="1"/>
  <c r="V74" i="24"/>
  <c r="V91" i="24"/>
  <c r="V79" i="24"/>
  <c r="T41" i="16" s="1"/>
  <c r="V85" i="24"/>
  <c r="V77" i="24"/>
  <c r="V68" i="24"/>
  <c r="V70" i="24"/>
  <c r="V92" i="24"/>
  <c r="V72" i="24"/>
  <c r="V80" i="24"/>
  <c r="T42" i="16" s="1"/>
  <c r="V89" i="24"/>
  <c r="V93" i="24"/>
  <c r="V69" i="24"/>
  <c r="V87" i="24"/>
  <c r="V81" i="24"/>
  <c r="T49" i="16" s="1"/>
  <c r="V76" i="24"/>
  <c r="V90" i="24"/>
  <c r="V82" i="24"/>
  <c r="V73" i="24"/>
  <c r="V88" i="24"/>
  <c r="V84" i="24"/>
  <c r="V86" i="24"/>
  <c r="V75" i="24"/>
  <c r="S39" i="22"/>
  <c r="S31" i="22"/>
  <c r="S35" i="22"/>
  <c r="S32" i="22"/>
  <c r="S33" i="22"/>
  <c r="S29" i="22"/>
  <c r="S34" i="22"/>
  <c r="S30" i="22"/>
  <c r="S36" i="22"/>
  <c r="U355" i="24"/>
  <c r="V57" i="22"/>
  <c r="V238" i="22" s="1"/>
  <c r="V56" i="22"/>
  <c r="V260" i="24"/>
  <c r="V256" i="24"/>
  <c r="V263" i="24"/>
  <c r="V259" i="24"/>
  <c r="V262" i="24"/>
  <c r="V261" i="24"/>
  <c r="V264" i="24"/>
  <c r="V257" i="24"/>
  <c r="V258" i="24"/>
  <c r="U203" i="22"/>
  <c r="V83" i="22"/>
  <c r="V225" i="22" s="1"/>
  <c r="V80" i="22"/>
  <c r="V85" i="22"/>
  <c r="V84" i="22"/>
  <c r="V228" i="22" s="1"/>
  <c r="V79" i="22"/>
  <c r="V86" i="22"/>
  <c r="V207" i="22" s="1"/>
  <c r="V171" i="24"/>
  <c r="V181" i="24"/>
  <c r="V182" i="24"/>
  <c r="V178" i="24"/>
  <c r="V180" i="24"/>
  <c r="V176" i="24"/>
  <c r="V174" i="24"/>
  <c r="V173" i="24"/>
  <c r="V177" i="24"/>
  <c r="V170" i="24"/>
  <c r="V172" i="24"/>
  <c r="V175" i="24"/>
  <c r="V169" i="24"/>
  <c r="V179" i="24"/>
  <c r="V168" i="24"/>
  <c r="V96" i="22"/>
  <c r="V98" i="22"/>
  <c r="V105" i="22"/>
  <c r="V103" i="22"/>
  <c r="V104" i="22"/>
  <c r="V100" i="22"/>
  <c r="V101" i="22"/>
  <c r="V99" i="22"/>
  <c r="V97" i="22"/>
  <c r="V102" i="22"/>
  <c r="V190" i="24"/>
  <c r="V195" i="24"/>
  <c r="V187" i="24"/>
  <c r="V185" i="24"/>
  <c r="V188" i="24"/>
  <c r="V189" i="24"/>
  <c r="V192" i="24"/>
  <c r="V191" i="24"/>
  <c r="V196" i="24"/>
  <c r="V186" i="24"/>
  <c r="V194" i="24"/>
  <c r="V193" i="24"/>
  <c r="U365" i="24"/>
  <c r="V114" i="22"/>
  <c r="V112" i="22"/>
  <c r="U352" i="24"/>
  <c r="U269" i="24"/>
  <c r="W233" i="22"/>
  <c r="V136" i="24"/>
  <c r="V129" i="24"/>
  <c r="V132" i="24"/>
  <c r="V131" i="24"/>
  <c r="V138" i="24"/>
  <c r="V139" i="24"/>
  <c r="V137" i="24"/>
  <c r="V141" i="24"/>
  <c r="V133" i="24"/>
  <c r="V134" i="24"/>
  <c r="V130" i="24"/>
  <c r="V142" i="24"/>
  <c r="V140" i="24"/>
  <c r="V135" i="24"/>
  <c r="U161" i="24"/>
  <c r="V42" i="22"/>
  <c r="U198" i="24"/>
  <c r="V267" i="24"/>
  <c r="V345" i="24" s="1"/>
  <c r="N248" i="22"/>
  <c r="N249" i="22" s="1"/>
  <c r="V93" i="22"/>
  <c r="V89" i="22"/>
  <c r="V92" i="22"/>
  <c r="V244" i="22"/>
  <c r="V91" i="22"/>
  <c r="V90" i="22"/>
  <c r="U246" i="22"/>
  <c r="W336" i="24"/>
  <c r="V209" i="24"/>
  <c r="V213" i="24"/>
  <c r="V210" i="24"/>
  <c r="V211" i="24"/>
  <c r="V212" i="24"/>
  <c r="V123" i="22"/>
  <c r="V124" i="22"/>
  <c r="V155" i="24"/>
  <c r="V151" i="24"/>
  <c r="V152" i="24"/>
  <c r="V148" i="24"/>
  <c r="V157" i="24"/>
  <c r="V158" i="24"/>
  <c r="V154" i="24"/>
  <c r="V322" i="24" s="1"/>
  <c r="V153" i="24"/>
  <c r="V159" i="24"/>
  <c r="V156" i="24"/>
  <c r="V150" i="24"/>
  <c r="V327" i="24"/>
  <c r="V149" i="24"/>
  <c r="V108" i="22"/>
  <c r="V109" i="22"/>
  <c r="V199" i="24"/>
  <c r="V202" i="24" s="1"/>
  <c r="U95" i="24"/>
  <c r="V117" i="22"/>
  <c r="V120" i="22"/>
  <c r="V119" i="22"/>
  <c r="V118" i="22"/>
  <c r="O248" i="22"/>
  <c r="O249" i="22" s="1"/>
  <c r="V165" i="24"/>
  <c r="V164" i="24"/>
  <c r="V163" i="24"/>
  <c r="V162" i="24"/>
  <c r="S43" i="24"/>
  <c r="S52" i="24"/>
  <c r="S63" i="24"/>
  <c r="S44" i="24"/>
  <c r="S51" i="24"/>
  <c r="S58" i="24"/>
  <c r="S49" i="24"/>
  <c r="S45" i="24"/>
  <c r="S48" i="24"/>
  <c r="S59" i="24"/>
  <c r="S54" i="24"/>
  <c r="S61" i="24"/>
  <c r="S53" i="24"/>
  <c r="S65" i="24"/>
  <c r="S50" i="24"/>
  <c r="S47" i="24"/>
  <c r="S60" i="24"/>
  <c r="S57" i="24"/>
  <c r="S46" i="24"/>
  <c r="S55" i="24"/>
  <c r="S56" i="24"/>
  <c r="S64" i="24"/>
  <c r="S62" i="24"/>
  <c r="V156" i="22"/>
  <c r="V155" i="22"/>
  <c r="V154" i="22"/>
  <c r="W311" i="24"/>
  <c r="V96" i="24"/>
  <c r="V98" i="24"/>
  <c r="V100" i="24"/>
  <c r="V99" i="24"/>
  <c r="V314" i="24" s="1"/>
  <c r="V97" i="24"/>
  <c r="W42" i="24"/>
  <c r="V273" i="24"/>
  <c r="V270" i="24"/>
  <c r="V354" i="24" s="1"/>
  <c r="V271" i="24"/>
  <c r="V272" i="24"/>
  <c r="U167" i="24"/>
  <c r="R239" i="22"/>
  <c r="R248" i="22" s="1"/>
  <c r="U234" i="22"/>
  <c r="M248" i="22"/>
  <c r="M249" i="22" s="1"/>
  <c r="X22" i="22"/>
  <c r="X10" i="22"/>
  <c r="X11" i="22"/>
  <c r="X24" i="22"/>
  <c r="X14" i="22"/>
  <c r="X20" i="22"/>
  <c r="X15" i="22"/>
  <c r="X18" i="22"/>
  <c r="X23" i="22"/>
  <c r="X19" i="22"/>
  <c r="X25" i="22"/>
  <c r="X26" i="22"/>
  <c r="X12" i="22"/>
  <c r="X21" i="22"/>
  <c r="X13" i="22"/>
  <c r="X17" i="22"/>
  <c r="X16" i="22"/>
  <c r="X4" i="22"/>
  <c r="W74" i="22"/>
  <c r="W113" i="22"/>
  <c r="X4" i="24"/>
  <c r="W200" i="24"/>
  <c r="X28" i="24"/>
  <c r="X32" i="24"/>
  <c r="X10" i="24"/>
  <c r="X12" i="24"/>
  <c r="X31" i="24"/>
  <c r="X22" i="24"/>
  <c r="X39" i="24"/>
  <c r="X40" i="24"/>
  <c r="X14" i="24"/>
  <c r="X30" i="24"/>
  <c r="X13" i="24"/>
  <c r="X19" i="24"/>
  <c r="X36" i="24"/>
  <c r="X29" i="24"/>
  <c r="X33" i="24"/>
  <c r="X18" i="24"/>
  <c r="X20" i="24"/>
  <c r="X21" i="24"/>
  <c r="X27" i="24"/>
  <c r="X15" i="24"/>
  <c r="X16" i="24"/>
  <c r="X26" i="24"/>
  <c r="X17" i="24"/>
  <c r="X24" i="24"/>
  <c r="X37" i="24"/>
  <c r="X35" i="24"/>
  <c r="X25" i="24"/>
  <c r="X23" i="24"/>
  <c r="X11" i="24"/>
  <c r="X34" i="24"/>
  <c r="X38" i="24"/>
  <c r="P249" i="22" l="1"/>
  <c r="Q249" i="22"/>
  <c r="L340" i="21"/>
  <c r="L342" i="21" s="1"/>
  <c r="L343" i="21" s="1"/>
  <c r="J7" i="16" s="1"/>
  <c r="J29" i="16" s="1"/>
  <c r="AH164" i="22"/>
  <c r="R165" i="22"/>
  <c r="R249" i="22"/>
  <c r="N54" i="16"/>
  <c r="O46" i="16"/>
  <c r="O47" i="16" s="1"/>
  <c r="O54" i="16" s="1"/>
  <c r="U284" i="24"/>
  <c r="U285" i="24" s="1"/>
  <c r="S40" i="16" s="1"/>
  <c r="S51" i="16" s="1"/>
  <c r="S52" i="16" s="1"/>
  <c r="D51" i="17"/>
  <c r="D52" i="17" s="1"/>
  <c r="P46" i="16"/>
  <c r="P47" i="16" s="1"/>
  <c r="P54" i="16" s="1"/>
  <c r="T32" i="16"/>
  <c r="T28" i="16"/>
  <c r="T43" i="16"/>
  <c r="Q46" i="16"/>
  <c r="Q47" i="16" s="1"/>
  <c r="Q54" i="16" s="1"/>
  <c r="S3" i="24"/>
  <c r="R46" i="16"/>
  <c r="R47" i="16" s="1"/>
  <c r="R54" i="16" s="1"/>
  <c r="V280" i="24"/>
  <c r="T45" i="16"/>
  <c r="V237" i="22"/>
  <c r="V59" i="22"/>
  <c r="M46" i="16"/>
  <c r="M47" i="16" s="1"/>
  <c r="M54" i="16" s="1"/>
  <c r="J47" i="16"/>
  <c r="S164" i="22"/>
  <c r="S340" i="21"/>
  <c r="Q164" i="22"/>
  <c r="Q340" i="21"/>
  <c r="Q342" i="21" s="1"/>
  <c r="Q343" i="21" s="1"/>
  <c r="O7" i="16" s="1"/>
  <c r="N164" i="22"/>
  <c r="N340" i="21"/>
  <c r="N342" i="21" s="1"/>
  <c r="N343" i="21" s="1"/>
  <c r="L7" i="16" s="1"/>
  <c r="M164" i="22"/>
  <c r="M340" i="21"/>
  <c r="M342" i="21" s="1"/>
  <c r="M343" i="21" s="1"/>
  <c r="K7" i="16" s="1"/>
  <c r="O164" i="22"/>
  <c r="O340" i="21"/>
  <c r="O342" i="21" s="1"/>
  <c r="O343" i="21" s="1"/>
  <c r="M7" i="16" s="1"/>
  <c r="Q165" i="22"/>
  <c r="P164" i="22"/>
  <c r="P340" i="21"/>
  <c r="P342" i="21" s="1"/>
  <c r="P343" i="21" s="1"/>
  <c r="N7" i="16" s="1"/>
  <c r="T164" i="22"/>
  <c r="T340" i="21"/>
  <c r="R164" i="22"/>
  <c r="R340" i="21"/>
  <c r="M165" i="22"/>
  <c r="J10" i="16"/>
  <c r="Z66" i="16"/>
  <c r="V404" i="21"/>
  <c r="W143" i="24"/>
  <c r="W145" i="24"/>
  <c r="W144" i="24"/>
  <c r="V334" i="24"/>
  <c r="V342" i="24"/>
  <c r="X338" i="24"/>
  <c r="X343" i="24"/>
  <c r="R369" i="24"/>
  <c r="R278" i="24" s="1"/>
  <c r="N165" i="22"/>
  <c r="L165" i="22"/>
  <c r="O165" i="22"/>
  <c r="P165" i="22"/>
  <c r="L164" i="22"/>
  <c r="AH163" i="22"/>
  <c r="U162" i="22"/>
  <c r="U163" i="22"/>
  <c r="V116" i="22"/>
  <c r="V95" i="22"/>
  <c r="W82" i="22"/>
  <c r="W81" i="22"/>
  <c r="W46" i="22"/>
  <c r="W52" i="22"/>
  <c r="W49" i="22"/>
  <c r="W43" i="22"/>
  <c r="W53" i="22"/>
  <c r="W50" i="22"/>
  <c r="U33" i="16" s="1"/>
  <c r="W48" i="22"/>
  <c r="W45" i="22"/>
  <c r="W47" i="22"/>
  <c r="U24" i="16" s="1"/>
  <c r="W51" i="22"/>
  <c r="W44" i="22"/>
  <c r="T37" i="22"/>
  <c r="T38" i="22"/>
  <c r="X222" i="22"/>
  <c r="W325" i="21"/>
  <c r="AH383" i="21"/>
  <c r="AH425" i="21"/>
  <c r="V368" i="21"/>
  <c r="V390" i="21"/>
  <c r="V171" i="21"/>
  <c r="AH414" i="21"/>
  <c r="V234" i="21"/>
  <c r="N428" i="21"/>
  <c r="V332" i="21"/>
  <c r="V187" i="21"/>
  <c r="O428" i="21"/>
  <c r="O429" i="21" s="1"/>
  <c r="V401" i="21"/>
  <c r="V255" i="21"/>
  <c r="V244" i="21"/>
  <c r="V320" i="21"/>
  <c r="AH407" i="21"/>
  <c r="P428" i="21"/>
  <c r="P429" i="21" s="1"/>
  <c r="V280" i="21"/>
  <c r="AH390" i="21"/>
  <c r="V369" i="21"/>
  <c r="W206" i="21"/>
  <c r="W207" i="21"/>
  <c r="W208" i="21"/>
  <c r="W205" i="21"/>
  <c r="W203" i="21"/>
  <c r="W210" i="21"/>
  <c r="W212" i="21"/>
  <c r="W209" i="21"/>
  <c r="W211" i="21"/>
  <c r="W204" i="21"/>
  <c r="W136" i="21"/>
  <c r="W140" i="21"/>
  <c r="W145" i="21"/>
  <c r="W138" i="21"/>
  <c r="W146" i="21"/>
  <c r="W141" i="21"/>
  <c r="W135" i="21"/>
  <c r="W134" i="21"/>
  <c r="W137" i="21"/>
  <c r="W132" i="21"/>
  <c r="W142" i="21"/>
  <c r="W143" i="21"/>
  <c r="W144" i="21"/>
  <c r="W133" i="21"/>
  <c r="W139" i="21"/>
  <c r="V202" i="21"/>
  <c r="W162" i="21"/>
  <c r="W159" i="21"/>
  <c r="W165" i="21"/>
  <c r="W154" i="21"/>
  <c r="W168" i="21"/>
  <c r="W160" i="21"/>
  <c r="W169" i="21"/>
  <c r="W166" i="21"/>
  <c r="W158" i="21"/>
  <c r="W157" i="21"/>
  <c r="W163" i="21"/>
  <c r="W151" i="21"/>
  <c r="W167" i="21"/>
  <c r="W152" i="21"/>
  <c r="W156" i="21"/>
  <c r="W149" i="21"/>
  <c r="W164" i="21"/>
  <c r="W153" i="21"/>
  <c r="W150" i="21"/>
  <c r="W161" i="21"/>
  <c r="W155" i="21"/>
  <c r="W256" i="21"/>
  <c r="W268" i="21"/>
  <c r="W277" i="21"/>
  <c r="W270" i="21"/>
  <c r="W264" i="21"/>
  <c r="W275" i="21"/>
  <c r="W267" i="21"/>
  <c r="W259" i="21"/>
  <c r="W258" i="21"/>
  <c r="W263" i="21"/>
  <c r="W266" i="21"/>
  <c r="W276" i="21"/>
  <c r="W261" i="21"/>
  <c r="W257" i="21"/>
  <c r="W271" i="21"/>
  <c r="W265" i="21"/>
  <c r="W269" i="21"/>
  <c r="W273" i="21"/>
  <c r="W262" i="21"/>
  <c r="W278" i="21"/>
  <c r="W272" i="21"/>
  <c r="W260" i="21"/>
  <c r="W274" i="21"/>
  <c r="W240" i="21"/>
  <c r="W236" i="21"/>
  <c r="W238" i="21"/>
  <c r="W239" i="21"/>
  <c r="W235" i="21"/>
  <c r="W241" i="21"/>
  <c r="W237" i="21"/>
  <c r="W242" i="21"/>
  <c r="AH416" i="21"/>
  <c r="V419" i="21"/>
  <c r="W330" i="21"/>
  <c r="W327" i="21"/>
  <c r="W326" i="21"/>
  <c r="W329" i="21"/>
  <c r="W328" i="21"/>
  <c r="W324" i="21"/>
  <c r="W341" i="21" s="1"/>
  <c r="W197" i="21"/>
  <c r="W192" i="21"/>
  <c r="W189" i="21"/>
  <c r="W200" i="21"/>
  <c r="W193" i="21"/>
  <c r="W194" i="21"/>
  <c r="W191" i="21"/>
  <c r="W190" i="21"/>
  <c r="W195" i="21"/>
  <c r="W188" i="21"/>
  <c r="W196" i="21"/>
  <c r="W199" i="21"/>
  <c r="W198" i="21"/>
  <c r="W248" i="21"/>
  <c r="W246" i="21"/>
  <c r="W250" i="21"/>
  <c r="W245" i="21"/>
  <c r="W249" i="21"/>
  <c r="W247" i="21"/>
  <c r="W253" i="21"/>
  <c r="W252" i="21"/>
  <c r="W251" i="21"/>
  <c r="V379" i="21"/>
  <c r="W185" i="21"/>
  <c r="W184" i="21"/>
  <c r="W180" i="21"/>
  <c r="W173" i="21"/>
  <c r="W179" i="21"/>
  <c r="W174" i="21"/>
  <c r="W172" i="21"/>
  <c r="W175" i="21"/>
  <c r="W178" i="21"/>
  <c r="W183" i="21"/>
  <c r="W177" i="21"/>
  <c r="W182" i="21"/>
  <c r="W176" i="21"/>
  <c r="W181" i="21"/>
  <c r="W408" i="21"/>
  <c r="W222" i="21"/>
  <c r="W227" i="21"/>
  <c r="W223" i="21"/>
  <c r="W225" i="21"/>
  <c r="W228" i="21"/>
  <c r="W215" i="21"/>
  <c r="W220" i="21"/>
  <c r="W232" i="21"/>
  <c r="W217" i="21"/>
  <c r="W224" i="21"/>
  <c r="W221" i="21"/>
  <c r="W229" i="21"/>
  <c r="W216" i="21"/>
  <c r="W226" i="21"/>
  <c r="W230" i="21"/>
  <c r="W218" i="21"/>
  <c r="W219" i="21"/>
  <c r="W231" i="21"/>
  <c r="V413" i="21"/>
  <c r="V418" i="21"/>
  <c r="V425" i="21"/>
  <c r="M428" i="21"/>
  <c r="W305" i="21"/>
  <c r="W315" i="21"/>
  <c r="W312" i="21"/>
  <c r="W310" i="21"/>
  <c r="W302" i="21"/>
  <c r="W311" i="21"/>
  <c r="W301" i="21"/>
  <c r="W307" i="21"/>
  <c r="W411" i="21" s="1"/>
  <c r="W313" i="21"/>
  <c r="W308" i="21"/>
  <c r="W306" i="21"/>
  <c r="W314" i="21"/>
  <c r="W318" i="21"/>
  <c r="W304" i="21"/>
  <c r="W317" i="21"/>
  <c r="W303" i="21"/>
  <c r="W316" i="21"/>
  <c r="W309" i="21"/>
  <c r="W417" i="21"/>
  <c r="V410" i="21"/>
  <c r="V426" i="21"/>
  <c r="AH413" i="21"/>
  <c r="L428" i="21"/>
  <c r="AH424" i="21"/>
  <c r="AH379" i="21"/>
  <c r="AH403" i="21"/>
  <c r="Q428" i="21"/>
  <c r="Q429" i="21" s="1"/>
  <c r="V402" i="21"/>
  <c r="W119" i="21"/>
  <c r="W125" i="21"/>
  <c r="W121" i="21"/>
  <c r="W123" i="21"/>
  <c r="W116" i="21"/>
  <c r="W118" i="21"/>
  <c r="W126" i="21"/>
  <c r="W127" i="21"/>
  <c r="W124" i="21"/>
  <c r="W115" i="21"/>
  <c r="W114" i="21"/>
  <c r="W128" i="21"/>
  <c r="W129" i="21"/>
  <c r="W117" i="21"/>
  <c r="W120" i="21"/>
  <c r="W122" i="21"/>
  <c r="AH369" i="21"/>
  <c r="M148" i="21"/>
  <c r="N148" i="21"/>
  <c r="L148" i="21"/>
  <c r="Q148" i="21"/>
  <c r="P148" i="21"/>
  <c r="O148" i="21"/>
  <c r="X326" i="24"/>
  <c r="V141" i="22"/>
  <c r="V266" i="24"/>
  <c r="X204" i="22"/>
  <c r="X336" i="24"/>
  <c r="V158" i="22"/>
  <c r="V161" i="22" s="1"/>
  <c r="V246" i="22"/>
  <c r="V122" i="22"/>
  <c r="V349" i="24"/>
  <c r="V111" i="22"/>
  <c r="V126" i="22"/>
  <c r="X311" i="24"/>
  <c r="V365" i="24"/>
  <c r="V351" i="24"/>
  <c r="V88" i="22"/>
  <c r="V281" i="24"/>
  <c r="V153" i="22"/>
  <c r="V221" i="22"/>
  <c r="V198" i="24"/>
  <c r="V208" i="24"/>
  <c r="V184" i="24"/>
  <c r="V78" i="22"/>
  <c r="V215" i="24"/>
  <c r="V255" i="24"/>
  <c r="U283" i="24"/>
  <c r="X28" i="22"/>
  <c r="V107" i="22"/>
  <c r="V308" i="24"/>
  <c r="V243" i="24"/>
  <c r="V147" i="24"/>
  <c r="V275" i="24"/>
  <c r="V335" i="24"/>
  <c r="V320" i="24"/>
  <c r="W83" i="24"/>
  <c r="U50" i="16" s="1"/>
  <c r="W74" i="24"/>
  <c r="W78" i="24"/>
  <c r="W282" i="24" s="1"/>
  <c r="W71" i="24"/>
  <c r="W91" i="24"/>
  <c r="W79" i="24"/>
  <c r="U41" i="16" s="1"/>
  <c r="W85" i="24"/>
  <c r="W80" i="24"/>
  <c r="U42" i="16" s="1"/>
  <c r="W89" i="24"/>
  <c r="W69" i="24"/>
  <c r="W77" i="24"/>
  <c r="W87" i="24"/>
  <c r="W81" i="24"/>
  <c r="U49" i="16" s="1"/>
  <c r="W76" i="24"/>
  <c r="W68" i="24"/>
  <c r="W86" i="24"/>
  <c r="W92" i="24"/>
  <c r="W72" i="24"/>
  <c r="W84" i="24"/>
  <c r="W82" i="24"/>
  <c r="W93" i="24"/>
  <c r="W75" i="24"/>
  <c r="W70" i="24"/>
  <c r="W88" i="24"/>
  <c r="W73" i="24"/>
  <c r="W90" i="24"/>
  <c r="V161" i="24"/>
  <c r="X337" i="24"/>
  <c r="W163" i="24"/>
  <c r="W165" i="24"/>
  <c r="W164" i="24"/>
  <c r="W162" i="24"/>
  <c r="V331" i="24"/>
  <c r="W171" i="24"/>
  <c r="W182" i="24"/>
  <c r="W181" i="24"/>
  <c r="W176" i="24"/>
  <c r="W180" i="24"/>
  <c r="W169" i="24"/>
  <c r="W178" i="24"/>
  <c r="W174" i="24"/>
  <c r="W170" i="24"/>
  <c r="W173" i="24"/>
  <c r="W172" i="24"/>
  <c r="W177" i="24"/>
  <c r="W168" i="24"/>
  <c r="W175" i="24"/>
  <c r="W179" i="24"/>
  <c r="V234" i="22"/>
  <c r="W267" i="24"/>
  <c r="W345" i="24" s="1"/>
  <c r="V355" i="24"/>
  <c r="W366" i="24"/>
  <c r="W203" i="24"/>
  <c r="W204" i="24"/>
  <c r="W205" i="24"/>
  <c r="W206" i="24"/>
  <c r="V358" i="24"/>
  <c r="V330" i="24"/>
  <c r="W230" i="24"/>
  <c r="W216" i="24"/>
  <c r="W220" i="24"/>
  <c r="W237" i="24"/>
  <c r="W225" i="24"/>
  <c r="W328" i="24" s="1"/>
  <c r="W234" i="24"/>
  <c r="W221" i="24"/>
  <c r="W222" i="24"/>
  <c r="W219" i="24"/>
  <c r="W224" i="24"/>
  <c r="W240" i="24"/>
  <c r="W235" i="24"/>
  <c r="W232" i="24"/>
  <c r="W223" i="24"/>
  <c r="W238" i="24"/>
  <c r="W241" i="24"/>
  <c r="W229" i="24"/>
  <c r="W227" i="24"/>
  <c r="W217" i="24"/>
  <c r="W231" i="24"/>
  <c r="W236" i="24"/>
  <c r="W226" i="24"/>
  <c r="W239" i="24"/>
  <c r="W233" i="24"/>
  <c r="W218" i="24"/>
  <c r="W228" i="24"/>
  <c r="W209" i="24"/>
  <c r="W210" i="24"/>
  <c r="W211" i="24"/>
  <c r="W213" i="24"/>
  <c r="W212" i="24"/>
  <c r="W112" i="22"/>
  <c r="W114" i="22"/>
  <c r="V102" i="24"/>
  <c r="V352" i="24"/>
  <c r="W96" i="24"/>
  <c r="W100" i="24"/>
  <c r="W97" i="24"/>
  <c r="W99" i="24"/>
  <c r="W314" i="24" s="1"/>
  <c r="W98" i="24"/>
  <c r="W42" i="22"/>
  <c r="V357" i="24"/>
  <c r="V236" i="22"/>
  <c r="W199" i="24"/>
  <c r="W202" i="24" s="1"/>
  <c r="W127" i="22"/>
  <c r="W131" i="22"/>
  <c r="W130" i="22"/>
  <c r="W128" i="22"/>
  <c r="W137" i="22"/>
  <c r="W139" i="22"/>
  <c r="W129" i="22"/>
  <c r="W135" i="22"/>
  <c r="W138" i="22"/>
  <c r="W136" i="22"/>
  <c r="W134" i="22"/>
  <c r="W132" i="22"/>
  <c r="W133" i="22"/>
  <c r="X233" i="22"/>
  <c r="S360" i="24"/>
  <c r="V348" i="24"/>
  <c r="Y22" i="22"/>
  <c r="Y10" i="22"/>
  <c r="Y11" i="22"/>
  <c r="Y24" i="22"/>
  <c r="Y14" i="22"/>
  <c r="Y20" i="22"/>
  <c r="Y19" i="22"/>
  <c r="Y17" i="22"/>
  <c r="Y23" i="22"/>
  <c r="Y15" i="22"/>
  <c r="Y18" i="22"/>
  <c r="Y26" i="22"/>
  <c r="Y13" i="22"/>
  <c r="Y21" i="22"/>
  <c r="Y25" i="22"/>
  <c r="Y16" i="22"/>
  <c r="Y12" i="22"/>
  <c r="W273" i="24"/>
  <c r="W270" i="24"/>
  <c r="W354" i="24" s="1"/>
  <c r="W271" i="24"/>
  <c r="W272" i="24"/>
  <c r="W93" i="22"/>
  <c r="W89" i="22"/>
  <c r="W244" i="22"/>
  <c r="W91" i="22"/>
  <c r="W92" i="22"/>
  <c r="W90" i="22"/>
  <c r="V55" i="22"/>
  <c r="V350" i="24"/>
  <c r="AA27" i="22"/>
  <c r="Y4" i="24"/>
  <c r="X200" i="24"/>
  <c r="W75" i="22"/>
  <c r="W73" i="22"/>
  <c r="W71" i="22"/>
  <c r="W76" i="22"/>
  <c r="W72" i="22"/>
  <c r="T43" i="24"/>
  <c r="T52" i="24"/>
  <c r="T51" i="24"/>
  <c r="T63" i="24"/>
  <c r="T48" i="24"/>
  <c r="T57" i="24"/>
  <c r="T44" i="24"/>
  <c r="T49" i="24"/>
  <c r="T45" i="24"/>
  <c r="T59" i="24"/>
  <c r="T54" i="24"/>
  <c r="T55" i="24"/>
  <c r="T58" i="24"/>
  <c r="T61" i="24"/>
  <c r="T65" i="24"/>
  <c r="T50" i="24"/>
  <c r="T47" i="24"/>
  <c r="T53" i="24"/>
  <c r="T46" i="24"/>
  <c r="T56" i="24"/>
  <c r="T64" i="24"/>
  <c r="T60" i="24"/>
  <c r="T62" i="24"/>
  <c r="S67" i="24"/>
  <c r="V95" i="24"/>
  <c r="W156" i="22"/>
  <c r="W154" i="22"/>
  <c r="W155" i="22"/>
  <c r="V167" i="24"/>
  <c r="W96" i="22"/>
  <c r="W98" i="22"/>
  <c r="W105" i="22"/>
  <c r="W103" i="22"/>
  <c r="W101" i="22"/>
  <c r="W100" i="22"/>
  <c r="W102" i="22"/>
  <c r="W99" i="22"/>
  <c r="W104" i="22"/>
  <c r="W97" i="22"/>
  <c r="S239" i="22"/>
  <c r="S248" i="22" s="1"/>
  <c r="V203" i="22"/>
  <c r="W142" i="22"/>
  <c r="W145" i="22"/>
  <c r="W143" i="22"/>
  <c r="W148" i="22"/>
  <c r="W146" i="22"/>
  <c r="W147" i="22"/>
  <c r="W149" i="22"/>
  <c r="W151" i="22"/>
  <c r="W144" i="22"/>
  <c r="W150" i="22"/>
  <c r="S359" i="24"/>
  <c r="W83" i="22"/>
  <c r="W225" i="22" s="1"/>
  <c r="W80" i="22"/>
  <c r="W85" i="22"/>
  <c r="W79" i="22"/>
  <c r="W84" i="22"/>
  <c r="W228" i="22" s="1"/>
  <c r="W86" i="22"/>
  <c r="W207" i="22" s="1"/>
  <c r="W108" i="22"/>
  <c r="W109" i="22"/>
  <c r="Y28" i="24"/>
  <c r="Y32" i="24"/>
  <c r="Y10" i="24"/>
  <c r="Y12" i="24"/>
  <c r="Y39" i="24"/>
  <c r="Y31" i="24"/>
  <c r="Y22" i="24"/>
  <c r="Y14" i="24"/>
  <c r="Y40" i="24"/>
  <c r="Y33" i="24"/>
  <c r="Y13" i="24"/>
  <c r="Y29" i="24"/>
  <c r="Y36" i="24"/>
  <c r="Y11" i="24"/>
  <c r="Y21" i="24"/>
  <c r="Y25" i="24"/>
  <c r="Y17" i="24"/>
  <c r="Y35" i="24"/>
  <c r="Y16" i="24"/>
  <c r="Y24" i="24"/>
  <c r="Y37" i="24"/>
  <c r="Y30" i="24"/>
  <c r="Y26" i="24"/>
  <c r="Y23" i="24"/>
  <c r="Y18" i="24"/>
  <c r="Y27" i="24"/>
  <c r="Y34" i="24"/>
  <c r="Y38" i="24"/>
  <c r="Y15" i="24"/>
  <c r="Y19" i="24"/>
  <c r="Y311" i="24" s="1"/>
  <c r="Y20" i="24"/>
  <c r="V199" i="22"/>
  <c r="W155" i="24"/>
  <c r="W152" i="24"/>
  <c r="W151" i="24"/>
  <c r="W148" i="24"/>
  <c r="W158" i="24"/>
  <c r="W157" i="24"/>
  <c r="W153" i="24"/>
  <c r="W154" i="24"/>
  <c r="W322" i="24" s="1"/>
  <c r="W156" i="24"/>
  <c r="W159" i="24"/>
  <c r="W150" i="24"/>
  <c r="W327" i="24"/>
  <c r="W149" i="24"/>
  <c r="W57" i="22"/>
  <c r="W238" i="22" s="1"/>
  <c r="W56" i="22"/>
  <c r="V344" i="24"/>
  <c r="V3" i="22"/>
  <c r="X42" i="24"/>
  <c r="W249" i="24"/>
  <c r="W244" i="24"/>
  <c r="W247" i="24"/>
  <c r="W252" i="24"/>
  <c r="W245" i="24"/>
  <c r="W253" i="24"/>
  <c r="W250" i="24"/>
  <c r="W246" i="24"/>
  <c r="W248" i="24"/>
  <c r="W251" i="24"/>
  <c r="V269" i="24"/>
  <c r="T32" i="22"/>
  <c r="T33" i="22"/>
  <c r="T30" i="22"/>
  <c r="T39" i="22"/>
  <c r="T29" i="22"/>
  <c r="T36" i="22"/>
  <c r="T35" i="22"/>
  <c r="T34" i="22"/>
  <c r="T31" i="22"/>
  <c r="W195" i="24"/>
  <c r="W190" i="24"/>
  <c r="W187" i="24"/>
  <c r="W186" i="24"/>
  <c r="W185" i="24"/>
  <c r="W192" i="24"/>
  <c r="W191" i="24"/>
  <c r="W194" i="24"/>
  <c r="W189" i="24"/>
  <c r="W196" i="24"/>
  <c r="W188" i="24"/>
  <c r="W193" i="24"/>
  <c r="W120" i="22"/>
  <c r="W117" i="22"/>
  <c r="W118" i="22"/>
  <c r="W119" i="22"/>
  <c r="V324" i="24"/>
  <c r="W129" i="24"/>
  <c r="W132" i="24"/>
  <c r="W136" i="24"/>
  <c r="W133" i="24"/>
  <c r="W142" i="24"/>
  <c r="W137" i="24"/>
  <c r="W138" i="24"/>
  <c r="W131" i="24"/>
  <c r="W139" i="24"/>
  <c r="W130" i="24"/>
  <c r="W135" i="24"/>
  <c r="W140" i="24"/>
  <c r="W141" i="24"/>
  <c r="W134" i="24"/>
  <c r="W123" i="22"/>
  <c r="W124" i="22"/>
  <c r="W260" i="24"/>
  <c r="W256" i="24"/>
  <c r="W259" i="24"/>
  <c r="W262" i="24"/>
  <c r="W263" i="24"/>
  <c r="W264" i="24"/>
  <c r="W258" i="24"/>
  <c r="W257" i="24"/>
  <c r="W261" i="24"/>
  <c r="X74" i="22"/>
  <c r="Y4" i="22"/>
  <c r="X113" i="22"/>
  <c r="S41" i="22"/>
  <c r="J19" i="16" l="1"/>
  <c r="J34" i="16"/>
  <c r="J25" i="16"/>
  <c r="J14" i="16"/>
  <c r="AH165" i="22"/>
  <c r="S165" i="22"/>
  <c r="S249" i="22"/>
  <c r="P335" i="21"/>
  <c r="L335" i="21"/>
  <c r="L429" i="21"/>
  <c r="O335" i="21"/>
  <c r="Q335" i="21"/>
  <c r="N335" i="21"/>
  <c r="N429" i="21"/>
  <c r="M335" i="21"/>
  <c r="M429" i="21"/>
  <c r="U43" i="16"/>
  <c r="S46" i="16"/>
  <c r="S47" i="16" s="1"/>
  <c r="S54" i="16" s="1"/>
  <c r="T3" i="24"/>
  <c r="W237" i="22"/>
  <c r="W59" i="22"/>
  <c r="V284" i="24"/>
  <c r="V285" i="24" s="1"/>
  <c r="T40" i="16" s="1"/>
  <c r="T51" i="16" s="1"/>
  <c r="T52" i="16" s="1"/>
  <c r="W280" i="24"/>
  <c r="U45" i="16"/>
  <c r="T46" i="16"/>
  <c r="T47" i="16" s="1"/>
  <c r="T54" i="16" s="1"/>
  <c r="U28" i="16"/>
  <c r="U32" i="16"/>
  <c r="D47" i="17"/>
  <c r="AH436" i="21"/>
  <c r="J54" i="16"/>
  <c r="D46" i="17"/>
  <c r="M29" i="16"/>
  <c r="M30" i="16" s="1"/>
  <c r="M25" i="16"/>
  <c r="M26" i="16" s="1"/>
  <c r="M34" i="16"/>
  <c r="M35" i="16" s="1"/>
  <c r="M14" i="16"/>
  <c r="M15" i="16" s="1"/>
  <c r="M19" i="16"/>
  <c r="M20" i="16" s="1"/>
  <c r="M10" i="16"/>
  <c r="M11" i="16" s="1"/>
  <c r="K29" i="16"/>
  <c r="K30" i="16" s="1"/>
  <c r="K10" i="16"/>
  <c r="K11" i="16" s="1"/>
  <c r="K14" i="16"/>
  <c r="K15" i="16" s="1"/>
  <c r="K25" i="16"/>
  <c r="K26" i="16" s="1"/>
  <c r="K19" i="16"/>
  <c r="K20" i="16" s="1"/>
  <c r="K34" i="16"/>
  <c r="K35" i="16" s="1"/>
  <c r="N25" i="16"/>
  <c r="N26" i="16" s="1"/>
  <c r="N34" i="16"/>
  <c r="N35" i="16" s="1"/>
  <c r="N29" i="16"/>
  <c r="N30" i="16" s="1"/>
  <c r="N19" i="16"/>
  <c r="N20" i="16" s="1"/>
  <c r="N14" i="16"/>
  <c r="N15" i="16" s="1"/>
  <c r="N10" i="16"/>
  <c r="N11" i="16" s="1"/>
  <c r="L29" i="16"/>
  <c r="L30" i="16" s="1"/>
  <c r="L10" i="16"/>
  <c r="L11" i="16" s="1"/>
  <c r="L25" i="16"/>
  <c r="L26" i="16" s="1"/>
  <c r="L19" i="16"/>
  <c r="L20" i="16" s="1"/>
  <c r="L14" i="16"/>
  <c r="L15" i="16" s="1"/>
  <c r="L34" i="16"/>
  <c r="L35" i="16" s="1"/>
  <c r="O29" i="16"/>
  <c r="O30" i="16" s="1"/>
  <c r="O25" i="16"/>
  <c r="O26" i="16" s="1"/>
  <c r="O34" i="16"/>
  <c r="O35" i="16" s="1"/>
  <c r="O19" i="16"/>
  <c r="O20" i="16" s="1"/>
  <c r="O10" i="16"/>
  <c r="O11" i="16" s="1"/>
  <c r="O14" i="16"/>
  <c r="O15" i="16" s="1"/>
  <c r="U164" i="22"/>
  <c r="U340" i="21"/>
  <c r="J11" i="16"/>
  <c r="J26" i="16"/>
  <c r="J20" i="16"/>
  <c r="J15" i="16"/>
  <c r="J35" i="16"/>
  <c r="J30" i="16"/>
  <c r="Y63" i="16"/>
  <c r="Y68" i="16"/>
  <c r="Y69" i="16" s="1"/>
  <c r="Z63" i="16"/>
  <c r="Z64" i="16" s="1"/>
  <c r="Z68" i="16"/>
  <c r="Z69" i="16" s="1"/>
  <c r="AA66" i="16"/>
  <c r="W404" i="21"/>
  <c r="X145" i="24"/>
  <c r="X143" i="24"/>
  <c r="X144" i="24"/>
  <c r="Y338" i="24"/>
  <c r="S369" i="24"/>
  <c r="S278" i="24" s="1"/>
  <c r="W116" i="22"/>
  <c r="V162" i="22"/>
  <c r="V163" i="22"/>
  <c r="W95" i="22"/>
  <c r="X82" i="22"/>
  <c r="X81" i="22"/>
  <c r="X52" i="22"/>
  <c r="X53" i="22"/>
  <c r="X50" i="22"/>
  <c r="V33" i="16" s="1"/>
  <c r="X49" i="22"/>
  <c r="X43" i="22"/>
  <c r="X45" i="22"/>
  <c r="X46" i="22"/>
  <c r="X44" i="22"/>
  <c r="X47" i="22"/>
  <c r="V24" i="16" s="1"/>
  <c r="X48" i="22"/>
  <c r="X51" i="22"/>
  <c r="Y222" i="22"/>
  <c r="U37" i="22"/>
  <c r="U38" i="22"/>
  <c r="W246" i="22"/>
  <c r="X325" i="21"/>
  <c r="W401" i="21"/>
  <c r="W320" i="21"/>
  <c r="W390" i="21"/>
  <c r="W426" i="21"/>
  <c r="W407" i="21"/>
  <c r="W280" i="21"/>
  <c r="W171" i="21"/>
  <c r="W368" i="21"/>
  <c r="W255" i="21"/>
  <c r="W187" i="21"/>
  <c r="W234" i="21"/>
  <c r="W244" i="21"/>
  <c r="AH428" i="21"/>
  <c r="X417" i="21"/>
  <c r="X333" i="21"/>
  <c r="X408" i="21"/>
  <c r="W379" i="21"/>
  <c r="X165" i="21"/>
  <c r="X154" i="21"/>
  <c r="X169" i="21"/>
  <c r="X166" i="21"/>
  <c r="X150" i="21"/>
  <c r="X160" i="21"/>
  <c r="X157" i="21"/>
  <c r="X159" i="21"/>
  <c r="X151" i="21"/>
  <c r="X163" i="21"/>
  <c r="X167" i="21"/>
  <c r="X152" i="21"/>
  <c r="X156" i="21"/>
  <c r="X149" i="21"/>
  <c r="X162" i="21"/>
  <c r="X164" i="21"/>
  <c r="X168" i="21"/>
  <c r="X153" i="21"/>
  <c r="X155" i="21"/>
  <c r="X161" i="21"/>
  <c r="X158" i="21"/>
  <c r="X327" i="21"/>
  <c r="X326" i="21"/>
  <c r="X328" i="21"/>
  <c r="X330" i="21"/>
  <c r="X329" i="21"/>
  <c r="X324" i="21"/>
  <c r="X341" i="21" s="1"/>
  <c r="W413" i="21"/>
  <c r="X246" i="21"/>
  <c r="X248" i="21"/>
  <c r="X245" i="21"/>
  <c r="X249" i="21"/>
  <c r="X253" i="21"/>
  <c r="X247" i="21"/>
  <c r="X252" i="21"/>
  <c r="X250" i="21"/>
  <c r="X251" i="21"/>
  <c r="X123" i="21"/>
  <c r="X125" i="21"/>
  <c r="X121" i="21"/>
  <c r="X116" i="21"/>
  <c r="X126" i="21"/>
  <c r="X114" i="21"/>
  <c r="X124" i="21"/>
  <c r="X115" i="21"/>
  <c r="X127" i="21"/>
  <c r="X119" i="21"/>
  <c r="X128" i="21"/>
  <c r="X118" i="21"/>
  <c r="X129" i="21"/>
  <c r="X120" i="21"/>
  <c r="X122" i="21"/>
  <c r="X117" i="21"/>
  <c r="W332" i="21"/>
  <c r="X293" i="21"/>
  <c r="X296" i="21"/>
  <c r="X290" i="21"/>
  <c r="X283" i="21"/>
  <c r="X282" i="21"/>
  <c r="X295" i="21"/>
  <c r="X284" i="21"/>
  <c r="X294" i="21"/>
  <c r="X287" i="21"/>
  <c r="X288" i="21"/>
  <c r="X297" i="21"/>
  <c r="X285" i="21"/>
  <c r="X286" i="21"/>
  <c r="X291" i="21"/>
  <c r="X298" i="21"/>
  <c r="X289" i="21"/>
  <c r="X281" i="21"/>
  <c r="X292" i="21"/>
  <c r="X256" i="21"/>
  <c r="X257" i="21"/>
  <c r="X270" i="21"/>
  <c r="X262" i="21"/>
  <c r="X269" i="21"/>
  <c r="X267" i="21"/>
  <c r="X275" i="21"/>
  <c r="X266" i="21"/>
  <c r="X259" i="21"/>
  <c r="X258" i="21"/>
  <c r="X276" i="21"/>
  <c r="X264" i="21"/>
  <c r="X261" i="21"/>
  <c r="X271" i="21"/>
  <c r="X265" i="21"/>
  <c r="X278" i="21"/>
  <c r="X273" i="21"/>
  <c r="X263" i="21"/>
  <c r="X274" i="21"/>
  <c r="X272" i="21"/>
  <c r="X277" i="21"/>
  <c r="X260" i="21"/>
  <c r="X268" i="21"/>
  <c r="W402" i="21"/>
  <c r="W425" i="21"/>
  <c r="X137" i="21"/>
  <c r="X136" i="21"/>
  <c r="X144" i="21"/>
  <c r="X145" i="21"/>
  <c r="X132" i="21"/>
  <c r="X135" i="21"/>
  <c r="X138" i="21"/>
  <c r="X141" i="21"/>
  <c r="X146" i="21"/>
  <c r="X134" i="21"/>
  <c r="X142" i="21"/>
  <c r="X139" i="21"/>
  <c r="X143" i="21"/>
  <c r="X140" i="21"/>
  <c r="X133" i="21"/>
  <c r="X240" i="21"/>
  <c r="X235" i="21"/>
  <c r="X236" i="21"/>
  <c r="X238" i="21"/>
  <c r="X239" i="21"/>
  <c r="X237" i="21"/>
  <c r="X242" i="21"/>
  <c r="X241" i="21"/>
  <c r="W419" i="21"/>
  <c r="X318" i="21"/>
  <c r="X315" i="21"/>
  <c r="X316" i="21"/>
  <c r="X301" i="21"/>
  <c r="X309" i="21"/>
  <c r="X312" i="21"/>
  <c r="X310" i="21"/>
  <c r="X302" i="21"/>
  <c r="X314" i="21"/>
  <c r="X308" i="21"/>
  <c r="X313" i="21"/>
  <c r="X306" i="21"/>
  <c r="X317" i="21"/>
  <c r="X311" i="21"/>
  <c r="X304" i="21"/>
  <c r="X305" i="21"/>
  <c r="X303" i="21"/>
  <c r="X307" i="21"/>
  <c r="X411" i="21" s="1"/>
  <c r="X205" i="21"/>
  <c r="X208" i="21"/>
  <c r="X210" i="21"/>
  <c r="X207" i="21"/>
  <c r="X212" i="21"/>
  <c r="X209" i="21"/>
  <c r="X211" i="21"/>
  <c r="X206" i="21"/>
  <c r="X203" i="21"/>
  <c r="X204" i="21"/>
  <c r="W418" i="21"/>
  <c r="X184" i="21"/>
  <c r="X174" i="21"/>
  <c r="X179" i="21"/>
  <c r="X172" i="21"/>
  <c r="X173" i="21"/>
  <c r="X185" i="21"/>
  <c r="X178" i="21"/>
  <c r="X183" i="21"/>
  <c r="X177" i="21"/>
  <c r="X182" i="21"/>
  <c r="X176" i="21"/>
  <c r="X181" i="21"/>
  <c r="X175" i="21"/>
  <c r="X180" i="21"/>
  <c r="X220" i="21"/>
  <c r="X222" i="21"/>
  <c r="X221" i="21"/>
  <c r="X223" i="21"/>
  <c r="X225" i="21"/>
  <c r="X228" i="21"/>
  <c r="X218" i="21"/>
  <c r="X219" i="21"/>
  <c r="X215" i="21"/>
  <c r="X232" i="21"/>
  <c r="X217" i="21"/>
  <c r="X224" i="21"/>
  <c r="X227" i="21"/>
  <c r="X216" i="21"/>
  <c r="X231" i="21"/>
  <c r="X229" i="21"/>
  <c r="X226" i="21"/>
  <c r="X230" i="21"/>
  <c r="W410" i="21"/>
  <c r="X197" i="21"/>
  <c r="X196" i="21"/>
  <c r="X190" i="21"/>
  <c r="X194" i="21"/>
  <c r="X188" i="21"/>
  <c r="X195" i="21"/>
  <c r="X193" i="21"/>
  <c r="X192" i="21"/>
  <c r="X200" i="21"/>
  <c r="X199" i="21"/>
  <c r="X191" i="21"/>
  <c r="X198" i="21"/>
  <c r="X189" i="21"/>
  <c r="W202" i="21"/>
  <c r="W369" i="21"/>
  <c r="W126" i="22"/>
  <c r="W107" i="22"/>
  <c r="W158" i="22"/>
  <c r="W161" i="22" s="1"/>
  <c r="V283" i="24"/>
  <c r="W141" i="22"/>
  <c r="W153" i="22"/>
  <c r="W167" i="24"/>
  <c r="W349" i="24"/>
  <c r="W281" i="24"/>
  <c r="W95" i="24"/>
  <c r="W236" i="22"/>
  <c r="W352" i="24"/>
  <c r="T67" i="24"/>
  <c r="W161" i="24"/>
  <c r="W111" i="22"/>
  <c r="W243" i="24"/>
  <c r="W198" i="24"/>
  <c r="W122" i="22"/>
  <c r="W215" i="24"/>
  <c r="W184" i="24"/>
  <c r="W55" i="22"/>
  <c r="Y336" i="24"/>
  <c r="W78" i="22"/>
  <c r="W208" i="24"/>
  <c r="W255" i="24"/>
  <c r="W199" i="22"/>
  <c r="W221" i="22"/>
  <c r="W266" i="24"/>
  <c r="W342" i="24"/>
  <c r="T359" i="24"/>
  <c r="Y337" i="24"/>
  <c r="W88" i="22"/>
  <c r="W331" i="24"/>
  <c r="W147" i="24"/>
  <c r="W102" i="24"/>
  <c r="X129" i="24"/>
  <c r="X132" i="24"/>
  <c r="X131" i="24"/>
  <c r="X136" i="24"/>
  <c r="X138" i="24"/>
  <c r="X130" i="24"/>
  <c r="X133" i="24"/>
  <c r="X135" i="24"/>
  <c r="X139" i="24"/>
  <c r="X142" i="24"/>
  <c r="X137" i="24"/>
  <c r="X140" i="24"/>
  <c r="X134" i="24"/>
  <c r="X141" i="24"/>
  <c r="X96" i="22"/>
  <c r="X98" i="22"/>
  <c r="X105" i="22"/>
  <c r="X103" i="22"/>
  <c r="X101" i="22"/>
  <c r="X102" i="22"/>
  <c r="X100" i="22"/>
  <c r="X99" i="22"/>
  <c r="X97" i="22"/>
  <c r="X104" i="22"/>
  <c r="Y343" i="24"/>
  <c r="X171" i="24"/>
  <c r="X182" i="24"/>
  <c r="X181" i="24"/>
  <c r="X180" i="24"/>
  <c r="X169" i="24"/>
  <c r="X176" i="24"/>
  <c r="X173" i="24"/>
  <c r="X177" i="24"/>
  <c r="X172" i="24"/>
  <c r="X168" i="24"/>
  <c r="X170" i="24"/>
  <c r="X174" i="24"/>
  <c r="X175" i="24"/>
  <c r="X179" i="24"/>
  <c r="X178" i="24"/>
  <c r="W350" i="24"/>
  <c r="X96" i="24"/>
  <c r="X100" i="24"/>
  <c r="X97" i="24"/>
  <c r="X99" i="24"/>
  <c r="X314" i="24" s="1"/>
  <c r="X98" i="24"/>
  <c r="W325" i="24"/>
  <c r="X127" i="22"/>
  <c r="X128" i="22"/>
  <c r="X131" i="22"/>
  <c r="X130" i="22"/>
  <c r="X139" i="22"/>
  <c r="X129" i="22"/>
  <c r="X135" i="22"/>
  <c r="X133" i="22"/>
  <c r="X136" i="22"/>
  <c r="X134" i="22"/>
  <c r="X138" i="22"/>
  <c r="X137" i="22"/>
  <c r="X132" i="22"/>
  <c r="X114" i="22"/>
  <c r="X112" i="22"/>
  <c r="AA41" i="24"/>
  <c r="AB2" i="24"/>
  <c r="X209" i="24"/>
  <c r="X211" i="24"/>
  <c r="X210" i="24"/>
  <c r="X213" i="24"/>
  <c r="X212" i="24"/>
  <c r="W365" i="24"/>
  <c r="W355" i="24"/>
  <c r="Z10" i="24"/>
  <c r="Z31" i="24"/>
  <c r="Z32" i="24"/>
  <c r="Z28" i="24"/>
  <c r="Z12" i="24"/>
  <c r="Z39" i="24"/>
  <c r="Z22" i="24"/>
  <c r="Z14" i="24"/>
  <c r="Z33" i="24"/>
  <c r="Z13" i="24"/>
  <c r="Z18" i="24"/>
  <c r="Z20" i="24"/>
  <c r="Z25" i="24"/>
  <c r="Z19" i="24"/>
  <c r="Z311" i="24" s="1"/>
  <c r="Z29" i="24"/>
  <c r="Z36" i="24"/>
  <c r="Z40" i="24"/>
  <c r="Z11" i="24"/>
  <c r="Z21" i="24"/>
  <c r="Z16" i="24"/>
  <c r="Z35" i="24"/>
  <c r="Z23" i="24"/>
  <c r="Z15" i="24"/>
  <c r="Z24" i="24"/>
  <c r="Z26" i="24"/>
  <c r="Z30" i="24"/>
  <c r="Z27" i="24"/>
  <c r="Z38" i="24"/>
  <c r="Z34" i="24"/>
  <c r="Z17" i="24"/>
  <c r="Z37" i="24"/>
  <c r="X195" i="24"/>
  <c r="X190" i="24"/>
  <c r="X186" i="24"/>
  <c r="X187" i="24"/>
  <c r="X188" i="24"/>
  <c r="X185" i="24"/>
  <c r="X194" i="24"/>
  <c r="X189" i="24"/>
  <c r="X196" i="24"/>
  <c r="X191" i="24"/>
  <c r="X192" i="24"/>
  <c r="X193" i="24"/>
  <c r="W358" i="24"/>
  <c r="W348" i="24"/>
  <c r="X156" i="22"/>
  <c r="X154" i="22"/>
  <c r="X155" i="22"/>
  <c r="X57" i="22"/>
  <c r="X238" i="22" s="1"/>
  <c r="X56" i="22"/>
  <c r="T360" i="24"/>
  <c r="X83" i="24"/>
  <c r="V50" i="16" s="1"/>
  <c r="X74" i="24"/>
  <c r="X78" i="24"/>
  <c r="X282" i="24" s="1"/>
  <c r="X71" i="24"/>
  <c r="X79" i="24"/>
  <c r="V41" i="16" s="1"/>
  <c r="X91" i="24"/>
  <c r="X85" i="24"/>
  <c r="X86" i="24"/>
  <c r="X89" i="24"/>
  <c r="X72" i="24"/>
  <c r="X90" i="24"/>
  <c r="X76" i="24"/>
  <c r="X69" i="24"/>
  <c r="X87" i="24"/>
  <c r="X77" i="24"/>
  <c r="X80" i="24"/>
  <c r="V42" i="16" s="1"/>
  <c r="X68" i="24"/>
  <c r="X92" i="24"/>
  <c r="X84" i="24"/>
  <c r="X93" i="24"/>
  <c r="X82" i="24"/>
  <c r="X75" i="24"/>
  <c r="X88" i="24"/>
  <c r="X81" i="24"/>
  <c r="V49" i="16" s="1"/>
  <c r="X70" i="24"/>
  <c r="X73" i="24"/>
  <c r="Y204" i="22"/>
  <c r="W269" i="24"/>
  <c r="X117" i="22"/>
  <c r="X120" i="22"/>
  <c r="X118" i="22"/>
  <c r="X119" i="22"/>
  <c r="X230" i="24"/>
  <c r="X220" i="24"/>
  <c r="X216" i="24"/>
  <c r="X237" i="24"/>
  <c r="X221" i="24"/>
  <c r="X219" i="24"/>
  <c r="X227" i="24"/>
  <c r="X225" i="24"/>
  <c r="X328" i="24" s="1"/>
  <c r="X218" i="24"/>
  <c r="X233" i="24"/>
  <c r="X224" i="24"/>
  <c r="X240" i="24"/>
  <c r="X229" i="24"/>
  <c r="X231" i="24"/>
  <c r="X234" i="24"/>
  <c r="X241" i="24"/>
  <c r="X222" i="24"/>
  <c r="X232" i="24"/>
  <c r="X223" i="24"/>
  <c r="X217" i="24"/>
  <c r="X235" i="24"/>
  <c r="X238" i="24"/>
  <c r="X236" i="24"/>
  <c r="X226" i="24"/>
  <c r="X239" i="24"/>
  <c r="X228" i="24"/>
  <c r="X93" i="22"/>
  <c r="X89" i="22"/>
  <c r="X244" i="22"/>
  <c r="X90" i="22"/>
  <c r="X92" i="22"/>
  <c r="X91" i="22"/>
  <c r="Z4" i="24"/>
  <c r="Y200" i="24"/>
  <c r="W351" i="24"/>
  <c r="Z4" i="22"/>
  <c r="Y113" i="22"/>
  <c r="Y74" i="22"/>
  <c r="W3" i="22"/>
  <c r="W334" i="24"/>
  <c r="Y326" i="24"/>
  <c r="X155" i="24"/>
  <c r="X151" i="24"/>
  <c r="X158" i="24"/>
  <c r="X148" i="24"/>
  <c r="X152" i="24"/>
  <c r="X157" i="24"/>
  <c r="X153" i="24"/>
  <c r="X154" i="24"/>
  <c r="X322" i="24" s="1"/>
  <c r="X159" i="24"/>
  <c r="X156" i="24"/>
  <c r="X327" i="24"/>
  <c r="X149" i="24"/>
  <c r="X150" i="24"/>
  <c r="X71" i="22"/>
  <c r="X73" i="22"/>
  <c r="X75" i="22"/>
  <c r="X76" i="22"/>
  <c r="X72" i="22"/>
  <c r="W308" i="24"/>
  <c r="T239" i="22"/>
  <c r="T248" i="22" s="1"/>
  <c r="U32" i="22"/>
  <c r="U35" i="22"/>
  <c r="U29" i="22"/>
  <c r="U39" i="22"/>
  <c r="U36" i="22"/>
  <c r="U31" i="22"/>
  <c r="U30" i="22"/>
  <c r="U34" i="22"/>
  <c r="U33" i="22"/>
  <c r="X260" i="24"/>
  <c r="X256" i="24"/>
  <c r="X259" i="24"/>
  <c r="X262" i="24"/>
  <c r="X263" i="24"/>
  <c r="X258" i="24"/>
  <c r="X261" i="24"/>
  <c r="X257" i="24"/>
  <c r="X264" i="24"/>
  <c r="W234" i="22"/>
  <c r="X244" i="24"/>
  <c r="X249" i="24"/>
  <c r="X247" i="24"/>
  <c r="X251" i="24"/>
  <c r="X245" i="24"/>
  <c r="X253" i="24"/>
  <c r="X250" i="24"/>
  <c r="X246" i="24"/>
  <c r="X248" i="24"/>
  <c r="X252" i="24"/>
  <c r="X123" i="22"/>
  <c r="X124" i="22"/>
  <c r="X366" i="24"/>
  <c r="X204" i="24"/>
  <c r="X205" i="24"/>
  <c r="X206" i="24"/>
  <c r="X203" i="24"/>
  <c r="Y28" i="22"/>
  <c r="X83" i="22"/>
  <c r="X225" i="22" s="1"/>
  <c r="X80" i="22"/>
  <c r="X86" i="22"/>
  <c r="X207" i="22" s="1"/>
  <c r="X85" i="22"/>
  <c r="X84" i="22"/>
  <c r="X228" i="22" s="1"/>
  <c r="X79" i="22"/>
  <c r="X273" i="24"/>
  <c r="X272" i="24"/>
  <c r="X270" i="24"/>
  <c r="X354" i="24" s="1"/>
  <c r="X271" i="24"/>
  <c r="X108" i="22"/>
  <c r="X109" i="22"/>
  <c r="AB2" i="22"/>
  <c r="W275" i="24"/>
  <c r="W320" i="24"/>
  <c r="X42" i="22"/>
  <c r="X142" i="22"/>
  <c r="X151" i="22"/>
  <c r="X146" i="22"/>
  <c r="X145" i="22"/>
  <c r="X147" i="22"/>
  <c r="X143" i="22"/>
  <c r="X148" i="22"/>
  <c r="X149" i="22"/>
  <c r="X144" i="22"/>
  <c r="X150" i="22"/>
  <c r="T41" i="22"/>
  <c r="Z22" i="22"/>
  <c r="Z10" i="22"/>
  <c r="Z11" i="22"/>
  <c r="Z24" i="22"/>
  <c r="Z14" i="22"/>
  <c r="Z19" i="22"/>
  <c r="Z23" i="22"/>
  <c r="Z15" i="22"/>
  <c r="Z17" i="22"/>
  <c r="Z25" i="22"/>
  <c r="Z21" i="22"/>
  <c r="Z18" i="22"/>
  <c r="Z26" i="22"/>
  <c r="Z13" i="22"/>
  <c r="Z20" i="22"/>
  <c r="Z16" i="22"/>
  <c r="Z12" i="22"/>
  <c r="Y233" i="22"/>
  <c r="W335" i="24"/>
  <c r="W223" i="22"/>
  <c r="W330" i="24"/>
  <c r="U43" i="24"/>
  <c r="U51" i="24"/>
  <c r="U44" i="24"/>
  <c r="U63" i="24"/>
  <c r="U48" i="24"/>
  <c r="U62" i="24"/>
  <c r="U52" i="24"/>
  <c r="U65" i="24"/>
  <c r="U59" i="24"/>
  <c r="U49" i="24"/>
  <c r="U53" i="24"/>
  <c r="U50" i="24"/>
  <c r="U57" i="24"/>
  <c r="U46" i="24"/>
  <c r="U56" i="24"/>
  <c r="U47" i="24"/>
  <c r="U55" i="24"/>
  <c r="U64" i="24"/>
  <c r="U58" i="24"/>
  <c r="U61" i="24"/>
  <c r="U54" i="24"/>
  <c r="U60" i="24"/>
  <c r="U45" i="24"/>
  <c r="X267" i="24"/>
  <c r="X345" i="24" s="1"/>
  <c r="W357" i="24"/>
  <c r="Y42" i="24"/>
  <c r="X199" i="24"/>
  <c r="X202" i="24" s="1"/>
  <c r="X162" i="24"/>
  <c r="X163" i="24"/>
  <c r="X165" i="24"/>
  <c r="X164" i="24"/>
  <c r="T165" i="22" l="1"/>
  <c r="T249" i="22"/>
  <c r="X334" i="21"/>
  <c r="L22" i="16"/>
  <c r="O22" i="16"/>
  <c r="N22" i="16"/>
  <c r="W283" i="24"/>
  <c r="V43" i="16"/>
  <c r="U3" i="24"/>
  <c r="X280" i="24"/>
  <c r="V45" i="16"/>
  <c r="X237" i="22"/>
  <c r="X59" i="22"/>
  <c r="V28" i="16"/>
  <c r="V32" i="16"/>
  <c r="D48" i="17"/>
  <c r="M22" i="16"/>
  <c r="K22" i="16"/>
  <c r="K37" i="16"/>
  <c r="N37" i="16"/>
  <c r="O37" i="16"/>
  <c r="V164" i="22"/>
  <c r="V340" i="21"/>
  <c r="L37" i="16"/>
  <c r="M37" i="16"/>
  <c r="J37" i="16"/>
  <c r="J22" i="16"/>
  <c r="Z71" i="16"/>
  <c r="AB66" i="16"/>
  <c r="Y64" i="16"/>
  <c r="X404" i="21"/>
  <c r="Y143" i="24"/>
  <c r="Y144" i="24"/>
  <c r="Y145" i="24"/>
  <c r="Z338" i="24"/>
  <c r="X116" i="22"/>
  <c r="W162" i="22"/>
  <c r="W163" i="22"/>
  <c r="X95" i="22"/>
  <c r="Y81" i="22"/>
  <c r="Y82" i="22"/>
  <c r="Y43" i="22"/>
  <c r="Y50" i="22"/>
  <c r="W33" i="16" s="1"/>
  <c r="Y44" i="22"/>
  <c r="Y52" i="22"/>
  <c r="Y48" i="22"/>
  <c r="Y45" i="22"/>
  <c r="Y51" i="22"/>
  <c r="Y46" i="22"/>
  <c r="Y49" i="22"/>
  <c r="Y47" i="22"/>
  <c r="W24" i="16" s="1"/>
  <c r="Y53" i="22"/>
  <c r="Z222" i="22"/>
  <c r="X199" i="22"/>
  <c r="V38" i="22"/>
  <c r="V37" i="22"/>
  <c r="Y325" i="21"/>
  <c r="X401" i="21"/>
  <c r="X407" i="21"/>
  <c r="X187" i="21"/>
  <c r="X255" i="21"/>
  <c r="X280" i="21"/>
  <c r="X171" i="21"/>
  <c r="X234" i="21"/>
  <c r="X320" i="21"/>
  <c r="X368" i="21"/>
  <c r="X244" i="21"/>
  <c r="X339" i="21"/>
  <c r="X419" i="21"/>
  <c r="Y417" i="21"/>
  <c r="X369" i="21"/>
  <c r="Y121" i="21"/>
  <c r="Y116" i="21"/>
  <c r="Y126" i="21"/>
  <c r="Y118" i="21"/>
  <c r="Y124" i="21"/>
  <c r="Y115" i="21"/>
  <c r="Y127" i="21"/>
  <c r="Y114" i="21"/>
  <c r="Y119" i="21"/>
  <c r="Y117" i="21"/>
  <c r="Y128" i="21"/>
  <c r="Y129" i="21"/>
  <c r="Y120" i="21"/>
  <c r="Y122" i="21"/>
  <c r="Y123" i="21"/>
  <c r="Y125" i="21"/>
  <c r="X424" i="21"/>
  <c r="Y408" i="21"/>
  <c r="X403" i="21"/>
  <c r="Y145" i="21"/>
  <c r="Y138" i="21"/>
  <c r="Y142" i="21"/>
  <c r="Y144" i="21"/>
  <c r="Y143" i="21"/>
  <c r="Y141" i="21"/>
  <c r="Y146" i="21"/>
  <c r="Y132" i="21"/>
  <c r="Y133" i="21"/>
  <c r="Y140" i="21"/>
  <c r="Y135" i="21"/>
  <c r="Y137" i="21"/>
  <c r="Y134" i="21"/>
  <c r="Y136" i="21"/>
  <c r="Y139" i="21"/>
  <c r="X383" i="21"/>
  <c r="Y207" i="21"/>
  <c r="Y210" i="21"/>
  <c r="Y212" i="21"/>
  <c r="Y209" i="21"/>
  <c r="Y211" i="21"/>
  <c r="Y204" i="21"/>
  <c r="Y206" i="21"/>
  <c r="Y203" i="21"/>
  <c r="Y208" i="21"/>
  <c r="Y205" i="21"/>
  <c r="X390" i="21"/>
  <c r="X379" i="21"/>
  <c r="Y197" i="21"/>
  <c r="Y193" i="21"/>
  <c r="Y194" i="21"/>
  <c r="Y191" i="21"/>
  <c r="Y190" i="21"/>
  <c r="Y198" i="21"/>
  <c r="Y192" i="21"/>
  <c r="Y196" i="21"/>
  <c r="Y199" i="21"/>
  <c r="Y188" i="21"/>
  <c r="Y195" i="21"/>
  <c r="Y200" i="21"/>
  <c r="Y189" i="21"/>
  <c r="X202" i="21"/>
  <c r="X426" i="21"/>
  <c r="X413" i="21"/>
  <c r="Y222" i="21"/>
  <c r="Y221" i="21"/>
  <c r="Y220" i="21"/>
  <c r="Y223" i="21"/>
  <c r="Y225" i="21"/>
  <c r="Y228" i="21"/>
  <c r="Y219" i="21"/>
  <c r="Y215" i="21"/>
  <c r="Y218" i="21"/>
  <c r="Y227" i="21"/>
  <c r="Y217" i="21"/>
  <c r="Y224" i="21"/>
  <c r="Y216" i="21"/>
  <c r="Y229" i="21"/>
  <c r="Y231" i="21"/>
  <c r="Y226" i="21"/>
  <c r="Y230" i="21"/>
  <c r="Y232" i="21"/>
  <c r="Y256" i="21"/>
  <c r="Y270" i="21"/>
  <c r="Y262" i="21"/>
  <c r="Y274" i="21"/>
  <c r="Y268" i="21"/>
  <c r="Y269" i="21"/>
  <c r="Y275" i="21"/>
  <c r="Y257" i="21"/>
  <c r="Y259" i="21"/>
  <c r="Y276" i="21"/>
  <c r="Y264" i="21"/>
  <c r="Y267" i="21"/>
  <c r="Y261" i="21"/>
  <c r="Y273" i="21"/>
  <c r="Y265" i="21"/>
  <c r="Y278" i="21"/>
  <c r="Y272" i="21"/>
  <c r="Y263" i="21"/>
  <c r="Y258" i="21"/>
  <c r="Y277" i="21"/>
  <c r="Y260" i="21"/>
  <c r="Y271" i="21"/>
  <c r="Y266" i="21"/>
  <c r="Y174" i="21"/>
  <c r="Y184" i="21"/>
  <c r="Y172" i="21"/>
  <c r="Y185" i="21"/>
  <c r="Y178" i="21"/>
  <c r="Y183" i="21"/>
  <c r="Y173" i="21"/>
  <c r="Y177" i="21"/>
  <c r="Y182" i="21"/>
  <c r="Y176" i="21"/>
  <c r="Y181" i="21"/>
  <c r="Y175" i="21"/>
  <c r="Y180" i="21"/>
  <c r="Y179" i="21"/>
  <c r="Y240" i="21"/>
  <c r="Y239" i="21"/>
  <c r="Y241" i="21"/>
  <c r="Y237" i="21"/>
  <c r="Y235" i="21"/>
  <c r="Y238" i="21"/>
  <c r="Y236" i="21"/>
  <c r="Y242" i="21"/>
  <c r="X332" i="21"/>
  <c r="Y286" i="21"/>
  <c r="Y296" i="21"/>
  <c r="Y295" i="21"/>
  <c r="Y290" i="21"/>
  <c r="Y283" i="21"/>
  <c r="Y282" i="21"/>
  <c r="Y293" i="21"/>
  <c r="Y287" i="21"/>
  <c r="Y284" i="21"/>
  <c r="Y294" i="21"/>
  <c r="Y297" i="21"/>
  <c r="Y288" i="21"/>
  <c r="Y291" i="21"/>
  <c r="Y289" i="21"/>
  <c r="Y298" i="21"/>
  <c r="Y292" i="21"/>
  <c r="Y285" i="21"/>
  <c r="Y281" i="21"/>
  <c r="X402" i="21"/>
  <c r="Y315" i="21"/>
  <c r="Y308" i="21"/>
  <c r="Y301" i="21"/>
  <c r="Y309" i="21"/>
  <c r="Y313" i="21"/>
  <c r="Y312" i="21"/>
  <c r="Y304" i="21"/>
  <c r="Y314" i="21"/>
  <c r="Y318" i="21"/>
  <c r="Y306" i="21"/>
  <c r="Y305" i="21"/>
  <c r="Y303" i="21"/>
  <c r="Y302" i="21"/>
  <c r="Y310" i="21"/>
  <c r="Y316" i="21"/>
  <c r="Y317" i="21"/>
  <c r="Y307" i="21"/>
  <c r="Y411" i="21" s="1"/>
  <c r="Y311" i="21"/>
  <c r="X425" i="21"/>
  <c r="X410" i="21"/>
  <c r="Y333" i="21"/>
  <c r="X416" i="21"/>
  <c r="X418" i="21"/>
  <c r="Y327" i="21"/>
  <c r="Y326" i="21"/>
  <c r="Y330" i="21"/>
  <c r="Y324" i="21"/>
  <c r="Y341" i="21" s="1"/>
  <c r="Y328" i="21"/>
  <c r="Y329" i="21"/>
  <c r="Y249" i="21"/>
  <c r="Y248" i="21"/>
  <c r="Y245" i="21"/>
  <c r="Y250" i="21"/>
  <c r="Y246" i="21"/>
  <c r="Y253" i="21"/>
  <c r="Y247" i="21"/>
  <c r="Y251" i="21"/>
  <c r="Y252" i="21"/>
  <c r="X389" i="21"/>
  <c r="Y154" i="21"/>
  <c r="Y166" i="21"/>
  <c r="Y150" i="21"/>
  <c r="Y151" i="21"/>
  <c r="Y160" i="21"/>
  <c r="Y169" i="21"/>
  <c r="Y158" i="21"/>
  <c r="Y165" i="21"/>
  <c r="Y163" i="21"/>
  <c r="Y167" i="21"/>
  <c r="Y149" i="21"/>
  <c r="Y152" i="21"/>
  <c r="Y156" i="21"/>
  <c r="Y168" i="21"/>
  <c r="Y162" i="21"/>
  <c r="Y164" i="21"/>
  <c r="Y153" i="21"/>
  <c r="Y155" i="21"/>
  <c r="Y161" i="21"/>
  <c r="Y157" i="21"/>
  <c r="Y159" i="21"/>
  <c r="Z28" i="22"/>
  <c r="Z326" i="24"/>
  <c r="X349" i="24"/>
  <c r="X348" i="24"/>
  <c r="X153" i="22"/>
  <c r="W284" i="24"/>
  <c r="W285" i="24" s="1"/>
  <c r="U40" i="16" s="1"/>
  <c r="U51" i="16" s="1"/>
  <c r="U52" i="16" s="1"/>
  <c r="U41" i="22"/>
  <c r="X88" i="22"/>
  <c r="T369" i="24"/>
  <c r="T278" i="24" s="1"/>
  <c r="X111" i="22"/>
  <c r="X365" i="24"/>
  <c r="X246" i="22"/>
  <c r="X107" i="22"/>
  <c r="X55" i="22"/>
  <c r="X122" i="22"/>
  <c r="X198" i="24"/>
  <c r="X334" i="24"/>
  <c r="X236" i="22"/>
  <c r="X331" i="24"/>
  <c r="X215" i="24"/>
  <c r="X266" i="24"/>
  <c r="X243" i="24"/>
  <c r="X208" i="24"/>
  <c r="X358" i="24"/>
  <c r="X184" i="24"/>
  <c r="X126" i="22"/>
  <c r="X158" i="22"/>
  <c r="X161" i="22" s="1"/>
  <c r="X255" i="24"/>
  <c r="X141" i="22"/>
  <c r="X342" i="24"/>
  <c r="Z337" i="24"/>
  <c r="AA22" i="22"/>
  <c r="AA10" i="22"/>
  <c r="AA11" i="22"/>
  <c r="AA24" i="22"/>
  <c r="AA21" i="22"/>
  <c r="AA23" i="22"/>
  <c r="AA15" i="22"/>
  <c r="AA25" i="22"/>
  <c r="AA14" i="22"/>
  <c r="AA20" i="22"/>
  <c r="AA18" i="22"/>
  <c r="AA26" i="22"/>
  <c r="AA17" i="22"/>
  <c r="AA13" i="22"/>
  <c r="AA19" i="22"/>
  <c r="AA16" i="22"/>
  <c r="AA12" i="22"/>
  <c r="X320" i="24"/>
  <c r="Z336" i="24"/>
  <c r="Y267" i="24"/>
  <c r="Y345" i="24" s="1"/>
  <c r="Y96" i="24"/>
  <c r="Y100" i="24"/>
  <c r="Y98" i="24"/>
  <c r="Y97" i="24"/>
  <c r="Y99" i="24"/>
  <c r="Y314" i="24" s="1"/>
  <c r="X352" i="24"/>
  <c r="AB27" i="22"/>
  <c r="AC2" i="22"/>
  <c r="Y76" i="22"/>
  <c r="Y72" i="22"/>
  <c r="Y75" i="22"/>
  <c r="Y71" i="22"/>
  <c r="Y73" i="22"/>
  <c r="Y195" i="24"/>
  <c r="Y190" i="24"/>
  <c r="Y188" i="24"/>
  <c r="Y187" i="24"/>
  <c r="Y186" i="24"/>
  <c r="Y185" i="24"/>
  <c r="Y192" i="24"/>
  <c r="Y194" i="24"/>
  <c r="Y189" i="24"/>
  <c r="Y196" i="24"/>
  <c r="Y191" i="24"/>
  <c r="Y193" i="24"/>
  <c r="X269" i="24"/>
  <c r="Z204" i="22"/>
  <c r="Y156" i="22"/>
  <c r="Y154" i="22"/>
  <c r="Y155" i="22"/>
  <c r="Y83" i="24"/>
  <c r="W50" i="16" s="1"/>
  <c r="Y71" i="24"/>
  <c r="Y74" i="24"/>
  <c r="Y78" i="24"/>
  <c r="Y282" i="24" s="1"/>
  <c r="Y85" i="24"/>
  <c r="Y91" i="24"/>
  <c r="Y86" i="24"/>
  <c r="Y79" i="24"/>
  <c r="W41" i="16" s="1"/>
  <c r="Y89" i="24"/>
  <c r="Y80" i="24"/>
  <c r="W42" i="16" s="1"/>
  <c r="W43" i="16" s="1"/>
  <c r="Y69" i="24"/>
  <c r="Y81" i="24"/>
  <c r="W49" i="16" s="1"/>
  <c r="Y87" i="24"/>
  <c r="Y72" i="24"/>
  <c r="Y77" i="24"/>
  <c r="Y68" i="24"/>
  <c r="Y70" i="24"/>
  <c r="Y93" i="24"/>
  <c r="Y73" i="24"/>
  <c r="Y88" i="24"/>
  <c r="Y76" i="24"/>
  <c r="Y84" i="24"/>
  <c r="Y92" i="24"/>
  <c r="Y82" i="24"/>
  <c r="Y75" i="24"/>
  <c r="Y90" i="24"/>
  <c r="Y142" i="22"/>
  <c r="Y147" i="22"/>
  <c r="Y148" i="22"/>
  <c r="Y146" i="22"/>
  <c r="Y149" i="22"/>
  <c r="Y151" i="22"/>
  <c r="Y144" i="22"/>
  <c r="Y145" i="22"/>
  <c r="Y150" i="22"/>
  <c r="Y143" i="22"/>
  <c r="Y256" i="24"/>
  <c r="Y260" i="24"/>
  <c r="Y259" i="24"/>
  <c r="Y262" i="24"/>
  <c r="Y263" i="24"/>
  <c r="Y258" i="24"/>
  <c r="Y257" i="24"/>
  <c r="Y261" i="24"/>
  <c r="Y264" i="24"/>
  <c r="X350" i="24"/>
  <c r="Z42" i="24"/>
  <c r="AB41" i="24"/>
  <c r="AC2" i="24"/>
  <c r="Y42" i="22"/>
  <c r="Y209" i="24"/>
  <c r="Y211" i="24"/>
  <c r="Y212" i="24"/>
  <c r="Y213" i="24"/>
  <c r="Y210" i="24"/>
  <c r="X324" i="24"/>
  <c r="AA28" i="24"/>
  <c r="AA32" i="24"/>
  <c r="AA12" i="24"/>
  <c r="AA10" i="24"/>
  <c r="AA22" i="24"/>
  <c r="AA31" i="24"/>
  <c r="AA39" i="24"/>
  <c r="AA14" i="24"/>
  <c r="AA33" i="24"/>
  <c r="AA13" i="24"/>
  <c r="AA18" i="24"/>
  <c r="AA19" i="24"/>
  <c r="AA11" i="24"/>
  <c r="AA29" i="24"/>
  <c r="AA36" i="24"/>
  <c r="AA40" i="24"/>
  <c r="AA30" i="24"/>
  <c r="AA21" i="24"/>
  <c r="AA27" i="24"/>
  <c r="AA38" i="24"/>
  <c r="AA16" i="24"/>
  <c r="AA26" i="24"/>
  <c r="AA24" i="24"/>
  <c r="AA37" i="24"/>
  <c r="AA23" i="24"/>
  <c r="AA35" i="24"/>
  <c r="AA25" i="24"/>
  <c r="AA34" i="24"/>
  <c r="AA20" i="24"/>
  <c r="AA17" i="24"/>
  <c r="AA15" i="24"/>
  <c r="U325" i="24"/>
  <c r="Y96" i="22"/>
  <c r="Y98" i="22"/>
  <c r="Y105" i="22"/>
  <c r="Y103" i="22"/>
  <c r="Y101" i="22"/>
  <c r="Y97" i="22"/>
  <c r="Y102" i="22"/>
  <c r="Y99" i="22"/>
  <c r="Y104" i="22"/>
  <c r="Y100" i="22"/>
  <c r="Y132" i="24"/>
  <c r="Y131" i="24"/>
  <c r="Y136" i="24"/>
  <c r="Y138" i="24"/>
  <c r="Y129" i="24"/>
  <c r="Y141" i="24"/>
  <c r="Y133" i="24"/>
  <c r="Y140" i="24"/>
  <c r="Y137" i="24"/>
  <c r="Y142" i="24"/>
  <c r="Y139" i="24"/>
  <c r="Y135" i="24"/>
  <c r="Y134" i="24"/>
  <c r="Y130" i="24"/>
  <c r="X344" i="24"/>
  <c r="U360" i="24"/>
  <c r="U223" i="22"/>
  <c r="Y114" i="22"/>
  <c r="Y112" i="22"/>
  <c r="Y199" i="24"/>
  <c r="Y202" i="24" s="1"/>
  <c r="X147" i="24"/>
  <c r="X203" i="22"/>
  <c r="Y123" i="22"/>
  <c r="Y124" i="22"/>
  <c r="Z200" i="24"/>
  <c r="AA4" i="24"/>
  <c r="X325" i="24"/>
  <c r="U67" i="24"/>
  <c r="X78" i="22"/>
  <c r="Y108" i="22"/>
  <c r="Y109" i="22"/>
  <c r="Y165" i="24"/>
  <c r="Y164" i="24"/>
  <c r="Y163" i="24"/>
  <c r="Y162" i="24"/>
  <c r="X355" i="24"/>
  <c r="X102" i="24"/>
  <c r="Z113" i="22"/>
  <c r="AA4" i="22"/>
  <c r="Z74" i="22"/>
  <c r="Y155" i="24"/>
  <c r="Y151" i="24"/>
  <c r="Y148" i="24"/>
  <c r="Y158" i="24"/>
  <c r="Y152" i="24"/>
  <c r="Y157" i="24"/>
  <c r="Y154" i="24"/>
  <c r="Y322" i="24" s="1"/>
  <c r="Y153" i="24"/>
  <c r="Y159" i="24"/>
  <c r="Y149" i="24"/>
  <c r="Y150" i="24"/>
  <c r="Y327" i="24"/>
  <c r="Y156" i="24"/>
  <c r="X281" i="24"/>
  <c r="X283" i="24" s="1"/>
  <c r="U359" i="24"/>
  <c r="Z233" i="22"/>
  <c r="X234" i="22"/>
  <c r="X275" i="24"/>
  <c r="X161" i="24"/>
  <c r="Y57" i="22"/>
  <c r="Y238" i="22" s="1"/>
  <c r="Y56" i="22"/>
  <c r="Y230" i="24"/>
  <c r="Y237" i="24"/>
  <c r="Y220" i="24"/>
  <c r="Y224" i="24"/>
  <c r="Y219" i="24"/>
  <c r="Y216" i="24"/>
  <c r="Y222" i="24"/>
  <c r="Y227" i="24"/>
  <c r="Y225" i="24"/>
  <c r="Y328" i="24" s="1"/>
  <c r="Y221" i="24"/>
  <c r="Y233" i="24"/>
  <c r="Y218" i="24"/>
  <c r="Y235" i="24"/>
  <c r="Y226" i="24"/>
  <c r="Y236" i="24"/>
  <c r="Y229" i="24"/>
  <c r="Y234" i="24"/>
  <c r="Y238" i="24"/>
  <c r="Y232" i="24"/>
  <c r="Y223" i="24"/>
  <c r="Y241" i="24"/>
  <c r="Y240" i="24"/>
  <c r="Y217" i="24"/>
  <c r="Y231" i="24"/>
  <c r="Y239" i="24"/>
  <c r="Y228" i="24"/>
  <c r="V43" i="24"/>
  <c r="V52" i="24"/>
  <c r="V51" i="24"/>
  <c r="V63" i="24"/>
  <c r="V59" i="24"/>
  <c r="V44" i="24"/>
  <c r="V65" i="24"/>
  <c r="V46" i="24"/>
  <c r="V64" i="24"/>
  <c r="V54" i="24"/>
  <c r="V53" i="24"/>
  <c r="V60" i="24"/>
  <c r="V47" i="24"/>
  <c r="V55" i="24"/>
  <c r="V58" i="24"/>
  <c r="V61" i="24"/>
  <c r="V56" i="24"/>
  <c r="V50" i="24"/>
  <c r="V48" i="24"/>
  <c r="V62" i="24"/>
  <c r="V45" i="24"/>
  <c r="V57" i="24"/>
  <c r="V49" i="24"/>
  <c r="X221" i="22"/>
  <c r="Y89" i="22"/>
  <c r="Y93" i="22"/>
  <c r="Y244" i="22"/>
  <c r="Y92" i="22"/>
  <c r="Y90" i="22"/>
  <c r="Y91" i="22"/>
  <c r="Y366" i="24"/>
  <c r="Y205" i="24"/>
  <c r="Y204" i="24"/>
  <c r="Y206" i="24"/>
  <c r="Y203" i="24"/>
  <c r="X351" i="24"/>
  <c r="X167" i="24"/>
  <c r="Y83" i="22"/>
  <c r="Y225" i="22" s="1"/>
  <c r="Y80" i="22"/>
  <c r="Y86" i="22"/>
  <c r="Y207" i="22" s="1"/>
  <c r="Y85" i="22"/>
  <c r="Y84" i="22"/>
  <c r="Y228" i="22" s="1"/>
  <c r="Y79" i="22"/>
  <c r="Y171" i="24"/>
  <c r="Y182" i="24"/>
  <c r="Y181" i="24"/>
  <c r="Y180" i="24"/>
  <c r="Y169" i="24"/>
  <c r="Y176" i="24"/>
  <c r="Y174" i="24"/>
  <c r="Y177" i="24"/>
  <c r="Y172" i="24"/>
  <c r="Y168" i="24"/>
  <c r="Y170" i="24"/>
  <c r="Y178" i="24"/>
  <c r="Y175" i="24"/>
  <c r="Y179" i="24"/>
  <c r="Y173" i="24"/>
  <c r="U239" i="22"/>
  <c r="X335" i="24"/>
  <c r="Y127" i="22"/>
  <c r="Y128" i="22"/>
  <c r="Y131" i="22"/>
  <c r="Y130" i="22"/>
  <c r="Y129" i="22"/>
  <c r="Y139" i="22"/>
  <c r="Y132" i="22"/>
  <c r="Y138" i="22"/>
  <c r="Y134" i="22"/>
  <c r="Y137" i="22"/>
  <c r="Y135" i="22"/>
  <c r="Y133" i="22"/>
  <c r="Y136" i="22"/>
  <c r="Y273" i="24"/>
  <c r="Y270" i="24"/>
  <c r="Y354" i="24" s="1"/>
  <c r="Y271" i="24"/>
  <c r="Y272" i="24"/>
  <c r="X3" i="22"/>
  <c r="Y117" i="22"/>
  <c r="Y120" i="22"/>
  <c r="Y118" i="22"/>
  <c r="Y119" i="22"/>
  <c r="Y244" i="24"/>
  <c r="Y249" i="24"/>
  <c r="Y247" i="24"/>
  <c r="Y253" i="24"/>
  <c r="Y250" i="24"/>
  <c r="Y248" i="24"/>
  <c r="Y245" i="24"/>
  <c r="Y246" i="24"/>
  <c r="Y251" i="24"/>
  <c r="Y252" i="24"/>
  <c r="X330" i="24"/>
  <c r="X223" i="22"/>
  <c r="X357" i="24"/>
  <c r="V32" i="22"/>
  <c r="V39" i="22"/>
  <c r="V34" i="22"/>
  <c r="V35" i="22"/>
  <c r="V31" i="22"/>
  <c r="V30" i="22"/>
  <c r="V29" i="22"/>
  <c r="V33" i="22"/>
  <c r="V36" i="22"/>
  <c r="X95" i="24"/>
  <c r="X308" i="24"/>
  <c r="Z343" i="24"/>
  <c r="Y334" i="21" l="1"/>
  <c r="U46" i="16"/>
  <c r="U47" i="16" s="1"/>
  <c r="U54" i="16" s="1"/>
  <c r="W32" i="16"/>
  <c r="W28" i="16"/>
  <c r="Y237" i="22"/>
  <c r="Y59" i="22"/>
  <c r="V3" i="24"/>
  <c r="Y280" i="24"/>
  <c r="W45" i="16"/>
  <c r="AA58" i="22"/>
  <c r="AA54" i="22"/>
  <c r="W164" i="22"/>
  <c r="W340" i="21"/>
  <c r="Y71" i="16"/>
  <c r="AC66" i="16"/>
  <c r="D21" i="33"/>
  <c r="E21" i="33" s="1"/>
  <c r="F21" i="33" s="1"/>
  <c r="D23" i="33"/>
  <c r="D14" i="33"/>
  <c r="AA63" i="16"/>
  <c r="AA68" i="16"/>
  <c r="AA69" i="16" s="1"/>
  <c r="Y404" i="21"/>
  <c r="Y116" i="22"/>
  <c r="Y351" i="24"/>
  <c r="Z143" i="24"/>
  <c r="Z144" i="24"/>
  <c r="Z145" i="24"/>
  <c r="AA338" i="24"/>
  <c r="Y357" i="24"/>
  <c r="X284" i="24"/>
  <c r="X285" i="24" s="1"/>
  <c r="V40" i="16" s="1"/>
  <c r="V51" i="16" s="1"/>
  <c r="V52" i="16" s="1"/>
  <c r="X162" i="22"/>
  <c r="X163" i="22"/>
  <c r="Y95" i="22"/>
  <c r="Z81" i="22"/>
  <c r="Z82" i="22"/>
  <c r="AA222" i="22"/>
  <c r="Z43" i="22"/>
  <c r="Z44" i="22"/>
  <c r="Z50" i="22"/>
  <c r="X33" i="16" s="1"/>
  <c r="Z52" i="22"/>
  <c r="Z46" i="22"/>
  <c r="Z45" i="22"/>
  <c r="Z48" i="22"/>
  <c r="Z53" i="22"/>
  <c r="Z47" i="22"/>
  <c r="X24" i="16" s="1"/>
  <c r="Z49" i="22"/>
  <c r="Z51" i="22"/>
  <c r="W37" i="22"/>
  <c r="W38" i="22"/>
  <c r="Z325" i="21"/>
  <c r="Y424" i="21"/>
  <c r="Y244" i="21"/>
  <c r="Y332" i="21"/>
  <c r="Y320" i="21"/>
  <c r="Y407" i="21"/>
  <c r="Y187" i="21"/>
  <c r="Y280" i="21"/>
  <c r="Y255" i="21"/>
  <c r="Y368" i="21"/>
  <c r="Y389" i="21"/>
  <c r="Y234" i="21"/>
  <c r="Y390" i="21"/>
  <c r="Y171" i="21"/>
  <c r="Y202" i="21"/>
  <c r="Y339" i="21"/>
  <c r="Y383" i="21"/>
  <c r="Z151" i="21"/>
  <c r="Z168" i="21"/>
  <c r="Z166" i="21"/>
  <c r="Z169" i="21"/>
  <c r="Z159" i="21"/>
  <c r="Z165" i="21"/>
  <c r="Z163" i="21"/>
  <c r="Z167" i="21"/>
  <c r="Z152" i="21"/>
  <c r="Z157" i="21"/>
  <c r="Z156" i="21"/>
  <c r="Z153" i="21"/>
  <c r="Z162" i="21"/>
  <c r="Z150" i="21"/>
  <c r="Z164" i="21"/>
  <c r="Z149" i="21"/>
  <c r="Z161" i="21"/>
  <c r="Z154" i="21"/>
  <c r="Z160" i="21"/>
  <c r="Z158" i="21"/>
  <c r="Z155" i="21"/>
  <c r="Y379" i="21"/>
  <c r="Y425" i="21"/>
  <c r="Z118" i="21"/>
  <c r="Z124" i="21"/>
  <c r="Z126" i="21"/>
  <c r="Z115" i="21"/>
  <c r="Z117" i="21"/>
  <c r="Z127" i="21"/>
  <c r="Z119" i="21"/>
  <c r="Z114" i="21"/>
  <c r="Z128" i="21"/>
  <c r="Z129" i="21"/>
  <c r="Z120" i="21"/>
  <c r="Z122" i="21"/>
  <c r="Z121" i="21"/>
  <c r="Z123" i="21"/>
  <c r="Z125" i="21"/>
  <c r="Z116" i="21"/>
  <c r="Z408" i="21"/>
  <c r="Z326" i="21"/>
  <c r="Z327" i="21"/>
  <c r="Z328" i="21"/>
  <c r="Z329" i="21"/>
  <c r="Z324" i="21"/>
  <c r="Z341" i="21" s="1"/>
  <c r="Z330" i="21"/>
  <c r="Y419" i="21"/>
  <c r="Y403" i="21"/>
  <c r="Z308" i="21"/>
  <c r="Z301" i="21"/>
  <c r="Z311" i="21"/>
  <c r="Z317" i="21"/>
  <c r="Z313" i="21"/>
  <c r="Z309" i="21"/>
  <c r="Z315" i="21"/>
  <c r="Z318" i="21"/>
  <c r="Z303" i="21"/>
  <c r="Z304" i="21"/>
  <c r="Z312" i="21"/>
  <c r="Z314" i="21"/>
  <c r="Z306" i="21"/>
  <c r="Z302" i="21"/>
  <c r="Z305" i="21"/>
  <c r="Z310" i="21"/>
  <c r="Z307" i="21"/>
  <c r="Z411" i="21" s="1"/>
  <c r="Z316" i="21"/>
  <c r="Y418" i="21"/>
  <c r="Y401" i="21"/>
  <c r="Y426" i="21"/>
  <c r="Z417" i="21"/>
  <c r="Z184" i="21"/>
  <c r="Z174" i="21"/>
  <c r="Z185" i="21"/>
  <c r="Z178" i="21"/>
  <c r="Z183" i="21"/>
  <c r="Z182" i="21"/>
  <c r="Z177" i="21"/>
  <c r="Z176" i="21"/>
  <c r="Z181" i="21"/>
  <c r="Z175" i="21"/>
  <c r="Z180" i="21"/>
  <c r="Z173" i="21"/>
  <c r="Z172" i="21"/>
  <c r="Z179" i="21"/>
  <c r="Z133" i="21"/>
  <c r="Z144" i="21"/>
  <c r="Z143" i="21"/>
  <c r="Z139" i="21"/>
  <c r="Z135" i="21"/>
  <c r="Z137" i="21"/>
  <c r="Z136" i="21"/>
  <c r="Z134" i="21"/>
  <c r="Z140" i="21"/>
  <c r="Z142" i="21"/>
  <c r="Z138" i="21"/>
  <c r="Z141" i="21"/>
  <c r="Z145" i="21"/>
  <c r="Z146" i="21"/>
  <c r="Z132" i="21"/>
  <c r="Y413" i="21"/>
  <c r="Z207" i="21"/>
  <c r="Z210" i="21"/>
  <c r="Z209" i="21"/>
  <c r="Z203" i="21"/>
  <c r="Z212" i="21"/>
  <c r="Z206" i="21"/>
  <c r="Z204" i="21"/>
  <c r="Z211" i="21"/>
  <c r="Z208" i="21"/>
  <c r="Z205" i="21"/>
  <c r="Y410" i="21"/>
  <c r="X428" i="21"/>
  <c r="X429" i="21" s="1"/>
  <c r="Z248" i="21"/>
  <c r="Z253" i="21"/>
  <c r="Z251" i="21"/>
  <c r="Z245" i="21"/>
  <c r="Z249" i="21"/>
  <c r="Z246" i="21"/>
  <c r="Z247" i="21"/>
  <c r="Z250" i="21"/>
  <c r="Z252" i="21"/>
  <c r="Z221" i="21"/>
  <c r="Z216" i="21"/>
  <c r="Z225" i="21"/>
  <c r="Z219" i="21"/>
  <c r="Z218" i="21"/>
  <c r="Z215" i="21"/>
  <c r="Z223" i="21"/>
  <c r="Z229" i="21"/>
  <c r="Z222" i="21"/>
  <c r="Z224" i="21"/>
  <c r="Z217" i="21"/>
  <c r="Z227" i="21"/>
  <c r="Z231" i="21"/>
  <c r="Z226" i="21"/>
  <c r="Z230" i="21"/>
  <c r="Z220" i="21"/>
  <c r="Z228" i="21"/>
  <c r="Z232" i="21"/>
  <c r="Y369" i="21"/>
  <c r="Z197" i="21"/>
  <c r="Z193" i="21"/>
  <c r="Z194" i="21"/>
  <c r="Z190" i="21"/>
  <c r="Z195" i="21"/>
  <c r="Z189" i="21"/>
  <c r="Z191" i="21"/>
  <c r="Z192" i="21"/>
  <c r="Z196" i="21"/>
  <c r="Z198" i="21"/>
  <c r="Z199" i="21"/>
  <c r="Z188" i="21"/>
  <c r="Z200" i="21"/>
  <c r="Y402" i="21"/>
  <c r="Y416" i="21"/>
  <c r="Z290" i="21"/>
  <c r="Z292" i="21"/>
  <c r="Z283" i="21"/>
  <c r="Z287" i="21"/>
  <c r="Z282" i="21"/>
  <c r="Z296" i="21"/>
  <c r="Z293" i="21"/>
  <c r="Z284" i="21"/>
  <c r="Z294" i="21"/>
  <c r="Z297" i="21"/>
  <c r="Z288" i="21"/>
  <c r="Z295" i="21"/>
  <c r="Z286" i="21"/>
  <c r="Z281" i="21"/>
  <c r="Z291" i="21"/>
  <c r="Z298" i="21"/>
  <c r="Z285" i="21"/>
  <c r="Z289" i="21"/>
  <c r="AB2" i="21"/>
  <c r="AB322" i="21" s="1"/>
  <c r="Z333" i="21"/>
  <c r="Z237" i="21"/>
  <c r="Z241" i="21"/>
  <c r="Z238" i="21"/>
  <c r="Z236" i="21"/>
  <c r="Z239" i="21"/>
  <c r="Z240" i="21"/>
  <c r="Z235" i="21"/>
  <c r="Z242" i="21"/>
  <c r="Z256" i="21"/>
  <c r="Z257" i="21"/>
  <c r="Z263" i="21"/>
  <c r="Z266" i="21"/>
  <c r="Z269" i="21"/>
  <c r="Z267" i="21"/>
  <c r="Z259" i="21"/>
  <c r="Z260" i="21"/>
  <c r="Z276" i="21"/>
  <c r="Z264" i="21"/>
  <c r="Z275" i="21"/>
  <c r="Z261" i="21"/>
  <c r="Z268" i="21"/>
  <c r="Z273" i="21"/>
  <c r="Z265" i="21"/>
  <c r="Z278" i="21"/>
  <c r="Z272" i="21"/>
  <c r="Z258" i="21"/>
  <c r="Z262" i="21"/>
  <c r="Z274" i="21"/>
  <c r="Z277" i="21"/>
  <c r="Z271" i="21"/>
  <c r="Z270" i="21"/>
  <c r="V41" i="22"/>
  <c r="Y167" i="24"/>
  <c r="U369" i="24"/>
  <c r="U278" i="24" s="1"/>
  <c r="Y255" i="24"/>
  <c r="Y55" i="22"/>
  <c r="Y358" i="24"/>
  <c r="Y215" i="24"/>
  <c r="Y107" i="22"/>
  <c r="Y281" i="24"/>
  <c r="Y352" i="24"/>
  <c r="Y266" i="24"/>
  <c r="Y95" i="24"/>
  <c r="Y208" i="24"/>
  <c r="AA311" i="24"/>
  <c r="Y147" i="24"/>
  <c r="Y111" i="22"/>
  <c r="Y334" i="24"/>
  <c r="Y243" i="24"/>
  <c r="Y153" i="22"/>
  <c r="Y198" i="24"/>
  <c r="AA42" i="24"/>
  <c r="Y330" i="24"/>
  <c r="Y78" i="22"/>
  <c r="V67" i="24"/>
  <c r="Y88" i="22"/>
  <c r="Y158" i="22"/>
  <c r="Y161" i="22" s="1"/>
  <c r="Y184" i="24"/>
  <c r="Y141" i="22"/>
  <c r="Y122" i="22"/>
  <c r="Y126" i="22"/>
  <c r="Y199" i="22"/>
  <c r="Y365" i="24"/>
  <c r="AA204" i="22"/>
  <c r="AB22" i="22"/>
  <c r="AB10" i="22"/>
  <c r="AB11" i="22"/>
  <c r="AB24" i="22"/>
  <c r="AB14" i="22"/>
  <c r="AB12" i="22"/>
  <c r="AB23" i="22"/>
  <c r="AB15" i="22"/>
  <c r="AB25" i="22"/>
  <c r="AB19" i="22"/>
  <c r="AB20" i="22"/>
  <c r="AB17" i="22"/>
  <c r="AB18" i="22"/>
  <c r="AB13" i="22"/>
  <c r="AB26" i="22"/>
  <c r="AB16" i="22"/>
  <c r="AB21" i="22"/>
  <c r="Z76" i="22"/>
  <c r="Z75" i="22"/>
  <c r="Z73" i="22"/>
  <c r="Z72" i="22"/>
  <c r="Z71" i="22"/>
  <c r="Z209" i="24"/>
  <c r="Z211" i="24"/>
  <c r="Z212" i="24"/>
  <c r="Z213" i="24"/>
  <c r="Z210" i="24"/>
  <c r="Y324" i="24"/>
  <c r="AA74" i="22"/>
  <c r="AB4" i="22"/>
  <c r="Z230" i="24"/>
  <c r="Z237" i="24"/>
  <c r="Z216" i="24"/>
  <c r="Z225" i="24"/>
  <c r="Z328" i="24" s="1"/>
  <c r="Z224" i="24"/>
  <c r="Z219" i="24"/>
  <c r="Z227" i="24"/>
  <c r="Z222" i="24"/>
  <c r="Z220" i="24"/>
  <c r="Z221" i="24"/>
  <c r="Z236" i="24"/>
  <c r="Z226" i="24"/>
  <c r="Z234" i="24"/>
  <c r="Z241" i="24"/>
  <c r="Z217" i="24"/>
  <c r="Z232" i="24"/>
  <c r="Z235" i="24"/>
  <c r="Z231" i="24"/>
  <c r="Z229" i="24"/>
  <c r="Z240" i="24"/>
  <c r="Z239" i="24"/>
  <c r="Z218" i="24"/>
  <c r="Z228" i="24"/>
  <c r="Z233" i="24"/>
  <c r="Z238" i="24"/>
  <c r="Z223" i="24"/>
  <c r="AA336" i="24"/>
  <c r="Z114" i="22"/>
  <c r="Z112" i="22"/>
  <c r="Z171" i="24"/>
  <c r="Z176" i="24"/>
  <c r="Z181" i="24"/>
  <c r="Z182" i="24"/>
  <c r="Z180" i="24"/>
  <c r="Z169" i="24"/>
  <c r="Z170" i="24"/>
  <c r="Z177" i="24"/>
  <c r="Z172" i="24"/>
  <c r="Z168" i="24"/>
  <c r="Z175" i="24"/>
  <c r="Z179" i="24"/>
  <c r="Z174" i="24"/>
  <c r="Z173" i="24"/>
  <c r="Z178" i="24"/>
  <c r="Y102" i="24"/>
  <c r="U248" i="22"/>
  <c r="Y269" i="24"/>
  <c r="Z366" i="24"/>
  <c r="Z203" i="24"/>
  <c r="Z205" i="24"/>
  <c r="Z206" i="24"/>
  <c r="Z204" i="24"/>
  <c r="Y344" i="24"/>
  <c r="Y3" i="22"/>
  <c r="Y275" i="24"/>
  <c r="Y246" i="22"/>
  <c r="V360" i="24"/>
  <c r="Z123" i="22"/>
  <c r="Z124" i="22"/>
  <c r="Z244" i="24"/>
  <c r="Z249" i="24"/>
  <c r="Z247" i="24"/>
  <c r="Z250" i="24"/>
  <c r="Z252" i="24"/>
  <c r="Z245" i="24"/>
  <c r="Z246" i="24"/>
  <c r="Z253" i="24"/>
  <c r="Z248" i="24"/>
  <c r="Z251" i="24"/>
  <c r="AA343" i="24"/>
  <c r="Y203" i="22"/>
  <c r="Z42" i="22"/>
  <c r="Z195" i="24"/>
  <c r="Z190" i="24"/>
  <c r="Z185" i="24"/>
  <c r="Z188" i="24"/>
  <c r="Z194" i="24"/>
  <c r="Z189" i="24"/>
  <c r="Z187" i="24"/>
  <c r="Z192" i="24"/>
  <c r="Z196" i="24"/>
  <c r="Z191" i="24"/>
  <c r="Z186" i="24"/>
  <c r="Z193" i="24"/>
  <c r="W35" i="22"/>
  <c r="W33" i="22"/>
  <c r="W36" i="22"/>
  <c r="W29" i="22"/>
  <c r="W32" i="22"/>
  <c r="W31" i="22"/>
  <c r="W39" i="22"/>
  <c r="W34" i="22"/>
  <c r="W30" i="22"/>
  <c r="Z80" i="22"/>
  <c r="Z83" i="22"/>
  <c r="Z225" i="22" s="1"/>
  <c r="Z86" i="22"/>
  <c r="Z207" i="22" s="1"/>
  <c r="Z85" i="22"/>
  <c r="Z84" i="22"/>
  <c r="Z228" i="22" s="1"/>
  <c r="Z79" i="22"/>
  <c r="Y350" i="24"/>
  <c r="Z127" i="22"/>
  <c r="Z128" i="22"/>
  <c r="Z131" i="22"/>
  <c r="Z130" i="22"/>
  <c r="Z139" i="22"/>
  <c r="Z135" i="22"/>
  <c r="Z137" i="22"/>
  <c r="Z138" i="22"/>
  <c r="Z132" i="22"/>
  <c r="Z129" i="22"/>
  <c r="Z133" i="22"/>
  <c r="Z136" i="22"/>
  <c r="Z134" i="22"/>
  <c r="Y355" i="24"/>
  <c r="V223" i="22"/>
  <c r="Y236" i="22"/>
  <c r="W43" i="24"/>
  <c r="W59" i="24"/>
  <c r="W54" i="24"/>
  <c r="W52" i="24"/>
  <c r="W58" i="24"/>
  <c r="W44" i="24"/>
  <c r="W64" i="24"/>
  <c r="W63" i="24"/>
  <c r="W65" i="24"/>
  <c r="W45" i="24"/>
  <c r="W51" i="24"/>
  <c r="W50" i="24"/>
  <c r="W57" i="24"/>
  <c r="W46" i="24"/>
  <c r="W49" i="24"/>
  <c r="W47" i="24"/>
  <c r="W62" i="24"/>
  <c r="W56" i="24"/>
  <c r="W55" i="24"/>
  <c r="W61" i="24"/>
  <c r="W48" i="24"/>
  <c r="W53" i="24"/>
  <c r="W60" i="24"/>
  <c r="Y234" i="22"/>
  <c r="AC41" i="24"/>
  <c r="AD2" i="24"/>
  <c r="Z256" i="24"/>
  <c r="Z260" i="24"/>
  <c r="Z259" i="24"/>
  <c r="Z263" i="24"/>
  <c r="Z262" i="24"/>
  <c r="Z261" i="24"/>
  <c r="Z264" i="24"/>
  <c r="Z257" i="24"/>
  <c r="Z258" i="24"/>
  <c r="Y221" i="22"/>
  <c r="AB28" i="24"/>
  <c r="AB32" i="24"/>
  <c r="AB12" i="24"/>
  <c r="AB10" i="24"/>
  <c r="AB31" i="24"/>
  <c r="AB39" i="24"/>
  <c r="AB22" i="24"/>
  <c r="AB14" i="24"/>
  <c r="AB40" i="24"/>
  <c r="AB33" i="24"/>
  <c r="AB20" i="24"/>
  <c r="AB13" i="24"/>
  <c r="AB18" i="24"/>
  <c r="AB19" i="24"/>
  <c r="AB21" i="24"/>
  <c r="AB11" i="24"/>
  <c r="AB29" i="24"/>
  <c r="AB36" i="24"/>
  <c r="AB27" i="24"/>
  <c r="AB35" i="24"/>
  <c r="AB38" i="24"/>
  <c r="AB16" i="24"/>
  <c r="AB24" i="24"/>
  <c r="AB26" i="24"/>
  <c r="AB37" i="24"/>
  <c r="AB30" i="24"/>
  <c r="AB23" i="24"/>
  <c r="AB25" i="24"/>
  <c r="AB34" i="24"/>
  <c r="AB17" i="24"/>
  <c r="AB15" i="24"/>
  <c r="AA28" i="22"/>
  <c r="V239" i="22"/>
  <c r="Z267" i="24"/>
  <c r="Z345" i="24" s="1"/>
  <c r="V359" i="24"/>
  <c r="Y161" i="24"/>
  <c r="Z273" i="24"/>
  <c r="Z272" i="24"/>
  <c r="Z270" i="24"/>
  <c r="Z354" i="24" s="1"/>
  <c r="Z271" i="24"/>
  <c r="AA326" i="24"/>
  <c r="AA337" i="24"/>
  <c r="Y223" i="22"/>
  <c r="Z142" i="22"/>
  <c r="Z148" i="22"/>
  <c r="Z147" i="22"/>
  <c r="Z146" i="22"/>
  <c r="Z144" i="22"/>
  <c r="Z145" i="22"/>
  <c r="Z143" i="22"/>
  <c r="Z151" i="22"/>
  <c r="Z150" i="22"/>
  <c r="Z149" i="22"/>
  <c r="Y342" i="24"/>
  <c r="Z120" i="22"/>
  <c r="Z117" i="22"/>
  <c r="Z118" i="22"/>
  <c r="Z119" i="22"/>
  <c r="Z151" i="24"/>
  <c r="Z155" i="24"/>
  <c r="Z152" i="24"/>
  <c r="Z158" i="24"/>
  <c r="Z157" i="24"/>
  <c r="Z148" i="24"/>
  <c r="Z153" i="24"/>
  <c r="Z154" i="24"/>
  <c r="Z322" i="24" s="1"/>
  <c r="Z159" i="24"/>
  <c r="Z149" i="24"/>
  <c r="Z150" i="24"/>
  <c r="Z327" i="24"/>
  <c r="Z156" i="24"/>
  <c r="Y331" i="24"/>
  <c r="Y325" i="24"/>
  <c r="Z93" i="22"/>
  <c r="Z89" i="22"/>
  <c r="Z244" i="22"/>
  <c r="Z90" i="22"/>
  <c r="Z92" i="22"/>
  <c r="Z91" i="22"/>
  <c r="Z96" i="24"/>
  <c r="Z97" i="24"/>
  <c r="Z100" i="24"/>
  <c r="Z98" i="24"/>
  <c r="Z99" i="24"/>
  <c r="Z314" i="24" s="1"/>
  <c r="Z165" i="24"/>
  <c r="Z163" i="24"/>
  <c r="Z162" i="24"/>
  <c r="Z164" i="24"/>
  <c r="Z199" i="24"/>
  <c r="Z202" i="24" s="1"/>
  <c r="Z96" i="22"/>
  <c r="Z98" i="22"/>
  <c r="Z105" i="22"/>
  <c r="Z103" i="22"/>
  <c r="Z101" i="22"/>
  <c r="Z102" i="22"/>
  <c r="Z97" i="22"/>
  <c r="Z104" i="22"/>
  <c r="Z100" i="22"/>
  <c r="Z99" i="22"/>
  <c r="Z83" i="24"/>
  <c r="X50" i="16" s="1"/>
  <c r="Z74" i="24"/>
  <c r="Z78" i="24"/>
  <c r="Z282" i="24" s="1"/>
  <c r="Z71" i="24"/>
  <c r="Z91" i="24"/>
  <c r="Z79" i="24"/>
  <c r="X41" i="16" s="1"/>
  <c r="Z85" i="24"/>
  <c r="Z69" i="24"/>
  <c r="Z84" i="24"/>
  <c r="Z87" i="24"/>
  <c r="Z76" i="24"/>
  <c r="Z73" i="24"/>
  <c r="Z86" i="24"/>
  <c r="Z72" i="24"/>
  <c r="Z77" i="24"/>
  <c r="Z68" i="24"/>
  <c r="Z80" i="24"/>
  <c r="X42" i="16" s="1"/>
  <c r="Z70" i="24"/>
  <c r="Z89" i="24"/>
  <c r="Z92" i="24"/>
  <c r="Z82" i="24"/>
  <c r="Z81" i="24"/>
  <c r="X49" i="16" s="1"/>
  <c r="Z93" i="24"/>
  <c r="Z88" i="24"/>
  <c r="Z75" i="24"/>
  <c r="Z90" i="24"/>
  <c r="Y308" i="24"/>
  <c r="Z108" i="22"/>
  <c r="Z109" i="22"/>
  <c r="V325" i="24"/>
  <c r="Z57" i="22"/>
  <c r="Z238" i="22" s="1"/>
  <c r="Z56" i="22"/>
  <c r="Y348" i="24"/>
  <c r="AA268" i="24"/>
  <c r="AA201" i="24"/>
  <c r="AA200" i="24" s="1"/>
  <c r="AA242" i="24"/>
  <c r="AA197" i="24"/>
  <c r="AA183" i="24"/>
  <c r="AA214" i="24"/>
  <c r="AA160" i="24"/>
  <c r="AA146" i="24"/>
  <c r="AA94" i="24"/>
  <c r="AB4" i="24"/>
  <c r="AA207" i="24"/>
  <c r="AA265" i="24"/>
  <c r="AA254" i="24"/>
  <c r="AA166" i="24"/>
  <c r="AA101" i="24"/>
  <c r="AA274" i="24"/>
  <c r="Y335" i="24"/>
  <c r="Z156" i="22"/>
  <c r="Z155" i="22"/>
  <c r="Z154" i="22"/>
  <c r="Z131" i="24"/>
  <c r="Z129" i="24"/>
  <c r="Z136" i="24"/>
  <c r="Z135" i="24"/>
  <c r="Z141" i="24"/>
  <c r="Z140" i="24"/>
  <c r="Z132" i="24"/>
  <c r="Z133" i="24"/>
  <c r="Z138" i="24"/>
  <c r="Z137" i="24"/>
  <c r="Z142" i="24"/>
  <c r="Z134" i="24"/>
  <c r="Z139" i="24"/>
  <c r="Z331" i="24" s="1"/>
  <c r="Z130" i="24"/>
  <c r="Y320" i="24"/>
  <c r="Y349" i="24"/>
  <c r="AC27" i="22"/>
  <c r="AD2" i="22"/>
  <c r="U165" i="22" l="1"/>
  <c r="U249" i="22"/>
  <c r="Z334" i="21"/>
  <c r="X335" i="21"/>
  <c r="V46" i="16"/>
  <c r="V47" i="16" s="1"/>
  <c r="V54" i="16" s="1"/>
  <c r="Y283" i="24"/>
  <c r="Z237" i="22"/>
  <c r="Z59" i="22"/>
  <c r="X43" i="16"/>
  <c r="Z280" i="24"/>
  <c r="X45" i="16"/>
  <c r="X32" i="16"/>
  <c r="X28" i="16"/>
  <c r="W3" i="24"/>
  <c r="X164" i="22"/>
  <c r="X340" i="21"/>
  <c r="X342" i="21" s="1"/>
  <c r="X343" i="21" s="1"/>
  <c r="V7" i="16" s="1"/>
  <c r="AB63" i="16"/>
  <c r="AB64" i="16" s="1"/>
  <c r="AB68" i="16"/>
  <c r="AB69" i="16" s="1"/>
  <c r="E14" i="33"/>
  <c r="F14" i="33" s="1"/>
  <c r="E23" i="33"/>
  <c r="F23" i="33" s="1"/>
  <c r="D18" i="33"/>
  <c r="D8" i="33"/>
  <c r="D11" i="33"/>
  <c r="D15" i="33"/>
  <c r="D17" i="33"/>
  <c r="D20" i="33"/>
  <c r="D16" i="33"/>
  <c r="E16" i="33" s="1"/>
  <c r="D19" i="33"/>
  <c r="D12" i="33"/>
  <c r="D9" i="33"/>
  <c r="AA64" i="16"/>
  <c r="AA71" i="16" s="1"/>
  <c r="AD66" i="16"/>
  <c r="D13" i="33"/>
  <c r="Z404" i="21"/>
  <c r="Z342" i="24"/>
  <c r="AA143" i="24"/>
  <c r="AA144" i="24"/>
  <c r="AA145" i="24"/>
  <c r="AB338" i="24"/>
  <c r="AA113" i="22"/>
  <c r="Y162" i="22"/>
  <c r="Y163" i="22"/>
  <c r="AA244" i="22"/>
  <c r="AA233" i="22"/>
  <c r="Z116" i="22"/>
  <c r="Z95" i="22"/>
  <c r="Z407" i="21"/>
  <c r="Z403" i="21"/>
  <c r="AA81" i="22"/>
  <c r="AA82" i="22"/>
  <c r="AA44" i="22"/>
  <c r="AA45" i="22"/>
  <c r="AA49" i="22"/>
  <c r="AA43" i="22"/>
  <c r="AA50" i="22"/>
  <c r="Y33" i="16" s="1"/>
  <c r="AA52" i="22"/>
  <c r="AA48" i="22"/>
  <c r="AA47" i="22"/>
  <c r="Y24" i="16" s="1"/>
  <c r="AA46" i="22"/>
  <c r="AA51" i="22"/>
  <c r="AA53" i="22"/>
  <c r="AB222" i="22"/>
  <c r="Z246" i="22"/>
  <c r="X38" i="22"/>
  <c r="X37" i="22"/>
  <c r="AA325" i="21"/>
  <c r="Z401" i="21"/>
  <c r="Z332" i="21"/>
  <c r="Z255" i="21"/>
  <c r="Z244" i="21"/>
  <c r="Z187" i="21"/>
  <c r="Z280" i="21"/>
  <c r="Z234" i="21"/>
  <c r="Z368" i="21"/>
  <c r="Z320" i="21"/>
  <c r="Z339" i="21"/>
  <c r="Z389" i="21"/>
  <c r="AA124" i="21"/>
  <c r="AA126" i="21"/>
  <c r="AA127" i="21"/>
  <c r="AA119" i="21"/>
  <c r="AA128" i="21"/>
  <c r="AA115" i="21"/>
  <c r="AA129" i="21"/>
  <c r="AA120" i="21"/>
  <c r="AA117" i="21"/>
  <c r="AA122" i="21"/>
  <c r="AA121" i="21"/>
  <c r="AA123" i="21"/>
  <c r="AA125" i="21"/>
  <c r="AA116" i="21"/>
  <c r="AA118" i="21"/>
  <c r="Z369" i="21"/>
  <c r="Z202" i="21"/>
  <c r="Z410" i="21"/>
  <c r="Z379" i="21"/>
  <c r="AA311" i="21"/>
  <c r="AA317" i="21"/>
  <c r="AA306" i="21"/>
  <c r="AA314" i="21"/>
  <c r="AA313" i="21"/>
  <c r="AA318" i="21"/>
  <c r="AA301" i="21"/>
  <c r="AA309" i="21"/>
  <c r="AA315" i="21"/>
  <c r="AA303" i="21"/>
  <c r="AA302" i="21"/>
  <c r="AA305" i="21"/>
  <c r="AA304" i="21"/>
  <c r="AA310" i="21"/>
  <c r="AA308" i="21"/>
  <c r="AA316" i="21"/>
  <c r="AA307" i="21"/>
  <c r="AA411" i="21" s="1"/>
  <c r="AA312" i="21"/>
  <c r="AA326" i="21"/>
  <c r="AA327" i="21"/>
  <c r="AA324" i="21"/>
  <c r="AA341" i="21" s="1"/>
  <c r="AA329" i="21"/>
  <c r="AA328" i="21"/>
  <c r="AA330" i="21"/>
  <c r="AA139" i="21"/>
  <c r="AA135" i="21"/>
  <c r="AA144" i="21"/>
  <c r="AA146" i="21"/>
  <c r="AA132" i="21"/>
  <c r="AA137" i="21"/>
  <c r="AA141" i="21"/>
  <c r="AA134" i="21"/>
  <c r="AA136" i="21"/>
  <c r="AA133" i="21"/>
  <c r="AA142" i="21"/>
  <c r="AA145" i="21"/>
  <c r="AA138" i="21"/>
  <c r="AA143" i="21"/>
  <c r="AA140" i="21"/>
  <c r="Z390" i="21"/>
  <c r="Z413" i="21"/>
  <c r="Z383" i="21"/>
  <c r="AA197" i="21"/>
  <c r="AA188" i="21"/>
  <c r="AA195" i="21"/>
  <c r="AA192" i="21"/>
  <c r="AA191" i="21"/>
  <c r="AA193" i="21"/>
  <c r="AA200" i="21"/>
  <c r="AA196" i="21"/>
  <c r="AA194" i="21"/>
  <c r="AA198" i="21"/>
  <c r="AA199" i="21"/>
  <c r="AA189" i="21"/>
  <c r="AA190" i="21"/>
  <c r="Y428" i="21"/>
  <c r="Y429" i="21" s="1"/>
  <c r="AA287" i="21"/>
  <c r="AA293" i="21"/>
  <c r="AA283" i="21"/>
  <c r="AA296" i="21"/>
  <c r="AA282" i="21"/>
  <c r="AA294" i="21"/>
  <c r="AA297" i="21"/>
  <c r="AA288" i="21"/>
  <c r="AA295" i="21"/>
  <c r="AA284" i="21"/>
  <c r="AA290" i="21"/>
  <c r="AA285" i="21"/>
  <c r="AA291" i="21"/>
  <c r="AA298" i="21"/>
  <c r="AA281" i="21"/>
  <c r="AA292" i="21"/>
  <c r="AA289" i="21"/>
  <c r="AA286" i="21"/>
  <c r="Z402" i="21"/>
  <c r="Z426" i="21"/>
  <c r="AA218" i="21"/>
  <c r="AA220" i="21"/>
  <c r="AA216" i="21"/>
  <c r="AA232" i="21"/>
  <c r="AA215" i="21"/>
  <c r="AA223" i="21"/>
  <c r="AA225" i="21"/>
  <c r="AA226" i="21"/>
  <c r="AA229" i="21"/>
  <c r="AA222" i="21"/>
  <c r="AA219" i="21"/>
  <c r="AA217" i="21"/>
  <c r="AA224" i="21"/>
  <c r="AA227" i="21"/>
  <c r="AA221" i="21"/>
  <c r="AA231" i="21"/>
  <c r="AA230" i="21"/>
  <c r="AA228" i="21"/>
  <c r="AA253" i="21"/>
  <c r="AA248" i="21"/>
  <c r="AA246" i="21"/>
  <c r="AA247" i="21"/>
  <c r="AA249" i="21"/>
  <c r="AA250" i="21"/>
  <c r="AA245" i="21"/>
  <c r="AA251" i="21"/>
  <c r="AA252" i="21"/>
  <c r="Z419" i="21"/>
  <c r="AA172" i="21"/>
  <c r="AA184" i="21"/>
  <c r="AA185" i="21"/>
  <c r="AA174" i="21"/>
  <c r="AA178" i="21"/>
  <c r="AA183" i="21"/>
  <c r="AA177" i="21"/>
  <c r="AA176" i="21"/>
  <c r="AA181" i="21"/>
  <c r="AA182" i="21"/>
  <c r="AA175" i="21"/>
  <c r="AA180" i="21"/>
  <c r="AA179" i="21"/>
  <c r="AA173" i="21"/>
  <c r="Z418" i="21"/>
  <c r="AA256" i="21"/>
  <c r="AA276" i="21"/>
  <c r="AA267" i="21"/>
  <c r="AA264" i="21"/>
  <c r="AA259" i="21"/>
  <c r="AA260" i="21"/>
  <c r="AA261" i="21"/>
  <c r="AA273" i="21"/>
  <c r="AA265" i="21"/>
  <c r="AA271" i="21"/>
  <c r="AA257" i="21"/>
  <c r="AA278" i="21"/>
  <c r="AA268" i="21"/>
  <c r="AA269" i="21"/>
  <c r="AA272" i="21"/>
  <c r="AA258" i="21"/>
  <c r="AA262" i="21"/>
  <c r="AA274" i="21"/>
  <c r="AA277" i="21"/>
  <c r="AA266" i="21"/>
  <c r="AA275" i="21"/>
  <c r="AA270" i="21"/>
  <c r="AA263" i="21"/>
  <c r="Z425" i="21"/>
  <c r="AA235" i="21"/>
  <c r="AA239" i="21"/>
  <c r="AA237" i="21"/>
  <c r="AA241" i="21"/>
  <c r="AA242" i="21"/>
  <c r="AA238" i="21"/>
  <c r="AA236" i="21"/>
  <c r="AA240" i="21"/>
  <c r="AB42" i="21"/>
  <c r="AC2" i="21"/>
  <c r="AC322" i="21" s="1"/>
  <c r="AA417" i="21"/>
  <c r="AA36" i="21"/>
  <c r="AA35" i="21"/>
  <c r="AA25" i="21"/>
  <c r="AA15" i="21"/>
  <c r="AA11" i="21"/>
  <c r="AA41" i="21"/>
  <c r="AA21" i="21"/>
  <c r="AA34" i="21"/>
  <c r="AA22" i="21"/>
  <c r="AA33" i="21"/>
  <c r="AA32" i="21"/>
  <c r="AA38" i="21"/>
  <c r="AA26" i="21"/>
  <c r="AA24" i="21"/>
  <c r="AA28" i="21"/>
  <c r="AA12" i="21"/>
  <c r="AA18" i="21"/>
  <c r="AA16" i="21"/>
  <c r="AA40" i="21"/>
  <c r="AA37" i="21"/>
  <c r="AA17" i="21"/>
  <c r="AA20" i="21"/>
  <c r="AA29" i="21"/>
  <c r="AA27" i="21"/>
  <c r="AA14" i="21"/>
  <c r="AA13" i="21"/>
  <c r="AA30" i="21"/>
  <c r="AA23" i="21"/>
  <c r="AA19" i="21"/>
  <c r="AA39" i="21"/>
  <c r="AA31" i="21"/>
  <c r="Z416" i="21"/>
  <c r="AA211" i="21"/>
  <c r="AA210" i="21"/>
  <c r="AA209" i="21"/>
  <c r="AA207" i="21"/>
  <c r="AA206" i="21"/>
  <c r="AA203" i="21"/>
  <c r="AA204" i="21"/>
  <c r="AA212" i="21"/>
  <c r="AA208" i="21"/>
  <c r="AA205" i="21"/>
  <c r="Z171" i="21"/>
  <c r="Z424" i="21"/>
  <c r="AA151" i="21"/>
  <c r="AA169" i="21"/>
  <c r="AA159" i="21"/>
  <c r="AA158" i="21"/>
  <c r="AA157" i="21"/>
  <c r="AA165" i="21"/>
  <c r="AA154" i="21"/>
  <c r="AA167" i="21"/>
  <c r="AA152" i="21"/>
  <c r="AA149" i="21"/>
  <c r="AA156" i="21"/>
  <c r="AA155" i="21"/>
  <c r="AA162" i="21"/>
  <c r="AA150" i="21"/>
  <c r="AA164" i="21"/>
  <c r="AA153" i="21"/>
  <c r="AA161" i="21"/>
  <c r="AA166" i="21"/>
  <c r="AA160" i="21"/>
  <c r="AA163" i="21"/>
  <c r="AA168" i="21"/>
  <c r="Z126" i="22"/>
  <c r="Z88" i="22"/>
  <c r="W359" i="24"/>
  <c r="Y284" i="24"/>
  <c r="Y285" i="24" s="1"/>
  <c r="W40" i="16" s="1"/>
  <c r="W51" i="16" s="1"/>
  <c r="W52" i="16" s="1"/>
  <c r="AB311" i="24"/>
  <c r="Z335" i="24"/>
  <c r="Z107" i="22"/>
  <c r="Z215" i="24"/>
  <c r="Z199" i="22"/>
  <c r="W67" i="24"/>
  <c r="Z55" i="22"/>
  <c r="Z350" i="24"/>
  <c r="Z111" i="22"/>
  <c r="AB204" i="22"/>
  <c r="Z153" i="22"/>
  <c r="Z147" i="24"/>
  <c r="Z349" i="24"/>
  <c r="Z243" i="24"/>
  <c r="Z355" i="24"/>
  <c r="Z266" i="24"/>
  <c r="Z184" i="24"/>
  <c r="Z141" i="22"/>
  <c r="Z365" i="24"/>
  <c r="Z208" i="24"/>
  <c r="Z255" i="24"/>
  <c r="Z78" i="22"/>
  <c r="Z158" i="22"/>
  <c r="Z161" i="22" s="1"/>
  <c r="Z167" i="24"/>
  <c r="Z358" i="24"/>
  <c r="Z95" i="24"/>
  <c r="Z122" i="22"/>
  <c r="Z275" i="24"/>
  <c r="Z308" i="24"/>
  <c r="AA123" i="22"/>
  <c r="AA124" i="22"/>
  <c r="Z3" i="22"/>
  <c r="AA98" i="22"/>
  <c r="AA96" i="22"/>
  <c r="AA105" i="22"/>
  <c r="AA103" i="22"/>
  <c r="AA102" i="22"/>
  <c r="AA97" i="22"/>
  <c r="AA104" i="22"/>
  <c r="AA101" i="22"/>
  <c r="AA100" i="22"/>
  <c r="AA99" i="22"/>
  <c r="AA273" i="24"/>
  <c r="AA272" i="24"/>
  <c r="AA270" i="24"/>
  <c r="AA354" i="24" s="1"/>
  <c r="AA271" i="24"/>
  <c r="AA96" i="24"/>
  <c r="AA100" i="24"/>
  <c r="AA97" i="24"/>
  <c r="AA98" i="24"/>
  <c r="AA99" i="24"/>
  <c r="AA314" i="24" s="1"/>
  <c r="Z352" i="24"/>
  <c r="X32" i="22"/>
  <c r="X39" i="22"/>
  <c r="X31" i="22"/>
  <c r="X35" i="22"/>
  <c r="X29" i="22"/>
  <c r="X34" i="22"/>
  <c r="X33" i="22"/>
  <c r="X36" i="22"/>
  <c r="X30" i="22"/>
  <c r="AA89" i="22"/>
  <c r="AA93" i="22"/>
  <c r="AA90" i="22"/>
  <c r="AA246" i="22" s="1"/>
  <c r="AA91" i="22"/>
  <c r="AA92" i="22"/>
  <c r="V369" i="24"/>
  <c r="V278" i="24" s="1"/>
  <c r="AA163" i="24"/>
  <c r="AA165" i="24"/>
  <c r="AA164" i="24"/>
  <c r="AA162" i="24"/>
  <c r="Z281" i="24"/>
  <c r="Z284" i="24" s="1"/>
  <c r="Z285" i="24" s="1"/>
  <c r="X40" i="16" s="1"/>
  <c r="X51" i="16" s="1"/>
  <c r="X52" i="16" s="1"/>
  <c r="AB336" i="24"/>
  <c r="AB106" i="22"/>
  <c r="AB87" i="22"/>
  <c r="AC4" i="22"/>
  <c r="AB94" i="22"/>
  <c r="AB125" i="22"/>
  <c r="AB77" i="22"/>
  <c r="AB58" i="22"/>
  <c r="AB110" i="22"/>
  <c r="AB121" i="22"/>
  <c r="AB115" i="22"/>
  <c r="AB140" i="22"/>
  <c r="AB54" i="22"/>
  <c r="W239" i="22"/>
  <c r="AA244" i="24"/>
  <c r="AA249" i="24"/>
  <c r="AA247" i="24"/>
  <c r="AA248" i="24"/>
  <c r="AA245" i="24"/>
  <c r="AA253" i="24"/>
  <c r="AA251" i="24"/>
  <c r="AA250" i="24"/>
  <c r="AA252" i="24"/>
  <c r="AA246" i="24"/>
  <c r="W41" i="22"/>
  <c r="Z198" i="24"/>
  <c r="AA75" i="22"/>
  <c r="AA73" i="22"/>
  <c r="AA76" i="22"/>
  <c r="AA72" i="22"/>
  <c r="AA71" i="22"/>
  <c r="AA260" i="24"/>
  <c r="AA256" i="24"/>
  <c r="AA261" i="24"/>
  <c r="AA262" i="24"/>
  <c r="AA259" i="24"/>
  <c r="AA263" i="24"/>
  <c r="AA258" i="24"/>
  <c r="AA257" i="24"/>
  <c r="AA264" i="24"/>
  <c r="AD41" i="24"/>
  <c r="AE2" i="24"/>
  <c r="AA112" i="22"/>
  <c r="AA114" i="22"/>
  <c r="Z344" i="24"/>
  <c r="AC28" i="24"/>
  <c r="AC39" i="24"/>
  <c r="AC32" i="24"/>
  <c r="AC31" i="24"/>
  <c r="AC10" i="24"/>
  <c r="AC12" i="24"/>
  <c r="AC22" i="24"/>
  <c r="AC14" i="24"/>
  <c r="AC40" i="24"/>
  <c r="AC36" i="24"/>
  <c r="AC13" i="24"/>
  <c r="AC18" i="24"/>
  <c r="AC30" i="24"/>
  <c r="AC11" i="24"/>
  <c r="AC19" i="24"/>
  <c r="AC311" i="24" s="1"/>
  <c r="AC29" i="24"/>
  <c r="AC35" i="24"/>
  <c r="AC23" i="24"/>
  <c r="AC24" i="24"/>
  <c r="AC26" i="24"/>
  <c r="AC16" i="24"/>
  <c r="AC20" i="24"/>
  <c r="AC34" i="24"/>
  <c r="AC38" i="24"/>
  <c r="AC17" i="24"/>
  <c r="AC15" i="24"/>
  <c r="AC33" i="24"/>
  <c r="AC37" i="24"/>
  <c r="AC25" i="24"/>
  <c r="AC21" i="24"/>
  <c r="AC27" i="24"/>
  <c r="AA42" i="22"/>
  <c r="Z330" i="24"/>
  <c r="Z334" i="24"/>
  <c r="AB42" i="24"/>
  <c r="Z234" i="22"/>
  <c r="AA366" i="24"/>
  <c r="AA203" i="24"/>
  <c r="AA205" i="24"/>
  <c r="AA206" i="24"/>
  <c r="AA204" i="24"/>
  <c r="AD27" i="22"/>
  <c r="AE2" i="22"/>
  <c r="AB268" i="24"/>
  <c r="AB265" i="24"/>
  <c r="AB274" i="24"/>
  <c r="AB197" i="24"/>
  <c r="AB201" i="24"/>
  <c r="AB200" i="24" s="1"/>
  <c r="AB207" i="24"/>
  <c r="AB183" i="24"/>
  <c r="AB242" i="24"/>
  <c r="AB214" i="24"/>
  <c r="AB160" i="24"/>
  <c r="AB166" i="24"/>
  <c r="AB146" i="24"/>
  <c r="AB94" i="24"/>
  <c r="AC4" i="24"/>
  <c r="AB101" i="24"/>
  <c r="AB254" i="24"/>
  <c r="AC10" i="22"/>
  <c r="AC11" i="22"/>
  <c r="AC22" i="22"/>
  <c r="AC24" i="22"/>
  <c r="AC14" i="22"/>
  <c r="AC12" i="22"/>
  <c r="AC16" i="22"/>
  <c r="AC23" i="22"/>
  <c r="AC15" i="22"/>
  <c r="AC25" i="22"/>
  <c r="AC19" i="22"/>
  <c r="AC17" i="22"/>
  <c r="AC21" i="22"/>
  <c r="AC18" i="22"/>
  <c r="AC13" i="22"/>
  <c r="AC26" i="22"/>
  <c r="AC20" i="22"/>
  <c r="AA83" i="24"/>
  <c r="Y50" i="16" s="1"/>
  <c r="AA71" i="24"/>
  <c r="AA78" i="24"/>
  <c r="AA282" i="24" s="1"/>
  <c r="AA74" i="24"/>
  <c r="AA91" i="24"/>
  <c r="AA85" i="24"/>
  <c r="AA79" i="24"/>
  <c r="Y41" i="16" s="1"/>
  <c r="AA80" i="24"/>
  <c r="Y42" i="16" s="1"/>
  <c r="AA84" i="24"/>
  <c r="AA86" i="24"/>
  <c r="AA87" i="24"/>
  <c r="AA70" i="24"/>
  <c r="AA75" i="24"/>
  <c r="AA69" i="24"/>
  <c r="AA77" i="24"/>
  <c r="AA68" i="24"/>
  <c r="AA76" i="24"/>
  <c r="AA92" i="24"/>
  <c r="AA89" i="24"/>
  <c r="AA82" i="24"/>
  <c r="AA72" i="24"/>
  <c r="AA93" i="24"/>
  <c r="AA81" i="24"/>
  <c r="Y49" i="16" s="1"/>
  <c r="AA90" i="24"/>
  <c r="AA88" i="24"/>
  <c r="AA73" i="24"/>
  <c r="AB343" i="24"/>
  <c r="W324" i="24"/>
  <c r="W344" i="24"/>
  <c r="Z221" i="22"/>
  <c r="AA127" i="22"/>
  <c r="AA128" i="22"/>
  <c r="AA131" i="22"/>
  <c r="AA130" i="22"/>
  <c r="AA139" i="22"/>
  <c r="AA135" i="22"/>
  <c r="AA138" i="22"/>
  <c r="AA137" i="22"/>
  <c r="AA133" i="22"/>
  <c r="AA132" i="22"/>
  <c r="AA129" i="22"/>
  <c r="AA136" i="22"/>
  <c r="AA134" i="22"/>
  <c r="AA80" i="22"/>
  <c r="AA83" i="22"/>
  <c r="AA225" i="22" s="1"/>
  <c r="AA86" i="22"/>
  <c r="AA207" i="22" s="1"/>
  <c r="AA85" i="22"/>
  <c r="AA79" i="22"/>
  <c r="AA84" i="22"/>
  <c r="AA228" i="22" s="1"/>
  <c r="Z102" i="24"/>
  <c r="Z269" i="24"/>
  <c r="AA131" i="24"/>
  <c r="AA129" i="24"/>
  <c r="AA136" i="24"/>
  <c r="AA133" i="24"/>
  <c r="AA132" i="24"/>
  <c r="AA141" i="24"/>
  <c r="AA130" i="24"/>
  <c r="AA142" i="24"/>
  <c r="AA140" i="24"/>
  <c r="AA139" i="24"/>
  <c r="AA137" i="24"/>
  <c r="AA134" i="24"/>
  <c r="AA138" i="24"/>
  <c r="AA135" i="24"/>
  <c r="Z320" i="24"/>
  <c r="X43" i="24"/>
  <c r="X52" i="24"/>
  <c r="X56" i="24"/>
  <c r="X48" i="24"/>
  <c r="X44" i="24"/>
  <c r="X65" i="24"/>
  <c r="X61" i="24"/>
  <c r="X51" i="24"/>
  <c r="X53" i="24"/>
  <c r="X50" i="24"/>
  <c r="X57" i="24"/>
  <c r="X46" i="24"/>
  <c r="X49" i="24"/>
  <c r="X63" i="24"/>
  <c r="X55" i="24"/>
  <c r="X64" i="24"/>
  <c r="X58" i="24"/>
  <c r="X60" i="24"/>
  <c r="X54" i="24"/>
  <c r="X62" i="24"/>
  <c r="X59" i="24"/>
  <c r="X45" i="24"/>
  <c r="X47" i="24"/>
  <c r="AA142" i="22"/>
  <c r="AA145" i="22"/>
  <c r="AA146" i="22"/>
  <c r="AA148" i="22"/>
  <c r="AA147" i="22"/>
  <c r="AA144" i="22"/>
  <c r="AA149" i="22"/>
  <c r="AA151" i="22"/>
  <c r="AA143" i="22"/>
  <c r="AA150" i="22"/>
  <c r="AA151" i="24"/>
  <c r="AA155" i="24"/>
  <c r="AA148" i="24"/>
  <c r="AA157" i="24"/>
  <c r="AA152" i="24"/>
  <c r="AA158" i="24"/>
  <c r="AA153" i="24"/>
  <c r="AA154" i="24"/>
  <c r="AA322" i="24" s="1"/>
  <c r="AA159" i="24"/>
  <c r="AA150" i="24"/>
  <c r="AA327" i="24"/>
  <c r="AA156" i="24"/>
  <c r="AA149" i="24"/>
  <c r="AA156" i="22"/>
  <c r="AA155" i="22"/>
  <c r="AA154" i="22"/>
  <c r="AA209" i="24"/>
  <c r="AA212" i="24"/>
  <c r="AA211" i="24"/>
  <c r="AA213" i="24"/>
  <c r="AA210" i="24"/>
  <c r="Z324" i="24"/>
  <c r="W360" i="24"/>
  <c r="V248" i="22"/>
  <c r="AA171" i="24"/>
  <c r="AA181" i="24"/>
  <c r="AA182" i="24"/>
  <c r="AA176" i="24"/>
  <c r="AA169" i="24"/>
  <c r="AA175" i="24"/>
  <c r="AA174" i="24"/>
  <c r="AA180" i="24"/>
  <c r="AA177" i="24"/>
  <c r="AA170" i="24"/>
  <c r="AA179" i="24"/>
  <c r="AA173" i="24"/>
  <c r="AA172" i="24"/>
  <c r="AA178" i="24"/>
  <c r="AA168" i="24"/>
  <c r="Z223" i="22"/>
  <c r="AA190" i="24"/>
  <c r="AA195" i="24"/>
  <c r="AA185" i="24"/>
  <c r="AA188" i="24"/>
  <c r="AA186" i="24"/>
  <c r="AA187" i="24"/>
  <c r="AA194" i="24"/>
  <c r="AA189" i="24"/>
  <c r="AA191" i="24"/>
  <c r="AA196" i="24"/>
  <c r="AA192" i="24"/>
  <c r="AA193" i="24"/>
  <c r="Z325" i="24"/>
  <c r="AB337" i="24"/>
  <c r="Z357" i="24"/>
  <c r="Z203" i="22"/>
  <c r="AA230" i="24"/>
  <c r="AA216" i="24"/>
  <c r="AA237" i="24"/>
  <c r="AA220" i="24"/>
  <c r="AA225" i="24"/>
  <c r="AA328" i="24" s="1"/>
  <c r="AA224" i="24"/>
  <c r="AA227" i="24"/>
  <c r="AA219" i="24"/>
  <c r="AA226" i="24"/>
  <c r="AA236" i="24"/>
  <c r="AA234" i="24"/>
  <c r="AA232" i="24"/>
  <c r="AA235" i="24"/>
  <c r="AA241" i="24"/>
  <c r="AA229" i="24"/>
  <c r="AA222" i="24"/>
  <c r="AA238" i="24"/>
  <c r="AA231" i="24"/>
  <c r="AA228" i="24"/>
  <c r="AA239" i="24"/>
  <c r="AA218" i="24"/>
  <c r="AA217" i="24"/>
  <c r="AA221" i="24"/>
  <c r="AA233" i="24"/>
  <c r="AA223" i="24"/>
  <c r="AA240" i="24"/>
  <c r="Z348" i="24"/>
  <c r="AB326" i="24"/>
  <c r="W203" i="22"/>
  <c r="AA199" i="24"/>
  <c r="AA202" i="24" s="1"/>
  <c r="Z161" i="24"/>
  <c r="AA267" i="24"/>
  <c r="AA345" i="24" s="1"/>
  <c r="Z236" i="22"/>
  <c r="Z351" i="24"/>
  <c r="AA108" i="22"/>
  <c r="AA109" i="22"/>
  <c r="AA120" i="22"/>
  <c r="AA117" i="22"/>
  <c r="AA118" i="22"/>
  <c r="AA119" i="22"/>
  <c r="AB28" i="22"/>
  <c r="AA57" i="22"/>
  <c r="AA238" i="22" s="1"/>
  <c r="AA56" i="22"/>
  <c r="AA237" i="22" s="1"/>
  <c r="AB74" i="22" l="1"/>
  <c r="V165" i="22"/>
  <c r="V249" i="22"/>
  <c r="Y335" i="21"/>
  <c r="AB71" i="16"/>
  <c r="X46" i="16"/>
  <c r="X47" i="16" s="1"/>
  <c r="X54" i="16" s="1"/>
  <c r="W46" i="16"/>
  <c r="W47" i="16" s="1"/>
  <c r="W54" i="16" s="1"/>
  <c r="X3" i="24"/>
  <c r="Y164" i="22"/>
  <c r="Y340" i="21"/>
  <c r="Y342" i="21" s="1"/>
  <c r="Y343" i="21" s="1"/>
  <c r="W7" i="16" s="1"/>
  <c r="V34" i="16"/>
  <c r="V35" i="16" s="1"/>
  <c r="V19" i="16"/>
  <c r="V20" i="16" s="1"/>
  <c r="V25" i="16"/>
  <c r="V26" i="16" s="1"/>
  <c r="V14" i="16"/>
  <c r="V15" i="16" s="1"/>
  <c r="V29" i="16"/>
  <c r="V30" i="16" s="1"/>
  <c r="V10" i="16"/>
  <c r="V11" i="16" s="1"/>
  <c r="Y43" i="16"/>
  <c r="AD63" i="16"/>
  <c r="AD64" i="16" s="1"/>
  <c r="AD68" i="16"/>
  <c r="AD69" i="16" s="1"/>
  <c r="E8" i="33"/>
  <c r="F8" i="33" s="1"/>
  <c r="Y32" i="16"/>
  <c r="Y28" i="16"/>
  <c r="E9" i="33"/>
  <c r="F9" i="33" s="1"/>
  <c r="E18" i="33"/>
  <c r="F18" i="33" s="1"/>
  <c r="E17" i="33"/>
  <c r="F17" i="33" s="1"/>
  <c r="AA280" i="24"/>
  <c r="Y45" i="16"/>
  <c r="E19" i="33"/>
  <c r="F19" i="33" s="1"/>
  <c r="E12" i="33"/>
  <c r="F12" i="33" s="1"/>
  <c r="E15" i="33"/>
  <c r="F15" i="33" s="1"/>
  <c r="E11" i="33"/>
  <c r="F11" i="33" s="1"/>
  <c r="AC63" i="16"/>
  <c r="AC68" i="16"/>
  <c r="AC69" i="16" s="1"/>
  <c r="E13" i="33"/>
  <c r="F13" i="33" s="1"/>
  <c r="E20" i="33"/>
  <c r="F20" i="33" s="1"/>
  <c r="AC338" i="24"/>
  <c r="AB144" i="24"/>
  <c r="AB143" i="24"/>
  <c r="AB145" i="24"/>
  <c r="AA281" i="24"/>
  <c r="AA116" i="22"/>
  <c r="AB113" i="22"/>
  <c r="Z162" i="22"/>
  <c r="Z163" i="22"/>
  <c r="AA95" i="22"/>
  <c r="AB81" i="22"/>
  <c r="AB82" i="22"/>
  <c r="AB44" i="22"/>
  <c r="AB51" i="22"/>
  <c r="AB43" i="22"/>
  <c r="AB50" i="22"/>
  <c r="Z33" i="16" s="1"/>
  <c r="AB52" i="22"/>
  <c r="AB46" i="22"/>
  <c r="AB45" i="22"/>
  <c r="AB49" i="22"/>
  <c r="AB48" i="22"/>
  <c r="AB47" i="22"/>
  <c r="Z24" i="16" s="1"/>
  <c r="AB53" i="22"/>
  <c r="Y38" i="22"/>
  <c r="Y37" i="22"/>
  <c r="AC222" i="22"/>
  <c r="AB325" i="21"/>
  <c r="AA389" i="21"/>
  <c r="AA424" i="21"/>
  <c r="AA255" i="21"/>
  <c r="AA410" i="21"/>
  <c r="AA407" i="21"/>
  <c r="AA368" i="21"/>
  <c r="AA280" i="21"/>
  <c r="AA171" i="21"/>
  <c r="AA244" i="21"/>
  <c r="AA187" i="21"/>
  <c r="AA202" i="21"/>
  <c r="AA234" i="21"/>
  <c r="AA332" i="21"/>
  <c r="AA401" i="21"/>
  <c r="AA320" i="21"/>
  <c r="Z428" i="21"/>
  <c r="Z429" i="21" s="1"/>
  <c r="AB326" i="21"/>
  <c r="AB327" i="21"/>
  <c r="AB328" i="21"/>
  <c r="AB324" i="21"/>
  <c r="AB341" i="21" s="1"/>
  <c r="AB330" i="21"/>
  <c r="AB329" i="21"/>
  <c r="AB256" i="21"/>
  <c r="AB276" i="21"/>
  <c r="AB267" i="21"/>
  <c r="AB264" i="21"/>
  <c r="AB259" i="21"/>
  <c r="AB258" i="21"/>
  <c r="AB265" i="21"/>
  <c r="AB261" i="21"/>
  <c r="AB273" i="21"/>
  <c r="AB271" i="21"/>
  <c r="AB268" i="21"/>
  <c r="AB269" i="21"/>
  <c r="AB278" i="21"/>
  <c r="AB262" i="21"/>
  <c r="AB274" i="21"/>
  <c r="AB277" i="21"/>
  <c r="AB272" i="21"/>
  <c r="AB266" i="21"/>
  <c r="AB260" i="21"/>
  <c r="AB275" i="21"/>
  <c r="AB257" i="21"/>
  <c r="AB270" i="21"/>
  <c r="AB263" i="21"/>
  <c r="AB305" i="21"/>
  <c r="AB311" i="21"/>
  <c r="AB313" i="21"/>
  <c r="AB306" i="21"/>
  <c r="AB314" i="21"/>
  <c r="AB317" i="21"/>
  <c r="AB318" i="21"/>
  <c r="AB301" i="21"/>
  <c r="AB309" i="21"/>
  <c r="AB315" i="21"/>
  <c r="AB307" i="21"/>
  <c r="AB411" i="21" s="1"/>
  <c r="AB302" i="21"/>
  <c r="AB304" i="21"/>
  <c r="AB303" i="21"/>
  <c r="AB310" i="21"/>
  <c r="AB308" i="21"/>
  <c r="AB316" i="21"/>
  <c r="AB312" i="21"/>
  <c r="AB166" i="21"/>
  <c r="AB163" i="21"/>
  <c r="AB159" i="21"/>
  <c r="AB158" i="21"/>
  <c r="AB157" i="21"/>
  <c r="AB151" i="21"/>
  <c r="AB156" i="21"/>
  <c r="AB162" i="21"/>
  <c r="AB150" i="21"/>
  <c r="AB153" i="21"/>
  <c r="AB155" i="21"/>
  <c r="AB164" i="21"/>
  <c r="AB161" i="21"/>
  <c r="AB160" i="21"/>
  <c r="AB149" i="21"/>
  <c r="AB169" i="21"/>
  <c r="AB152" i="21"/>
  <c r="AB154" i="21"/>
  <c r="AB167" i="21"/>
  <c r="AB168" i="21"/>
  <c r="AB165" i="21"/>
  <c r="AB249" i="21"/>
  <c r="AB246" i="21"/>
  <c r="AB248" i="21"/>
  <c r="AB253" i="21"/>
  <c r="AB247" i="21"/>
  <c r="AB245" i="21"/>
  <c r="AB250" i="21"/>
  <c r="AB252" i="21"/>
  <c r="AB251" i="21"/>
  <c r="AB216" i="21"/>
  <c r="AB220" i="21"/>
  <c r="AB231" i="21"/>
  <c r="AB232" i="21"/>
  <c r="AB227" i="21"/>
  <c r="AB215" i="21"/>
  <c r="AB229" i="21"/>
  <c r="AB225" i="21"/>
  <c r="AB222" i="21"/>
  <c r="AB218" i="21"/>
  <c r="AB219" i="21"/>
  <c r="AB217" i="21"/>
  <c r="AB224" i="21"/>
  <c r="AB221" i="21"/>
  <c r="AB230" i="21"/>
  <c r="AB228" i="21"/>
  <c r="AB226" i="21"/>
  <c r="AB223" i="21"/>
  <c r="AA131" i="21"/>
  <c r="AA148" i="21" s="1"/>
  <c r="AB127" i="21"/>
  <c r="AB115" i="21"/>
  <c r="AB122" i="21"/>
  <c r="AB119" i="21"/>
  <c r="AB128" i="21"/>
  <c r="AB129" i="21"/>
  <c r="AB120" i="21"/>
  <c r="AB117" i="21"/>
  <c r="AB124" i="21"/>
  <c r="AB121" i="21"/>
  <c r="AB123" i="21"/>
  <c r="AB125" i="21"/>
  <c r="AB116" i="21"/>
  <c r="AB126" i="21"/>
  <c r="AB118" i="21"/>
  <c r="AA369" i="21"/>
  <c r="AB235" i="21"/>
  <c r="AB241" i="21"/>
  <c r="AB239" i="21"/>
  <c r="AB242" i="21"/>
  <c r="AB237" i="21"/>
  <c r="AB238" i="21"/>
  <c r="AB236" i="21"/>
  <c r="AB240" i="21"/>
  <c r="AB144" i="21"/>
  <c r="AB140" i="21"/>
  <c r="AB141" i="21"/>
  <c r="AB134" i="21"/>
  <c r="AB136" i="21"/>
  <c r="AB132" i="21"/>
  <c r="AB142" i="21"/>
  <c r="AB139" i="21"/>
  <c r="AB143" i="21"/>
  <c r="AB135" i="21"/>
  <c r="AB137" i="21"/>
  <c r="AB138" i="21"/>
  <c r="AB145" i="21"/>
  <c r="AB133" i="21"/>
  <c r="AB146" i="21"/>
  <c r="AB197" i="21"/>
  <c r="AB196" i="21"/>
  <c r="AB200" i="21"/>
  <c r="AB191" i="21"/>
  <c r="AB195" i="21"/>
  <c r="AB192" i="21"/>
  <c r="AB189" i="21"/>
  <c r="AB198" i="21"/>
  <c r="AB193" i="21"/>
  <c r="AB199" i="21"/>
  <c r="AB188" i="21"/>
  <c r="AB194" i="21"/>
  <c r="AB190" i="21"/>
  <c r="AA390" i="21"/>
  <c r="AA43" i="21"/>
  <c r="AA426" i="21"/>
  <c r="AB417" i="21"/>
  <c r="Z13" i="16"/>
  <c r="Z18" i="16"/>
  <c r="Z9" i="16"/>
  <c r="Z17" i="16"/>
  <c r="AB408" i="21"/>
  <c r="AB10" i="21"/>
  <c r="AB38" i="21"/>
  <c r="AB31" i="21"/>
  <c r="AB15" i="21"/>
  <c r="AB32" i="21"/>
  <c r="AB24" i="21"/>
  <c r="AB11" i="21"/>
  <c r="AB35" i="21"/>
  <c r="AB36" i="21"/>
  <c r="AB28" i="21"/>
  <c r="AB18" i="21"/>
  <c r="AB41" i="21"/>
  <c r="AB21" i="21"/>
  <c r="AB34" i="21"/>
  <c r="AB22" i="21"/>
  <c r="AB12" i="21"/>
  <c r="AB26" i="21"/>
  <c r="AB13" i="21"/>
  <c r="AB29" i="21"/>
  <c r="AB16" i="21"/>
  <c r="AB23" i="21"/>
  <c r="AB27" i="21"/>
  <c r="AB40" i="21"/>
  <c r="AB20" i="21"/>
  <c r="AB17" i="21"/>
  <c r="AB37" i="21"/>
  <c r="AB14" i="21"/>
  <c r="AB25" i="21"/>
  <c r="AB39" i="21"/>
  <c r="AB30" i="21"/>
  <c r="AB33" i="21"/>
  <c r="AB19" i="21"/>
  <c r="AB173" i="21"/>
  <c r="AB175" i="21"/>
  <c r="AB172" i="21"/>
  <c r="AB184" i="21"/>
  <c r="AB185" i="21"/>
  <c r="AB174" i="21"/>
  <c r="AB178" i="21"/>
  <c r="AB183" i="21"/>
  <c r="AB180" i="21"/>
  <c r="AB176" i="21"/>
  <c r="AB177" i="21"/>
  <c r="AB181" i="21"/>
  <c r="AB182" i="21"/>
  <c r="AB179" i="21"/>
  <c r="AC42" i="21"/>
  <c r="AD2" i="21"/>
  <c r="AD322" i="21" s="1"/>
  <c r="AB287" i="21"/>
  <c r="AB283" i="21"/>
  <c r="AB290" i="21"/>
  <c r="AB288" i="21"/>
  <c r="AB282" i="21"/>
  <c r="AB296" i="21"/>
  <c r="AB294" i="21"/>
  <c r="AB293" i="21"/>
  <c r="AB297" i="21"/>
  <c r="AB284" i="21"/>
  <c r="AB285" i="21"/>
  <c r="AB298" i="21"/>
  <c r="AB291" i="21"/>
  <c r="AB295" i="21"/>
  <c r="AB281" i="21"/>
  <c r="AB289" i="21"/>
  <c r="AB286" i="21"/>
  <c r="AB292" i="21"/>
  <c r="AA113" i="21"/>
  <c r="AB211" i="21"/>
  <c r="AB210" i="21"/>
  <c r="AB209" i="21"/>
  <c r="AB212" i="21"/>
  <c r="AB206" i="21"/>
  <c r="AB204" i="21"/>
  <c r="AB208" i="21"/>
  <c r="AB205" i="21"/>
  <c r="AB203" i="21"/>
  <c r="AB207" i="21"/>
  <c r="AA111" i="22"/>
  <c r="AA122" i="22"/>
  <c r="X359" i="24"/>
  <c r="Z283" i="24"/>
  <c r="AA275" i="24"/>
  <c r="AA59" i="22"/>
  <c r="AA236" i="22"/>
  <c r="W248" i="22"/>
  <c r="AA331" i="24"/>
  <c r="AA199" i="22"/>
  <c r="AC204" i="22"/>
  <c r="X67" i="24"/>
  <c r="AA269" i="24"/>
  <c r="AA88" i="22"/>
  <c r="AA95" i="24"/>
  <c r="AA266" i="24"/>
  <c r="AA78" i="22"/>
  <c r="AA334" i="24"/>
  <c r="AA255" i="24"/>
  <c r="AA141" i="22"/>
  <c r="W369" i="24"/>
  <c r="W278" i="24" s="1"/>
  <c r="AA158" i="22"/>
  <c r="AA153" i="22"/>
  <c r="AA208" i="24"/>
  <c r="AA243" i="24"/>
  <c r="AA349" i="24"/>
  <c r="AA147" i="24"/>
  <c r="X41" i="22"/>
  <c r="AA358" i="24"/>
  <c r="AA330" i="24"/>
  <c r="AA107" i="22"/>
  <c r="AA184" i="24"/>
  <c r="AA126" i="22"/>
  <c r="AA198" i="24"/>
  <c r="AA215" i="24"/>
  <c r="X239" i="22"/>
  <c r="AB209" i="24"/>
  <c r="AB210" i="24"/>
  <c r="AB211" i="24"/>
  <c r="AB213" i="24"/>
  <c r="AB212" i="24"/>
  <c r="AA325" i="24"/>
  <c r="AB230" i="24"/>
  <c r="AB237" i="24"/>
  <c r="AB224" i="24"/>
  <c r="AB227" i="24"/>
  <c r="AB226" i="24"/>
  <c r="AB216" i="24"/>
  <c r="AB221" i="24"/>
  <c r="AB225" i="24"/>
  <c r="AB328" i="24" s="1"/>
  <c r="AB219" i="24"/>
  <c r="AB220" i="24"/>
  <c r="AB222" i="24"/>
  <c r="AB236" i="24"/>
  <c r="AB234" i="24"/>
  <c r="AB235" i="24"/>
  <c r="AB232" i="24"/>
  <c r="AB241" i="24"/>
  <c r="AB240" i="24"/>
  <c r="AB238" i="24"/>
  <c r="AB231" i="24"/>
  <c r="AB239" i="24"/>
  <c r="AB218" i="24"/>
  <c r="AB217" i="24"/>
  <c r="AB229" i="24"/>
  <c r="AB228" i="24"/>
  <c r="AB233" i="24"/>
  <c r="AB223" i="24"/>
  <c r="AA342" i="24"/>
  <c r="AB171" i="24"/>
  <c r="AB176" i="24"/>
  <c r="AB181" i="24"/>
  <c r="AB182" i="24"/>
  <c r="AB169" i="24"/>
  <c r="AB180" i="24"/>
  <c r="AB174" i="24"/>
  <c r="AB170" i="24"/>
  <c r="AB177" i="24"/>
  <c r="AB179" i="24"/>
  <c r="AB172" i="24"/>
  <c r="AB168" i="24"/>
  <c r="AB178" i="24"/>
  <c r="AB173" i="24"/>
  <c r="AB175" i="24"/>
  <c r="AC343" i="24"/>
  <c r="AE41" i="24"/>
  <c r="AF2" i="24"/>
  <c r="AF41" i="24" s="1"/>
  <c r="AB163" i="24"/>
  <c r="AB162" i="24"/>
  <c r="AB165" i="24"/>
  <c r="AB164" i="24"/>
  <c r="AB155" i="24"/>
  <c r="AB151" i="24"/>
  <c r="AB157" i="24"/>
  <c r="AB152" i="24"/>
  <c r="AB148" i="24"/>
  <c r="AB334" i="24" s="1"/>
  <c r="AB158" i="24"/>
  <c r="AB153" i="24"/>
  <c r="AB154" i="24"/>
  <c r="AB322" i="24" s="1"/>
  <c r="AB156" i="24"/>
  <c r="AB327" i="24"/>
  <c r="AB150" i="24"/>
  <c r="AB149" i="24"/>
  <c r="AB159" i="24"/>
  <c r="AA335" i="24"/>
  <c r="AA161" i="24"/>
  <c r="AA355" i="24"/>
  <c r="AB366" i="24"/>
  <c r="AB206" i="24"/>
  <c r="AB205" i="24"/>
  <c r="AB203" i="24"/>
  <c r="AB204" i="24"/>
  <c r="AC337" i="24"/>
  <c r="AD32" i="24"/>
  <c r="AD39" i="24"/>
  <c r="AD28" i="24"/>
  <c r="AD31" i="24"/>
  <c r="AD10" i="24"/>
  <c r="AD12" i="24"/>
  <c r="AD22" i="24"/>
  <c r="AD14" i="24"/>
  <c r="AD38" i="24"/>
  <c r="AD40" i="24"/>
  <c r="AD11" i="24"/>
  <c r="AD29" i="24"/>
  <c r="AD33" i="24"/>
  <c r="AD18" i="24"/>
  <c r="AD19" i="24"/>
  <c r="AD23" i="24"/>
  <c r="AD13" i="24"/>
  <c r="AD24" i="24"/>
  <c r="AD26" i="24"/>
  <c r="AD37" i="24"/>
  <c r="AD16" i="24"/>
  <c r="AD30" i="24"/>
  <c r="AD21" i="24"/>
  <c r="AD36" i="24"/>
  <c r="AD20" i="24"/>
  <c r="AD34" i="24"/>
  <c r="AD17" i="24"/>
  <c r="AD15" i="24"/>
  <c r="AD27" i="24"/>
  <c r="AD25" i="24"/>
  <c r="AD35" i="24"/>
  <c r="AB42" i="22"/>
  <c r="AA350" i="24"/>
  <c r="AB199" i="24"/>
  <c r="AB202" i="24" s="1"/>
  <c r="AB128" i="22"/>
  <c r="AB131" i="22"/>
  <c r="AB127" i="22"/>
  <c r="AB130" i="22"/>
  <c r="AB135" i="22"/>
  <c r="AB138" i="22"/>
  <c r="AB133" i="22"/>
  <c r="AB137" i="22"/>
  <c r="AB129" i="22"/>
  <c r="AB132" i="22"/>
  <c r="AB139" i="22"/>
  <c r="AB136" i="22"/>
  <c r="AB134" i="22"/>
  <c r="AB195" i="24"/>
  <c r="AB190" i="24"/>
  <c r="AB188" i="24"/>
  <c r="AB187" i="24"/>
  <c r="AB189" i="24"/>
  <c r="AB196" i="24"/>
  <c r="AB186" i="24"/>
  <c r="AB185" i="24"/>
  <c r="AB194" i="24"/>
  <c r="AB191" i="24"/>
  <c r="AB192" i="24"/>
  <c r="AB193" i="24"/>
  <c r="AA223" i="22"/>
  <c r="AB112" i="22"/>
  <c r="AB114" i="22"/>
  <c r="AA234" i="22"/>
  <c r="AA365" i="24"/>
  <c r="AA351" i="24"/>
  <c r="AB273" i="24"/>
  <c r="AB270" i="24"/>
  <c r="AB354" i="24" s="1"/>
  <c r="AB271" i="24"/>
  <c r="AB272" i="24"/>
  <c r="AB120" i="22"/>
  <c r="AB117" i="22"/>
  <c r="AB118" i="22"/>
  <c r="AB119" i="22"/>
  <c r="X360" i="24"/>
  <c r="AA324" i="24"/>
  <c r="AB260" i="24"/>
  <c r="AB256" i="24"/>
  <c r="AB259" i="24"/>
  <c r="AB262" i="24"/>
  <c r="AB263" i="24"/>
  <c r="AB257" i="24"/>
  <c r="AB261" i="24"/>
  <c r="AB258" i="24"/>
  <c r="AB264" i="24"/>
  <c r="AB108" i="22"/>
  <c r="AB109" i="22"/>
  <c r="AB267" i="24"/>
  <c r="AB345" i="24" s="1"/>
  <c r="AA221" i="22"/>
  <c r="AC336" i="24"/>
  <c r="AB57" i="22"/>
  <c r="AB238" i="22" s="1"/>
  <c r="AB56" i="22"/>
  <c r="AB237" i="22" s="1"/>
  <c r="AA344" i="24"/>
  <c r="AB72" i="22"/>
  <c r="AB73" i="22"/>
  <c r="AB76" i="22"/>
  <c r="AB75" i="22"/>
  <c r="AB71" i="22"/>
  <c r="AE27" i="22"/>
  <c r="AF2" i="22"/>
  <c r="AF27" i="22" s="1"/>
  <c r="AB123" i="22"/>
  <c r="AB124" i="22"/>
  <c r="AA348" i="24"/>
  <c r="AC28" i="22"/>
  <c r="AD10" i="22"/>
  <c r="AD22" i="22"/>
  <c r="AD11" i="22"/>
  <c r="AD24" i="22"/>
  <c r="AD20" i="22"/>
  <c r="AD21" i="22"/>
  <c r="AD23" i="22"/>
  <c r="AD19" i="22"/>
  <c r="AD25" i="22"/>
  <c r="AD14" i="22"/>
  <c r="AD18" i="22"/>
  <c r="AD13" i="22"/>
  <c r="AD26" i="22"/>
  <c r="AD15" i="22"/>
  <c r="AD16" i="22"/>
  <c r="AD12" i="22"/>
  <c r="AD17" i="22"/>
  <c r="AA55" i="22"/>
  <c r="AB89" i="22"/>
  <c r="AB93" i="22"/>
  <c r="AB92" i="22"/>
  <c r="AB90" i="22"/>
  <c r="AB91" i="22"/>
  <c r="AA308" i="24"/>
  <c r="AA320" i="24"/>
  <c r="AA357" i="24"/>
  <c r="AC106" i="22"/>
  <c r="AC94" i="22"/>
  <c r="AC121" i="22"/>
  <c r="AC58" i="22"/>
  <c r="AD4" i="22"/>
  <c r="AC87" i="22"/>
  <c r="AC110" i="22"/>
  <c r="AC115" i="22"/>
  <c r="AC54" i="22"/>
  <c r="AC140" i="22"/>
  <c r="AC125" i="22"/>
  <c r="AC77" i="22"/>
  <c r="AC74" i="22" s="1"/>
  <c r="AB244" i="24"/>
  <c r="AB249" i="24"/>
  <c r="AB247" i="24"/>
  <c r="AB245" i="24"/>
  <c r="AB251" i="24"/>
  <c r="AB248" i="24"/>
  <c r="AB250" i="24"/>
  <c r="AB252" i="24"/>
  <c r="AB253" i="24"/>
  <c r="AB246" i="24"/>
  <c r="AC326" i="24"/>
  <c r="Y43" i="24"/>
  <c r="Y57" i="24"/>
  <c r="Y44" i="24"/>
  <c r="Y52" i="24"/>
  <c r="Y48" i="24"/>
  <c r="Y51" i="24"/>
  <c r="Y55" i="24"/>
  <c r="Y59" i="24"/>
  <c r="Y53" i="24"/>
  <c r="Y50" i="24"/>
  <c r="Y61" i="24"/>
  <c r="Y64" i="24"/>
  <c r="Y58" i="24"/>
  <c r="Y56" i="24"/>
  <c r="Y62" i="24"/>
  <c r="Y60" i="24"/>
  <c r="Y54" i="24"/>
  <c r="Y65" i="24"/>
  <c r="Y46" i="24"/>
  <c r="Y45" i="24"/>
  <c r="Y49" i="24"/>
  <c r="Y47" i="24"/>
  <c r="Y63" i="24"/>
  <c r="AB96" i="24"/>
  <c r="AB100" i="24"/>
  <c r="AB98" i="24"/>
  <c r="AB99" i="24"/>
  <c r="AB314" i="24" s="1"/>
  <c r="AB97" i="24"/>
  <c r="AA203" i="22"/>
  <c r="AB80" i="22"/>
  <c r="AB83" i="22"/>
  <c r="AB225" i="22" s="1"/>
  <c r="AB86" i="22"/>
  <c r="AB207" i="22" s="1"/>
  <c r="AB85" i="22"/>
  <c r="AB79" i="22"/>
  <c r="AB84" i="22"/>
  <c r="AB228" i="22" s="1"/>
  <c r="AA167" i="24"/>
  <c r="AA3" i="22"/>
  <c r="AA352" i="24"/>
  <c r="AC268" i="24"/>
  <c r="AC265" i="24"/>
  <c r="AC242" i="24"/>
  <c r="AC254" i="24"/>
  <c r="AC201" i="24"/>
  <c r="AC200" i="24" s="1"/>
  <c r="AC274" i="24"/>
  <c r="AC214" i="24"/>
  <c r="AC166" i="24"/>
  <c r="AC146" i="24"/>
  <c r="AD4" i="24"/>
  <c r="AC197" i="24"/>
  <c r="AC160" i="24"/>
  <c r="AC207" i="24"/>
  <c r="AC183" i="24"/>
  <c r="AC94" i="24"/>
  <c r="AC101" i="24"/>
  <c r="AB98" i="22"/>
  <c r="AB96" i="22"/>
  <c r="AB105" i="22"/>
  <c r="AB103" i="22"/>
  <c r="AB102" i="22"/>
  <c r="AB104" i="22"/>
  <c r="AB101" i="22"/>
  <c r="AB100" i="22"/>
  <c r="AB99" i="22"/>
  <c r="AB97" i="22"/>
  <c r="AA102" i="24"/>
  <c r="Y32" i="22"/>
  <c r="Y29" i="22"/>
  <c r="Y36" i="22"/>
  <c r="Y31" i="22"/>
  <c r="Y35" i="22"/>
  <c r="Y39" i="22"/>
  <c r="Y34" i="22"/>
  <c r="Y33" i="22"/>
  <c r="Y30" i="22"/>
  <c r="AB83" i="24"/>
  <c r="Z50" i="16" s="1"/>
  <c r="AB78" i="24"/>
  <c r="AB282" i="24" s="1"/>
  <c r="AB71" i="24"/>
  <c r="AB74" i="24"/>
  <c r="AB79" i="24"/>
  <c r="Z41" i="16" s="1"/>
  <c r="AB91" i="24"/>
  <c r="AB85" i="24"/>
  <c r="AB69" i="24"/>
  <c r="AB72" i="24"/>
  <c r="AB90" i="24"/>
  <c r="AB87" i="24"/>
  <c r="AB81" i="24"/>
  <c r="Z49" i="16" s="1"/>
  <c r="AB70" i="24"/>
  <c r="AB86" i="24"/>
  <c r="AB77" i="24"/>
  <c r="AB68" i="24"/>
  <c r="AB76" i="24"/>
  <c r="AB80" i="24"/>
  <c r="Z42" i="16" s="1"/>
  <c r="AB92" i="24"/>
  <c r="AB93" i="24"/>
  <c r="AB84" i="24"/>
  <c r="AB88" i="24"/>
  <c r="AB75" i="24"/>
  <c r="AB82" i="24"/>
  <c r="AB73" i="24"/>
  <c r="AB89" i="24"/>
  <c r="AC42" i="24"/>
  <c r="AB142" i="22"/>
  <c r="AB148" i="22"/>
  <c r="AB145" i="22"/>
  <c r="AB149" i="22"/>
  <c r="AB146" i="22"/>
  <c r="AB151" i="22"/>
  <c r="AB144" i="22"/>
  <c r="AB147" i="22"/>
  <c r="AB150" i="22"/>
  <c r="AB143" i="22"/>
  <c r="AB136" i="24"/>
  <c r="AB132" i="24"/>
  <c r="AB129" i="24"/>
  <c r="AB139" i="24"/>
  <c r="AB137" i="24"/>
  <c r="AB141" i="24"/>
  <c r="AB134" i="24"/>
  <c r="AB142" i="24"/>
  <c r="AB140" i="24"/>
  <c r="AB131" i="24"/>
  <c r="AB138" i="24"/>
  <c r="AB130" i="24"/>
  <c r="AB133" i="24"/>
  <c r="AB135" i="24"/>
  <c r="AB156" i="22"/>
  <c r="AB155" i="22"/>
  <c r="AB154" i="22"/>
  <c r="AA162" i="22" l="1"/>
  <c r="AA161" i="22"/>
  <c r="AA163" i="22" s="1"/>
  <c r="X248" i="22"/>
  <c r="W165" i="22"/>
  <c r="W249" i="22"/>
  <c r="AB321" i="21"/>
  <c r="AB323" i="21" s="1"/>
  <c r="Z335" i="21"/>
  <c r="Y3" i="24"/>
  <c r="V37" i="16"/>
  <c r="H58" i="17"/>
  <c r="V22" i="16"/>
  <c r="Z164" i="22"/>
  <c r="Z340" i="21"/>
  <c r="Z342" i="21" s="1"/>
  <c r="Z343" i="21" s="1"/>
  <c r="X7" i="16" s="1"/>
  <c r="W29" i="16"/>
  <c r="W30" i="16" s="1"/>
  <c r="W19" i="16"/>
  <c r="W20" i="16" s="1"/>
  <c r="W34" i="16"/>
  <c r="W35" i="16" s="1"/>
  <c r="W25" i="16"/>
  <c r="W26" i="16" s="1"/>
  <c r="W14" i="16"/>
  <c r="W15" i="16" s="1"/>
  <c r="W10" i="16"/>
  <c r="W11" i="16" s="1"/>
  <c r="AA284" i="24"/>
  <c r="AA285" i="24" s="1"/>
  <c r="Y40" i="16" s="1"/>
  <c r="Y51" i="16" s="1"/>
  <c r="Y52" i="16" s="1"/>
  <c r="AC64" i="16"/>
  <c r="H55" i="17"/>
  <c r="J55" i="17" s="1"/>
  <c r="Z32" i="16"/>
  <c r="Z28" i="16"/>
  <c r="AB280" i="24"/>
  <c r="Z45" i="16"/>
  <c r="D6" i="33"/>
  <c r="Z43" i="16"/>
  <c r="AD71" i="16"/>
  <c r="AB404" i="21"/>
  <c r="AA283" i="24"/>
  <c r="AD343" i="24"/>
  <c r="AC143" i="24"/>
  <c r="AC145" i="24"/>
  <c r="AC144" i="24"/>
  <c r="X369" i="24"/>
  <c r="X278" i="24" s="1"/>
  <c r="Y359" i="24"/>
  <c r="AD338" i="24"/>
  <c r="AB116" i="22"/>
  <c r="AC113" i="22"/>
  <c r="AB95" i="22"/>
  <c r="AC81" i="22"/>
  <c r="AC82" i="22"/>
  <c r="AC53" i="22"/>
  <c r="AC52" i="22"/>
  <c r="AC51" i="22"/>
  <c r="AC45" i="22"/>
  <c r="AC43" i="22"/>
  <c r="AC50" i="22"/>
  <c r="AA33" i="16" s="1"/>
  <c r="AC46" i="22"/>
  <c r="AC44" i="22"/>
  <c r="AC48" i="22"/>
  <c r="AC47" i="22"/>
  <c r="AA24" i="16" s="1"/>
  <c r="AC49" i="22"/>
  <c r="Z38" i="22"/>
  <c r="Z37" i="22"/>
  <c r="AB158" i="22"/>
  <c r="AD222" i="22"/>
  <c r="AD204" i="22"/>
  <c r="AB410" i="21"/>
  <c r="AB202" i="21"/>
  <c r="AC325" i="21"/>
  <c r="AB407" i="21"/>
  <c r="AB244" i="21"/>
  <c r="AB131" i="21"/>
  <c r="AB148" i="21" s="1"/>
  <c r="AB368" i="21"/>
  <c r="AB187" i="21"/>
  <c r="AB280" i="21"/>
  <c r="AB320" i="21"/>
  <c r="AB43" i="21"/>
  <c r="AB234" i="21"/>
  <c r="AB113" i="21"/>
  <c r="AC138" i="21"/>
  <c r="AC135" i="21"/>
  <c r="AC137" i="21"/>
  <c r="AC146" i="21"/>
  <c r="AC132" i="21"/>
  <c r="AC134" i="21"/>
  <c r="AC139" i="21"/>
  <c r="AC133" i="21"/>
  <c r="AC143" i="21"/>
  <c r="AC141" i="21"/>
  <c r="AC142" i="21"/>
  <c r="AC145" i="21"/>
  <c r="AC144" i="21"/>
  <c r="AC140" i="21"/>
  <c r="AC136" i="21"/>
  <c r="AC166" i="21"/>
  <c r="AC159" i="21"/>
  <c r="AC158" i="21"/>
  <c r="AC149" i="21"/>
  <c r="AC154" i="21"/>
  <c r="AC157" i="21"/>
  <c r="AC165" i="21"/>
  <c r="AC167" i="21"/>
  <c r="AC153" i="21"/>
  <c r="AC152" i="21"/>
  <c r="AC151" i="21"/>
  <c r="AC156" i="21"/>
  <c r="AC162" i="21"/>
  <c r="AC150" i="21"/>
  <c r="AC160" i="21"/>
  <c r="AC161" i="21"/>
  <c r="AC155" i="21"/>
  <c r="AC168" i="21"/>
  <c r="AC169" i="21"/>
  <c r="AC163" i="21"/>
  <c r="AC164" i="21"/>
  <c r="AB424" i="21"/>
  <c r="AC327" i="21"/>
  <c r="AC326" i="21"/>
  <c r="AC329" i="21"/>
  <c r="AC324" i="21"/>
  <c r="AC341" i="21" s="1"/>
  <c r="AC328" i="21"/>
  <c r="AC330" i="21"/>
  <c r="AC124" i="21"/>
  <c r="AC127" i="21"/>
  <c r="AC115" i="21"/>
  <c r="AC128" i="21"/>
  <c r="AC119" i="21"/>
  <c r="AC129" i="21"/>
  <c r="AC120" i="21"/>
  <c r="AC117" i="21"/>
  <c r="AC122" i="21"/>
  <c r="AC121" i="21"/>
  <c r="AC123" i="21"/>
  <c r="AC125" i="21"/>
  <c r="AC116" i="21"/>
  <c r="AC118" i="21"/>
  <c r="AC126" i="21"/>
  <c r="AC256" i="21"/>
  <c r="AC262" i="21"/>
  <c r="AC276" i="21"/>
  <c r="AC269" i="21"/>
  <c r="AC264" i="21"/>
  <c r="AC259" i="21"/>
  <c r="AC261" i="21"/>
  <c r="AC265" i="21"/>
  <c r="AC267" i="21"/>
  <c r="AC274" i="21"/>
  <c r="AC273" i="21"/>
  <c r="AC271" i="21"/>
  <c r="AC258" i="21"/>
  <c r="AC268" i="21"/>
  <c r="AC257" i="21"/>
  <c r="AC272" i="21"/>
  <c r="AC277" i="21"/>
  <c r="AC266" i="21"/>
  <c r="AC278" i="21"/>
  <c r="AC260" i="21"/>
  <c r="AC275" i="21"/>
  <c r="AC270" i="21"/>
  <c r="AC263" i="21"/>
  <c r="AC211" i="21"/>
  <c r="AC210" i="21"/>
  <c r="AC212" i="21"/>
  <c r="AC209" i="21"/>
  <c r="AC206" i="21"/>
  <c r="AC204" i="21"/>
  <c r="AC205" i="21"/>
  <c r="AC208" i="21"/>
  <c r="AC203" i="21"/>
  <c r="AC207" i="21"/>
  <c r="AB369" i="21"/>
  <c r="AC296" i="21"/>
  <c r="AC290" i="21"/>
  <c r="AC297" i="21"/>
  <c r="AC294" i="21"/>
  <c r="AC281" i="21"/>
  <c r="AC282" i="21"/>
  <c r="AC284" i="21"/>
  <c r="AC285" i="21"/>
  <c r="AC291" i="21"/>
  <c r="AC298" i="21"/>
  <c r="AC288" i="21"/>
  <c r="AC293" i="21"/>
  <c r="AC289" i="21"/>
  <c r="AC295" i="21"/>
  <c r="AC287" i="21"/>
  <c r="AC286" i="21"/>
  <c r="AC292" i="21"/>
  <c r="AC283" i="21"/>
  <c r="AC417" i="21"/>
  <c r="AA13" i="16"/>
  <c r="AA9" i="16"/>
  <c r="AA17" i="16"/>
  <c r="AA18" i="16"/>
  <c r="AC408" i="21"/>
  <c r="AC10" i="21"/>
  <c r="AC33" i="21"/>
  <c r="AC25" i="21"/>
  <c r="AC38" i="21"/>
  <c r="AC31" i="21"/>
  <c r="AC32" i="21"/>
  <c r="AC24" i="21"/>
  <c r="AC35" i="21"/>
  <c r="AC36" i="21"/>
  <c r="AC28" i="21"/>
  <c r="AC15" i="21"/>
  <c r="AC11" i="21"/>
  <c r="AC34" i="21"/>
  <c r="AC22" i="21"/>
  <c r="AC18" i="21"/>
  <c r="AC41" i="21"/>
  <c r="AC21" i="21"/>
  <c r="AC29" i="21"/>
  <c r="AC26" i="21"/>
  <c r="AC13" i="21"/>
  <c r="AC12" i="21"/>
  <c r="AC17" i="21"/>
  <c r="AC27" i="21"/>
  <c r="AC16" i="21"/>
  <c r="AC37" i="21"/>
  <c r="AC23" i="21"/>
  <c r="AC40" i="21"/>
  <c r="AC14" i="21"/>
  <c r="AC20" i="21"/>
  <c r="AC39" i="21"/>
  <c r="AC30" i="21"/>
  <c r="AC19" i="21"/>
  <c r="AC197" i="21"/>
  <c r="AC191" i="21"/>
  <c r="AC193" i="21"/>
  <c r="AC189" i="21"/>
  <c r="AC198" i="21"/>
  <c r="AC199" i="21"/>
  <c r="AC196" i="21"/>
  <c r="AC200" i="21"/>
  <c r="AC194" i="21"/>
  <c r="AC188" i="21"/>
  <c r="AC195" i="21"/>
  <c r="AC190" i="21"/>
  <c r="AC192" i="21"/>
  <c r="AB379" i="21"/>
  <c r="AC249" i="21"/>
  <c r="AC246" i="21"/>
  <c r="AC253" i="21"/>
  <c r="AC247" i="21"/>
  <c r="AC245" i="21"/>
  <c r="AC248" i="21"/>
  <c r="AC251" i="21"/>
  <c r="AC252" i="21"/>
  <c r="AC250" i="21"/>
  <c r="AC173" i="21"/>
  <c r="AC175" i="21"/>
  <c r="AC172" i="21"/>
  <c r="AC177" i="21"/>
  <c r="AC178" i="21"/>
  <c r="AC183" i="21"/>
  <c r="AC176" i="21"/>
  <c r="AC181" i="21"/>
  <c r="AC182" i="21"/>
  <c r="AC179" i="21"/>
  <c r="AC180" i="21"/>
  <c r="AC185" i="21"/>
  <c r="AC184" i="21"/>
  <c r="AC174" i="21"/>
  <c r="AB413" i="21"/>
  <c r="AB171" i="21"/>
  <c r="AB389" i="21"/>
  <c r="AB105" i="21"/>
  <c r="AB402" i="21"/>
  <c r="AC310" i="21"/>
  <c r="AC313" i="21"/>
  <c r="AC316" i="21"/>
  <c r="AC306" i="21"/>
  <c r="AC303" i="21"/>
  <c r="AC305" i="21"/>
  <c r="AC301" i="21"/>
  <c r="AC318" i="21"/>
  <c r="AC309" i="21"/>
  <c r="AC304" i="21"/>
  <c r="AC315" i="21"/>
  <c r="AC307" i="21"/>
  <c r="AC411" i="21" s="1"/>
  <c r="AC302" i="21"/>
  <c r="AC314" i="21"/>
  <c r="AC308" i="21"/>
  <c r="AC317" i="21"/>
  <c r="AC312" i="21"/>
  <c r="AC311" i="21"/>
  <c r="AC227" i="21"/>
  <c r="AC232" i="21"/>
  <c r="AC217" i="21"/>
  <c r="AC215" i="21"/>
  <c r="AC216" i="21"/>
  <c r="AC230" i="21"/>
  <c r="AC222" i="21"/>
  <c r="AC218" i="21"/>
  <c r="AC224" i="21"/>
  <c r="AC221" i="21"/>
  <c r="AC231" i="21"/>
  <c r="AC228" i="21"/>
  <c r="AC220" i="21"/>
  <c r="AC223" i="21"/>
  <c r="AC219" i="21"/>
  <c r="AC226" i="21"/>
  <c r="AC229" i="21"/>
  <c r="AC225" i="21"/>
  <c r="AC236" i="21"/>
  <c r="AC238" i="21"/>
  <c r="AC241" i="21"/>
  <c r="AC239" i="21"/>
  <c r="AC242" i="21"/>
  <c r="AC235" i="21"/>
  <c r="AC240" i="21"/>
  <c r="AC237" i="21"/>
  <c r="AB390" i="21"/>
  <c r="AB383" i="21"/>
  <c r="AB425" i="21"/>
  <c r="AB401" i="21"/>
  <c r="AB426" i="21"/>
  <c r="AB255" i="21"/>
  <c r="AB332" i="21"/>
  <c r="AB403" i="21"/>
  <c r="AD42" i="21"/>
  <c r="AE2" i="21"/>
  <c r="AE322" i="21" s="1"/>
  <c r="AB246" i="22"/>
  <c r="AB349" i="24"/>
  <c r="AB281" i="24"/>
  <c r="AB111" i="22"/>
  <c r="AB255" i="24"/>
  <c r="AB355" i="24"/>
  <c r="AB102" i="24"/>
  <c r="AB350" i="24"/>
  <c r="AB266" i="24"/>
  <c r="AB215" i="24"/>
  <c r="AB199" i="22"/>
  <c r="AB88" i="22"/>
  <c r="AB344" i="24"/>
  <c r="AB147" i="24"/>
  <c r="AB342" i="24"/>
  <c r="AB275" i="24"/>
  <c r="AB308" i="24"/>
  <c r="AD326" i="24"/>
  <c r="AB95" i="24"/>
  <c r="AB126" i="22"/>
  <c r="AB55" i="22"/>
  <c r="AD311" i="24"/>
  <c r="AB167" i="24"/>
  <c r="AB198" i="24"/>
  <c r="AB141" i="22"/>
  <c r="AB184" i="24"/>
  <c r="AB153" i="22"/>
  <c r="AB335" i="24"/>
  <c r="AB122" i="22"/>
  <c r="Y41" i="22"/>
  <c r="AD28" i="22"/>
  <c r="AB203" i="22"/>
  <c r="AB243" i="24"/>
  <c r="AB107" i="22"/>
  <c r="AB358" i="24"/>
  <c r="Y67" i="24"/>
  <c r="AB208" i="24"/>
  <c r="AB330" i="24"/>
  <c r="AB325" i="24"/>
  <c r="AC42" i="22"/>
  <c r="Z32" i="22"/>
  <c r="Z30" i="22"/>
  <c r="Z39" i="22"/>
  <c r="Z29" i="22"/>
  <c r="Z36" i="22"/>
  <c r="Z31" i="22"/>
  <c r="Z35" i="22"/>
  <c r="Z33" i="22"/>
  <c r="Z34" i="22"/>
  <c r="AC112" i="22"/>
  <c r="AC114" i="22"/>
  <c r="AB331" i="24"/>
  <c r="AC96" i="24"/>
  <c r="AC98" i="24"/>
  <c r="AC100" i="24"/>
  <c r="AC97" i="24"/>
  <c r="AC99" i="24"/>
  <c r="AC314" i="24" s="1"/>
  <c r="AB3" i="22"/>
  <c r="AA340" i="21"/>
  <c r="AC108" i="22"/>
  <c r="AC109" i="22"/>
  <c r="AB357" i="24"/>
  <c r="AB351" i="24"/>
  <c r="AC171" i="24"/>
  <c r="AC181" i="24"/>
  <c r="AC182" i="24"/>
  <c r="AC179" i="24"/>
  <c r="AC169" i="24"/>
  <c r="AC176" i="24"/>
  <c r="AC177" i="24"/>
  <c r="AC172" i="24"/>
  <c r="AC168" i="24"/>
  <c r="AC180" i="24"/>
  <c r="AC178" i="24"/>
  <c r="AC173" i="24"/>
  <c r="AC170" i="24"/>
  <c r="AC175" i="24"/>
  <c r="AC174" i="24"/>
  <c r="AE4" i="22"/>
  <c r="AD115" i="22"/>
  <c r="AD121" i="22"/>
  <c r="AD77" i="22"/>
  <c r="AD74" i="22" s="1"/>
  <c r="AD58" i="22"/>
  <c r="AD110" i="22"/>
  <c r="AD87" i="22"/>
  <c r="AD125" i="22"/>
  <c r="AD140" i="22"/>
  <c r="AD94" i="22"/>
  <c r="AD106" i="22"/>
  <c r="AD54" i="22"/>
  <c r="AC83" i="24"/>
  <c r="AA50" i="16" s="1"/>
  <c r="AC74" i="24"/>
  <c r="AC71" i="24"/>
  <c r="AC78" i="24"/>
  <c r="AC282" i="24" s="1"/>
  <c r="AC91" i="24"/>
  <c r="AC85" i="24"/>
  <c r="AC79" i="24"/>
  <c r="AA41" i="16" s="1"/>
  <c r="AC72" i="24"/>
  <c r="AC90" i="24"/>
  <c r="AC87" i="24"/>
  <c r="AC77" i="24"/>
  <c r="AC76" i="24"/>
  <c r="AC86" i="24"/>
  <c r="AC70" i="24"/>
  <c r="AC80" i="24"/>
  <c r="AA42" i="16" s="1"/>
  <c r="AC81" i="24"/>
  <c r="AA49" i="16" s="1"/>
  <c r="AC92" i="24"/>
  <c r="AC84" i="24"/>
  <c r="AC68" i="24"/>
  <c r="AC93" i="24"/>
  <c r="AC82" i="24"/>
  <c r="AC73" i="24"/>
  <c r="AC75" i="24"/>
  <c r="AC88" i="24"/>
  <c r="AC69" i="24"/>
  <c r="AC89" i="24"/>
  <c r="AB78" i="22"/>
  <c r="AC366" i="24"/>
  <c r="AC203" i="24"/>
  <c r="AC204" i="24"/>
  <c r="AC205" i="24"/>
  <c r="AC206" i="24"/>
  <c r="AC57" i="22"/>
  <c r="AC238" i="22" s="1"/>
  <c r="AC56" i="22"/>
  <c r="AC237" i="22" s="1"/>
  <c r="AB236" i="22"/>
  <c r="AC155" i="24"/>
  <c r="AC151" i="24"/>
  <c r="AC158" i="24"/>
  <c r="AC157" i="24"/>
  <c r="AC152" i="24"/>
  <c r="AC148" i="24"/>
  <c r="AC156" i="24"/>
  <c r="AC153" i="24"/>
  <c r="AC154" i="24"/>
  <c r="AC322" i="24" s="1"/>
  <c r="AC150" i="24"/>
  <c r="AC149" i="24"/>
  <c r="AC327" i="24"/>
  <c r="AC159" i="24"/>
  <c r="AC120" i="22"/>
  <c r="AC117" i="22"/>
  <c r="AC118" i="22"/>
  <c r="AC119" i="22"/>
  <c r="AD336" i="24"/>
  <c r="Y360" i="24"/>
  <c r="AC128" i="22"/>
  <c r="AC127" i="22"/>
  <c r="AC131" i="22"/>
  <c r="AC130" i="22"/>
  <c r="AC135" i="22"/>
  <c r="AC132" i="22"/>
  <c r="AC129" i="22"/>
  <c r="AC139" i="22"/>
  <c r="AC133" i="22"/>
  <c r="AC136" i="22"/>
  <c r="AC134" i="22"/>
  <c r="AC137" i="22"/>
  <c r="AC138" i="22"/>
  <c r="AC80" i="22"/>
  <c r="AC83" i="22"/>
  <c r="AC225" i="22" s="1"/>
  <c r="AC85" i="22"/>
  <c r="AC79" i="22"/>
  <c r="AC86" i="22"/>
  <c r="AC207" i="22" s="1"/>
  <c r="AC84" i="22"/>
  <c r="AC228" i="22" s="1"/>
  <c r="AC190" i="24"/>
  <c r="AC195" i="24"/>
  <c r="AC187" i="24"/>
  <c r="AC185" i="24"/>
  <c r="AC188" i="24"/>
  <c r="AC186" i="24"/>
  <c r="AC192" i="24"/>
  <c r="AC191" i="24"/>
  <c r="AC189" i="24"/>
  <c r="AC194" i="24"/>
  <c r="AC196" i="24"/>
  <c r="AC193" i="24"/>
  <c r="AC89" i="22"/>
  <c r="AC93" i="22"/>
  <c r="AC92" i="22"/>
  <c r="AC91" i="22"/>
  <c r="AC90" i="22"/>
  <c r="AB221" i="22"/>
  <c r="AC123" i="22"/>
  <c r="AC124" i="22"/>
  <c r="AE4" i="24"/>
  <c r="AD268" i="24"/>
  <c r="AD94" i="24"/>
  <c r="AD101" i="24"/>
  <c r="AD166" i="24"/>
  <c r="AD201" i="24"/>
  <c r="AD200" i="24" s="1"/>
  <c r="AD214" i="24"/>
  <c r="AD146" i="24"/>
  <c r="AD274" i="24"/>
  <c r="AD265" i="24"/>
  <c r="AD183" i="24"/>
  <c r="AD242" i="24"/>
  <c r="AD197" i="24"/>
  <c r="AD160" i="24"/>
  <c r="AD207" i="24"/>
  <c r="AD254" i="24"/>
  <c r="AC96" i="22"/>
  <c r="AC98" i="22"/>
  <c r="AC105" i="22"/>
  <c r="AC103" i="22"/>
  <c r="AC102" i="22"/>
  <c r="AC104" i="22"/>
  <c r="AC101" i="22"/>
  <c r="AC100" i="22"/>
  <c r="AC99" i="22"/>
  <c r="AC97" i="22"/>
  <c r="AB234" i="22"/>
  <c r="AB320" i="24"/>
  <c r="AC131" i="24"/>
  <c r="AC133" i="24"/>
  <c r="AC141" i="24"/>
  <c r="AC129" i="24"/>
  <c r="AC132" i="24"/>
  <c r="AC139" i="24"/>
  <c r="AC134" i="24"/>
  <c r="AC136" i="24"/>
  <c r="AC130" i="24"/>
  <c r="AC135" i="24"/>
  <c r="AC140" i="24"/>
  <c r="AC137" i="24"/>
  <c r="AC142" i="24"/>
  <c r="AC138" i="24"/>
  <c r="AC142" i="22"/>
  <c r="AC148" i="22"/>
  <c r="AC147" i="22"/>
  <c r="AC150" i="22"/>
  <c r="AC145" i="22"/>
  <c r="AC144" i="22"/>
  <c r="AC149" i="22"/>
  <c r="AC146" i="22"/>
  <c r="AC151" i="22"/>
  <c r="AC143" i="22"/>
  <c r="AF28" i="24"/>
  <c r="AF39" i="24"/>
  <c r="AF32" i="24"/>
  <c r="AF31" i="24"/>
  <c r="AF22" i="24"/>
  <c r="AF10" i="24"/>
  <c r="AF12" i="24"/>
  <c r="AF40" i="24"/>
  <c r="AF14" i="24"/>
  <c r="AF11" i="24"/>
  <c r="AF21" i="24"/>
  <c r="AF29" i="24"/>
  <c r="AF36" i="24"/>
  <c r="AF33" i="24"/>
  <c r="AF18" i="24"/>
  <c r="AF13" i="24"/>
  <c r="AF24" i="24"/>
  <c r="AF19" i="24"/>
  <c r="AF26" i="24"/>
  <c r="AF34" i="24"/>
  <c r="AF37" i="24"/>
  <c r="AF23" i="24"/>
  <c r="AF20" i="24"/>
  <c r="AF17" i="24"/>
  <c r="AF27" i="24"/>
  <c r="AF15" i="24"/>
  <c r="AF16" i="24"/>
  <c r="AF30" i="24"/>
  <c r="AF38" i="24"/>
  <c r="AF25" i="24"/>
  <c r="AF35" i="24"/>
  <c r="AI41" i="24"/>
  <c r="L38" i="33" s="1"/>
  <c r="Z43" i="24"/>
  <c r="Z52" i="24"/>
  <c r="Z44" i="24"/>
  <c r="Z64" i="24"/>
  <c r="Z51" i="24"/>
  <c r="Z48" i="24"/>
  <c r="Z61" i="24"/>
  <c r="Z53" i="24"/>
  <c r="Z58" i="24"/>
  <c r="Z57" i="24"/>
  <c r="Z46" i="24"/>
  <c r="Z55" i="24"/>
  <c r="Z56" i="24"/>
  <c r="Z62" i="24"/>
  <c r="Z60" i="24"/>
  <c r="Z54" i="24"/>
  <c r="Z45" i="24"/>
  <c r="Z65" i="24"/>
  <c r="Z50" i="24"/>
  <c r="Z59" i="24"/>
  <c r="Z49" i="24"/>
  <c r="Z47" i="24"/>
  <c r="Z63" i="24"/>
  <c r="AC156" i="22"/>
  <c r="AC154" i="22"/>
  <c r="AC155" i="22"/>
  <c r="AB161" i="24"/>
  <c r="AE28" i="24"/>
  <c r="AE31" i="24"/>
  <c r="AE10" i="24"/>
  <c r="AE12" i="24"/>
  <c r="AE39" i="24"/>
  <c r="AE32" i="24"/>
  <c r="AE22" i="24"/>
  <c r="AE40" i="24"/>
  <c r="AE14" i="24"/>
  <c r="AE18" i="24"/>
  <c r="AE29" i="24"/>
  <c r="AE27" i="24"/>
  <c r="AE11" i="24"/>
  <c r="AE19" i="24"/>
  <c r="AE311" i="24" s="1"/>
  <c r="AE35" i="24"/>
  <c r="AE36" i="24"/>
  <c r="AE33" i="24"/>
  <c r="AE13" i="24"/>
  <c r="AE26" i="24"/>
  <c r="AE24" i="24"/>
  <c r="AE34" i="24"/>
  <c r="AE16" i="24"/>
  <c r="AE37" i="24"/>
  <c r="AE30" i="24"/>
  <c r="AE21" i="24"/>
  <c r="AE23" i="24"/>
  <c r="AE20" i="24"/>
  <c r="AE38" i="24"/>
  <c r="AE17" i="24"/>
  <c r="AE15" i="24"/>
  <c r="AE25" i="24"/>
  <c r="AC209" i="24"/>
  <c r="AC211" i="24"/>
  <c r="AC212" i="24"/>
  <c r="AC210" i="24"/>
  <c r="AC213" i="24"/>
  <c r="AB269" i="24"/>
  <c r="AB223" i="22"/>
  <c r="AD337" i="24"/>
  <c r="AC273" i="24"/>
  <c r="AC270" i="24"/>
  <c r="AC354" i="24" s="1"/>
  <c r="AC272" i="24"/>
  <c r="AC271" i="24"/>
  <c r="AB352" i="24"/>
  <c r="AD42" i="24"/>
  <c r="AB348" i="24"/>
  <c r="AC230" i="24"/>
  <c r="AC220" i="24"/>
  <c r="AC237" i="24"/>
  <c r="AC216" i="24"/>
  <c r="AC224" i="24"/>
  <c r="AC227" i="24"/>
  <c r="AC221" i="24"/>
  <c r="AC219" i="24"/>
  <c r="AC225" i="24"/>
  <c r="AC328" i="24" s="1"/>
  <c r="AC234" i="24"/>
  <c r="AC235" i="24"/>
  <c r="AC217" i="24"/>
  <c r="AC241" i="24"/>
  <c r="AC233" i="24"/>
  <c r="AC231" i="24"/>
  <c r="AC223" i="24"/>
  <c r="AC222" i="24"/>
  <c r="AC239" i="24"/>
  <c r="AC218" i="24"/>
  <c r="AC229" i="24"/>
  <c r="AC232" i="24"/>
  <c r="AC228" i="24"/>
  <c r="AC240" i="24"/>
  <c r="AC238" i="24"/>
  <c r="AC236" i="24"/>
  <c r="AC226" i="24"/>
  <c r="AE10" i="22"/>
  <c r="AE11" i="22"/>
  <c r="AE22" i="22"/>
  <c r="AE24" i="22"/>
  <c r="AE20" i="22"/>
  <c r="AE19" i="22"/>
  <c r="AE14" i="22"/>
  <c r="AE23" i="22"/>
  <c r="AE25" i="22"/>
  <c r="AE15" i="22"/>
  <c r="AE26" i="22"/>
  <c r="AE16" i="22"/>
  <c r="AE12" i="22"/>
  <c r="AE17" i="22"/>
  <c r="AE13" i="22"/>
  <c r="AE21" i="22"/>
  <c r="AE18" i="22"/>
  <c r="AB365" i="24"/>
  <c r="AC164" i="24"/>
  <c r="AC162" i="24"/>
  <c r="AC165" i="24"/>
  <c r="AC163" i="24"/>
  <c r="AC199" i="24"/>
  <c r="AC202" i="24" s="1"/>
  <c r="AC244" i="24"/>
  <c r="AC249" i="24"/>
  <c r="AC247" i="24"/>
  <c r="AC246" i="24"/>
  <c r="AC245" i="24"/>
  <c r="AC251" i="24"/>
  <c r="AC248" i="24"/>
  <c r="AC252" i="24"/>
  <c r="AC250" i="24"/>
  <c r="AC253" i="24"/>
  <c r="AF10" i="22"/>
  <c r="AF22" i="22"/>
  <c r="AF11" i="22"/>
  <c r="AF24" i="22"/>
  <c r="AF23" i="22"/>
  <c r="AF21" i="22"/>
  <c r="AF16" i="22"/>
  <c r="AF20" i="22"/>
  <c r="AF17" i="22"/>
  <c r="AF25" i="22"/>
  <c r="AF15" i="22"/>
  <c r="AF14" i="22"/>
  <c r="AF19" i="22"/>
  <c r="AF26" i="22"/>
  <c r="AF12" i="22"/>
  <c r="AF13" i="22"/>
  <c r="AF18" i="22"/>
  <c r="AI27" i="22"/>
  <c r="AB324" i="24"/>
  <c r="AC260" i="24"/>
  <c r="AC256" i="24"/>
  <c r="AC262" i="24"/>
  <c r="AC259" i="24"/>
  <c r="AC263" i="24"/>
  <c r="AC261" i="24"/>
  <c r="AC258" i="24"/>
  <c r="AC257" i="24"/>
  <c r="AC264" i="24"/>
  <c r="AC72" i="22"/>
  <c r="AC73" i="22"/>
  <c r="AC76" i="22"/>
  <c r="AC75" i="22"/>
  <c r="AC71" i="22"/>
  <c r="Y239" i="22"/>
  <c r="AC267" i="24"/>
  <c r="AC345" i="24" s="1"/>
  <c r="AB59" i="22"/>
  <c r="Y248" i="22" l="1"/>
  <c r="X165" i="22"/>
  <c r="X249" i="22"/>
  <c r="AC321" i="21"/>
  <c r="AC323" i="21" s="1"/>
  <c r="D27" i="18"/>
  <c r="F27" i="18" s="1"/>
  <c r="W37" i="16"/>
  <c r="Y46" i="16"/>
  <c r="Y47" i="16" s="1"/>
  <c r="J58" i="17"/>
  <c r="J60" i="17" s="1"/>
  <c r="AA3" i="24"/>
  <c r="H60" i="17"/>
  <c r="W22" i="16"/>
  <c r="X29" i="16"/>
  <c r="X30" i="16" s="1"/>
  <c r="X25" i="16"/>
  <c r="X26" i="16" s="1"/>
  <c r="X10" i="16"/>
  <c r="X11" i="16" s="1"/>
  <c r="X14" i="16"/>
  <c r="X15" i="16" s="1"/>
  <c r="X19" i="16"/>
  <c r="X20" i="16" s="1"/>
  <c r="X34" i="16"/>
  <c r="X35" i="16" s="1"/>
  <c r="AA43" i="16"/>
  <c r="AA32" i="16"/>
  <c r="AA28" i="16"/>
  <c r="Y54" i="16"/>
  <c r="AC71" i="16"/>
  <c r="H54" i="17"/>
  <c r="AC280" i="24"/>
  <c r="AA45" i="16"/>
  <c r="AB283" i="24"/>
  <c r="E6" i="33"/>
  <c r="F6" i="33" s="1"/>
  <c r="AC404" i="21"/>
  <c r="AD143" i="24"/>
  <c r="AD144" i="24"/>
  <c r="AD145" i="24"/>
  <c r="Y369" i="24"/>
  <c r="Y278" i="24" s="1"/>
  <c r="AE338" i="24"/>
  <c r="AE343" i="24"/>
  <c r="AF338" i="24"/>
  <c r="AC116" i="22"/>
  <c r="AD113" i="22"/>
  <c r="AC95" i="22"/>
  <c r="AD81" i="22"/>
  <c r="AD82" i="22"/>
  <c r="AC122" i="22"/>
  <c r="AC158" i="22"/>
  <c r="AD53" i="22"/>
  <c r="AD44" i="22"/>
  <c r="AD52" i="22"/>
  <c r="AD43" i="22"/>
  <c r="AD45" i="22"/>
  <c r="AD46" i="22"/>
  <c r="AD49" i="22"/>
  <c r="AD48" i="22"/>
  <c r="AD50" i="22"/>
  <c r="AB33" i="16" s="1"/>
  <c r="AD51" i="22"/>
  <c r="AD47" i="22"/>
  <c r="AB24" i="16" s="1"/>
  <c r="AA37" i="22"/>
  <c r="AA38" i="22"/>
  <c r="AC203" i="22"/>
  <c r="AF222" i="22"/>
  <c r="AE222" i="22"/>
  <c r="AD325" i="21"/>
  <c r="AC368" i="21"/>
  <c r="AC255" i="21"/>
  <c r="AC171" i="21"/>
  <c r="AC113" i="21"/>
  <c r="AC280" i="21"/>
  <c r="AC320" i="21"/>
  <c r="AC234" i="21"/>
  <c r="AC187" i="21"/>
  <c r="AC332" i="21"/>
  <c r="AC131" i="21"/>
  <c r="AC148" i="21" s="1"/>
  <c r="AC202" i="21"/>
  <c r="AC43" i="21"/>
  <c r="AC105" i="21"/>
  <c r="AC407" i="21"/>
  <c r="AC402" i="21"/>
  <c r="AC410" i="21"/>
  <c r="AD197" i="21"/>
  <c r="AD191" i="21"/>
  <c r="AD198" i="21"/>
  <c r="AD193" i="21"/>
  <c r="AD196" i="21"/>
  <c r="AD200" i="21"/>
  <c r="AD189" i="21"/>
  <c r="AD188" i="21"/>
  <c r="AD194" i="21"/>
  <c r="AD195" i="21"/>
  <c r="AD199" i="21"/>
  <c r="AD190" i="21"/>
  <c r="AD192" i="21"/>
  <c r="AC403" i="21"/>
  <c r="AD157" i="21"/>
  <c r="AD165" i="21"/>
  <c r="AD154" i="21"/>
  <c r="AD149" i="21"/>
  <c r="AD163" i="21"/>
  <c r="AD151" i="21"/>
  <c r="AD153" i="21"/>
  <c r="AD150" i="21"/>
  <c r="AD162" i="21"/>
  <c r="AD161" i="21"/>
  <c r="AD164" i="21"/>
  <c r="AD160" i="21"/>
  <c r="AD155" i="21"/>
  <c r="AD168" i="21"/>
  <c r="AD166" i="21"/>
  <c r="AD169" i="21"/>
  <c r="AD152" i="21"/>
  <c r="AD167" i="21"/>
  <c r="AD158" i="21"/>
  <c r="AD156" i="21"/>
  <c r="AD159" i="21"/>
  <c r="AD313" i="21"/>
  <c r="AD316" i="21"/>
  <c r="AD312" i="21"/>
  <c r="AD318" i="21"/>
  <c r="AD311" i="21"/>
  <c r="AD309" i="21"/>
  <c r="AD304" i="21"/>
  <c r="AD315" i="21"/>
  <c r="AD307" i="21"/>
  <c r="AD411" i="21" s="1"/>
  <c r="AD317" i="21"/>
  <c r="AD302" i="21"/>
  <c r="AD306" i="21"/>
  <c r="AD308" i="21"/>
  <c r="AD305" i="21"/>
  <c r="AD314" i="21"/>
  <c r="AD303" i="21"/>
  <c r="AD310" i="21"/>
  <c r="AD301" i="21"/>
  <c r="AD205" i="21"/>
  <c r="AD207" i="21"/>
  <c r="AD209" i="21"/>
  <c r="AD212" i="21"/>
  <c r="AD206" i="21"/>
  <c r="AD211" i="21"/>
  <c r="AD204" i="21"/>
  <c r="AD208" i="21"/>
  <c r="AD203" i="21"/>
  <c r="AD210" i="21"/>
  <c r="AC383" i="21"/>
  <c r="AD236" i="21"/>
  <c r="AD238" i="21"/>
  <c r="AD241" i="21"/>
  <c r="AD239" i="21"/>
  <c r="AD242" i="21"/>
  <c r="AD237" i="21"/>
  <c r="AD240" i="21"/>
  <c r="AD235" i="21"/>
  <c r="AC244" i="21"/>
  <c r="AC424" i="21"/>
  <c r="AD417" i="21"/>
  <c r="AB13" i="16"/>
  <c r="AB9" i="16"/>
  <c r="AB17" i="16"/>
  <c r="AB18" i="16"/>
  <c r="AD408" i="21"/>
  <c r="AD10" i="21"/>
  <c r="AD39" i="21"/>
  <c r="AD30" i="21"/>
  <c r="AD19" i="21"/>
  <c r="AD31" i="21"/>
  <c r="AD33" i="21"/>
  <c r="AD25" i="21"/>
  <c r="AD32" i="21"/>
  <c r="AD38" i="21"/>
  <c r="AD36" i="21"/>
  <c r="AD35" i="21"/>
  <c r="AD22" i="21"/>
  <c r="AD15" i="21"/>
  <c r="AD24" i="21"/>
  <c r="AD11" i="21"/>
  <c r="AD41" i="21"/>
  <c r="AD21" i="21"/>
  <c r="AD28" i="21"/>
  <c r="AD34" i="21"/>
  <c r="AD18" i="21"/>
  <c r="AD12" i="21"/>
  <c r="AD26" i="21"/>
  <c r="AD29" i="21"/>
  <c r="AD16" i="21"/>
  <c r="AD13" i="21"/>
  <c r="AD17" i="21"/>
  <c r="AD27" i="21"/>
  <c r="AD37" i="21"/>
  <c r="AD40" i="21"/>
  <c r="AD23" i="21"/>
  <c r="AD20" i="21"/>
  <c r="AD14" i="21"/>
  <c r="AC425" i="21"/>
  <c r="AC369" i="21"/>
  <c r="AD115" i="21"/>
  <c r="AD119" i="21"/>
  <c r="AD128" i="21"/>
  <c r="AD129" i="21"/>
  <c r="AD120" i="21"/>
  <c r="AD122" i="21"/>
  <c r="AD117" i="21"/>
  <c r="AD121" i="21"/>
  <c r="AD123" i="21"/>
  <c r="AD125" i="21"/>
  <c r="AD116" i="21"/>
  <c r="AD118" i="21"/>
  <c r="AD126" i="21"/>
  <c r="AD124" i="21"/>
  <c r="AD127" i="21"/>
  <c r="AD329" i="21"/>
  <c r="AD326" i="21"/>
  <c r="AD330" i="21"/>
  <c r="AD327" i="21"/>
  <c r="AD324" i="21"/>
  <c r="AD341" i="21" s="1"/>
  <c r="AD328" i="21"/>
  <c r="AD256" i="21"/>
  <c r="AD259" i="21"/>
  <c r="AD261" i="21"/>
  <c r="AD265" i="21"/>
  <c r="AD273" i="21"/>
  <c r="AD276" i="21"/>
  <c r="AD272" i="21"/>
  <c r="AD274" i="21"/>
  <c r="AD263" i="21"/>
  <c r="AD268" i="21"/>
  <c r="AD278" i="21"/>
  <c r="AD257" i="21"/>
  <c r="AD277" i="21"/>
  <c r="AD258" i="21"/>
  <c r="AD266" i="21"/>
  <c r="AD260" i="21"/>
  <c r="AD275" i="21"/>
  <c r="AD269" i="21"/>
  <c r="AD270" i="21"/>
  <c r="AD271" i="21"/>
  <c r="AD267" i="21"/>
  <c r="AD262" i="21"/>
  <c r="AD264" i="21"/>
  <c r="AD173" i="21"/>
  <c r="AD175" i="21"/>
  <c r="AD177" i="21"/>
  <c r="AD176" i="21"/>
  <c r="AD183" i="21"/>
  <c r="AD178" i="21"/>
  <c r="AD181" i="21"/>
  <c r="AD182" i="21"/>
  <c r="AD179" i="21"/>
  <c r="AD180" i="21"/>
  <c r="AD172" i="21"/>
  <c r="AD174" i="21"/>
  <c r="AD185" i="21"/>
  <c r="AD184" i="21"/>
  <c r="AE42" i="21"/>
  <c r="AF2" i="21"/>
  <c r="AF322" i="21" s="1"/>
  <c r="AI322" i="21" s="1"/>
  <c r="AC413" i="21"/>
  <c r="AC390" i="21"/>
  <c r="AC379" i="21"/>
  <c r="AC426" i="21"/>
  <c r="AD227" i="21"/>
  <c r="AD216" i="21"/>
  <c r="AD225" i="21"/>
  <c r="AD230" i="21"/>
  <c r="AD221" i="21"/>
  <c r="AD218" i="21"/>
  <c r="AD224" i="21"/>
  <c r="AD215" i="21"/>
  <c r="AD231" i="21"/>
  <c r="AD228" i="21"/>
  <c r="AD217" i="21"/>
  <c r="AD220" i="21"/>
  <c r="AD219" i="21"/>
  <c r="AD226" i="21"/>
  <c r="AD232" i="21"/>
  <c r="AD229" i="21"/>
  <c r="AD222" i="21"/>
  <c r="AD223" i="21"/>
  <c r="AD135" i="21"/>
  <c r="AD146" i="21"/>
  <c r="AD133" i="21"/>
  <c r="AD134" i="21"/>
  <c r="AD142" i="21"/>
  <c r="AD143" i="21"/>
  <c r="AD138" i="21"/>
  <c r="AD137" i="21"/>
  <c r="AD132" i="21"/>
  <c r="AD139" i="21"/>
  <c r="AD145" i="21"/>
  <c r="AD140" i="21"/>
  <c r="AD144" i="21"/>
  <c r="AD141" i="21"/>
  <c r="AD136" i="21"/>
  <c r="AD246" i="21"/>
  <c r="AD247" i="21"/>
  <c r="AD253" i="21"/>
  <c r="AD249" i="21"/>
  <c r="AD248" i="21"/>
  <c r="AD245" i="21"/>
  <c r="AD250" i="21"/>
  <c r="AD251" i="21"/>
  <c r="AD252" i="21"/>
  <c r="AC401" i="21"/>
  <c r="AC389" i="21"/>
  <c r="AB284" i="24"/>
  <c r="AB285" i="24" s="1"/>
  <c r="Z40" i="16" s="1"/>
  <c r="Z51" i="16" s="1"/>
  <c r="Z52" i="16" s="1"/>
  <c r="AF336" i="24"/>
  <c r="AF326" i="24"/>
  <c r="AC348" i="24"/>
  <c r="AC208" i="24"/>
  <c r="AC107" i="22"/>
  <c r="AC351" i="24"/>
  <c r="AF337" i="24"/>
  <c r="AC335" i="24"/>
  <c r="Z359" i="24"/>
  <c r="AF343" i="24"/>
  <c r="Z67" i="24"/>
  <c r="AC275" i="24"/>
  <c r="AC141" i="22"/>
  <c r="AF311" i="24"/>
  <c r="AE326" i="24"/>
  <c r="AC126" i="22"/>
  <c r="AC349" i="24"/>
  <c r="AC102" i="24"/>
  <c r="AF42" i="24"/>
  <c r="AC255" i="24"/>
  <c r="AC357" i="24"/>
  <c r="AE28" i="22"/>
  <c r="AC215" i="24"/>
  <c r="AC184" i="24"/>
  <c r="AC88" i="22"/>
  <c r="AC281" i="24"/>
  <c r="AC199" i="22"/>
  <c r="AC198" i="24"/>
  <c r="AC266" i="24"/>
  <c r="AF28" i="22"/>
  <c r="AC243" i="24"/>
  <c r="AC153" i="22"/>
  <c r="AC111" i="22"/>
  <c r="AC365" i="24"/>
  <c r="AC147" i="24"/>
  <c r="AC355" i="24"/>
  <c r="AD80" i="22"/>
  <c r="AD83" i="22"/>
  <c r="AD225" i="22" s="1"/>
  <c r="AD85" i="22"/>
  <c r="AD79" i="22"/>
  <c r="AD84" i="22"/>
  <c r="AD228" i="22" s="1"/>
  <c r="AD86" i="22"/>
  <c r="AD207" i="22" s="1"/>
  <c r="AD244" i="24"/>
  <c r="AD249" i="24"/>
  <c r="AD247" i="24"/>
  <c r="AD251" i="24"/>
  <c r="AD245" i="24"/>
  <c r="AD248" i="24"/>
  <c r="AD250" i="24"/>
  <c r="AD246" i="24"/>
  <c r="AD252" i="24"/>
  <c r="AD253" i="24"/>
  <c r="AD142" i="22"/>
  <c r="AD146" i="22"/>
  <c r="AD145" i="22"/>
  <c r="AD148" i="22"/>
  <c r="AD151" i="22"/>
  <c r="AD149" i="22"/>
  <c r="AD144" i="22"/>
  <c r="AD143" i="22"/>
  <c r="AD147" i="22"/>
  <c r="AD150" i="22"/>
  <c r="AD366" i="24"/>
  <c r="AD204" i="24"/>
  <c r="AD206" i="24"/>
  <c r="AD205" i="24"/>
  <c r="AD203" i="24"/>
  <c r="AD156" i="22"/>
  <c r="AD154" i="22"/>
  <c r="AD155" i="22"/>
  <c r="Z239" i="22"/>
  <c r="AD157" i="24"/>
  <c r="AD151" i="24"/>
  <c r="AD158" i="24"/>
  <c r="AD155" i="24"/>
  <c r="AD148" i="24"/>
  <c r="AD152" i="24"/>
  <c r="AD153" i="24"/>
  <c r="AD150" i="24"/>
  <c r="AD154" i="24"/>
  <c r="AD322" i="24" s="1"/>
  <c r="AD156" i="24"/>
  <c r="AD327" i="24"/>
  <c r="AD149" i="24"/>
  <c r="AD159" i="24"/>
  <c r="AC325" i="24"/>
  <c r="AD108" i="22"/>
  <c r="AD109" i="22"/>
  <c r="AD195" i="24"/>
  <c r="AD190" i="24"/>
  <c r="AD187" i="24"/>
  <c r="AD188" i="24"/>
  <c r="AD186" i="24"/>
  <c r="AD189" i="24"/>
  <c r="AD194" i="24"/>
  <c r="AD192" i="24"/>
  <c r="AD185" i="24"/>
  <c r="AD191" i="24"/>
  <c r="AD193" i="24"/>
  <c r="AD196" i="24"/>
  <c r="AC334" i="24"/>
  <c r="AC59" i="22"/>
  <c r="AA32" i="22"/>
  <c r="AA39" i="22"/>
  <c r="AA29" i="22"/>
  <c r="AA36" i="22"/>
  <c r="AA35" i="22"/>
  <c r="AA31" i="22"/>
  <c r="AA33" i="22"/>
  <c r="AA30" i="22"/>
  <c r="AA34" i="22"/>
  <c r="AD230" i="24"/>
  <c r="AD220" i="24"/>
  <c r="AD216" i="24"/>
  <c r="AD237" i="24"/>
  <c r="AD219" i="24"/>
  <c r="AD221" i="24"/>
  <c r="AD224" i="24"/>
  <c r="AD222" i="24"/>
  <c r="AD225" i="24"/>
  <c r="AD328" i="24" s="1"/>
  <c r="AD217" i="24"/>
  <c r="AD241" i="24"/>
  <c r="AD233" i="24"/>
  <c r="AD223" i="24"/>
  <c r="AD227" i="24"/>
  <c r="AD231" i="24"/>
  <c r="AD226" i="24"/>
  <c r="AD218" i="24"/>
  <c r="AD228" i="24"/>
  <c r="AD232" i="24"/>
  <c r="AD229" i="24"/>
  <c r="AD239" i="24"/>
  <c r="AD238" i="24"/>
  <c r="AD236" i="24"/>
  <c r="AD240" i="24"/>
  <c r="AD234" i="24"/>
  <c r="AD235" i="24"/>
  <c r="AD57" i="22"/>
  <c r="AD238" i="22" s="1"/>
  <c r="AD56" i="22"/>
  <c r="AD237" i="22" s="1"/>
  <c r="AC3" i="22"/>
  <c r="AC223" i="22"/>
  <c r="AF204" i="22"/>
  <c r="AC167" i="24"/>
  <c r="AD171" i="24"/>
  <c r="AD181" i="24"/>
  <c r="AD182" i="24"/>
  <c r="AD176" i="24"/>
  <c r="AD169" i="24"/>
  <c r="AD180" i="24"/>
  <c r="AD170" i="24"/>
  <c r="AD172" i="24"/>
  <c r="AD179" i="24"/>
  <c r="AD168" i="24"/>
  <c r="AD178" i="24"/>
  <c r="AD174" i="24"/>
  <c r="AD177" i="24"/>
  <c r="AD175" i="24"/>
  <c r="AD173" i="24"/>
  <c r="AC320" i="24"/>
  <c r="AC95" i="24"/>
  <c r="AD76" i="22"/>
  <c r="AD73" i="22"/>
  <c r="AD72" i="22"/>
  <c r="AD75" i="22"/>
  <c r="AD71" i="22"/>
  <c r="Z41" i="22"/>
  <c r="AC78" i="22"/>
  <c r="AD260" i="24"/>
  <c r="AD256" i="24"/>
  <c r="AD262" i="24"/>
  <c r="AD263" i="24"/>
  <c r="AD259" i="24"/>
  <c r="AD257" i="24"/>
  <c r="AD261" i="24"/>
  <c r="AD258" i="24"/>
  <c r="AD264" i="24"/>
  <c r="AC246" i="22"/>
  <c r="AD120" i="22"/>
  <c r="AD117" i="22"/>
  <c r="AD118" i="22"/>
  <c r="AD119" i="22"/>
  <c r="AC344" i="24"/>
  <c r="AD273" i="24"/>
  <c r="AD272" i="24"/>
  <c r="AD270" i="24"/>
  <c r="AD354" i="24" s="1"/>
  <c r="AD271" i="24"/>
  <c r="AD114" i="22"/>
  <c r="AD112" i="22"/>
  <c r="AD131" i="24"/>
  <c r="AD129" i="24"/>
  <c r="AD136" i="24"/>
  <c r="AD138" i="24"/>
  <c r="AD132" i="24"/>
  <c r="AD139" i="24"/>
  <c r="AD142" i="24"/>
  <c r="AD140" i="24"/>
  <c r="AD133" i="24"/>
  <c r="AD135" i="24"/>
  <c r="AD137" i="24"/>
  <c r="AD141" i="24"/>
  <c r="AD130" i="24"/>
  <c r="AD134" i="24"/>
  <c r="AC308" i="24"/>
  <c r="AF4" i="22"/>
  <c r="AE77" i="22"/>
  <c r="AE74" i="22" s="1"/>
  <c r="AE115" i="22"/>
  <c r="AE58" i="22"/>
  <c r="AE125" i="22"/>
  <c r="AE121" i="22"/>
  <c r="AE54" i="22"/>
  <c r="AE140" i="22"/>
  <c r="AE106" i="22"/>
  <c r="AE110" i="22"/>
  <c r="AE87" i="22"/>
  <c r="AE94" i="22"/>
  <c r="AC221" i="22"/>
  <c r="AD128" i="22"/>
  <c r="AD130" i="22"/>
  <c r="AD131" i="22"/>
  <c r="AD127" i="22"/>
  <c r="AD132" i="22"/>
  <c r="AD136" i="22"/>
  <c r="AD139" i="22"/>
  <c r="AD129" i="22"/>
  <c r="AD133" i="22"/>
  <c r="AD134" i="22"/>
  <c r="AD135" i="22"/>
  <c r="AD137" i="22"/>
  <c r="AD138" i="22"/>
  <c r="AE336" i="24"/>
  <c r="AC331" i="24"/>
  <c r="AD209" i="24"/>
  <c r="AD210" i="24"/>
  <c r="AD212" i="24"/>
  <c r="AD211" i="24"/>
  <c r="AD213" i="24"/>
  <c r="AC358" i="24"/>
  <c r="AD199" i="24"/>
  <c r="AD202" i="24" s="1"/>
  <c r="AC236" i="22"/>
  <c r="AC234" i="22"/>
  <c r="AD123" i="22"/>
  <c r="AD124" i="22"/>
  <c r="AE337" i="24"/>
  <c r="Z360" i="24"/>
  <c r="AD163" i="24"/>
  <c r="AD162" i="24"/>
  <c r="AD164" i="24"/>
  <c r="AD165" i="24"/>
  <c r="AC352" i="24"/>
  <c r="AC342" i="24"/>
  <c r="AC161" i="24"/>
  <c r="AD96" i="24"/>
  <c r="AD100" i="24"/>
  <c r="AD98" i="24"/>
  <c r="AD99" i="24"/>
  <c r="AD314" i="24" s="1"/>
  <c r="AD97" i="24"/>
  <c r="AC330" i="24"/>
  <c r="AD78" i="24"/>
  <c r="AD282" i="24" s="1"/>
  <c r="AD83" i="24"/>
  <c r="AB50" i="16" s="1"/>
  <c r="AD74" i="24"/>
  <c r="AD71" i="24"/>
  <c r="AD91" i="24"/>
  <c r="AD85" i="24"/>
  <c r="AD79" i="24"/>
  <c r="AB41" i="16" s="1"/>
  <c r="AD80" i="24"/>
  <c r="AB42" i="16" s="1"/>
  <c r="AD87" i="24"/>
  <c r="AD75" i="24"/>
  <c r="AD76" i="24"/>
  <c r="AD86" i="24"/>
  <c r="AD70" i="24"/>
  <c r="AD73" i="24"/>
  <c r="AD81" i="24"/>
  <c r="AB49" i="16" s="1"/>
  <c r="AD90" i="24"/>
  <c r="AD92" i="24"/>
  <c r="AD84" i="24"/>
  <c r="AD89" i="24"/>
  <c r="AD72" i="24"/>
  <c r="AD68" i="24"/>
  <c r="AD69" i="24"/>
  <c r="AD77" i="24"/>
  <c r="AD93" i="24"/>
  <c r="AD88" i="24"/>
  <c r="AD82" i="24"/>
  <c r="AC55" i="22"/>
  <c r="AC269" i="24"/>
  <c r="AE204" i="22"/>
  <c r="AD267" i="24"/>
  <c r="AD345" i="24" s="1"/>
  <c r="AD42" i="22"/>
  <c r="AE42" i="24"/>
  <c r="AF4" i="24"/>
  <c r="AE254" i="24"/>
  <c r="AE160" i="24"/>
  <c r="AE201" i="24"/>
  <c r="AE200" i="24" s="1"/>
  <c r="AE146" i="24"/>
  <c r="AE274" i="24"/>
  <c r="AE207" i="24"/>
  <c r="AE183" i="24"/>
  <c r="AE268" i="24"/>
  <c r="AE197" i="24"/>
  <c r="AE101" i="24"/>
  <c r="AE94" i="24"/>
  <c r="AE265" i="24"/>
  <c r="AE214" i="24"/>
  <c r="AE242" i="24"/>
  <c r="AE166" i="24"/>
  <c r="AC350" i="24"/>
  <c r="AD96" i="22"/>
  <c r="AD98" i="22"/>
  <c r="AD105" i="22"/>
  <c r="AD103" i="22"/>
  <c r="AD101" i="22"/>
  <c r="AD102" i="22"/>
  <c r="AD100" i="22"/>
  <c r="AD99" i="22"/>
  <c r="AD97" i="22"/>
  <c r="AD104" i="22"/>
  <c r="AC324" i="24"/>
  <c r="AD93" i="22"/>
  <c r="AD89" i="22"/>
  <c r="AD92" i="22"/>
  <c r="AD90" i="22"/>
  <c r="AD91" i="22"/>
  <c r="Z248" i="22" l="1"/>
  <c r="Y165" i="22"/>
  <c r="Y249" i="22"/>
  <c r="AD321" i="21"/>
  <c r="AD323" i="21" s="1"/>
  <c r="Z46" i="16"/>
  <c r="Z47" i="16" s="1"/>
  <c r="Z54" i="16" s="1"/>
  <c r="AB3" i="24"/>
  <c r="X22" i="16"/>
  <c r="X37" i="16"/>
  <c r="AB43" i="16"/>
  <c r="H54" i="33"/>
  <c r="AB32" i="16"/>
  <c r="AB28" i="16"/>
  <c r="J54" i="17"/>
  <c r="J56" i="17" s="1"/>
  <c r="D26" i="18"/>
  <c r="F26" i="18" s="1"/>
  <c r="H56" i="17"/>
  <c r="AC283" i="24"/>
  <c r="AD280" i="24"/>
  <c r="AB45" i="16"/>
  <c r="AD404" i="21"/>
  <c r="AD116" i="22"/>
  <c r="AE143" i="24"/>
  <c r="AE145" i="24"/>
  <c r="AE144" i="24"/>
  <c r="AE113" i="22"/>
  <c r="AD95" i="22"/>
  <c r="AE82" i="22"/>
  <c r="AE81" i="22"/>
  <c r="AE51" i="22"/>
  <c r="AE43" i="22"/>
  <c r="AE52" i="22"/>
  <c r="AE45" i="22"/>
  <c r="AE49" i="22"/>
  <c r="AE47" i="22"/>
  <c r="AC24" i="16" s="1"/>
  <c r="AE46" i="22"/>
  <c r="AE44" i="22"/>
  <c r="AE48" i="22"/>
  <c r="AE53" i="22"/>
  <c r="AE50" i="22"/>
  <c r="AC33" i="16" s="1"/>
  <c r="AB37" i="22"/>
  <c r="AB38" i="22"/>
  <c r="AE325" i="21"/>
  <c r="AD244" i="21"/>
  <c r="AD105" i="21"/>
  <c r="AD368" i="21"/>
  <c r="AD171" i="21"/>
  <c r="AD390" i="21"/>
  <c r="AD320" i="21"/>
  <c r="AD332" i="21"/>
  <c r="AD280" i="21"/>
  <c r="AD131" i="21"/>
  <c r="AD148" i="21" s="1"/>
  <c r="AD255" i="21"/>
  <c r="AD401" i="21"/>
  <c r="AD43" i="21"/>
  <c r="AD234" i="21"/>
  <c r="AE197" i="21"/>
  <c r="AE198" i="21"/>
  <c r="AE194" i="21"/>
  <c r="AE188" i="21"/>
  <c r="AE189" i="21"/>
  <c r="AE196" i="21"/>
  <c r="AE199" i="21"/>
  <c r="AE190" i="21"/>
  <c r="AE193" i="21"/>
  <c r="AE195" i="21"/>
  <c r="AE200" i="21"/>
  <c r="AE191" i="21"/>
  <c r="AE192" i="21"/>
  <c r="AE417" i="21"/>
  <c r="AC18" i="16"/>
  <c r="AC17" i="16"/>
  <c r="AE408" i="21"/>
  <c r="AE10" i="21"/>
  <c r="AC13" i="16"/>
  <c r="AC9" i="16"/>
  <c r="AE19" i="21"/>
  <c r="AE32" i="21"/>
  <c r="AE31" i="21"/>
  <c r="AE33" i="21"/>
  <c r="AE25" i="21"/>
  <c r="AE38" i="21"/>
  <c r="AE22" i="21"/>
  <c r="AE35" i="21"/>
  <c r="AE24" i="21"/>
  <c r="AE36" i="21"/>
  <c r="AE28" i="21"/>
  <c r="AE15" i="21"/>
  <c r="AE11" i="21"/>
  <c r="AE18" i="21"/>
  <c r="AE41" i="21"/>
  <c r="AE21" i="21"/>
  <c r="AE34" i="21"/>
  <c r="AE12" i="21"/>
  <c r="AE26" i="21"/>
  <c r="AE29" i="21"/>
  <c r="AE13" i="21"/>
  <c r="AE16" i="21"/>
  <c r="AE17" i="21"/>
  <c r="AE37" i="21"/>
  <c r="AE23" i="21"/>
  <c r="AE27" i="21"/>
  <c r="AE40" i="21"/>
  <c r="AE20" i="21"/>
  <c r="AE14" i="21"/>
  <c r="AE39" i="21"/>
  <c r="AE30" i="21"/>
  <c r="AD113" i="21"/>
  <c r="AD379" i="21"/>
  <c r="AE205" i="21"/>
  <c r="AE209" i="21"/>
  <c r="AE207" i="21"/>
  <c r="AE208" i="21"/>
  <c r="AE210" i="21"/>
  <c r="AE212" i="21"/>
  <c r="AE206" i="21"/>
  <c r="AE204" i="21"/>
  <c r="AE211" i="21"/>
  <c r="AE203" i="21"/>
  <c r="AD402" i="21"/>
  <c r="AE312" i="21"/>
  <c r="AE311" i="21"/>
  <c r="AE309" i="21"/>
  <c r="AE315" i="21"/>
  <c r="AE308" i="21"/>
  <c r="AE307" i="21"/>
  <c r="AE411" i="21" s="1"/>
  <c r="AE301" i="21"/>
  <c r="AE317" i="21"/>
  <c r="AE306" i="21"/>
  <c r="AE305" i="21"/>
  <c r="AE304" i="21"/>
  <c r="AE310" i="21"/>
  <c r="AE302" i="21"/>
  <c r="AE303" i="21"/>
  <c r="AE313" i="21"/>
  <c r="AE316" i="21"/>
  <c r="AE314" i="21"/>
  <c r="AE318" i="21"/>
  <c r="AE238" i="21"/>
  <c r="AE241" i="21"/>
  <c r="AE239" i="21"/>
  <c r="AE242" i="21"/>
  <c r="AE237" i="21"/>
  <c r="AE240" i="21"/>
  <c r="AE235" i="21"/>
  <c r="AE236" i="21"/>
  <c r="AD369" i="21"/>
  <c r="AD426" i="21"/>
  <c r="AE152" i="21"/>
  <c r="AE157" i="21"/>
  <c r="AE165" i="21"/>
  <c r="AE154" i="21"/>
  <c r="AE163" i="21"/>
  <c r="AE167" i="21"/>
  <c r="AE156" i="21"/>
  <c r="AE150" i="21"/>
  <c r="AE161" i="21"/>
  <c r="AE164" i="21"/>
  <c r="AE155" i="21"/>
  <c r="AE160" i="21"/>
  <c r="AE153" i="21"/>
  <c r="AE168" i="21"/>
  <c r="AE166" i="21"/>
  <c r="AE162" i="21"/>
  <c r="AE169" i="21"/>
  <c r="AE158" i="21"/>
  <c r="AE149" i="21"/>
  <c r="AE159" i="21"/>
  <c r="AE151" i="21"/>
  <c r="AE217" i="21"/>
  <c r="AE223" i="21"/>
  <c r="AE231" i="21"/>
  <c r="AE224" i="21"/>
  <c r="AE216" i="21"/>
  <c r="AE221" i="21"/>
  <c r="AE218" i="21"/>
  <c r="AE230" i="21"/>
  <c r="AE229" i="21"/>
  <c r="AE215" i="21"/>
  <c r="AE228" i="21"/>
  <c r="AE220" i="21"/>
  <c r="AE225" i="21"/>
  <c r="AE219" i="21"/>
  <c r="AE226" i="21"/>
  <c r="AE232" i="21"/>
  <c r="AE222" i="21"/>
  <c r="AE227" i="21"/>
  <c r="AD425" i="21"/>
  <c r="AD202" i="21"/>
  <c r="AE324" i="21"/>
  <c r="AE341" i="21" s="1"/>
  <c r="AE329" i="21"/>
  <c r="AE326" i="21"/>
  <c r="AE330" i="21"/>
  <c r="AE327" i="21"/>
  <c r="AE328" i="21"/>
  <c r="AE177" i="21"/>
  <c r="AE176" i="21"/>
  <c r="AE178" i="21"/>
  <c r="AE183" i="21"/>
  <c r="AE181" i="21"/>
  <c r="AE182" i="21"/>
  <c r="AE179" i="21"/>
  <c r="AE175" i="21"/>
  <c r="AE180" i="21"/>
  <c r="AE174" i="21"/>
  <c r="AE184" i="21"/>
  <c r="AE173" i="21"/>
  <c r="AE185" i="21"/>
  <c r="AE172" i="21"/>
  <c r="AD413" i="21"/>
  <c r="AE256" i="21"/>
  <c r="AE260" i="21"/>
  <c r="AE276" i="21"/>
  <c r="AE261" i="21"/>
  <c r="AE274" i="21"/>
  <c r="AE263" i="21"/>
  <c r="AE273" i="21"/>
  <c r="AE265" i="21"/>
  <c r="AE268" i="21"/>
  <c r="AE259" i="21"/>
  <c r="AE278" i="21"/>
  <c r="AE257" i="21"/>
  <c r="AE277" i="21"/>
  <c r="AE272" i="21"/>
  <c r="AE266" i="21"/>
  <c r="AE258" i="21"/>
  <c r="AE262" i="21"/>
  <c r="AE275" i="21"/>
  <c r="AE270" i="21"/>
  <c r="AE271" i="21"/>
  <c r="AE267" i="21"/>
  <c r="AE269" i="21"/>
  <c r="AE264" i="21"/>
  <c r="AE246" i="21"/>
  <c r="AE245" i="21"/>
  <c r="AE251" i="21"/>
  <c r="AE253" i="21"/>
  <c r="AE252" i="21"/>
  <c r="AE247" i="21"/>
  <c r="AE249" i="21"/>
  <c r="AE248" i="21"/>
  <c r="AE250" i="21"/>
  <c r="AD407" i="21"/>
  <c r="AI233" i="21"/>
  <c r="AI254" i="21"/>
  <c r="AF42" i="21"/>
  <c r="AD410" i="21"/>
  <c r="AE119" i="21"/>
  <c r="AE129" i="21"/>
  <c r="AE128" i="21"/>
  <c r="AE120" i="21"/>
  <c r="AE117" i="21"/>
  <c r="AE122" i="21"/>
  <c r="AE121" i="21"/>
  <c r="AE123" i="21"/>
  <c r="AE125" i="21"/>
  <c r="AE116" i="21"/>
  <c r="AE118" i="21"/>
  <c r="AE126" i="21"/>
  <c r="AE124" i="21"/>
  <c r="AE127" i="21"/>
  <c r="AE115" i="21"/>
  <c r="AE134" i="21"/>
  <c r="AE146" i="21"/>
  <c r="AE141" i="21"/>
  <c r="AE132" i="21"/>
  <c r="AE139" i="21"/>
  <c r="AE145" i="21"/>
  <c r="AE142" i="21"/>
  <c r="AE133" i="21"/>
  <c r="AE136" i="21"/>
  <c r="AE137" i="21"/>
  <c r="AE135" i="21"/>
  <c r="AE140" i="21"/>
  <c r="AE144" i="21"/>
  <c r="AE143" i="21"/>
  <c r="AE138" i="21"/>
  <c r="AD187" i="21"/>
  <c r="AD102" i="24"/>
  <c r="AD349" i="24"/>
  <c r="Z369" i="24"/>
  <c r="Z278" i="24" s="1"/>
  <c r="AC284" i="24"/>
  <c r="AC285" i="24" s="1"/>
  <c r="AA40" i="16" s="1"/>
  <c r="AA51" i="16" s="1"/>
  <c r="AA52" i="16" s="1"/>
  <c r="AD122" i="22"/>
  <c r="AD111" i="22"/>
  <c r="AD158" i="22"/>
  <c r="AD357" i="24"/>
  <c r="AD308" i="24"/>
  <c r="AD184" i="24"/>
  <c r="AD266" i="24"/>
  <c r="AD107" i="22"/>
  <c r="AD330" i="24"/>
  <c r="AD334" i="24"/>
  <c r="AD221" i="22"/>
  <c r="AD215" i="24"/>
  <c r="AD236" i="22"/>
  <c r="AD243" i="24"/>
  <c r="AD141" i="22"/>
  <c r="AD147" i="24"/>
  <c r="AD153" i="22"/>
  <c r="AD331" i="24"/>
  <c r="AD342" i="24"/>
  <c r="AD88" i="22"/>
  <c r="AD365" i="24"/>
  <c r="AD269" i="24"/>
  <c r="AA41" i="22"/>
  <c r="AD335" i="24"/>
  <c r="AD208" i="24"/>
  <c r="AD255" i="24"/>
  <c r="AD78" i="22"/>
  <c r="AD355" i="24"/>
  <c r="AD126" i="22"/>
  <c r="AD161" i="24"/>
  <c r="AD55" i="22"/>
  <c r="AD348" i="24"/>
  <c r="AD358" i="24"/>
  <c r="AF106" i="22"/>
  <c r="AI106" i="22" s="1"/>
  <c r="AF58" i="22"/>
  <c r="AI58" i="22" s="1"/>
  <c r="AF94" i="22"/>
  <c r="AI94" i="22" s="1"/>
  <c r="AF115" i="22"/>
  <c r="AI115" i="22" s="1"/>
  <c r="AF110" i="22"/>
  <c r="AI110" i="22" s="1"/>
  <c r="AF87" i="22"/>
  <c r="AI87" i="22" s="1"/>
  <c r="AF121" i="22"/>
  <c r="AI121" i="22" s="1"/>
  <c r="AF125" i="22"/>
  <c r="AI125" i="22" s="1"/>
  <c r="AF77" i="22"/>
  <c r="AF54" i="22"/>
  <c r="AI54" i="22" s="1"/>
  <c r="AF140" i="22"/>
  <c r="AI140" i="22" s="1"/>
  <c r="AB32" i="22"/>
  <c r="AB39" i="22"/>
  <c r="AB29" i="22"/>
  <c r="AB36" i="22"/>
  <c r="AB33" i="22"/>
  <c r="AB35" i="22"/>
  <c r="AB31" i="22"/>
  <c r="AB34" i="22"/>
  <c r="AB30" i="22"/>
  <c r="AE78" i="24"/>
  <c r="AE282" i="24" s="1"/>
  <c r="AE83" i="24"/>
  <c r="AC50" i="16" s="1"/>
  <c r="AE71" i="24"/>
  <c r="AE74" i="24"/>
  <c r="AE85" i="24"/>
  <c r="AE79" i="24"/>
  <c r="AC41" i="16" s="1"/>
  <c r="AE91" i="24"/>
  <c r="AE72" i="24"/>
  <c r="AE87" i="24"/>
  <c r="AE92" i="24"/>
  <c r="AE69" i="24"/>
  <c r="AE68" i="24"/>
  <c r="AE81" i="24"/>
  <c r="AC49" i="16" s="1"/>
  <c r="AE76" i="24"/>
  <c r="AE90" i="24"/>
  <c r="AE93" i="24"/>
  <c r="AE89" i="24"/>
  <c r="AE86" i="24"/>
  <c r="AE77" i="24"/>
  <c r="AE84" i="24"/>
  <c r="AE80" i="24"/>
  <c r="AC42" i="16" s="1"/>
  <c r="AE73" i="24"/>
  <c r="AE70" i="24"/>
  <c r="AE82" i="24"/>
  <c r="AE75" i="24"/>
  <c r="AE88" i="24"/>
  <c r="AD234" i="22"/>
  <c r="AD203" i="22"/>
  <c r="AE260" i="24"/>
  <c r="AE256" i="24"/>
  <c r="AE262" i="24"/>
  <c r="AE263" i="24"/>
  <c r="AE259" i="24"/>
  <c r="AE261" i="24"/>
  <c r="AE258" i="24"/>
  <c r="AE264" i="24"/>
  <c r="AE257" i="24"/>
  <c r="AD351" i="24"/>
  <c r="AE230" i="24"/>
  <c r="AE220" i="24"/>
  <c r="AE237" i="24"/>
  <c r="AE219" i="24"/>
  <c r="AE222" i="24"/>
  <c r="AE216" i="24"/>
  <c r="AE224" i="24"/>
  <c r="AE225" i="24"/>
  <c r="AE328" i="24" s="1"/>
  <c r="AE221" i="24"/>
  <c r="AE239" i="24"/>
  <c r="AE233" i="24"/>
  <c r="AE227" i="24"/>
  <c r="AE231" i="24"/>
  <c r="AE217" i="24"/>
  <c r="AE226" i="24"/>
  <c r="AE240" i="24"/>
  <c r="AE238" i="24"/>
  <c r="AE228" i="24"/>
  <c r="AE232" i="24"/>
  <c r="AE236" i="24"/>
  <c r="AE223" i="24"/>
  <c r="AE218" i="24"/>
  <c r="AE241" i="24"/>
  <c r="AE234" i="24"/>
  <c r="AE235" i="24"/>
  <c r="AE229" i="24"/>
  <c r="AE96" i="24"/>
  <c r="AE98" i="24"/>
  <c r="AE97" i="24"/>
  <c r="AE99" i="24"/>
  <c r="AE314" i="24" s="1"/>
  <c r="AE100" i="24"/>
  <c r="AE267" i="24"/>
  <c r="AE345" i="24" s="1"/>
  <c r="AD324" i="24"/>
  <c r="AE112" i="22"/>
  <c r="AE114" i="22"/>
  <c r="AD223" i="22"/>
  <c r="AE190" i="24"/>
  <c r="AE195" i="24"/>
  <c r="AE186" i="24"/>
  <c r="AE187" i="24"/>
  <c r="AE185" i="24"/>
  <c r="AE188" i="24"/>
  <c r="AE194" i="24"/>
  <c r="AE192" i="24"/>
  <c r="AE189" i="24"/>
  <c r="AE196" i="24"/>
  <c r="AE193" i="24"/>
  <c r="AE191" i="24"/>
  <c r="AD320" i="24"/>
  <c r="AD167" i="24"/>
  <c r="AE171" i="24"/>
  <c r="AE181" i="24"/>
  <c r="AE182" i="24"/>
  <c r="AE169" i="24"/>
  <c r="AE180" i="24"/>
  <c r="AE176" i="24"/>
  <c r="AE178" i="24"/>
  <c r="AE175" i="24"/>
  <c r="AE179" i="24"/>
  <c r="AE177" i="24"/>
  <c r="AE174" i="24"/>
  <c r="AE168" i="24"/>
  <c r="AE170" i="24"/>
  <c r="AE172" i="24"/>
  <c r="AE173" i="24"/>
  <c r="AE366" i="24"/>
  <c r="AE206" i="24"/>
  <c r="AE204" i="24"/>
  <c r="AE205" i="24"/>
  <c r="AE203" i="24"/>
  <c r="AD344" i="24"/>
  <c r="AD95" i="24"/>
  <c r="AE93" i="22"/>
  <c r="AE89" i="22"/>
  <c r="AE92" i="22"/>
  <c r="AE91" i="22"/>
  <c r="AE90" i="22"/>
  <c r="AD275" i="24"/>
  <c r="AD199" i="22"/>
  <c r="AE136" i="24"/>
  <c r="AE131" i="24"/>
  <c r="AE132" i="24"/>
  <c r="AE139" i="24"/>
  <c r="AE140" i="24"/>
  <c r="AE133" i="24"/>
  <c r="AE141" i="24"/>
  <c r="AE137" i="24"/>
  <c r="AE130" i="24"/>
  <c r="AE135" i="24"/>
  <c r="AE142" i="24"/>
  <c r="AE129" i="24"/>
  <c r="AE134" i="24"/>
  <c r="AE138" i="24"/>
  <c r="AE80" i="22"/>
  <c r="AE83" i="22"/>
  <c r="AE225" i="22" s="1"/>
  <c r="AE85" i="22"/>
  <c r="AE86" i="22"/>
  <c r="AE207" i="22" s="1"/>
  <c r="AE79" i="22"/>
  <c r="AE84" i="22"/>
  <c r="AE228" i="22" s="1"/>
  <c r="AA239" i="22"/>
  <c r="AE108" i="22"/>
  <c r="AE109" i="22"/>
  <c r="AD59" i="22"/>
  <c r="AE209" i="24"/>
  <c r="AE211" i="24"/>
  <c r="AE213" i="24"/>
  <c r="AE212" i="24"/>
  <c r="AE210" i="24"/>
  <c r="AE273" i="24"/>
  <c r="AE272" i="24"/>
  <c r="AE271" i="24"/>
  <c r="AE270" i="24"/>
  <c r="AE354" i="24" s="1"/>
  <c r="AD350" i="24"/>
  <c r="AD281" i="24"/>
  <c r="AE96" i="22"/>
  <c r="AE98" i="22"/>
  <c r="AE105" i="22"/>
  <c r="AE103" i="22"/>
  <c r="AE101" i="22"/>
  <c r="AE102" i="22"/>
  <c r="AE100" i="22"/>
  <c r="AE99" i="22"/>
  <c r="AE97" i="22"/>
  <c r="AE104" i="22"/>
  <c r="AD352" i="24"/>
  <c r="AE76" i="22"/>
  <c r="AE75" i="22"/>
  <c r="AE73" i="22"/>
  <c r="AE72" i="22"/>
  <c r="AE71" i="22"/>
  <c r="AD3" i="22"/>
  <c r="AE155" i="24"/>
  <c r="AE152" i="24"/>
  <c r="AE157" i="24"/>
  <c r="AE151" i="24"/>
  <c r="AE158" i="24"/>
  <c r="AE148" i="24"/>
  <c r="AE154" i="24"/>
  <c r="AE322" i="24" s="1"/>
  <c r="AE153" i="24"/>
  <c r="AE327" i="24"/>
  <c r="AE159" i="24"/>
  <c r="AE150" i="24"/>
  <c r="AE156" i="24"/>
  <c r="AE149" i="24"/>
  <c r="AE156" i="22"/>
  <c r="AE154" i="22"/>
  <c r="AE155" i="22"/>
  <c r="AD246" i="22"/>
  <c r="AE199" i="24"/>
  <c r="AE202" i="24" s="1"/>
  <c r="AE244" i="24"/>
  <c r="AE249" i="24"/>
  <c r="AE247" i="24"/>
  <c r="AE245" i="24"/>
  <c r="AE248" i="24"/>
  <c r="AE250" i="24"/>
  <c r="AE252" i="24"/>
  <c r="AE253" i="24"/>
  <c r="AE251" i="24"/>
  <c r="AE246" i="24"/>
  <c r="AD325" i="24"/>
  <c r="AF274" i="24"/>
  <c r="AF166" i="24"/>
  <c r="AF207" i="24"/>
  <c r="AF265" i="24"/>
  <c r="AF254" i="24"/>
  <c r="AF101" i="24"/>
  <c r="AF94" i="24"/>
  <c r="AF214" i="24"/>
  <c r="AF183" i="24"/>
  <c r="AF242" i="24"/>
  <c r="AF160" i="24"/>
  <c r="AF146" i="24"/>
  <c r="AF201" i="24"/>
  <c r="AF200" i="24" s="1"/>
  <c r="AF197" i="24"/>
  <c r="AF268" i="24"/>
  <c r="AE128" i="22"/>
  <c r="AE127" i="22"/>
  <c r="AE131" i="22"/>
  <c r="AE130" i="22"/>
  <c r="AE129" i="22"/>
  <c r="AE135" i="22"/>
  <c r="AE132" i="22"/>
  <c r="AE139" i="22"/>
  <c r="AE133" i="22"/>
  <c r="AE134" i="22"/>
  <c r="AE136" i="22"/>
  <c r="AE137" i="22"/>
  <c r="AE138" i="22"/>
  <c r="AD198" i="24"/>
  <c r="AE42" i="22"/>
  <c r="AE142" i="22"/>
  <c r="AE143" i="22"/>
  <c r="AE148" i="22"/>
  <c r="AE145" i="22"/>
  <c r="AE151" i="22"/>
  <c r="AE149" i="22"/>
  <c r="AE146" i="22"/>
  <c r="AE144" i="22"/>
  <c r="AE147" i="22"/>
  <c r="AE150" i="22"/>
  <c r="AE117" i="22"/>
  <c r="AE120" i="22"/>
  <c r="AE118" i="22"/>
  <c r="AE119" i="22"/>
  <c r="AE123" i="22"/>
  <c r="AE124" i="22"/>
  <c r="AE165" i="24"/>
  <c r="AE162" i="24"/>
  <c r="AE164" i="24"/>
  <c r="AE163" i="24"/>
  <c r="AE57" i="22"/>
  <c r="AE238" i="22" s="1"/>
  <c r="AE56" i="22"/>
  <c r="AE237" i="22" s="1"/>
  <c r="AF74" i="22" l="1"/>
  <c r="AI77" i="22"/>
  <c r="AA248" i="22"/>
  <c r="Z165" i="22"/>
  <c r="Z249" i="22"/>
  <c r="AE321" i="21"/>
  <c r="AE323" i="21" s="1"/>
  <c r="AA165" i="22"/>
  <c r="AA249" i="22"/>
  <c r="AD283" i="24"/>
  <c r="AA48" i="24"/>
  <c r="AA44" i="24"/>
  <c r="AA50" i="24"/>
  <c r="AA45" i="24"/>
  <c r="AA52" i="24"/>
  <c r="AA63" i="24"/>
  <c r="AA43" i="24"/>
  <c r="AA49" i="24"/>
  <c r="AA57" i="24"/>
  <c r="AA65" i="24"/>
  <c r="AA47" i="24"/>
  <c r="AA61" i="24"/>
  <c r="AA276" i="24"/>
  <c r="AA64" i="24"/>
  <c r="AA62" i="24"/>
  <c r="AA51" i="24"/>
  <c r="AA53" i="24"/>
  <c r="AA46" i="24"/>
  <c r="AA55" i="24"/>
  <c r="AA58" i="24"/>
  <c r="AA56" i="24"/>
  <c r="AA60" i="24"/>
  <c r="AA59" i="24"/>
  <c r="AA54" i="24"/>
  <c r="AC3" i="24"/>
  <c r="AA46" i="16"/>
  <c r="AA47" i="16" s="1"/>
  <c r="AA54" i="16" s="1"/>
  <c r="AC43" i="16"/>
  <c r="AE280" i="24"/>
  <c r="AC45" i="16"/>
  <c r="AC28" i="16"/>
  <c r="AC32" i="16"/>
  <c r="AE404" i="21"/>
  <c r="AF144" i="24"/>
  <c r="AF143" i="24"/>
  <c r="AF145" i="24"/>
  <c r="AE116" i="22"/>
  <c r="AF113" i="22"/>
  <c r="AE95" i="22"/>
  <c r="AE236" i="22"/>
  <c r="AF81" i="22"/>
  <c r="AF82" i="22"/>
  <c r="AE126" i="22"/>
  <c r="AF53" i="22"/>
  <c r="AF52" i="22"/>
  <c r="AF51" i="22"/>
  <c r="AF45" i="22"/>
  <c r="AF46" i="22"/>
  <c r="AF48" i="22"/>
  <c r="AF49" i="22"/>
  <c r="AF47" i="22"/>
  <c r="AD24" i="16" s="1"/>
  <c r="AF43" i="22"/>
  <c r="AF50" i="22"/>
  <c r="AD33" i="16" s="1"/>
  <c r="AF44" i="22"/>
  <c r="AC38" i="22"/>
  <c r="AC37" i="22"/>
  <c r="AF325" i="21"/>
  <c r="AE390" i="21"/>
  <c r="AE426" i="21"/>
  <c r="AE43" i="21"/>
  <c r="AE105" i="21"/>
  <c r="AE244" i="21"/>
  <c r="AE368" i="21"/>
  <c r="AE202" i="21"/>
  <c r="AE255" i="21"/>
  <c r="AE234" i="21"/>
  <c r="AE280" i="21"/>
  <c r="AE113" i="21"/>
  <c r="AE413" i="21"/>
  <c r="AE332" i="21"/>
  <c r="AE320" i="21"/>
  <c r="AE407" i="21"/>
  <c r="AE171" i="21"/>
  <c r="AF212" i="21"/>
  <c r="AF209" i="21"/>
  <c r="AF210" i="21"/>
  <c r="AF207" i="21"/>
  <c r="AF203" i="21"/>
  <c r="AF206" i="21"/>
  <c r="AF208" i="21"/>
  <c r="AF204" i="21"/>
  <c r="AF211" i="21"/>
  <c r="AF205" i="21"/>
  <c r="AI213" i="21"/>
  <c r="AE401" i="21"/>
  <c r="AF128" i="21"/>
  <c r="AF129" i="21"/>
  <c r="AF117" i="21"/>
  <c r="AF120" i="21"/>
  <c r="AF122" i="21"/>
  <c r="AF121" i="21"/>
  <c r="AF123" i="21"/>
  <c r="AF125" i="21"/>
  <c r="AF116" i="21"/>
  <c r="AF118" i="21"/>
  <c r="AF126" i="21"/>
  <c r="AF124" i="21"/>
  <c r="AF127" i="21"/>
  <c r="AF115" i="21"/>
  <c r="AF119" i="21"/>
  <c r="AI130" i="21"/>
  <c r="AF417" i="21"/>
  <c r="AD18" i="16"/>
  <c r="AD17" i="16"/>
  <c r="AF408" i="21"/>
  <c r="AF10" i="21"/>
  <c r="AD13" i="16"/>
  <c r="AD9" i="16"/>
  <c r="AF36" i="21"/>
  <c r="AF22" i="21"/>
  <c r="AF19" i="21"/>
  <c r="AF33" i="21"/>
  <c r="AF41" i="21"/>
  <c r="AF38" i="21"/>
  <c r="AF21" i="21"/>
  <c r="AF25" i="21"/>
  <c r="AF35" i="21"/>
  <c r="AF24" i="21"/>
  <c r="AF28" i="21"/>
  <c r="AF12" i="21"/>
  <c r="AF15" i="21"/>
  <c r="AF11" i="21"/>
  <c r="AF26" i="21"/>
  <c r="AF18" i="21"/>
  <c r="AF34" i="21"/>
  <c r="AF17" i="21"/>
  <c r="AF27" i="21"/>
  <c r="AF37" i="21"/>
  <c r="AF29" i="21"/>
  <c r="AF13" i="21"/>
  <c r="AF16" i="21"/>
  <c r="AF23" i="21"/>
  <c r="AF40" i="21"/>
  <c r="AF31" i="21"/>
  <c r="AF32" i="21"/>
  <c r="AF20" i="21"/>
  <c r="AF14" i="21"/>
  <c r="AF39" i="21"/>
  <c r="AF30" i="21"/>
  <c r="AI42" i="21"/>
  <c r="H38" i="33" s="1"/>
  <c r="AE425" i="21"/>
  <c r="AF253" i="21"/>
  <c r="AF246" i="21"/>
  <c r="AF251" i="21"/>
  <c r="AF247" i="21"/>
  <c r="AF248" i="21"/>
  <c r="AF245" i="21"/>
  <c r="AF250" i="21"/>
  <c r="AF252" i="21"/>
  <c r="AF249" i="21"/>
  <c r="AF324" i="21"/>
  <c r="AF341" i="21" s="1"/>
  <c r="AF327" i="21"/>
  <c r="AF326" i="21"/>
  <c r="AF330" i="21"/>
  <c r="AF328" i="21"/>
  <c r="AF329" i="21"/>
  <c r="AI331" i="21"/>
  <c r="AF242" i="21"/>
  <c r="AF237" i="21"/>
  <c r="AF240" i="21"/>
  <c r="AF236" i="21"/>
  <c r="AF239" i="21"/>
  <c r="AF241" i="21"/>
  <c r="AF235" i="21"/>
  <c r="AF238" i="21"/>
  <c r="AI243" i="21"/>
  <c r="AE402" i="21"/>
  <c r="AF178" i="21"/>
  <c r="AF181" i="21"/>
  <c r="AF182" i="21"/>
  <c r="AF176" i="21"/>
  <c r="AF177" i="21"/>
  <c r="AF179" i="21"/>
  <c r="AF175" i="21"/>
  <c r="AF180" i="21"/>
  <c r="AF174" i="21"/>
  <c r="AF184" i="21"/>
  <c r="AF173" i="21"/>
  <c r="AF185" i="21"/>
  <c r="AF183" i="21"/>
  <c r="AF172" i="21"/>
  <c r="AI186" i="21"/>
  <c r="AF256" i="21"/>
  <c r="AF261" i="21"/>
  <c r="AF260" i="21"/>
  <c r="AF259" i="21"/>
  <c r="AF263" i="21"/>
  <c r="AF273" i="21"/>
  <c r="AF265" i="21"/>
  <c r="AF278" i="21"/>
  <c r="AF268" i="21"/>
  <c r="AF257" i="21"/>
  <c r="AF272" i="21"/>
  <c r="AF258" i="21"/>
  <c r="AF269" i="21"/>
  <c r="AF277" i="21"/>
  <c r="AF266" i="21"/>
  <c r="AF262" i="21"/>
  <c r="AF274" i="21"/>
  <c r="AF275" i="21"/>
  <c r="AF270" i="21"/>
  <c r="AF271" i="21"/>
  <c r="AF276" i="21"/>
  <c r="AF264" i="21"/>
  <c r="AF267" i="21"/>
  <c r="AI279" i="21"/>
  <c r="AF312" i="21"/>
  <c r="AF309" i="21"/>
  <c r="AF314" i="21"/>
  <c r="AF310" i="21"/>
  <c r="AI310" i="21" s="1"/>
  <c r="AF315" i="21"/>
  <c r="AF301" i="21"/>
  <c r="AF306" i="21"/>
  <c r="AF303" i="21"/>
  <c r="AF305" i="21"/>
  <c r="AF304" i="21"/>
  <c r="AF311" i="21"/>
  <c r="AF308" i="21"/>
  <c r="AF302" i="21"/>
  <c r="AF307" i="21"/>
  <c r="AF411" i="21" s="1"/>
  <c r="AF313" i="21"/>
  <c r="AF316" i="21"/>
  <c r="AF317" i="21"/>
  <c r="AF318" i="21"/>
  <c r="AI318" i="21" s="1"/>
  <c r="AI319" i="21"/>
  <c r="AF231" i="21"/>
  <c r="AF223" i="21"/>
  <c r="AF218" i="21"/>
  <c r="AF221" i="21"/>
  <c r="AF229" i="21"/>
  <c r="AF222" i="21"/>
  <c r="AF215" i="21"/>
  <c r="AF217" i="21"/>
  <c r="AF230" i="21"/>
  <c r="AF226" i="21"/>
  <c r="AF228" i="21"/>
  <c r="AF220" i="21"/>
  <c r="AF225" i="21"/>
  <c r="AF219" i="21"/>
  <c r="AF224" i="21"/>
  <c r="AF216" i="21"/>
  <c r="AF232" i="21"/>
  <c r="AF227" i="21"/>
  <c r="AE187" i="21"/>
  <c r="AE369" i="21"/>
  <c r="AE379" i="21"/>
  <c r="AF146" i="21"/>
  <c r="AF134" i="21"/>
  <c r="AF145" i="21"/>
  <c r="AF141" i="21"/>
  <c r="AF137" i="21"/>
  <c r="AF142" i="21"/>
  <c r="AF132" i="21"/>
  <c r="AF133" i="21"/>
  <c r="AF143" i="21"/>
  <c r="AF139" i="21"/>
  <c r="AF140" i="21"/>
  <c r="AF136" i="21"/>
  <c r="AF138" i="21"/>
  <c r="AF135" i="21"/>
  <c r="AF144" i="21"/>
  <c r="AI147" i="21"/>
  <c r="AF197" i="21"/>
  <c r="AF188" i="21"/>
  <c r="AF193" i="21"/>
  <c r="AF199" i="21"/>
  <c r="AF196" i="21"/>
  <c r="AF200" i="21"/>
  <c r="AF191" i="21"/>
  <c r="AF192" i="21"/>
  <c r="AF195" i="21"/>
  <c r="AF194" i="21"/>
  <c r="AF189" i="21"/>
  <c r="AF190" i="21"/>
  <c r="AF198" i="21"/>
  <c r="AI112" i="21"/>
  <c r="AE410" i="21"/>
  <c r="AE131" i="21"/>
  <c r="AE148" i="21" s="1"/>
  <c r="AF167" i="21"/>
  <c r="AF156" i="21"/>
  <c r="AF152" i="21"/>
  <c r="AF162" i="21"/>
  <c r="AF149" i="21"/>
  <c r="AF151" i="21"/>
  <c r="AF161" i="21"/>
  <c r="AF164" i="21"/>
  <c r="AF155" i="21"/>
  <c r="AF168" i="21"/>
  <c r="AF153" i="21"/>
  <c r="AF166" i="21"/>
  <c r="AF160" i="21"/>
  <c r="AF169" i="21"/>
  <c r="AF158" i="21"/>
  <c r="AF159" i="21"/>
  <c r="AF163" i="21"/>
  <c r="AF157" i="21"/>
  <c r="AF154" i="21"/>
  <c r="AF150" i="21"/>
  <c r="AF165" i="21"/>
  <c r="AI170" i="21"/>
  <c r="AI201" i="21"/>
  <c r="AE147" i="24"/>
  <c r="AD284" i="24"/>
  <c r="AD285" i="24" s="1"/>
  <c r="AB40" i="16" s="1"/>
  <c r="AB51" i="16" s="1"/>
  <c r="AB52" i="16" s="1"/>
  <c r="AE342" i="24"/>
  <c r="AE330" i="24"/>
  <c r="AE158" i="22"/>
  <c r="AE78" i="22"/>
  <c r="AE349" i="24"/>
  <c r="AE198" i="24"/>
  <c r="AE111" i="22"/>
  <c r="AE221" i="22"/>
  <c r="AE352" i="24"/>
  <c r="AE141" i="22"/>
  <c r="AE199" i="22"/>
  <c r="AE88" i="22"/>
  <c r="AE357" i="24"/>
  <c r="AE243" i="24"/>
  <c r="AE184" i="24"/>
  <c r="AE266" i="24"/>
  <c r="AE255" i="24"/>
  <c r="AE161" i="24"/>
  <c r="AE107" i="22"/>
  <c r="AE358" i="24"/>
  <c r="AE281" i="24"/>
  <c r="AE283" i="24" s="1"/>
  <c r="AE95" i="24"/>
  <c r="AE348" i="24"/>
  <c r="AE122" i="22"/>
  <c r="AE153" i="22"/>
  <c r="AE215" i="24"/>
  <c r="AE102" i="24"/>
  <c r="AE59" i="22"/>
  <c r="AE167" i="24"/>
  <c r="AB41" i="22"/>
  <c r="AE351" i="24"/>
  <c r="AE324" i="24"/>
  <c r="AF171" i="24"/>
  <c r="AF181" i="24"/>
  <c r="AF182" i="24"/>
  <c r="AF176" i="24"/>
  <c r="AF168" i="24"/>
  <c r="AF173" i="24"/>
  <c r="AF180" i="24"/>
  <c r="AF179" i="24"/>
  <c r="AF175" i="24"/>
  <c r="AF174" i="24"/>
  <c r="AF169" i="24"/>
  <c r="AF177" i="24"/>
  <c r="AF178" i="24"/>
  <c r="AF170" i="24"/>
  <c r="AF172" i="24"/>
  <c r="AI183" i="24"/>
  <c r="AF127" i="22"/>
  <c r="AF131" i="22"/>
  <c r="AF128" i="22"/>
  <c r="AF130" i="22"/>
  <c r="AF133" i="22"/>
  <c r="AF135" i="22"/>
  <c r="AF139" i="22"/>
  <c r="AF132" i="22"/>
  <c r="AF129" i="22"/>
  <c r="AF134" i="22"/>
  <c r="AF136" i="22"/>
  <c r="AF137" i="22"/>
  <c r="AF138" i="22"/>
  <c r="AF83" i="24"/>
  <c r="AD50" i="16" s="1"/>
  <c r="AF74" i="24"/>
  <c r="AF71" i="24"/>
  <c r="AF78" i="24"/>
  <c r="AF282" i="24" s="1"/>
  <c r="AF79" i="24"/>
  <c r="AD41" i="16" s="1"/>
  <c r="AF69" i="24"/>
  <c r="AF86" i="24"/>
  <c r="AF91" i="24"/>
  <c r="AF85" i="24"/>
  <c r="AF92" i="24"/>
  <c r="AF76" i="24"/>
  <c r="AF77" i="24"/>
  <c r="AF68" i="24"/>
  <c r="AF81" i="24"/>
  <c r="AD49" i="16" s="1"/>
  <c r="AF93" i="24"/>
  <c r="AF84" i="24"/>
  <c r="AF80" i="24"/>
  <c r="AD42" i="16" s="1"/>
  <c r="H15" i="17" s="1"/>
  <c r="AF72" i="24"/>
  <c r="AF75" i="24"/>
  <c r="AF88" i="24"/>
  <c r="AF87" i="24"/>
  <c r="AF70" i="24"/>
  <c r="AF82" i="24"/>
  <c r="AF73" i="24"/>
  <c r="AF89" i="24"/>
  <c r="AF90" i="24"/>
  <c r="AI94" i="24"/>
  <c r="AF42" i="22"/>
  <c r="AF156" i="22"/>
  <c r="AF154" i="22"/>
  <c r="AF155" i="22"/>
  <c r="AI155" i="22" s="1"/>
  <c r="AE3" i="22"/>
  <c r="AF244" i="24"/>
  <c r="AF249" i="24"/>
  <c r="AF247" i="24"/>
  <c r="AF251" i="24"/>
  <c r="AF248" i="24"/>
  <c r="AF253" i="24"/>
  <c r="AF252" i="24"/>
  <c r="AF246" i="24"/>
  <c r="AF250" i="24"/>
  <c r="AF245" i="24"/>
  <c r="AI254" i="24"/>
  <c r="AC32" i="22"/>
  <c r="AC29" i="22"/>
  <c r="AC36" i="22"/>
  <c r="AC35" i="22"/>
  <c r="AC31" i="22"/>
  <c r="AC33" i="22"/>
  <c r="AC34" i="22"/>
  <c r="AC30" i="22"/>
  <c r="AC39" i="22"/>
  <c r="AE246" i="22"/>
  <c r="AE269" i="24"/>
  <c r="AF72" i="22"/>
  <c r="AF71" i="22"/>
  <c r="AF75" i="22"/>
  <c r="AF76" i="22"/>
  <c r="AF73" i="22"/>
  <c r="AF230" i="24"/>
  <c r="AF220" i="24"/>
  <c r="AF216" i="24"/>
  <c r="AF237" i="24"/>
  <c r="AF227" i="24"/>
  <c r="AF219" i="24"/>
  <c r="AF222" i="24"/>
  <c r="AF225" i="24"/>
  <c r="AF328" i="24" s="1"/>
  <c r="AF221" i="24"/>
  <c r="AF224" i="24"/>
  <c r="AF226" i="24"/>
  <c r="AF223" i="24"/>
  <c r="AF241" i="24"/>
  <c r="AF240" i="24"/>
  <c r="AF238" i="24"/>
  <c r="AF235" i="24"/>
  <c r="AF233" i="24"/>
  <c r="AF236" i="24"/>
  <c r="AF217" i="24"/>
  <c r="AF218" i="24"/>
  <c r="AF232" i="24"/>
  <c r="AF239" i="24"/>
  <c r="AF234" i="24"/>
  <c r="AF228" i="24"/>
  <c r="AF229" i="24"/>
  <c r="AF231" i="24"/>
  <c r="AI242" i="24"/>
  <c r="AF209" i="24"/>
  <c r="AF210" i="24"/>
  <c r="AF213" i="24"/>
  <c r="AF212" i="24"/>
  <c r="AF211" i="24"/>
  <c r="AI214" i="24"/>
  <c r="AF260" i="24"/>
  <c r="AF256" i="24"/>
  <c r="AF262" i="24"/>
  <c r="AF263" i="24"/>
  <c r="AF259" i="24"/>
  <c r="AF261" i="24"/>
  <c r="AF264" i="24"/>
  <c r="AF258" i="24"/>
  <c r="AF257" i="24"/>
  <c r="AI265" i="24"/>
  <c r="AE203" i="22"/>
  <c r="AE325" i="24"/>
  <c r="AF123" i="22"/>
  <c r="AF124" i="22"/>
  <c r="AE355" i="24"/>
  <c r="AE335" i="24"/>
  <c r="AE208" i="24"/>
  <c r="AE223" i="22"/>
  <c r="AF366" i="24"/>
  <c r="AF204" i="24"/>
  <c r="AF205" i="24"/>
  <c r="AF203" i="24"/>
  <c r="AF206" i="24"/>
  <c r="AI207" i="24"/>
  <c r="AF117" i="22"/>
  <c r="AF120" i="22"/>
  <c r="AF118" i="22"/>
  <c r="AF119" i="22"/>
  <c r="AF96" i="24"/>
  <c r="AF100" i="24"/>
  <c r="AF99" i="24"/>
  <c r="AF314" i="24" s="1"/>
  <c r="AF98" i="24"/>
  <c r="AF97" i="24"/>
  <c r="AI101" i="24"/>
  <c r="AF162" i="24"/>
  <c r="AF165" i="24"/>
  <c r="AF164" i="24"/>
  <c r="AF163" i="24"/>
  <c r="AI166" i="24"/>
  <c r="AE365" i="24"/>
  <c r="AF273" i="24"/>
  <c r="AF270" i="24"/>
  <c r="AF354" i="24" s="1"/>
  <c r="AF272" i="24"/>
  <c r="AF271" i="24"/>
  <c r="AI274" i="24"/>
  <c r="AE275" i="24"/>
  <c r="AF80" i="22"/>
  <c r="AF83" i="22"/>
  <c r="AF225" i="22" s="1"/>
  <c r="AF85" i="22"/>
  <c r="AF86" i="22"/>
  <c r="AF207" i="22" s="1"/>
  <c r="AF79" i="22"/>
  <c r="AF84" i="22"/>
  <c r="AF228" i="22" s="1"/>
  <c r="AE234" i="22"/>
  <c r="AF108" i="22"/>
  <c r="AF109" i="22"/>
  <c r="AE344" i="24"/>
  <c r="AF114" i="22"/>
  <c r="AF112" i="22"/>
  <c r="AF93" i="22"/>
  <c r="AF89" i="22"/>
  <c r="AF91" i="22"/>
  <c r="AF92" i="22"/>
  <c r="AF90" i="22"/>
  <c r="AE350" i="24"/>
  <c r="AF57" i="22"/>
  <c r="AF238" i="22" s="1"/>
  <c r="AF56" i="22"/>
  <c r="AF237" i="22" s="1"/>
  <c r="AE308" i="24"/>
  <c r="AF96" i="22"/>
  <c r="AF98" i="22"/>
  <c r="AF105" i="22"/>
  <c r="AF103" i="22"/>
  <c r="AF102" i="22"/>
  <c r="AF101" i="22"/>
  <c r="AF100" i="22"/>
  <c r="AF99" i="22"/>
  <c r="AF97" i="22"/>
  <c r="AF104" i="22"/>
  <c r="AF142" i="22"/>
  <c r="AF148" i="22"/>
  <c r="AF145" i="22"/>
  <c r="AF151" i="22"/>
  <c r="AF146" i="22"/>
  <c r="AF144" i="22"/>
  <c r="AF143" i="22"/>
  <c r="AF149" i="22"/>
  <c r="AF150" i="22"/>
  <c r="AF147" i="22"/>
  <c r="AE334" i="24"/>
  <c r="AE331" i="24"/>
  <c r="AE320" i="24"/>
  <c r="AF267" i="24"/>
  <c r="AF345" i="24" s="1"/>
  <c r="AI268" i="24"/>
  <c r="AF190" i="24"/>
  <c r="AF195" i="24"/>
  <c r="AF187" i="24"/>
  <c r="AF192" i="24"/>
  <c r="AF191" i="24"/>
  <c r="AF189" i="24"/>
  <c r="AF188" i="24"/>
  <c r="AF185" i="24"/>
  <c r="AF194" i="24"/>
  <c r="AF196" i="24"/>
  <c r="AF186" i="24"/>
  <c r="AF193" i="24"/>
  <c r="AI197" i="24"/>
  <c r="AE55" i="22"/>
  <c r="AF199" i="24"/>
  <c r="AF202" i="24" s="1"/>
  <c r="AI201" i="24"/>
  <c r="AF136" i="24"/>
  <c r="AF131" i="24"/>
  <c r="AF129" i="24"/>
  <c r="AF142" i="24"/>
  <c r="AF138" i="24"/>
  <c r="AF132" i="24"/>
  <c r="AF133" i="24"/>
  <c r="AF135" i="24"/>
  <c r="AF141" i="24"/>
  <c r="AF137" i="24"/>
  <c r="AF139" i="24"/>
  <c r="AF130" i="24"/>
  <c r="AF140" i="24"/>
  <c r="AF134" i="24"/>
  <c r="AI146" i="24"/>
  <c r="AB239" i="22"/>
  <c r="AF151" i="24"/>
  <c r="AF155" i="24"/>
  <c r="AF148" i="24"/>
  <c r="AF158" i="24"/>
  <c r="AF157" i="24"/>
  <c r="AF152" i="24"/>
  <c r="AF154" i="24"/>
  <c r="AF322" i="24" s="1"/>
  <c r="AF153" i="24"/>
  <c r="AF327" i="24"/>
  <c r="AF149" i="24"/>
  <c r="AF159" i="24"/>
  <c r="AF156" i="24"/>
  <c r="AF150" i="24"/>
  <c r="AI160" i="24"/>
  <c r="AI417" i="21" l="1"/>
  <c r="AI411" i="21"/>
  <c r="AA359" i="24"/>
  <c r="AA67" i="24"/>
  <c r="AA360" i="24"/>
  <c r="AD3" i="24"/>
  <c r="AB46" i="16"/>
  <c r="AB47" i="16" s="1"/>
  <c r="AB54" i="16" s="1"/>
  <c r="AB58" i="24"/>
  <c r="AB54" i="24"/>
  <c r="AB52" i="24"/>
  <c r="AB50" i="24"/>
  <c r="AB60" i="24"/>
  <c r="AB47" i="24"/>
  <c r="AB63" i="24"/>
  <c r="AB59" i="24"/>
  <c r="AB45" i="24"/>
  <c r="AB49" i="24"/>
  <c r="AB56" i="24"/>
  <c r="AB43" i="24"/>
  <c r="AB48" i="24"/>
  <c r="AB276" i="24"/>
  <c r="AB64" i="24"/>
  <c r="AB51" i="24"/>
  <c r="AB44" i="24"/>
  <c r="AB46" i="24"/>
  <c r="AB65" i="24"/>
  <c r="AB62" i="24"/>
  <c r="AB61" i="24"/>
  <c r="AB53" i="24"/>
  <c r="AB55" i="24"/>
  <c r="AB57" i="24"/>
  <c r="AD43" i="16"/>
  <c r="H14" i="17" s="1"/>
  <c r="H16" i="17" s="1"/>
  <c r="L51" i="33"/>
  <c r="AD28" i="16"/>
  <c r="AD32" i="16"/>
  <c r="H50" i="33"/>
  <c r="H48" i="33"/>
  <c r="L47" i="33"/>
  <c r="L45" i="33"/>
  <c r="L50" i="33"/>
  <c r="H46" i="33"/>
  <c r="H43" i="33"/>
  <c r="L40" i="33"/>
  <c r="AF280" i="24"/>
  <c r="AD45" i="16"/>
  <c r="L44" i="33"/>
  <c r="H53" i="33"/>
  <c r="H51" i="33"/>
  <c r="H49" i="33"/>
  <c r="H44" i="33"/>
  <c r="H47" i="33"/>
  <c r="L54" i="33"/>
  <c r="H41" i="33"/>
  <c r="L48" i="33"/>
  <c r="L55" i="33"/>
  <c r="L53" i="33"/>
  <c r="L52" i="33"/>
  <c r="L46" i="33"/>
  <c r="L43" i="33"/>
  <c r="L49" i="33"/>
  <c r="L41" i="33"/>
  <c r="H45" i="33"/>
  <c r="H42" i="33"/>
  <c r="AF321" i="21"/>
  <c r="AF323" i="21" s="1"/>
  <c r="AF116" i="22"/>
  <c r="AF167" i="24"/>
  <c r="AF95" i="22"/>
  <c r="AF199" i="22"/>
  <c r="AD38" i="22"/>
  <c r="AD37" i="22"/>
  <c r="AF122" i="22"/>
  <c r="AF368" i="21"/>
  <c r="AF402" i="21"/>
  <c r="AF234" i="21"/>
  <c r="AF113" i="21"/>
  <c r="AF390" i="21"/>
  <c r="AF280" i="21"/>
  <c r="AF105" i="21"/>
  <c r="AF171" i="21"/>
  <c r="AF202" i="21"/>
  <c r="AF244" i="21"/>
  <c r="AF187" i="21"/>
  <c r="AF425" i="21"/>
  <c r="AF407" i="21"/>
  <c r="AI407" i="21" s="1"/>
  <c r="AF43" i="21"/>
  <c r="AF320" i="21"/>
  <c r="AF413" i="21"/>
  <c r="AF410" i="21"/>
  <c r="AF426" i="21"/>
  <c r="AF401" i="21"/>
  <c r="AF131" i="21"/>
  <c r="AF148" i="21" s="1"/>
  <c r="AF332" i="21"/>
  <c r="AF369" i="21"/>
  <c r="AF255" i="21"/>
  <c r="AF379" i="21"/>
  <c r="AE284" i="24"/>
  <c r="AE285" i="24" s="1"/>
  <c r="AC40" i="16" s="1"/>
  <c r="AC51" i="16" s="1"/>
  <c r="AC52" i="16" s="1"/>
  <c r="AF308" i="24"/>
  <c r="AF111" i="22"/>
  <c r="AF141" i="22"/>
  <c r="AF78" i="22"/>
  <c r="AF342" i="24"/>
  <c r="AF358" i="24"/>
  <c r="AC41" i="22"/>
  <c r="AF255" i="24"/>
  <c r="AF147" i="24"/>
  <c r="AF158" i="22"/>
  <c r="AF153" i="22"/>
  <c r="AF243" i="24"/>
  <c r="AF95" i="24"/>
  <c r="AF215" i="24"/>
  <c r="AF107" i="22"/>
  <c r="AF208" i="24"/>
  <c r="AF266" i="24"/>
  <c r="AF59" i="22"/>
  <c r="AF349" i="24"/>
  <c r="AF88" i="22"/>
  <c r="AF161" i="24"/>
  <c r="AF126" i="22"/>
  <c r="AF351" i="24"/>
  <c r="AF184" i="24"/>
  <c r="AF352" i="24"/>
  <c r="AF203" i="22"/>
  <c r="AF234" i="22"/>
  <c r="AF348" i="24"/>
  <c r="AF324" i="24"/>
  <c r="AF221" i="22"/>
  <c r="AC239" i="22"/>
  <c r="AF3" i="22"/>
  <c r="AI40" i="22" s="1"/>
  <c r="AF281" i="24"/>
  <c r="AF275" i="24"/>
  <c r="AF365" i="24"/>
  <c r="AD32" i="22"/>
  <c r="AD31" i="22"/>
  <c r="AD29" i="22"/>
  <c r="AD35" i="22"/>
  <c r="AD33" i="22"/>
  <c r="AD39" i="22"/>
  <c r="AD36" i="22"/>
  <c r="AD30" i="22"/>
  <c r="AD34" i="22"/>
  <c r="AF320" i="24"/>
  <c r="AF198" i="24"/>
  <c r="AF335" i="24"/>
  <c r="AF269" i="24"/>
  <c r="AF330" i="24"/>
  <c r="AF55" i="22"/>
  <c r="AF331" i="24"/>
  <c r="AF246" i="22"/>
  <c r="AF236" i="22"/>
  <c r="AF355" i="24"/>
  <c r="AF350" i="24"/>
  <c r="AF102" i="24"/>
  <c r="AF344" i="24"/>
  <c r="AF325" i="24"/>
  <c r="AF334" i="24"/>
  <c r="AF223" i="22"/>
  <c r="AF357" i="24"/>
  <c r="AI410" i="21" l="1"/>
  <c r="AI426" i="21"/>
  <c r="AI390" i="21"/>
  <c r="AI368" i="21"/>
  <c r="AI401" i="21"/>
  <c r="AA369" i="24"/>
  <c r="AA278" i="24" s="1"/>
  <c r="AB360" i="24"/>
  <c r="AB67" i="24"/>
  <c r="D10" i="18"/>
  <c r="AB359" i="24"/>
  <c r="AC46" i="16"/>
  <c r="AC47" i="16" s="1"/>
  <c r="AC54" i="16" s="1"/>
  <c r="AC54" i="24"/>
  <c r="AC45" i="24"/>
  <c r="AC53" i="24"/>
  <c r="AC59" i="24"/>
  <c r="AC56" i="24"/>
  <c r="AC60" i="24"/>
  <c r="AC62" i="24"/>
  <c r="AC57" i="24"/>
  <c r="AC49" i="24"/>
  <c r="AC43" i="24"/>
  <c r="AC63" i="24"/>
  <c r="AC52" i="24"/>
  <c r="AC47" i="24"/>
  <c r="AC359" i="24" s="1"/>
  <c r="AC46" i="24"/>
  <c r="AC65" i="24"/>
  <c r="AC48" i="24"/>
  <c r="AC55" i="24"/>
  <c r="AC58" i="24"/>
  <c r="AC276" i="24"/>
  <c r="AC64" i="24"/>
  <c r="AC44" i="24"/>
  <c r="AC61" i="24"/>
  <c r="AC51" i="24"/>
  <c r="AC50" i="24"/>
  <c r="AE3" i="24"/>
  <c r="AF283" i="24"/>
  <c r="D7" i="33"/>
  <c r="AF404" i="21"/>
  <c r="AF38" i="22"/>
  <c r="AF37" i="22"/>
  <c r="AE38" i="22"/>
  <c r="AE37" i="22"/>
  <c r="AI369" i="21"/>
  <c r="AD239" i="22"/>
  <c r="AF284" i="24"/>
  <c r="AF285" i="24" s="1"/>
  <c r="AD40" i="16" s="1"/>
  <c r="AD51" i="16" s="1"/>
  <c r="AD52" i="16" s="1"/>
  <c r="H50" i="17" s="1"/>
  <c r="D24" i="18" s="1"/>
  <c r="AD41" i="22"/>
  <c r="AF32" i="22"/>
  <c r="AF36" i="22"/>
  <c r="AF35" i="22"/>
  <c r="AF34" i="22"/>
  <c r="AF30" i="22"/>
  <c r="AF39" i="22"/>
  <c r="AF33" i="22"/>
  <c r="AF31" i="22"/>
  <c r="AF29" i="22"/>
  <c r="AE32" i="22"/>
  <c r="AE39" i="22"/>
  <c r="AE30" i="22"/>
  <c r="AE29" i="22"/>
  <c r="AE35" i="22"/>
  <c r="AE33" i="22"/>
  <c r="AE36" i="22"/>
  <c r="AE31" i="22"/>
  <c r="AE34" i="22"/>
  <c r="H51" i="17" l="1"/>
  <c r="AD46" i="16"/>
  <c r="H47" i="17" s="1"/>
  <c r="AB369" i="24"/>
  <c r="AB278" i="24" s="1"/>
  <c r="AD58" i="24"/>
  <c r="AD65" i="24"/>
  <c r="AD44" i="24"/>
  <c r="AD50" i="24"/>
  <c r="AD56" i="24"/>
  <c r="AD54" i="24"/>
  <c r="AD61" i="24"/>
  <c r="AD45" i="24"/>
  <c r="AD48" i="24"/>
  <c r="AD53" i="24"/>
  <c r="AD57" i="24"/>
  <c r="AD47" i="24"/>
  <c r="AD359" i="24" s="1"/>
  <c r="AD43" i="24"/>
  <c r="AD46" i="24"/>
  <c r="AD276" i="24"/>
  <c r="AD51" i="24"/>
  <c r="AD60" i="24"/>
  <c r="AD49" i="24"/>
  <c r="AD64" i="24"/>
  <c r="AD62" i="24"/>
  <c r="AD59" i="24"/>
  <c r="AD52" i="24"/>
  <c r="AD55" i="24"/>
  <c r="AD63" i="24"/>
  <c r="AC67" i="24"/>
  <c r="AC360" i="24"/>
  <c r="AF3" i="24"/>
  <c r="AD47" i="16"/>
  <c r="AD54" i="16" s="1"/>
  <c r="E7" i="33"/>
  <c r="H52" i="17"/>
  <c r="H46" i="17"/>
  <c r="AE41" i="22"/>
  <c r="AF41" i="22"/>
  <c r="AF239" i="22"/>
  <c r="AE239" i="22"/>
  <c r="AC369" i="24" l="1"/>
  <c r="AC278" i="24" s="1"/>
  <c r="AF57" i="24"/>
  <c r="AF62" i="24"/>
  <c r="AF47" i="24"/>
  <c r="AF58" i="24"/>
  <c r="AF61" i="24"/>
  <c r="AF52" i="24"/>
  <c r="AF60" i="24"/>
  <c r="AF51" i="24"/>
  <c r="AF46" i="24"/>
  <c r="AF54" i="24"/>
  <c r="AF44" i="24"/>
  <c r="AF49" i="24"/>
  <c r="AF48" i="24"/>
  <c r="AF64" i="24"/>
  <c r="AF53" i="24"/>
  <c r="AF45" i="24"/>
  <c r="AF50" i="24"/>
  <c r="AF63" i="24"/>
  <c r="AF43" i="24"/>
  <c r="AF59" i="24"/>
  <c r="AF65" i="24"/>
  <c r="AF56" i="24"/>
  <c r="AF276" i="24"/>
  <c r="AF55" i="24"/>
  <c r="AD67" i="24"/>
  <c r="AD360" i="24"/>
  <c r="AE49" i="24"/>
  <c r="AE57" i="24"/>
  <c r="AE55" i="24"/>
  <c r="AE47" i="24"/>
  <c r="AE359" i="24" s="1"/>
  <c r="AE54" i="24"/>
  <c r="AE58" i="24"/>
  <c r="AE63" i="24"/>
  <c r="AE45" i="24"/>
  <c r="AE65" i="24"/>
  <c r="AE52" i="24"/>
  <c r="AE61" i="24"/>
  <c r="AE56" i="24"/>
  <c r="AE62" i="24"/>
  <c r="AI66" i="24"/>
  <c r="AE46" i="24"/>
  <c r="AE43" i="24"/>
  <c r="AE53" i="24"/>
  <c r="AE48" i="24"/>
  <c r="AE59" i="24"/>
  <c r="AE44" i="24"/>
  <c r="AE64" i="24"/>
  <c r="AE60" i="24"/>
  <c r="AE51" i="24"/>
  <c r="AE276" i="24"/>
  <c r="AI276" i="24" s="1"/>
  <c r="AE50" i="24"/>
  <c r="H48" i="17"/>
  <c r="D23" i="18"/>
  <c r="F7" i="33"/>
  <c r="AD369" i="24" l="1"/>
  <c r="AD278" i="24" s="1"/>
  <c r="AF67" i="24"/>
  <c r="AE67" i="24"/>
  <c r="AF359" i="24"/>
  <c r="L39" i="33"/>
  <c r="L57" i="33" s="1"/>
  <c r="AI277" i="24"/>
  <c r="AI278" i="24" s="1"/>
  <c r="AF360" i="24"/>
  <c r="AE360" i="24"/>
  <c r="AE369" i="24" l="1"/>
  <c r="AE278" i="24" s="1"/>
  <c r="AF369" i="24"/>
  <c r="AF278" i="24" s="1"/>
  <c r="AB3" i="21"/>
  <c r="AB60" i="21" l="1"/>
  <c r="AB333" i="21"/>
  <c r="AB45" i="21"/>
  <c r="AB68" i="21"/>
  <c r="AB57" i="21"/>
  <c r="AB52" i="21"/>
  <c r="AB47" i="21"/>
  <c r="AB72" i="21"/>
  <c r="AB51" i="21"/>
  <c r="AB49" i="21"/>
  <c r="AB55" i="21"/>
  <c r="AB65" i="21"/>
  <c r="AB59" i="21"/>
  <c r="AB66" i="21"/>
  <c r="AB63" i="21"/>
  <c r="AB58" i="21"/>
  <c r="AB67" i="21"/>
  <c r="AB53" i="21"/>
  <c r="AB71" i="21"/>
  <c r="AB70" i="21"/>
  <c r="AB75" i="21"/>
  <c r="AB416" i="21" s="1"/>
  <c r="AB69" i="21"/>
  <c r="AB56" i="21"/>
  <c r="AB61" i="21"/>
  <c r="AB44" i="21"/>
  <c r="AB74" i="21"/>
  <c r="AB73" i="21"/>
  <c r="AB62" i="21"/>
  <c r="AB50" i="21"/>
  <c r="AB54" i="21"/>
  <c r="AB64" i="21"/>
  <c r="AB46" i="21"/>
  <c r="AB48" i="21"/>
  <c r="AB418" i="21" s="1"/>
  <c r="AC3" i="21"/>
  <c r="AB419" i="21" l="1"/>
  <c r="AB339" i="21"/>
  <c r="AB77" i="21"/>
  <c r="AC60" i="21"/>
  <c r="AC53" i="21"/>
  <c r="AC69" i="21"/>
  <c r="AC47" i="21"/>
  <c r="AC64" i="21"/>
  <c r="AC55" i="21"/>
  <c r="AC72" i="21"/>
  <c r="AC59" i="21"/>
  <c r="AC57" i="21"/>
  <c r="AC67" i="21"/>
  <c r="AC62" i="21"/>
  <c r="AC71" i="21"/>
  <c r="AC65" i="21"/>
  <c r="AC75" i="21"/>
  <c r="AC416" i="21" s="1"/>
  <c r="AC73" i="21"/>
  <c r="AC48" i="21"/>
  <c r="AC418" i="21" s="1"/>
  <c r="AC74" i="21"/>
  <c r="AC68" i="21"/>
  <c r="AC49" i="21"/>
  <c r="AC61" i="21"/>
  <c r="AC46" i="21"/>
  <c r="AC51" i="21"/>
  <c r="AC58" i="21"/>
  <c r="AC63" i="21"/>
  <c r="AC54" i="21"/>
  <c r="AC52" i="21"/>
  <c r="AC50" i="21"/>
  <c r="AC333" i="21"/>
  <c r="AC44" i="21"/>
  <c r="AC419" i="21" s="1"/>
  <c r="AC45" i="21"/>
  <c r="AC66" i="21"/>
  <c r="AC56" i="21"/>
  <c r="AC70" i="21"/>
  <c r="AD3" i="21"/>
  <c r="AC339" i="21" l="1"/>
  <c r="AB428" i="21"/>
  <c r="AD64" i="21"/>
  <c r="AD65" i="21"/>
  <c r="AD56" i="21"/>
  <c r="AD44" i="21"/>
  <c r="AD53" i="21"/>
  <c r="AD55" i="21"/>
  <c r="AD58" i="21"/>
  <c r="AD71" i="21"/>
  <c r="AD60" i="21"/>
  <c r="AD48" i="21"/>
  <c r="AD418" i="21" s="1"/>
  <c r="AD57" i="21"/>
  <c r="AD72" i="21"/>
  <c r="AD46" i="21"/>
  <c r="AD61" i="21"/>
  <c r="AD69" i="21"/>
  <c r="AD70" i="21"/>
  <c r="AD74" i="21"/>
  <c r="AD63" i="21"/>
  <c r="AD45" i="21"/>
  <c r="AD75" i="21"/>
  <c r="AD73" i="21"/>
  <c r="AD52" i="21"/>
  <c r="AD50" i="21"/>
  <c r="AD49" i="21"/>
  <c r="AD66" i="21"/>
  <c r="AD47" i="21"/>
  <c r="AD54" i="21"/>
  <c r="AD51" i="21"/>
  <c r="AD62" i="21"/>
  <c r="AD59" i="21"/>
  <c r="AD67" i="21"/>
  <c r="AD68" i="21"/>
  <c r="AC77" i="21"/>
  <c r="AC428" i="21"/>
  <c r="AC429" i="21" s="1"/>
  <c r="AE3" i="21"/>
  <c r="AB335" i="21" l="1"/>
  <c r="AB429" i="21"/>
  <c r="AD77" i="21"/>
  <c r="AC335" i="21"/>
  <c r="AE52" i="21"/>
  <c r="AE68" i="21"/>
  <c r="AE51" i="21"/>
  <c r="AE66" i="21"/>
  <c r="AE71" i="21"/>
  <c r="AE72" i="21"/>
  <c r="AE48" i="21"/>
  <c r="AE418" i="21" s="1"/>
  <c r="AE73" i="21"/>
  <c r="AE44" i="21"/>
  <c r="AE419" i="21" s="1"/>
  <c r="AE56" i="21"/>
  <c r="AE57" i="21"/>
  <c r="AE54" i="21"/>
  <c r="AE55" i="21"/>
  <c r="AE49" i="21"/>
  <c r="AE67" i="21"/>
  <c r="AE65" i="21"/>
  <c r="AE75" i="21"/>
  <c r="AE70" i="21"/>
  <c r="AE58" i="21"/>
  <c r="AE74" i="21"/>
  <c r="AE47" i="21"/>
  <c r="AE45" i="21"/>
  <c r="AE63" i="21"/>
  <c r="AE69" i="21"/>
  <c r="AE60" i="21"/>
  <c r="AE50" i="21"/>
  <c r="AE64" i="21"/>
  <c r="AE61" i="21"/>
  <c r="AE46" i="21"/>
  <c r="AE59" i="21"/>
  <c r="AE53" i="21"/>
  <c r="AE62" i="21"/>
  <c r="AD419" i="21"/>
  <c r="AF3" i="21"/>
  <c r="AE77" i="21" l="1"/>
  <c r="AF71" i="21"/>
  <c r="AF53" i="21"/>
  <c r="AF52" i="21"/>
  <c r="AF74" i="21"/>
  <c r="AF68" i="21"/>
  <c r="AF46" i="21"/>
  <c r="AF47" i="21"/>
  <c r="AF51" i="21"/>
  <c r="AF63" i="21"/>
  <c r="AF66" i="21"/>
  <c r="AF56" i="21"/>
  <c r="AF65" i="21"/>
  <c r="AF59" i="21"/>
  <c r="AF48" i="21"/>
  <c r="AF418" i="21" s="1"/>
  <c r="AF60" i="21"/>
  <c r="AF69" i="21"/>
  <c r="AF44" i="21"/>
  <c r="AF419" i="21" s="1"/>
  <c r="AF49" i="21"/>
  <c r="AF70" i="21"/>
  <c r="AF54" i="21"/>
  <c r="AF67" i="21"/>
  <c r="AF72" i="21"/>
  <c r="AF75" i="21"/>
  <c r="AF58" i="21"/>
  <c r="AF64" i="21"/>
  <c r="AF61" i="21"/>
  <c r="AF57" i="21"/>
  <c r="AF45" i="21"/>
  <c r="AF55" i="21"/>
  <c r="AF73" i="21"/>
  <c r="AF62" i="21"/>
  <c r="AF50" i="21"/>
  <c r="Z131" i="21"/>
  <c r="Z148" i="21" s="1"/>
  <c r="U131" i="21"/>
  <c r="U148" i="21" s="1"/>
  <c r="W131" i="21"/>
  <c r="W148" i="21" s="1"/>
  <c r="V131" i="21"/>
  <c r="V148" i="21" s="1"/>
  <c r="T131" i="21"/>
  <c r="T148" i="21" s="1"/>
  <c r="Y131" i="21"/>
  <c r="Y148" i="21" s="1"/>
  <c r="S131" i="21"/>
  <c r="S148" i="21" s="1"/>
  <c r="R131" i="21"/>
  <c r="R148" i="21" s="1"/>
  <c r="X131" i="21"/>
  <c r="X148" i="21" s="1"/>
  <c r="V43" i="21"/>
  <c r="W105" i="21"/>
  <c r="W113" i="21"/>
  <c r="T43" i="21"/>
  <c r="V105" i="21"/>
  <c r="T77" i="21"/>
  <c r="Y113" i="21"/>
  <c r="S113" i="21"/>
  <c r="U43" i="21"/>
  <c r="Z113" i="21"/>
  <c r="U77" i="21"/>
  <c r="X77" i="21"/>
  <c r="X105" i="21"/>
  <c r="Z43" i="21"/>
  <c r="S43" i="21"/>
  <c r="T113" i="21"/>
  <c r="X43" i="21"/>
  <c r="R105" i="21"/>
  <c r="W43" i="21"/>
  <c r="Y43" i="21"/>
  <c r="R43" i="21"/>
  <c r="U105" i="21"/>
  <c r="U113" i="21"/>
  <c r="S105" i="21"/>
  <c r="S77" i="21"/>
  <c r="X113" i="21"/>
  <c r="W77" i="21"/>
  <c r="Z77" i="21"/>
  <c r="Z105" i="21"/>
  <c r="Y77" i="21"/>
  <c r="Y105" i="21"/>
  <c r="T105" i="21"/>
  <c r="AF77" i="21" l="1"/>
  <c r="R77" i="21"/>
  <c r="R113" i="21"/>
  <c r="V113" i="21"/>
  <c r="V77" i="21"/>
  <c r="Y214" i="21" l="1"/>
  <c r="S214" i="21"/>
  <c r="V214" i="21"/>
  <c r="AE214" i="21"/>
  <c r="R214" i="21"/>
  <c r="AC214" i="21"/>
  <c r="X214" i="21"/>
  <c r="AD214" i="21"/>
  <c r="O214" i="21"/>
  <c r="AF214" i="21"/>
  <c r="N214" i="21"/>
  <c r="T214" i="21"/>
  <c r="Z214" i="21"/>
  <c r="AB214" i="21"/>
  <c r="P214" i="21"/>
  <c r="AA214" i="21"/>
  <c r="M214" i="21"/>
  <c r="W214" i="21"/>
  <c r="Q214" i="21"/>
  <c r="U214" i="21"/>
  <c r="AA300" i="21" l="1"/>
  <c r="Z300" i="21"/>
  <c r="M300" i="21"/>
  <c r="AB300" i="21"/>
  <c r="X300" i="21"/>
  <c r="P300" i="21"/>
  <c r="O300" i="21"/>
  <c r="N300" i="21"/>
  <c r="Y300" i="21"/>
  <c r="L300" i="21"/>
  <c r="Q300" i="21"/>
  <c r="G299" i="21"/>
  <c r="AC300" i="21"/>
  <c r="I299" i="21"/>
  <c r="I333" i="21" s="1"/>
  <c r="H299" i="21"/>
  <c r="K299" i="21"/>
  <c r="K333" i="21" s="1"/>
  <c r="J299" i="21"/>
  <c r="J333" i="21" s="1"/>
  <c r="V333" i="21"/>
  <c r="F299" i="21"/>
  <c r="V334" i="21" l="1"/>
  <c r="J429" i="21"/>
  <c r="I429" i="21"/>
  <c r="K429" i="21"/>
  <c r="J300" i="21"/>
  <c r="V281" i="21"/>
  <c r="K300" i="21"/>
  <c r="W297" i="21"/>
  <c r="R333" i="21"/>
  <c r="R334" i="21" s="1"/>
  <c r="AD285" i="21"/>
  <c r="V339" i="21"/>
  <c r="V342" i="21" s="1"/>
  <c r="V343" i="21" s="1"/>
  <c r="T7" i="16" s="1"/>
  <c r="U333" i="21"/>
  <c r="I335" i="21"/>
  <c r="I334" i="21"/>
  <c r="I339" i="21"/>
  <c r="I342" i="21" s="1"/>
  <c r="I343" i="21" s="1"/>
  <c r="G7" i="16" s="1"/>
  <c r="S333" i="21"/>
  <c r="S334" i="21" s="1"/>
  <c r="G333" i="21"/>
  <c r="J335" i="21"/>
  <c r="J339" i="21"/>
  <c r="J342" i="21" s="1"/>
  <c r="J343" i="21" s="1"/>
  <c r="H7" i="16" s="1"/>
  <c r="J334" i="21"/>
  <c r="V403" i="21"/>
  <c r="F300" i="21"/>
  <c r="F333" i="21"/>
  <c r="K335" i="21"/>
  <c r="K339" i="21"/>
  <c r="K342" i="21" s="1"/>
  <c r="K343" i="21" s="1"/>
  <c r="I7" i="16" s="1"/>
  <c r="K334" i="21"/>
  <c r="T333" i="21"/>
  <c r="T334" i="21" s="1"/>
  <c r="H333" i="21"/>
  <c r="H300" i="21"/>
  <c r="AD294" i="21"/>
  <c r="AD383" i="21" s="1"/>
  <c r="AD295" i="21"/>
  <c r="AD292" i="21"/>
  <c r="AD283" i="21"/>
  <c r="AD293" i="21"/>
  <c r="AD289" i="21"/>
  <c r="AD296" i="21"/>
  <c r="AD284" i="21"/>
  <c r="AD389" i="21" s="1"/>
  <c r="AD298" i="21"/>
  <c r="AH299" i="21"/>
  <c r="G300" i="21"/>
  <c r="V283" i="21"/>
  <c r="V293" i="21"/>
  <c r="V286" i="21"/>
  <c r="V297" i="21"/>
  <c r="V288" i="21"/>
  <c r="V298" i="21"/>
  <c r="V296" i="21"/>
  <c r="V284" i="21"/>
  <c r="V289" i="21"/>
  <c r="V294" i="21"/>
  <c r="V383" i="21" s="1"/>
  <c r="V285" i="21"/>
  <c r="V290" i="21"/>
  <c r="V291" i="21"/>
  <c r="V282" i="21"/>
  <c r="V295" i="21"/>
  <c r="V292" i="21"/>
  <c r="V287" i="21"/>
  <c r="D300" i="21"/>
  <c r="W292" i="21"/>
  <c r="W288" i="21"/>
  <c r="W289" i="21"/>
  <c r="I300" i="21"/>
  <c r="R291" i="21"/>
  <c r="R287" i="21"/>
  <c r="R289" i="21"/>
  <c r="R286" i="21"/>
  <c r="R282" i="21"/>
  <c r="R292" i="21"/>
  <c r="R283" i="21"/>
  <c r="R416" i="21" s="1"/>
  <c r="R297" i="21"/>
  <c r="R290" i="21"/>
  <c r="R293" i="21"/>
  <c r="R288" i="21"/>
  <c r="R296" i="21"/>
  <c r="R298" i="21"/>
  <c r="R284" i="21"/>
  <c r="R294" i="21"/>
  <c r="R383" i="21" s="1"/>
  <c r="R285" i="21"/>
  <c r="R295" i="21"/>
  <c r="R281" i="21"/>
  <c r="H429" i="21" l="1"/>
  <c r="R339" i="21"/>
  <c r="R342" i="21" s="1"/>
  <c r="R343" i="21" s="1"/>
  <c r="P7" i="16" s="1"/>
  <c r="P19" i="16" s="1"/>
  <c r="P20" i="16" s="1"/>
  <c r="G429" i="21"/>
  <c r="F339" i="21"/>
  <c r="F342" i="21" s="1"/>
  <c r="F343" i="21" s="1"/>
  <c r="D7" i="16" s="1"/>
  <c r="AH333" i="21"/>
  <c r="F429" i="21"/>
  <c r="G29" i="16"/>
  <c r="G30" i="16" s="1"/>
  <c r="G19" i="16"/>
  <c r="G20" i="16" s="1"/>
  <c r="G34" i="16"/>
  <c r="G35" i="16" s="1"/>
  <c r="G25" i="16"/>
  <c r="G26" i="16" s="1"/>
  <c r="G14" i="16"/>
  <c r="G15" i="16" s="1"/>
  <c r="G10" i="16"/>
  <c r="G11" i="16" s="1"/>
  <c r="H29" i="16"/>
  <c r="H30" i="16" s="1"/>
  <c r="H19" i="16"/>
  <c r="H20" i="16" s="1"/>
  <c r="H25" i="16"/>
  <c r="H26" i="16" s="1"/>
  <c r="H34" i="16"/>
  <c r="H35" i="16" s="1"/>
  <c r="H14" i="16"/>
  <c r="H15" i="16" s="1"/>
  <c r="H10" i="16"/>
  <c r="H11" i="16" s="1"/>
  <c r="AD286" i="21"/>
  <c r="AD297" i="21"/>
  <c r="I29" i="16"/>
  <c r="I10" i="16"/>
  <c r="I19" i="16"/>
  <c r="I34" i="16"/>
  <c r="I14" i="16"/>
  <c r="I25" i="16"/>
  <c r="G52" i="33"/>
  <c r="G57" i="33" s="1"/>
  <c r="P29" i="16"/>
  <c r="P30" i="16" s="1"/>
  <c r="P25" i="16"/>
  <c r="P26" i="16" s="1"/>
  <c r="P34" i="16"/>
  <c r="P35" i="16" s="1"/>
  <c r="P10" i="16"/>
  <c r="P11" i="16" s="1"/>
  <c r="P14" i="16"/>
  <c r="P15" i="16" s="1"/>
  <c r="T19" i="16"/>
  <c r="T20" i="16" s="1"/>
  <c r="T25" i="16"/>
  <c r="T26" i="16" s="1"/>
  <c r="T29" i="16"/>
  <c r="T30" i="16" s="1"/>
  <c r="T34" i="16"/>
  <c r="T35" i="16" s="1"/>
  <c r="T37" i="16" s="1"/>
  <c r="T14" i="16"/>
  <c r="T15" i="16" s="1"/>
  <c r="T10" i="16"/>
  <c r="T11" i="16" s="1"/>
  <c r="U334" i="21"/>
  <c r="W286" i="21"/>
  <c r="AD288" i="21"/>
  <c r="AD282" i="21"/>
  <c r="W283" i="21"/>
  <c r="V416" i="21"/>
  <c r="W293" i="21"/>
  <c r="U281" i="21"/>
  <c r="W295" i="21"/>
  <c r="W282" i="21"/>
  <c r="W291" i="21"/>
  <c r="W290" i="21"/>
  <c r="W296" i="21"/>
  <c r="W287" i="21"/>
  <c r="W285" i="21"/>
  <c r="W284" i="21"/>
  <c r="W389" i="21" s="1"/>
  <c r="W294" i="21"/>
  <c r="W383" i="21" s="1"/>
  <c r="W298" i="21"/>
  <c r="U286" i="21"/>
  <c r="U287" i="21"/>
  <c r="U292" i="21"/>
  <c r="U290" i="21"/>
  <c r="V424" i="21"/>
  <c r="U285" i="21"/>
  <c r="R424" i="21"/>
  <c r="U298" i="21"/>
  <c r="U282" i="21"/>
  <c r="U291" i="21"/>
  <c r="U297" i="21"/>
  <c r="U296" i="21"/>
  <c r="U293" i="21"/>
  <c r="U283" i="21"/>
  <c r="AD290" i="21"/>
  <c r="S290" i="21"/>
  <c r="S297" i="21"/>
  <c r="S285" i="21"/>
  <c r="S294" i="21"/>
  <c r="S383" i="21" s="1"/>
  <c r="S284" i="21"/>
  <c r="S389" i="21" s="1"/>
  <c r="S296" i="21"/>
  <c r="S293" i="21"/>
  <c r="R403" i="21"/>
  <c r="U294" i="21"/>
  <c r="U383" i="21" s="1"/>
  <c r="U295" i="21"/>
  <c r="AD291" i="21"/>
  <c r="AD416" i="21" s="1"/>
  <c r="S288" i="21"/>
  <c r="AD287" i="21"/>
  <c r="AD424" i="21" s="1"/>
  <c r="W333" i="21"/>
  <c r="W281" i="21"/>
  <c r="W403" i="21" s="1"/>
  <c r="S298" i="21"/>
  <c r="U284" i="21"/>
  <c r="U289" i="21"/>
  <c r="U288" i="21"/>
  <c r="S283" i="21"/>
  <c r="S282" i="21"/>
  <c r="S286" i="21"/>
  <c r="AF333" i="21"/>
  <c r="U339" i="21"/>
  <c r="U342" i="21" s="1"/>
  <c r="U343" i="21" s="1"/>
  <c r="S7" i="16" s="1"/>
  <c r="W424" i="21"/>
  <c r="AE333" i="21"/>
  <c r="S281" i="21"/>
  <c r="S291" i="21"/>
  <c r="AD333" i="21"/>
  <c r="AD281" i="21"/>
  <c r="AD403" i="21" s="1"/>
  <c r="S295" i="21"/>
  <c r="T292" i="21"/>
  <c r="T291" i="21"/>
  <c r="F334" i="21"/>
  <c r="F335" i="21"/>
  <c r="T284" i="21"/>
  <c r="T296" i="21"/>
  <c r="T293" i="21"/>
  <c r="T283" i="21"/>
  <c r="G339" i="21"/>
  <c r="G342" i="21" s="1"/>
  <c r="G343" i="21" s="1"/>
  <c r="E7" i="16" s="1"/>
  <c r="G334" i="21"/>
  <c r="G335" i="21"/>
  <c r="S339" i="21"/>
  <c r="S342" i="21" s="1"/>
  <c r="S343" i="21" s="1"/>
  <c r="Q7" i="16" s="1"/>
  <c r="V389" i="21"/>
  <c r="T297" i="21"/>
  <c r="S289" i="21"/>
  <c r="T290" i="21"/>
  <c r="T282" i="21"/>
  <c r="R389" i="21"/>
  <c r="S287" i="21"/>
  <c r="T289" i="21"/>
  <c r="T339" i="21"/>
  <c r="T342" i="21" s="1"/>
  <c r="T343" i="21" s="1"/>
  <c r="R7" i="16" s="1"/>
  <c r="T286" i="21"/>
  <c r="T295" i="21"/>
  <c r="T285" i="21"/>
  <c r="T298" i="21"/>
  <c r="S292" i="21"/>
  <c r="T287" i="21"/>
  <c r="T281" i="21"/>
  <c r="T294" i="21"/>
  <c r="T383" i="21" s="1"/>
  <c r="T288" i="21"/>
  <c r="H335" i="21"/>
  <c r="H339" i="21"/>
  <c r="H342" i="21" s="1"/>
  <c r="H343" i="21" s="1"/>
  <c r="F7" i="16" s="1"/>
  <c r="H334" i="21"/>
  <c r="V300" i="21"/>
  <c r="R300" i="21"/>
  <c r="G22" i="16" l="1"/>
  <c r="T22" i="16"/>
  <c r="H22" i="16"/>
  <c r="H37" i="16"/>
  <c r="E25" i="16"/>
  <c r="E26" i="16" s="1"/>
  <c r="E29" i="16"/>
  <c r="E30" i="16" s="1"/>
  <c r="E19" i="16"/>
  <c r="E20" i="16" s="1"/>
  <c r="E34" i="16"/>
  <c r="E35" i="16" s="1"/>
  <c r="E14" i="16"/>
  <c r="E15" i="16" s="1"/>
  <c r="E10" i="16"/>
  <c r="E11" i="16" s="1"/>
  <c r="F34" i="16"/>
  <c r="F35" i="16" s="1"/>
  <c r="F29" i="16"/>
  <c r="F30" i="16" s="1"/>
  <c r="F37" i="16" s="1"/>
  <c r="F25" i="16"/>
  <c r="F26" i="16" s="1"/>
  <c r="F19" i="16"/>
  <c r="F20" i="16" s="1"/>
  <c r="F14" i="16"/>
  <c r="F15" i="16" s="1"/>
  <c r="F10" i="16"/>
  <c r="F11" i="16" s="1"/>
  <c r="G37" i="16"/>
  <c r="AH435" i="21"/>
  <c r="AH437" i="21" s="1"/>
  <c r="D10" i="16"/>
  <c r="D11" i="16" s="1"/>
  <c r="D29" i="16"/>
  <c r="D30" i="16" s="1"/>
  <c r="D19" i="16"/>
  <c r="D20" i="16" s="1"/>
  <c r="D34" i="16"/>
  <c r="D35" i="16" s="1"/>
  <c r="D25" i="16"/>
  <c r="D26" i="16" s="1"/>
  <c r="D14" i="16"/>
  <c r="D15" i="16" s="1"/>
  <c r="P22" i="16"/>
  <c r="W416" i="21"/>
  <c r="I15" i="16"/>
  <c r="I26" i="16"/>
  <c r="I35" i="16"/>
  <c r="I20" i="16"/>
  <c r="I11" i="16"/>
  <c r="I30" i="16"/>
  <c r="P37" i="16"/>
  <c r="Q29" i="16"/>
  <c r="Q30" i="16" s="1"/>
  <c r="Q25" i="16"/>
  <c r="Q26" i="16" s="1"/>
  <c r="Q34" i="16"/>
  <c r="Q35" i="16" s="1"/>
  <c r="Q10" i="16"/>
  <c r="Q11" i="16" s="1"/>
  <c r="Q14" i="16"/>
  <c r="Q15" i="16" s="1"/>
  <c r="Q19" i="16"/>
  <c r="Q20" i="16" s="1"/>
  <c r="S25" i="16"/>
  <c r="S19" i="16"/>
  <c r="S29" i="16"/>
  <c r="S34" i="16"/>
  <c r="S14" i="16"/>
  <c r="S10" i="16"/>
  <c r="R14" i="16"/>
  <c r="R15" i="16" s="1"/>
  <c r="R25" i="16"/>
  <c r="R26" i="16" s="1"/>
  <c r="R29" i="16"/>
  <c r="R30" i="16" s="1"/>
  <c r="R34" i="16"/>
  <c r="R35" i="16" s="1"/>
  <c r="R19" i="16"/>
  <c r="R20" i="16" s="1"/>
  <c r="R10" i="16"/>
  <c r="R11" i="16" s="1"/>
  <c r="W339" i="21"/>
  <c r="W342" i="21" s="1"/>
  <c r="W343" i="21" s="1"/>
  <c r="U7" i="16" s="1"/>
  <c r="W334" i="21"/>
  <c r="S403" i="21"/>
  <c r="U403" i="21"/>
  <c r="U389" i="21"/>
  <c r="T389" i="21"/>
  <c r="W300" i="21"/>
  <c r="U424" i="21"/>
  <c r="AD300" i="21"/>
  <c r="U416" i="21"/>
  <c r="T416" i="21"/>
  <c r="AF283" i="21"/>
  <c r="AF295" i="21"/>
  <c r="AF285" i="21"/>
  <c r="AF282" i="21"/>
  <c r="AF292" i="21"/>
  <c r="AF289" i="21"/>
  <c r="S424" i="21"/>
  <c r="S300" i="21"/>
  <c r="AF291" i="21"/>
  <c r="AI299" i="21"/>
  <c r="S416" i="21"/>
  <c r="AF288" i="21"/>
  <c r="AF293" i="21"/>
  <c r="AF287" i="21"/>
  <c r="AE281" i="21"/>
  <c r="AE286" i="21"/>
  <c r="AE284" i="21"/>
  <c r="U300" i="21"/>
  <c r="AE293" i="21"/>
  <c r="AE287" i="21"/>
  <c r="AE283" i="21"/>
  <c r="AF296" i="21"/>
  <c r="AF286" i="21"/>
  <c r="AF298" i="21"/>
  <c r="AF281" i="21"/>
  <c r="AE297" i="21"/>
  <c r="R428" i="21"/>
  <c r="R429" i="21" s="1"/>
  <c r="AF297" i="21"/>
  <c r="AE296" i="21"/>
  <c r="AE282" i="21"/>
  <c r="AE290" i="21"/>
  <c r="AE298" i="21"/>
  <c r="AE292" i="21"/>
  <c r="AE295" i="21"/>
  <c r="AF290" i="21"/>
  <c r="AE294" i="21"/>
  <c r="AE383" i="21" s="1"/>
  <c r="AF294" i="21"/>
  <c r="AF383" i="21" s="1"/>
  <c r="AE291" i="21"/>
  <c r="AE289" i="21"/>
  <c r="AE285" i="21"/>
  <c r="AF284" i="21"/>
  <c r="AE288" i="21"/>
  <c r="AD339" i="21"/>
  <c r="AE339" i="21"/>
  <c r="AF339" i="21"/>
  <c r="V428" i="21"/>
  <c r="V429" i="21" s="1"/>
  <c r="T403" i="21"/>
  <c r="T424" i="21"/>
  <c r="T300" i="21"/>
  <c r="F22" i="16" l="1"/>
  <c r="AD428" i="21"/>
  <c r="AD429" i="21" s="1"/>
  <c r="E37" i="16"/>
  <c r="W428" i="21"/>
  <c r="W429" i="21" s="1"/>
  <c r="D37" i="16"/>
  <c r="R22" i="16"/>
  <c r="D10" i="17"/>
  <c r="D35" i="17"/>
  <c r="V335" i="21"/>
  <c r="D39" i="17"/>
  <c r="D38" i="17"/>
  <c r="R335" i="21"/>
  <c r="D7" i="17"/>
  <c r="D6" i="17"/>
  <c r="D34" i="17"/>
  <c r="D43" i="17"/>
  <c r="D11" i="17"/>
  <c r="D31" i="17"/>
  <c r="E22" i="16"/>
  <c r="D22" i="16"/>
  <c r="AE416" i="21"/>
  <c r="I37" i="16"/>
  <c r="D42" i="17"/>
  <c r="I22" i="16"/>
  <c r="D30" i="17"/>
  <c r="S15" i="16"/>
  <c r="S30" i="16"/>
  <c r="S20" i="16"/>
  <c r="S35" i="16"/>
  <c r="S26" i="16"/>
  <c r="Q22" i="16"/>
  <c r="S11" i="16"/>
  <c r="H52" i="33"/>
  <c r="Q37" i="16"/>
  <c r="R37" i="16"/>
  <c r="U34" i="16"/>
  <c r="U35" i="16" s="1"/>
  <c r="U29" i="16"/>
  <c r="U30" i="16" s="1"/>
  <c r="U25" i="16"/>
  <c r="U26" i="16" s="1"/>
  <c r="U19" i="16"/>
  <c r="U20" i="16" s="1"/>
  <c r="U10" i="16"/>
  <c r="U11" i="16" s="1"/>
  <c r="U14" i="16"/>
  <c r="U15" i="16" s="1"/>
  <c r="AF389" i="21"/>
  <c r="AF403" i="21"/>
  <c r="AE403" i="21"/>
  <c r="AE424" i="21"/>
  <c r="AE389" i="21"/>
  <c r="U428" i="21"/>
  <c r="U429" i="21" s="1"/>
  <c r="AF416" i="21"/>
  <c r="AF424" i="21"/>
  <c r="S428" i="21"/>
  <c r="S429" i="21" s="1"/>
  <c r="AE300" i="21"/>
  <c r="T428" i="21"/>
  <c r="T429" i="21" s="1"/>
  <c r="AF300" i="21"/>
  <c r="W335" i="21" l="1"/>
  <c r="AD335" i="21"/>
  <c r="D36" i="17"/>
  <c r="AI389" i="21"/>
  <c r="D40" i="17"/>
  <c r="T335" i="21"/>
  <c r="S335" i="21"/>
  <c r="U335" i="21"/>
  <c r="D12" i="17"/>
  <c r="D8" i="17"/>
  <c r="D32" i="17"/>
  <c r="D44" i="17"/>
  <c r="U22" i="16"/>
  <c r="S37" i="16"/>
  <c r="S22" i="16"/>
  <c r="U37" i="16"/>
  <c r="AI424" i="21"/>
  <c r="AE428" i="21"/>
  <c r="AE429" i="21" s="1"/>
  <c r="AF428" i="21"/>
  <c r="AF429" i="21" s="1"/>
  <c r="AE335" i="21" l="1"/>
  <c r="AF335" i="21"/>
  <c r="AA85" i="21"/>
  <c r="Y17" i="16"/>
  <c r="AA84" i="21"/>
  <c r="Y9" i="16" s="1"/>
  <c r="AA403" i="21"/>
  <c r="AA96" i="21"/>
  <c r="AI104" i="21"/>
  <c r="H40" i="33" s="1"/>
  <c r="AA94" i="21"/>
  <c r="AA383" i="21"/>
  <c r="AA103" i="21"/>
  <c r="AA413" i="21"/>
  <c r="AA98" i="21"/>
  <c r="AA425" i="21"/>
  <c r="AA101" i="21"/>
  <c r="AA79" i="21"/>
  <c r="AA95" i="21"/>
  <c r="AA402" i="21" s="1"/>
  <c r="AA86" i="21"/>
  <c r="Y13" i="16" s="1"/>
  <c r="AA102" i="21"/>
  <c r="AA379" i="21" s="1"/>
  <c r="AA97" i="21"/>
  <c r="AA408" i="21"/>
  <c r="AA87" i="21"/>
  <c r="AA81" i="21"/>
  <c r="AA88" i="21"/>
  <c r="AA92" i="21"/>
  <c r="AA80" i="21"/>
  <c r="AA90" i="21"/>
  <c r="AA91" i="21"/>
  <c r="AA83" i="21"/>
  <c r="AA93" i="21"/>
  <c r="AA82" i="21"/>
  <c r="AA100" i="21"/>
  <c r="AA99" i="21"/>
  <c r="AA78" i="21"/>
  <c r="AA89" i="21"/>
  <c r="AI408" i="21" l="1"/>
  <c r="AI402" i="21"/>
  <c r="AI413" i="21"/>
  <c r="AI383" i="21"/>
  <c r="AI425" i="21"/>
  <c r="AI403" i="21"/>
  <c r="AA105" i="21"/>
  <c r="AI379" i="21"/>
  <c r="Y18" i="16"/>
  <c r="AA321" i="21"/>
  <c r="AI414" i="21" l="1"/>
  <c r="AI321" i="21"/>
  <c r="AO321" i="21" s="1"/>
  <c r="AA323" i="21"/>
  <c r="AA404" i="21"/>
  <c r="AI404" i="21" l="1"/>
  <c r="AA48" i="21"/>
  <c r="AA75" i="21"/>
  <c r="AA416" i="21"/>
  <c r="AA44" i="21"/>
  <c r="AA58" i="21"/>
  <c r="AA57" i="21"/>
  <c r="AA53" i="21"/>
  <c r="AA51" i="21"/>
  <c r="AA66" i="21"/>
  <c r="AA45" i="21"/>
  <c r="AA54" i="21"/>
  <c r="AA55" i="21"/>
  <c r="AA62" i="21"/>
  <c r="AA74" i="21"/>
  <c r="AA67" i="21"/>
  <c r="AA64" i="21"/>
  <c r="AA73" i="21"/>
  <c r="AA61" i="21"/>
  <c r="AA52" i="21"/>
  <c r="AA47" i="21"/>
  <c r="AA71" i="21"/>
  <c r="AA63" i="21"/>
  <c r="AA49" i="21"/>
  <c r="AA418" i="21" s="1"/>
  <c r="AA70" i="21"/>
  <c r="AA68" i="21"/>
  <c r="AA59" i="21"/>
  <c r="AA72" i="21"/>
  <c r="AA69" i="21"/>
  <c r="AA65" i="21"/>
  <c r="AA60" i="21"/>
  <c r="AA56" i="21"/>
  <c r="AA46" i="21"/>
  <c r="AA333" i="21"/>
  <c r="AA50" i="21"/>
  <c r="AI76" i="21"/>
  <c r="AA339" i="21" l="1"/>
  <c r="AA342" i="21" s="1"/>
  <c r="AA343" i="21" s="1"/>
  <c r="Y7" i="16" s="1"/>
  <c r="AI418" i="21"/>
  <c r="AA419" i="21"/>
  <c r="H39" i="33"/>
  <c r="AI333" i="21"/>
  <c r="Y29" i="16"/>
  <c r="Y14" i="16"/>
  <c r="Y25" i="16"/>
  <c r="Y10" i="16"/>
  <c r="Y19" i="16"/>
  <c r="Y34" i="16"/>
  <c r="AA77" i="21"/>
  <c r="AI416" i="21"/>
  <c r="AI419" i="21" l="1"/>
  <c r="AA428" i="21"/>
  <c r="AA429" i="21" s="1"/>
  <c r="AK435" i="21"/>
  <c r="Y35" i="16"/>
  <c r="AA335" i="21"/>
  <c r="Y20" i="16"/>
  <c r="Y11" i="16"/>
  <c r="Y26" i="16"/>
  <c r="Y15" i="16"/>
  <c r="Y30" i="16"/>
  <c r="AI428" i="21" l="1"/>
  <c r="Y37" i="16"/>
  <c r="Y22" i="16"/>
  <c r="AB244" i="22" l="1"/>
  <c r="AF244" i="22"/>
  <c r="AE244" i="22"/>
  <c r="AD244" i="22"/>
  <c r="AC244" i="22"/>
  <c r="AF233" i="22"/>
  <c r="AE233" i="22"/>
  <c r="AD233" i="22"/>
  <c r="AC233" i="22"/>
  <c r="AD163" i="22"/>
  <c r="AB233" i="22"/>
  <c r="AC163" i="22"/>
  <c r="AB161" i="22"/>
  <c r="AB162" i="22"/>
  <c r="AF161" i="22"/>
  <c r="AF162" i="22" s="1"/>
  <c r="AE161" i="22"/>
  <c r="AE162" i="22" s="1"/>
  <c r="AD161" i="22"/>
  <c r="AD162" i="22"/>
  <c r="AC161" i="22"/>
  <c r="AC162" i="22"/>
  <c r="AC340" i="21" l="1"/>
  <c r="AC342" i="21" s="1"/>
  <c r="AC343" i="21" s="1"/>
  <c r="AA7" i="16" s="1"/>
  <c r="AE163" i="22"/>
  <c r="AI161" i="22"/>
  <c r="AB248" i="22"/>
  <c r="AC248" i="22"/>
  <c r="AC249" i="22" s="1"/>
  <c r="AD248" i="22"/>
  <c r="AD249" i="22" s="1"/>
  <c r="AD165" i="22"/>
  <c r="AE248" i="22"/>
  <c r="AE249" i="22" s="1"/>
  <c r="H55" i="33"/>
  <c r="H57" i="33" s="1"/>
  <c r="AI164" i="22"/>
  <c r="AA34" i="16"/>
  <c r="AA35" i="16" s="1"/>
  <c r="AA29" i="16"/>
  <c r="AA30" i="16" s="1"/>
  <c r="AA25" i="16"/>
  <c r="AA26" i="16" s="1"/>
  <c r="AA10" i="16"/>
  <c r="AA11" i="16" s="1"/>
  <c r="AA14" i="16"/>
  <c r="AA15" i="16" s="1"/>
  <c r="AA19" i="16"/>
  <c r="AA20" i="16" s="1"/>
  <c r="AF248" i="22"/>
  <c r="AB163" i="22"/>
  <c r="AF163" i="22"/>
  <c r="AD340" i="21"/>
  <c r="AD342" i="21" s="1"/>
  <c r="AD343" i="21" s="1"/>
  <c r="AB7" i="16" s="1"/>
  <c r="AB249" i="22" l="1"/>
  <c r="AE340" i="21"/>
  <c r="AE342" i="21" s="1"/>
  <c r="AE343" i="21" s="1"/>
  <c r="AC7" i="16" s="1"/>
  <c r="AC165" i="22"/>
  <c r="AE165" i="22"/>
  <c r="AA37" i="16"/>
  <c r="AF249" i="22"/>
  <c r="AF340" i="21"/>
  <c r="AF342" i="21" s="1"/>
  <c r="AF343" i="21" s="1"/>
  <c r="AD7" i="16" s="1"/>
  <c r="AF165" i="22"/>
  <c r="AB340" i="21"/>
  <c r="AB342" i="21" s="1"/>
  <c r="AB343" i="21" s="1"/>
  <c r="Z7" i="16" s="1"/>
  <c r="AB165" i="22"/>
  <c r="AI163" i="22"/>
  <c r="AB25" i="16"/>
  <c r="AB26" i="16" s="1"/>
  <c r="AB10" i="16"/>
  <c r="AB11" i="16" s="1"/>
  <c r="AB19" i="16"/>
  <c r="AB20" i="16" s="1"/>
  <c r="AB14" i="16"/>
  <c r="AB15" i="16" s="1"/>
  <c r="AB34" i="16"/>
  <c r="AB35" i="16" s="1"/>
  <c r="AB29" i="16"/>
  <c r="AB30" i="16" s="1"/>
  <c r="AA22" i="16"/>
  <c r="AC29" i="16" l="1"/>
  <c r="AC30" i="16" s="1"/>
  <c r="AC34" i="16"/>
  <c r="AC35" i="16" s="1"/>
  <c r="AC14" i="16"/>
  <c r="AC15" i="16" s="1"/>
  <c r="AC25" i="16"/>
  <c r="AC26" i="16" s="1"/>
  <c r="AC10" i="16"/>
  <c r="AC11" i="16" s="1"/>
  <c r="AC19" i="16"/>
  <c r="AC20" i="16" s="1"/>
  <c r="AB22" i="16"/>
  <c r="AB37" i="16"/>
  <c r="Z14" i="16"/>
  <c r="Z29" i="16"/>
  <c r="Z10" i="16"/>
  <c r="Z34" i="16"/>
  <c r="Z25" i="16"/>
  <c r="Z19" i="16"/>
  <c r="AD25" i="16"/>
  <c r="AD26" i="16" s="1"/>
  <c r="AD14" i="16"/>
  <c r="AD15" i="16" s="1"/>
  <c r="AD10" i="16"/>
  <c r="AD11" i="16" s="1"/>
  <c r="AD19" i="16"/>
  <c r="AD20" i="16" s="1"/>
  <c r="AD29" i="16"/>
  <c r="AD30" i="16" s="1"/>
  <c r="AD34" i="16"/>
  <c r="AD35" i="16" s="1"/>
  <c r="AI165" i="22"/>
  <c r="AK436" i="21"/>
  <c r="AK437" i="21" s="1"/>
  <c r="AC22" i="16" l="1"/>
  <c r="AC37" i="16"/>
  <c r="AD37" i="16"/>
  <c r="AD22" i="16"/>
  <c r="H35" i="17"/>
  <c r="Z20" i="16"/>
  <c r="H34" i="17" s="1"/>
  <c r="Z11" i="16"/>
  <c r="H6" i="17" s="1"/>
  <c r="H7" i="17"/>
  <c r="H39" i="17"/>
  <c r="Z30" i="16"/>
  <c r="Z26" i="16"/>
  <c r="H10" i="17" s="1"/>
  <c r="H11" i="17"/>
  <c r="Z35" i="16"/>
  <c r="H42" i="17" s="1"/>
  <c r="H43" i="17"/>
  <c r="Z15" i="16"/>
  <c r="H31" i="17"/>
  <c r="H8" i="17" l="1"/>
  <c r="D6" i="18"/>
  <c r="D8" i="18"/>
  <c r="H12" i="17"/>
  <c r="H36" i="17"/>
  <c r="D18" i="18"/>
  <c r="Z37" i="16"/>
  <c r="H38" i="17"/>
  <c r="Z22" i="16"/>
  <c r="H30" i="17"/>
  <c r="H44" i="17"/>
  <c r="D21" i="18"/>
  <c r="D17" i="18" l="1"/>
  <c r="H32" i="17"/>
  <c r="D20" i="18"/>
  <c r="H40" i="17"/>
  <c r="M25" i="12" l="1"/>
  <c r="I25" i="12"/>
  <c r="K25" i="12"/>
  <c r="J25" i="12"/>
  <c r="L25" i="12"/>
  <c r="H25" i="12"/>
  <c r="I6" i="17" l="1"/>
  <c r="E30" i="17"/>
  <c r="E7" i="17"/>
  <c r="F6" i="17"/>
  <c r="I10" i="17" l="1"/>
  <c r="E11" i="17"/>
  <c r="E38" i="17"/>
  <c r="F10" i="17"/>
  <c r="I7" i="17"/>
  <c r="J7" i="17" s="1"/>
  <c r="F7" i="17"/>
  <c r="F8" i="17" s="1"/>
  <c r="E31" i="17"/>
  <c r="E34" i="17"/>
  <c r="I30" i="17"/>
  <c r="J30" i="17" s="1"/>
  <c r="F30" i="17"/>
  <c r="E6" i="18"/>
  <c r="J6" i="17"/>
  <c r="J8" i="17" s="1"/>
  <c r="I34" i="17" l="1"/>
  <c r="J34" i="17" s="1"/>
  <c r="F34" i="17"/>
  <c r="E35" i="17"/>
  <c r="E17" i="18"/>
  <c r="F6" i="18"/>
  <c r="I31" i="17"/>
  <c r="J31" i="17" s="1"/>
  <c r="J32" i="17" s="1"/>
  <c r="F31" i="17"/>
  <c r="F32" i="17" s="1"/>
  <c r="E42" i="17"/>
  <c r="I38" i="17"/>
  <c r="J38" i="17" s="1"/>
  <c r="F38" i="17"/>
  <c r="E39" i="17"/>
  <c r="I11" i="17"/>
  <c r="J11" i="17" s="1"/>
  <c r="F11" i="17"/>
  <c r="F12" i="17" s="1"/>
  <c r="J10" i="17"/>
  <c r="E8" i="18"/>
  <c r="J12" i="17" l="1"/>
  <c r="E20" i="18"/>
  <c r="F8" i="18"/>
  <c r="I39" i="17"/>
  <c r="J39" i="17" s="1"/>
  <c r="J40" i="17" s="1"/>
  <c r="F39" i="17"/>
  <c r="F40" i="17" s="1"/>
  <c r="E43" i="17"/>
  <c r="I42" i="17"/>
  <c r="J42" i="17" s="1"/>
  <c r="F42" i="17"/>
  <c r="F17" i="18"/>
  <c r="E18" i="18"/>
  <c r="F18" i="18" s="1"/>
  <c r="I35" i="17"/>
  <c r="J35" i="17" s="1"/>
  <c r="J36" i="17" s="1"/>
  <c r="F35" i="17"/>
  <c r="F36" i="17" s="1"/>
  <c r="I43" i="17" l="1"/>
  <c r="J43" i="17" s="1"/>
  <c r="J44" i="17" s="1"/>
  <c r="F43" i="17"/>
  <c r="F44" i="17" s="1"/>
  <c r="E21" i="18"/>
  <c r="F21" i="18" s="1"/>
  <c r="F20" i="18"/>
  <c r="I30" i="33" l="1"/>
  <c r="M30" i="33" l="1"/>
  <c r="E15" i="17" l="1"/>
  <c r="I14" i="17"/>
  <c r="E46" i="17"/>
  <c r="F14" i="17"/>
  <c r="P30" i="33"/>
  <c r="Q30" i="33" s="1"/>
  <c r="E47" i="17" l="1"/>
  <c r="E50" i="17"/>
  <c r="I46" i="17"/>
  <c r="J46" i="17" s="1"/>
  <c r="F46" i="17"/>
  <c r="E10" i="18"/>
  <c r="J14" i="17"/>
  <c r="I15" i="17"/>
  <c r="J15" i="17" s="1"/>
  <c r="F15" i="17"/>
  <c r="F16" i="17" s="1"/>
  <c r="J16" i="17" l="1"/>
  <c r="E23" i="18"/>
  <c r="F10" i="18"/>
  <c r="F14" i="18" s="1"/>
  <c r="I50" i="17"/>
  <c r="J50" i="17" s="1"/>
  <c r="E51" i="17"/>
  <c r="F50" i="17"/>
  <c r="I47" i="17"/>
  <c r="J47" i="17" s="1"/>
  <c r="J48" i="17" s="1"/>
  <c r="F47" i="17"/>
  <c r="F48" i="17" s="1"/>
  <c r="I51" i="17" l="1"/>
  <c r="J51" i="17" s="1"/>
  <c r="F51" i="17"/>
  <c r="F52" i="17" s="1"/>
  <c r="J52" i="17"/>
  <c r="E24" i="18"/>
  <c r="F24" i="18" s="1"/>
  <c r="F23" i="18"/>
  <c r="F29" i="18" l="1"/>
  <c r="F31" i="18" s="1"/>
  <c r="L8" i="35" l="1"/>
  <c r="L5" i="35"/>
  <c r="L6" i="35"/>
  <c r="L9" i="35" l="1"/>
  <c r="E29" i="33" l="1"/>
  <c r="P31" i="33" l="1"/>
  <c r="Q31" i="33" s="1"/>
  <c r="E31" i="33"/>
  <c r="AL322" i="21"/>
  <c r="H22" i="33" s="1"/>
  <c r="AL233" i="21"/>
  <c r="AL112" i="21"/>
  <c r="AL319" i="21"/>
  <c r="AL170" i="21"/>
  <c r="AL299" i="21"/>
  <c r="AL213" i="21"/>
  <c r="AL186" i="21"/>
  <c r="AL201" i="21"/>
  <c r="AL333" i="21"/>
  <c r="AL130" i="21"/>
  <c r="AL331" i="21"/>
  <c r="AL300" i="21"/>
  <c r="AL147" i="21"/>
  <c r="AL104" i="21"/>
  <c r="AL254" i="21"/>
  <c r="AL76" i="21"/>
  <c r="AL42" i="21"/>
  <c r="AL279" i="21"/>
  <c r="AL243" i="21"/>
  <c r="E28" i="33"/>
  <c r="M29" i="33"/>
  <c r="AL435" i="21" l="1"/>
  <c r="AL334" i="21"/>
  <c r="P28" i="33"/>
  <c r="Q28" i="33" s="1"/>
  <c r="AL69" i="22"/>
  <c r="H10" i="33" s="1"/>
  <c r="AL27" i="22"/>
  <c r="AL58" i="22"/>
  <c r="H9" i="33" s="1"/>
  <c r="AL157" i="22"/>
  <c r="H21" i="33" s="1"/>
  <c r="AL87" i="22"/>
  <c r="H12" i="33" s="1"/>
  <c r="AL54" i="22"/>
  <c r="H8" i="33" s="1"/>
  <c r="AL140" i="22"/>
  <c r="H19" i="33" s="1"/>
  <c r="AL40" i="22"/>
  <c r="H7" i="33" s="1"/>
  <c r="AL77" i="22"/>
  <c r="H11" i="33" s="1"/>
  <c r="AL94" i="22"/>
  <c r="H13" i="33" s="1"/>
  <c r="AL106" i="22"/>
  <c r="H14" i="33" s="1"/>
  <c r="AL125" i="22"/>
  <c r="H18" i="33" s="1"/>
  <c r="AL115" i="22"/>
  <c r="H16" i="33" s="1"/>
  <c r="AL161" i="22"/>
  <c r="H23" i="33" s="1"/>
  <c r="AL152" i="22"/>
  <c r="H20" i="33" s="1"/>
  <c r="AL121" i="22"/>
  <c r="H17" i="33" s="1"/>
  <c r="AL110" i="22"/>
  <c r="H15" i="33" s="1"/>
  <c r="AL163" i="22" l="1"/>
  <c r="AL164" i="22" s="1"/>
  <c r="H6" i="33"/>
  <c r="H25" i="33" s="1"/>
  <c r="I29" i="33" l="1"/>
  <c r="P29" i="33" l="1"/>
  <c r="Q29" i="33" s="1"/>
  <c r="AN456" i="34" l="1"/>
  <c r="M27" i="33" l="1"/>
  <c r="I27" i="33" l="1"/>
  <c r="P27" i="33" l="1"/>
  <c r="Q27" i="33" s="1"/>
  <c r="E27" i="33"/>
  <c r="AJ456" i="34" l="1"/>
  <c r="V405" i="34" l="1"/>
  <c r="V407" i="34" s="1"/>
  <c r="V424" i="34"/>
  <c r="X405" i="34" l="1"/>
  <c r="X407" i="34" s="1"/>
  <c r="X424" i="34"/>
  <c r="W405" i="34"/>
  <c r="W424" i="34"/>
  <c r="V425" i="34"/>
  <c r="V489" i="34"/>
  <c r="V513" i="34" s="1"/>
  <c r="V514" i="34" s="1"/>
  <c r="W407" i="34" l="1"/>
  <c r="V426" i="34"/>
  <c r="W425" i="34"/>
  <c r="X425" i="34"/>
  <c r="X489" i="34"/>
  <c r="X513" i="34" s="1"/>
  <c r="X514" i="34" s="1"/>
  <c r="W489" i="34"/>
  <c r="W513" i="34" s="1"/>
  <c r="W426" i="34" s="1"/>
  <c r="W514" i="34" l="1"/>
  <c r="Y405" i="34"/>
  <c r="Y424" i="34"/>
  <c r="Y407" i="34"/>
  <c r="X426" i="34"/>
  <c r="AA405" i="34" l="1"/>
  <c r="AA407" i="34" s="1"/>
  <c r="AA424" i="34"/>
  <c r="Z405" i="34"/>
  <c r="Z407" i="34" s="1"/>
  <c r="Z424" i="34"/>
  <c r="Y425" i="34"/>
  <c r="Y489" i="34"/>
  <c r="Y513" i="34" s="1"/>
  <c r="Y514" i="34" s="1"/>
  <c r="Y426" i="34" l="1"/>
  <c r="Z425" i="34"/>
  <c r="Z489" i="34"/>
  <c r="Z513" i="34" s="1"/>
  <c r="Z514" i="34" s="1"/>
  <c r="AA489" i="34"/>
  <c r="AA513" i="34" s="1"/>
  <c r="AA426" i="34" s="1"/>
  <c r="AA514" i="34" l="1"/>
  <c r="Z426" i="34"/>
  <c r="AC405" i="34" l="1"/>
  <c r="AC407" i="34" s="1"/>
  <c r="AC424" i="34"/>
  <c r="AD405" i="34"/>
  <c r="AD407" i="34" s="1"/>
  <c r="AD424" i="34"/>
  <c r="AB405" i="34"/>
  <c r="AB424" i="34"/>
  <c r="AB407" i="34"/>
  <c r="AD489" i="34" l="1"/>
  <c r="AD513" i="34" s="1"/>
  <c r="AD426" i="34" s="1"/>
  <c r="AB489" i="34"/>
  <c r="AC489" i="34"/>
  <c r="AC513" i="34" s="1"/>
  <c r="AC514" i="34" s="1"/>
  <c r="AD514" i="34" l="1"/>
  <c r="AB513" i="34"/>
  <c r="AC426" i="34"/>
  <c r="AB514" i="34" l="1"/>
  <c r="AB426" i="34"/>
  <c r="AE405" i="34" l="1"/>
  <c r="AE407" i="34" s="1"/>
  <c r="AE424" i="34"/>
  <c r="AE489" i="34" l="1"/>
  <c r="AF405" i="34" l="1"/>
  <c r="AF407" i="34" s="1"/>
  <c r="AF424" i="34"/>
  <c r="AE513" i="34"/>
  <c r="AE426" i="34" l="1"/>
  <c r="AE514" i="34"/>
  <c r="AF489" i="34"/>
  <c r="AF513" i="34" l="1"/>
  <c r="AF426" i="34" l="1"/>
  <c r="AF514" i="34"/>
  <c r="L32" i="33" l="1"/>
  <c r="M32" i="33" s="1"/>
  <c r="AK7" i="24" l="1"/>
  <c r="AK268" i="24" l="1"/>
  <c r="K22" i="33" s="1"/>
  <c r="AK41" i="24"/>
  <c r="AK127" i="24"/>
  <c r="K10" i="33" s="1"/>
  <c r="AK166" i="24"/>
  <c r="K13" i="33" s="1"/>
  <c r="AK146" i="24"/>
  <c r="K11" i="33" s="1"/>
  <c r="AK265" i="24"/>
  <c r="K21" i="33" s="1"/>
  <c r="AK160" i="24"/>
  <c r="K12" i="33" s="1"/>
  <c r="AK101" i="24"/>
  <c r="K9" i="33" s="1"/>
  <c r="AK183" i="24"/>
  <c r="K14" i="33" s="1"/>
  <c r="AK201" i="24"/>
  <c r="K16" i="33" s="1"/>
  <c r="AK94" i="24"/>
  <c r="K8" i="33" s="1"/>
  <c r="AK274" i="24"/>
  <c r="K23" i="33" s="1"/>
  <c r="AK254" i="24"/>
  <c r="K20" i="33" s="1"/>
  <c r="AK207" i="24"/>
  <c r="K17" i="33" s="1"/>
  <c r="AK214" i="24"/>
  <c r="K18" i="33" s="1"/>
  <c r="AK197" i="24"/>
  <c r="K15" i="33" s="1"/>
  <c r="AK242" i="24"/>
  <c r="K19" i="33" s="1"/>
  <c r="AK66" i="24"/>
  <c r="K7" i="33" s="1"/>
  <c r="AK276" i="24" l="1"/>
  <c r="AK277" i="24" s="1"/>
  <c r="K6" i="33"/>
  <c r="K25" i="33" l="1"/>
  <c r="K34" i="33" l="1"/>
  <c r="L26" i="33" l="1"/>
  <c r="AL7" i="24" l="1"/>
  <c r="AL127" i="24" l="1"/>
  <c r="L10" i="33" s="1"/>
  <c r="AL101" i="24"/>
  <c r="L9" i="33" s="1"/>
  <c r="AL201" i="24"/>
  <c r="L16" i="33" s="1"/>
  <c r="AL268" i="24"/>
  <c r="L22" i="33" s="1"/>
  <c r="M22" i="33" s="1"/>
  <c r="N22" i="33" s="1"/>
  <c r="AL166" i="24"/>
  <c r="L13" i="33" s="1"/>
  <c r="AL214" i="24"/>
  <c r="L18" i="33" s="1"/>
  <c r="AL160" i="24"/>
  <c r="L12" i="33" s="1"/>
  <c r="AL94" i="24"/>
  <c r="L8" i="33" s="1"/>
  <c r="AL66" i="24"/>
  <c r="L7" i="33" s="1"/>
  <c r="AL41" i="24"/>
  <c r="AL207" i="24"/>
  <c r="L17" i="33" s="1"/>
  <c r="AL242" i="24"/>
  <c r="L19" i="33" s="1"/>
  <c r="AL183" i="24"/>
  <c r="L14" i="33" s="1"/>
  <c r="AL254" i="24"/>
  <c r="L20" i="33" s="1"/>
  <c r="AL265" i="24"/>
  <c r="L21" i="33" s="1"/>
  <c r="AL146" i="24"/>
  <c r="L11" i="33" s="1"/>
  <c r="AL274" i="24"/>
  <c r="L23" i="33" s="1"/>
  <c r="AL197" i="24"/>
  <c r="L15" i="33" s="1"/>
  <c r="M21" i="33" l="1"/>
  <c r="N21" i="33" s="1"/>
  <c r="P21" i="33"/>
  <c r="P19" i="33"/>
  <c r="M19" i="33"/>
  <c r="N19" i="33" s="1"/>
  <c r="AL276" i="24"/>
  <c r="AL277" i="24" s="1"/>
  <c r="L6" i="33"/>
  <c r="P8" i="33"/>
  <c r="M8" i="33"/>
  <c r="N8" i="33" s="1"/>
  <c r="P13" i="33"/>
  <c r="M13" i="33"/>
  <c r="N13" i="33" s="1"/>
  <c r="P14" i="33"/>
  <c r="M14" i="33"/>
  <c r="N14" i="33" s="1"/>
  <c r="M15" i="33"/>
  <c r="N15" i="33" s="1"/>
  <c r="P15" i="33"/>
  <c r="P23" i="33"/>
  <c r="M23" i="33"/>
  <c r="N23" i="33" s="1"/>
  <c r="P11" i="33"/>
  <c r="M11" i="33"/>
  <c r="N11" i="33" s="1"/>
  <c r="M20" i="33"/>
  <c r="N20" i="33" s="1"/>
  <c r="P20" i="33"/>
  <c r="M17" i="33"/>
  <c r="N17" i="33" s="1"/>
  <c r="P17" i="33"/>
  <c r="M7" i="33"/>
  <c r="N7" i="33" s="1"/>
  <c r="P7" i="33"/>
  <c r="P12" i="33"/>
  <c r="M12" i="33"/>
  <c r="N12" i="33" s="1"/>
  <c r="M18" i="33"/>
  <c r="N18" i="33" s="1"/>
  <c r="P18" i="33"/>
  <c r="M16" i="33"/>
  <c r="N16" i="33" s="1"/>
  <c r="P16" i="33"/>
  <c r="M9" i="33"/>
  <c r="N9" i="33" s="1"/>
  <c r="P9" i="33"/>
  <c r="P10" i="33"/>
  <c r="M10" i="33"/>
  <c r="N10" i="33" s="1"/>
  <c r="M6" i="33" l="1"/>
  <c r="L25" i="33"/>
  <c r="P6" i="33"/>
  <c r="M25" i="33" l="1"/>
  <c r="N25" i="33" s="1"/>
  <c r="N6" i="33"/>
  <c r="L33" i="33" l="1"/>
  <c r="M33" i="33" l="1"/>
  <c r="M34" i="33" s="1"/>
  <c r="L34" i="33"/>
  <c r="G26" i="33" l="1"/>
  <c r="R10" i="12" l="1"/>
  <c r="AK7" i="22"/>
  <c r="AK54" i="22" l="1"/>
  <c r="AK140" i="22"/>
  <c r="AK110" i="22"/>
  <c r="AK121" i="22"/>
  <c r="AK94" i="22"/>
  <c r="AK77" i="22"/>
  <c r="AK157" i="22"/>
  <c r="AK115" i="22"/>
  <c r="AK125" i="22"/>
  <c r="AK58" i="22"/>
  <c r="AK69" i="22"/>
  <c r="AK27" i="22"/>
  <c r="AK152" i="22"/>
  <c r="AK40" i="22"/>
  <c r="AK161" i="22"/>
  <c r="AK106" i="22"/>
  <c r="AK87" i="22"/>
  <c r="AK163" i="22" l="1"/>
  <c r="Q10" i="12"/>
  <c r="S10" i="12" s="1"/>
  <c r="AK7" i="21"/>
  <c r="AK170" i="21" l="1"/>
  <c r="AK333" i="21"/>
  <c r="AK233" i="21"/>
  <c r="G16" i="33" s="1"/>
  <c r="AK186" i="21"/>
  <c r="AK201" i="21"/>
  <c r="G14" i="33" s="1"/>
  <c r="AK279" i="21"/>
  <c r="AK331" i="21"/>
  <c r="AK243" i="21"/>
  <c r="G17" i="33" s="1"/>
  <c r="AK322" i="21"/>
  <c r="G22" i="33" s="1"/>
  <c r="AK300" i="21"/>
  <c r="AK147" i="21"/>
  <c r="G11" i="33" s="1"/>
  <c r="AK299" i="21"/>
  <c r="G20" i="33" s="1"/>
  <c r="AK254" i="21"/>
  <c r="G18" i="33" s="1"/>
  <c r="AK76" i="21"/>
  <c r="G7" i="33" s="1"/>
  <c r="AK104" i="21"/>
  <c r="G8" i="33" s="1"/>
  <c r="AK112" i="21"/>
  <c r="G9" i="33" s="1"/>
  <c r="AK42" i="21"/>
  <c r="G6" i="33" s="1"/>
  <c r="AK130" i="21"/>
  <c r="G10" i="33" s="1"/>
  <c r="AK319" i="21"/>
  <c r="G21" i="33" s="1"/>
  <c r="AK213" i="21"/>
  <c r="G15" i="33" s="1"/>
  <c r="AH514" i="34"/>
  <c r="AH515" i="34" s="1"/>
  <c r="AI500" i="34"/>
  <c r="AJ500" i="34" s="1"/>
  <c r="P13" i="12"/>
  <c r="P17" i="12"/>
  <c r="P22" i="12"/>
  <c r="P11" i="12"/>
  <c r="P20" i="12"/>
  <c r="P15" i="12"/>
  <c r="P16" i="12"/>
  <c r="P18" i="12"/>
  <c r="P21" i="12"/>
  <c r="P14" i="12"/>
  <c r="P23" i="12"/>
  <c r="P24" i="12" s="1"/>
  <c r="P19" i="12"/>
  <c r="P12" i="12"/>
  <c r="AI436" i="21"/>
  <c r="AL436" i="21"/>
  <c r="AL437" i="21" s="1"/>
  <c r="AL438" i="21" s="1"/>
  <c r="AK164" i="22"/>
  <c r="I9" i="33" l="1"/>
  <c r="J9" i="33" s="1"/>
  <c r="O9" i="33"/>
  <c r="Q9" i="33" s="1"/>
  <c r="R9" i="33" s="1"/>
  <c r="O8" i="33"/>
  <c r="Q8" i="33" s="1"/>
  <c r="R8" i="33" s="1"/>
  <c r="I8" i="33"/>
  <c r="J8" i="33" s="1"/>
  <c r="I20" i="33"/>
  <c r="J20" i="33" s="1"/>
  <c r="O20" i="33"/>
  <c r="Q20" i="33" s="1"/>
  <c r="R20" i="33" s="1"/>
  <c r="O11" i="33"/>
  <c r="Q11" i="33" s="1"/>
  <c r="R11" i="33" s="1"/>
  <c r="I11" i="33"/>
  <c r="J11" i="33" s="1"/>
  <c r="I15" i="33"/>
  <c r="J15" i="33" s="1"/>
  <c r="O15" i="33"/>
  <c r="Q15" i="33" s="1"/>
  <c r="R15" i="33" s="1"/>
  <c r="I6" i="33"/>
  <c r="O6" i="33"/>
  <c r="G23" i="33"/>
  <c r="O14" i="33"/>
  <c r="Q14" i="33" s="1"/>
  <c r="R14" i="33" s="1"/>
  <c r="I14" i="33"/>
  <c r="J14" i="33" s="1"/>
  <c r="I10" i="33"/>
  <c r="J10" i="33" s="1"/>
  <c r="O10" i="33"/>
  <c r="Q10" i="33" s="1"/>
  <c r="R10" i="33" s="1"/>
  <c r="O18" i="33"/>
  <c r="Q18" i="33" s="1"/>
  <c r="R18" i="33" s="1"/>
  <c r="I18" i="33"/>
  <c r="J18" i="33" s="1"/>
  <c r="I17" i="33"/>
  <c r="J17" i="33" s="1"/>
  <c r="O17" i="33"/>
  <c r="Q17" i="33" s="1"/>
  <c r="R17" i="33" s="1"/>
  <c r="I21" i="33"/>
  <c r="J21" i="33" s="1"/>
  <c r="O21" i="33"/>
  <c r="Q21" i="33" s="1"/>
  <c r="R21" i="33" s="1"/>
  <c r="O7" i="33"/>
  <c r="Q7" i="33" s="1"/>
  <c r="R7" i="33" s="1"/>
  <c r="I7" i="33"/>
  <c r="J7" i="33" s="1"/>
  <c r="O22" i="33"/>
  <c r="I22" i="33"/>
  <c r="J22" i="33" s="1"/>
  <c r="G19" i="33"/>
  <c r="G13" i="33"/>
  <c r="I16" i="33"/>
  <c r="J16" i="33" s="1"/>
  <c r="O16" i="33"/>
  <c r="Q16" i="33" s="1"/>
  <c r="R16" i="33" s="1"/>
  <c r="AI435" i="21"/>
  <c r="AI437" i="21" s="1"/>
  <c r="AI438" i="21" s="1"/>
  <c r="AK334" i="21"/>
  <c r="G12" i="33"/>
  <c r="G25" i="33" s="1"/>
  <c r="G34" i="33" l="1"/>
  <c r="O23" i="33"/>
  <c r="Q23" i="33" s="1"/>
  <c r="R23" i="33" s="1"/>
  <c r="I23" i="33"/>
  <c r="J23" i="33" s="1"/>
  <c r="I19" i="33"/>
  <c r="J19" i="33" s="1"/>
  <c r="O19" i="33"/>
  <c r="Q19" i="33" s="1"/>
  <c r="R19" i="33" s="1"/>
  <c r="O12" i="33"/>
  <c r="Q12" i="33" s="1"/>
  <c r="R12" i="33" s="1"/>
  <c r="I12" i="33"/>
  <c r="J12" i="33" s="1"/>
  <c r="Q6" i="33"/>
  <c r="J6" i="33"/>
  <c r="I13" i="33"/>
  <c r="J13" i="33" s="1"/>
  <c r="O13" i="33"/>
  <c r="Q13" i="33" s="1"/>
  <c r="R13" i="33" s="1"/>
  <c r="O25" i="33" l="1"/>
  <c r="I25" i="33"/>
  <c r="R6" i="33"/>
  <c r="J25" i="33" l="1"/>
  <c r="O34" i="33"/>
  <c r="AA425" i="34" l="1"/>
  <c r="AE425" i="34" l="1"/>
  <c r="AD425" i="34" l="1"/>
  <c r="AB425" i="34"/>
  <c r="H26" i="33" l="1"/>
  <c r="AF425" i="34"/>
  <c r="H32" i="33"/>
  <c r="I32" i="33" l="1"/>
  <c r="N81" i="36"/>
  <c r="N94" i="36" l="1"/>
  <c r="P81" i="36"/>
  <c r="AL514" i="34" l="1"/>
  <c r="AM500" i="34"/>
  <c r="AN500" i="34" s="1"/>
  <c r="N95" i="36"/>
  <c r="AM497" i="34" l="1"/>
  <c r="AN497" i="34" s="1"/>
  <c r="H95" i="36" l="1"/>
  <c r="H33" i="33" l="1"/>
  <c r="I33" i="33" l="1"/>
  <c r="I34" i="33" s="1"/>
  <c r="P33" i="33"/>
  <c r="Q33" i="33" s="1"/>
  <c r="H34" i="33"/>
  <c r="AM452" i="34"/>
  <c r="AN452" i="34" s="1"/>
  <c r="AM477" i="34"/>
  <c r="AN477" i="34" s="1"/>
  <c r="AI447" i="34"/>
  <c r="AJ447" i="34" s="1"/>
  <c r="AI467" i="34"/>
  <c r="AJ467" i="34" s="1"/>
  <c r="AM445" i="34"/>
  <c r="AN445" i="34" s="1"/>
  <c r="AM462" i="34"/>
  <c r="AN462" i="34" s="1"/>
  <c r="AI446" i="34"/>
  <c r="AJ446" i="34" s="1"/>
  <c r="AI510" i="34"/>
  <c r="AJ510" i="34" s="1"/>
  <c r="AM461" i="34"/>
  <c r="AN461" i="34" s="1"/>
  <c r="AI462" i="34"/>
  <c r="AJ462" i="34" s="1"/>
  <c r="AI461" i="34"/>
  <c r="AJ461" i="34" s="1"/>
  <c r="AI440" i="34"/>
  <c r="AJ440" i="34" s="1"/>
  <c r="AI445" i="34"/>
  <c r="AJ445" i="34" s="1"/>
  <c r="AM432" i="34"/>
  <c r="AN432" i="34" s="1"/>
  <c r="AM440" i="34"/>
  <c r="AN440" i="34" s="1"/>
  <c r="AI451" i="34"/>
  <c r="AJ451" i="34" s="1"/>
  <c r="AM486" i="34"/>
  <c r="AN486" i="34" s="1"/>
  <c r="AM493" i="34"/>
  <c r="AN493" i="34" s="1"/>
  <c r="AM480" i="34"/>
  <c r="AN480" i="34" s="1"/>
  <c r="AM510" i="34"/>
  <c r="AN510" i="34" s="1"/>
  <c r="AI477" i="34"/>
  <c r="AJ477" i="34" s="1"/>
  <c r="AI511" i="34"/>
  <c r="AJ511" i="34" s="1"/>
  <c r="AM511" i="34"/>
  <c r="AN511" i="34" s="1"/>
  <c r="AM446" i="34"/>
  <c r="AN446" i="34" s="1"/>
  <c r="AI476" i="34"/>
  <c r="AJ476" i="34" s="1"/>
  <c r="AI486" i="34"/>
  <c r="AJ486" i="34" s="1"/>
  <c r="AI452" i="34"/>
  <c r="AJ452" i="34" s="1"/>
  <c r="AM447" i="34"/>
  <c r="AN447" i="34" s="1"/>
  <c r="AM451" i="34"/>
  <c r="AN451" i="34" s="1"/>
  <c r="AI493" i="34"/>
  <c r="AJ493" i="34" s="1"/>
  <c r="AM467" i="34"/>
  <c r="AN467" i="34" s="1"/>
  <c r="AI480" i="34"/>
  <c r="AJ480" i="34" s="1"/>
  <c r="AM476" i="34"/>
  <c r="AN476" i="34" s="1"/>
  <c r="AI431" i="34" l="1"/>
  <c r="AJ431" i="34" s="1"/>
  <c r="AI489" i="34"/>
  <c r="AJ489" i="34" s="1"/>
  <c r="AI432" i="34"/>
  <c r="AJ432" i="34" s="1"/>
  <c r="AM430" i="34"/>
  <c r="AN430" i="34" s="1"/>
  <c r="AC425" i="34" l="1"/>
  <c r="AM431" i="34"/>
  <c r="AN431" i="34" s="1"/>
  <c r="AI430" i="34"/>
  <c r="AJ430" i="34" s="1"/>
  <c r="AM442" i="34"/>
  <c r="AN442" i="34" s="1"/>
  <c r="AI442" i="34" l="1"/>
  <c r="AJ442" i="34" s="1"/>
  <c r="AM465" i="34"/>
  <c r="AN465" i="34" s="1"/>
  <c r="AM483" i="34"/>
  <c r="AN483" i="34" s="1"/>
  <c r="AM453" i="34"/>
  <c r="AN453" i="34" s="1"/>
  <c r="AM437" i="34"/>
  <c r="AN437" i="34" s="1"/>
  <c r="AM484" i="34"/>
  <c r="AN484" i="34" s="1"/>
  <c r="AM473" i="34"/>
  <c r="AN473" i="34" s="1"/>
  <c r="AM471" i="34" l="1"/>
  <c r="AN471" i="34" s="1"/>
  <c r="AM506" i="34"/>
  <c r="AN506" i="34" s="1"/>
  <c r="AM505" i="34"/>
  <c r="AN505" i="34" s="1"/>
  <c r="AM441" i="34"/>
  <c r="AN441" i="34" s="1"/>
  <c r="AM501" i="34"/>
  <c r="AN501" i="34" s="1"/>
  <c r="AI503" i="34"/>
  <c r="AJ503" i="34" s="1"/>
  <c r="AI501" i="34"/>
  <c r="AJ501" i="34" s="1"/>
  <c r="AI444" i="34"/>
  <c r="AJ444" i="34" s="1"/>
  <c r="AI506" i="34"/>
  <c r="AJ506" i="34" s="1"/>
  <c r="AI473" i="34"/>
  <c r="AJ473" i="34" s="1"/>
  <c r="AI497" i="34"/>
  <c r="AJ497" i="34" s="1"/>
  <c r="AI482" i="34"/>
  <c r="AJ482" i="34" s="1"/>
  <c r="AI469" i="34"/>
  <c r="AJ469" i="34" s="1"/>
  <c r="AM475" i="34"/>
  <c r="AN475" i="34" s="1"/>
  <c r="AI488" i="34"/>
  <c r="AJ488" i="34" s="1"/>
  <c r="AI435" i="34"/>
  <c r="AJ435" i="34" s="1"/>
  <c r="AI478" i="34"/>
  <c r="AJ478" i="34" s="1"/>
  <c r="AI475" i="34"/>
  <c r="AJ475" i="34" s="1"/>
  <c r="AI455" i="34"/>
  <c r="AJ455" i="34" s="1"/>
  <c r="AI502" i="34"/>
  <c r="AJ502" i="34" s="1"/>
  <c r="AI438" i="34"/>
  <c r="AJ438" i="34" s="1"/>
  <c r="AM495" i="34"/>
  <c r="AN495" i="34" s="1"/>
  <c r="AM499" i="34"/>
  <c r="AN499" i="34" s="1"/>
  <c r="AI460" i="34"/>
  <c r="AJ460" i="34" s="1"/>
  <c r="AI505" i="34"/>
  <c r="AJ505" i="34" s="1"/>
  <c r="AI483" i="34"/>
  <c r="AJ483" i="34" s="1"/>
  <c r="AI464" i="34"/>
  <c r="AJ464" i="34" s="1"/>
  <c r="AI487" i="34"/>
  <c r="AJ487" i="34" s="1"/>
  <c r="AM502" i="34"/>
  <c r="AN502" i="34" s="1"/>
  <c r="AI498" i="34"/>
  <c r="AJ498" i="34" s="1"/>
  <c r="AM474" i="34"/>
  <c r="AN474" i="34" s="1"/>
  <c r="AI465" i="34"/>
  <c r="AJ465" i="34" s="1"/>
  <c r="AI468" i="34"/>
  <c r="AJ468" i="34" s="1"/>
  <c r="AI474" i="34"/>
  <c r="AJ474" i="34" s="1"/>
  <c r="AI481" i="34"/>
  <c r="AJ481" i="34" s="1"/>
  <c r="AI454" i="34"/>
  <c r="AJ454" i="34" s="1"/>
  <c r="AI437" i="34"/>
  <c r="AJ437" i="34" s="1"/>
  <c r="AI504" i="34"/>
  <c r="AJ504" i="34" s="1"/>
  <c r="AI499" i="34"/>
  <c r="AJ499" i="34" s="1"/>
  <c r="AI479" i="34"/>
  <c r="AJ479" i="34" s="1"/>
  <c r="AI470" i="34"/>
  <c r="AJ470" i="34" s="1"/>
  <c r="AI471" i="34"/>
  <c r="AJ471" i="34" s="1"/>
  <c r="AI453" i="34"/>
  <c r="AJ453" i="34" s="1"/>
  <c r="AI472" i="34"/>
  <c r="AJ472" i="34" s="1"/>
  <c r="AI436" i="34"/>
  <c r="AJ436" i="34" s="1"/>
  <c r="AI439" i="34"/>
  <c r="AJ439" i="34" s="1"/>
  <c r="AI441" i="34"/>
  <c r="AJ441" i="34" s="1"/>
  <c r="AI484" i="34"/>
  <c r="AJ484" i="34" s="1"/>
  <c r="AM466" i="34"/>
  <c r="AN466" i="34" s="1"/>
  <c r="AI466" i="34"/>
  <c r="AJ466" i="34" s="1"/>
  <c r="J95" i="36" l="1"/>
  <c r="AI492" i="34"/>
  <c r="AJ492" i="34" s="1"/>
  <c r="AI494" i="34"/>
  <c r="AJ494" i="34" s="1"/>
  <c r="AM496" i="34"/>
  <c r="AN496" i="34" s="1"/>
  <c r="AI495" i="34"/>
  <c r="AJ495" i="34" s="1"/>
  <c r="AI496" i="34"/>
  <c r="AJ496" i="34" s="1"/>
  <c r="AM436" i="34"/>
  <c r="AN436" i="34" s="1"/>
  <c r="AM460" i="34"/>
  <c r="AN460" i="34" s="1"/>
  <c r="AM470" i="34" l="1"/>
  <c r="AN470" i="34" s="1"/>
  <c r="AM435" i="34"/>
  <c r="AN435" i="34" s="1"/>
  <c r="AM488" i="34"/>
  <c r="AN488" i="34" s="1"/>
  <c r="AM464" i="34"/>
  <c r="AN464" i="34" s="1"/>
  <c r="AM482" i="34"/>
  <c r="AN482" i="34" s="1"/>
  <c r="AM487" i="34"/>
  <c r="AN487" i="34" s="1"/>
  <c r="AM472" i="34"/>
  <c r="AN472" i="34" s="1"/>
  <c r="AM481" i="34"/>
  <c r="AN481" i="34" s="1"/>
  <c r="AM468" i="34"/>
  <c r="AN468" i="34" s="1"/>
  <c r="AM439" i="34"/>
  <c r="AN439" i="34" s="1"/>
  <c r="AM478" i="34"/>
  <c r="AN478" i="34" s="1"/>
  <c r="AM444" i="34"/>
  <c r="AN444" i="34" s="1"/>
  <c r="AM469" i="34"/>
  <c r="AN469" i="34" s="1"/>
  <c r="AM438" i="34"/>
  <c r="AN438" i="34" s="1"/>
  <c r="AM455" i="34"/>
  <c r="AN455" i="34" s="1"/>
  <c r="AM479" i="34"/>
  <c r="AN479" i="34" s="1"/>
  <c r="AM454" i="34"/>
  <c r="AN454" i="34" s="1"/>
  <c r="AM498" i="34"/>
  <c r="AN498" i="34" s="1"/>
  <c r="AM494" i="34"/>
  <c r="AN494" i="34" s="1"/>
  <c r="AI434" i="34"/>
  <c r="AJ434" i="34" s="1"/>
  <c r="AM492" i="34" l="1"/>
  <c r="AN492" i="34" s="1"/>
  <c r="AM434" i="34"/>
  <c r="AN434" i="34" s="1"/>
  <c r="O26" i="33" l="1"/>
  <c r="AM504" i="34"/>
  <c r="AN504" i="34" s="1"/>
  <c r="AM503" i="34" l="1"/>
  <c r="AN503" i="34" s="1"/>
  <c r="F95" i="36" l="1"/>
  <c r="D32" i="33" l="1"/>
  <c r="E32" i="33" l="1"/>
  <c r="P32" i="33"/>
  <c r="Q32" i="33" s="1"/>
  <c r="U406" i="34" l="1"/>
  <c r="U405" i="34" l="1"/>
  <c r="U424" i="34"/>
  <c r="AI406" i="34"/>
  <c r="L70" i="36"/>
  <c r="U425" i="34" l="1"/>
  <c r="AI424" i="34"/>
  <c r="AJ424" i="34" s="1"/>
  <c r="L94" i="36"/>
  <c r="P70" i="36"/>
  <c r="P94" i="36" s="1"/>
  <c r="AJ406" i="34"/>
  <c r="D22" i="33"/>
  <c r="U407" i="34"/>
  <c r="U489" i="34"/>
  <c r="AI405" i="34"/>
  <c r="AJ405" i="34" l="1"/>
  <c r="AO405" i="34" s="1"/>
  <c r="AO424" i="34" s="1"/>
  <c r="AP424" i="34" s="1"/>
  <c r="AI425" i="34"/>
  <c r="AJ425" i="34" s="1"/>
  <c r="U513" i="34"/>
  <c r="AL489" i="34"/>
  <c r="P22" i="33"/>
  <c r="D25" i="33"/>
  <c r="D34" i="33" s="1"/>
  <c r="E22" i="33"/>
  <c r="P26" i="33"/>
  <c r="AM489" i="34"/>
  <c r="AP425" i="34"/>
  <c r="L95" i="36"/>
  <c r="F22" i="33" l="1"/>
  <c r="E25" i="33"/>
  <c r="AL513" i="34"/>
  <c r="AL515" i="34" s="1"/>
  <c r="U514" i="34"/>
  <c r="U426" i="34"/>
  <c r="Q22" i="33"/>
  <c r="P25" i="33"/>
  <c r="P34" i="33" s="1"/>
  <c r="AN489" i="34"/>
  <c r="E34" i="33" l="1"/>
  <c r="F25" i="33"/>
  <c r="R22" i="33"/>
  <c r="Q25" i="33"/>
  <c r="Q34" i="33" l="1"/>
  <c r="R34" i="33" s="1"/>
  <c r="R25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Molly  Bergeron</author>
  </authors>
  <commentList>
    <comment ref="A58" authorId="0" shapeId="0" xr:uid="{EE06FA88-F5A8-4981-B837-0E8F80E11D08}">
      <text>
        <r>
          <rPr>
            <b/>
            <sz val="9"/>
            <color indexed="81"/>
            <rFont val="Tahoma"/>
            <family val="2"/>
          </rPr>
          <t>Molly  Bergeron:</t>
        </r>
        <r>
          <rPr>
            <sz val="9"/>
            <color indexed="81"/>
            <rFont val="Tahoma"/>
            <family val="2"/>
          </rPr>
          <t xml:space="preserve">
Look at if we want to add in Ins a different way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<sst xmlns="http://schemas.openxmlformats.org/spreadsheetml/2006/main" count="5069" uniqueCount="2367">
  <si>
    <t>View</t>
  </si>
  <si>
    <t>Company</t>
  </si>
  <si>
    <t>Cost Center</t>
  </si>
  <si>
    <t>Dallas Atmos Rate Division - 002DIV</t>
  </si>
  <si>
    <t>Customer accounts-Customer rec - Non-project Labor 9030-01000</t>
  </si>
  <si>
    <t>A&amp;G-Administrative &amp; general s - Non-project Labor 9200-01000</t>
  </si>
  <si>
    <t>Distribution-Operation supervi - Non-project Labor 8700-01000</t>
  </si>
  <si>
    <t>A&amp;G-Administrative &amp; general s - Capital Labor 9200-01001</t>
  </si>
  <si>
    <t>Distribution-Operation supervi - Capital Labor Contra 8700-01002</t>
  </si>
  <si>
    <t>A&amp;G-Administrative &amp; general s - Capital Labor Contra 9200-01002</t>
  </si>
  <si>
    <t>Mains expenses - O&amp;M Project Labor and Contra 8560-01006</t>
  </si>
  <si>
    <t>A&amp;G-Administrative &amp; general s - O&amp;M Project Labor and Contra 9200-01006</t>
  </si>
  <si>
    <t>Customer accounts-Customer rec - Expense Labor Accrual 9030-01008</t>
  </si>
  <si>
    <t>A&amp;G-Administrative &amp; general s - Expense Labor Accrual 9200-01008</t>
  </si>
  <si>
    <t>Mains expenses - Expense Labor Accrual 8560-01008</t>
  </si>
  <si>
    <t>Distribution-Operation supervi - Expense Labor Accrual 8700-01008</t>
  </si>
  <si>
    <t>Mains and Services Expenses - Expense Labor Accrual 8740-01008</t>
  </si>
  <si>
    <t>Meter and house regulator expe - Expense Labor Accrual 8780-01008</t>
  </si>
  <si>
    <t>A&amp;G-Administrative &amp; general s - Capital Labor Transfer In 9200-01011</t>
  </si>
  <si>
    <t>Distribution-Operation supervi - Capital Labor Transfer In 8700-01011</t>
  </si>
  <si>
    <t>A&amp;G-Administrative &amp; general s - Capital Labor Transfer Out 9200-01012</t>
  </si>
  <si>
    <t>Mains expenses - Expense Labor Transfer Out 8560-01014</t>
  </si>
  <si>
    <t>A&amp;G-Administrative &amp; general s - Expense Labor Transfer Out 9200-01014</t>
  </si>
  <si>
    <t>A&amp;G-Employee pensions and bene - Pension Benefits Load 9260-01202</t>
  </si>
  <si>
    <t>A&amp;G-Employee pensions and bene - OPEB Benefits Load 9260-01203</t>
  </si>
  <si>
    <t>A&amp;G-Employee pensions and bene - Pension Benefits Variance 9260-01206</t>
  </si>
  <si>
    <t>A&amp;G-Employee pensions and bene - OPEB Benefits Variance 9260-01207</t>
  </si>
  <si>
    <t>A&amp;G-Injuries &amp; damages - Workers Comp Benefits Variance 9250-01208</t>
  </si>
  <si>
    <t>A&amp;G-Injuries &amp; damages - Workers Comp Benefits Load 9250-01221</t>
  </si>
  <si>
    <t>A&amp;G-Employee pensions and bene - Medical Benefits Load 9260-01251</t>
  </si>
  <si>
    <t>A&amp;G-Employee pensions and bene - Medical Benefits Variance 9260-01252</t>
  </si>
  <si>
    <t>A&amp;G-Employee pensions and bene - ESOP Benefits Load 9260-01257</t>
  </si>
  <si>
    <t>A&amp;G-Employee pensions and bene - ESOP Benefits Variance 9260-01258</t>
  </si>
  <si>
    <t>A&amp;G-Employee pensions and bene - RSP FACC Benefits Load 9260-01263</t>
  </si>
  <si>
    <t>A&amp;G-Employee pensions and bene - RSP FACC Benefits Variance 9260-01264</t>
  </si>
  <si>
    <t>A&amp;G-Employee pensions and bene - Life Benefits Load 9260-01266</t>
  </si>
  <si>
    <t>A&amp;G-Employee pensions and bene - Life Benefits Variance 9260-01267</t>
  </si>
  <si>
    <t>A&amp;G-Employee pensions and bene - LTD Benefits Load 9260-01269</t>
  </si>
  <si>
    <t>A&amp;G-Employee pensions and bene - LTD Benefits Variance 9260-01270</t>
  </si>
  <si>
    <t>A&amp;G-Employee pensions and bene - Service Awards 9260-07421</t>
  </si>
  <si>
    <t>A&amp;G-Office supplies &amp; expense - Uniforms 9210-07443</t>
  </si>
  <si>
    <t>A&amp;G-Employee pensions and bene - Education Assistance Program 9260-07447</t>
  </si>
  <si>
    <t>A&amp;G-Employee pensions and bene - Variable Pay &amp; Mgmt Incentive Plans 9260-07452</t>
  </si>
  <si>
    <t>A&amp;G-Employee pensions and bene - Restricted Stock - Long Term Incenti 9260-07458</t>
  </si>
  <si>
    <t>A&amp;G-Employee pensions and bene - RSU-Long Term Incentive Plan - Time  9260-07460</t>
  </si>
  <si>
    <t>A&amp;G-Employee pensions and bene - RSU-Managment Incentive Plan 9260-07463</t>
  </si>
  <si>
    <t>A&amp;G-Employee pensions and bene - COLI CSV &amp; Premiums 9260-07487</t>
  </si>
  <si>
    <t>A&amp;G-Employee pensions and bene - COLI Loan Interest 9260-07488</t>
  </si>
  <si>
    <t>A&amp;G-Employee pensions and bene - NQ Retirement Cost 9260-07489</t>
  </si>
  <si>
    <t>A&amp;G-Office supplies &amp; expense - Employee Broadcast and Publication 9210-07495</t>
  </si>
  <si>
    <t>A&amp;G-Office supplies &amp; expense - Misc Employee Welfare Exp 9210-07499</t>
  </si>
  <si>
    <t>A&amp;G-Employee pensions and bene - Misc Employee Welfare Exp 9260-07499</t>
  </si>
  <si>
    <t>A&amp;G-Property insurance - Blueflame Property Insurance 9240-04069</t>
  </si>
  <si>
    <t>A&amp;G-Injuries &amp; damages - Insurance-Other 9250-04070</t>
  </si>
  <si>
    <t>A&amp;G-Office supplies &amp; expense - Insurance-Other 9210-04070</t>
  </si>
  <si>
    <t>A&amp;G-Office supplies &amp; expense - Building Maintenance 9210-04582</t>
  </si>
  <si>
    <t>A&amp;G-Office supplies &amp; expense - Utilities 9210-04590</t>
  </si>
  <si>
    <t>A&amp;G-Rents - Utilities 9310-04590</t>
  </si>
  <si>
    <t>Mains and Services Expenses - Vehicle Lease Payments 8740-03002</t>
  </si>
  <si>
    <t>A&amp;G-Office supplies &amp; expense - Vehicle Expense 9210-03004</t>
  </si>
  <si>
    <t>Mains and Services Expenses - Vehicle Expense 8740-03004</t>
  </si>
  <si>
    <t>Mains and Services Expenses - Equipment Lease 8740-04301</t>
  </si>
  <si>
    <t>Mains and Services Expenses - Heavy Equipment 8740-04302</t>
  </si>
  <si>
    <t>Distribution-Other expenses - Non-Inventory Supplies 8800-02005</t>
  </si>
  <si>
    <t>Customer accounts-Operation su - Office Supplies 9010-05010</t>
  </si>
  <si>
    <t>A&amp;G-Office supplies &amp; expense - Office Supplies 9210-05010</t>
  </si>
  <si>
    <t>A&amp;G-Maintenance of general pla - Software Maintenance 9320-04201</t>
  </si>
  <si>
    <t>A&amp;G-Office supplies &amp; expense - Software Maintenance 9210-04201</t>
  </si>
  <si>
    <t>A&amp;G-Office supplies &amp; expense - IT Equipment 9210-04212</t>
  </si>
  <si>
    <t>A&amp;G-Maintenance of general pla - IT Equipment 9320-04212</t>
  </si>
  <si>
    <t>A&amp;G-Office supplies &amp; expense - Monthly Lines and service 9210-05310</t>
  </si>
  <si>
    <t>A&amp;G-Office supplies &amp; expense - Long Distance 9210-05312</t>
  </si>
  <si>
    <t>A&amp;G-Office supplies &amp; expense - Toll Free Long Distance 9210-05314</t>
  </si>
  <si>
    <t>A&amp;G-Office supplies &amp; expense - Telecom Maintenance &amp; Repair 9210-05316</t>
  </si>
  <si>
    <t>A&amp;G-Office supplies &amp; expense - WAN/LAN/Internet Service 9210-05331</t>
  </si>
  <si>
    <t>Distribution-Operation supervi - WAN/LAN/Internet Service 8700-05331</t>
  </si>
  <si>
    <t>Distribution-Operation supervi - Cellular, radio, pager charges 8700-05364</t>
  </si>
  <si>
    <t>A&amp;G-Office supplies &amp; expense - Cellular, radio, pager charges 9210-05364</t>
  </si>
  <si>
    <t>A&amp;G-Office supplies &amp; expense - Cell phone equipment and accessories 9210-05377</t>
  </si>
  <si>
    <t>A&amp;G-Office supplies &amp; expense - Audio Conference 9210-05390</t>
  </si>
  <si>
    <t>A&amp;G-Office supplies &amp; expense - Community Rel&amp;Trade Shows 9210-04040</t>
  </si>
  <si>
    <t>Sales-Demonstrating and sellin - Advertising 9120-04044</t>
  </si>
  <si>
    <t>Sales-Demonstrating and sellin - Customer Relations &amp; Assist 9120-04046</t>
  </si>
  <si>
    <t>A&amp;G-Office supplies &amp; expense - Customer Relations &amp; Assist 9210-04046</t>
  </si>
  <si>
    <t>Miscellaneous general expenses - Membership Fees 9302-05415</t>
  </si>
  <si>
    <t>A&amp;G-Office supplies &amp; expense - Membership Fees 9210-05415</t>
  </si>
  <si>
    <t>A&amp;G-Office supplies &amp; expense - Club Dues - Deductible 9210-05417</t>
  </si>
  <si>
    <t>A&amp;G-Office supplies &amp; expense - Association Dues 9210-07510</t>
  </si>
  <si>
    <t>Miscellaneous general expenses - Association Dues 9302-07510</t>
  </si>
  <si>
    <t>Distribution-Other expenses - Postage/Delivery Services 8800-05111</t>
  </si>
  <si>
    <t>A&amp;G-Office supplies &amp; expense - Postage/Delivery Services 9210-05111</t>
  </si>
  <si>
    <t>Customer accounts-Operation su - Meals and Entertainment 9010-05411</t>
  </si>
  <si>
    <t>A&amp;G-Office supplies &amp; expense - Meals and Entertainment 9210-05411</t>
  </si>
  <si>
    <t>Distribution-Operation supervi - Meals and Entertainment 8700-05411</t>
  </si>
  <si>
    <t>A&amp;G-Office supplies &amp; expense - Spousal &amp; Dependent Travel 9210-05412</t>
  </si>
  <si>
    <t>Distribution-Operation supervi - Transportation 8700-05413</t>
  </si>
  <si>
    <t>A&amp;G-Office supplies &amp; expense - Transportation 9210-05413</t>
  </si>
  <si>
    <t>Distribution-Operation supervi - Lodging 8700-05414</t>
  </si>
  <si>
    <t>Customer accounts-Operation su - Lodging 9010-05414</t>
  </si>
  <si>
    <t>A&amp;G-Office supplies &amp; expense - Misc Employee Expense 9210-05419</t>
  </si>
  <si>
    <t>Distribution-Operation supervi - Misc Employee Expense 8700-05419</t>
  </si>
  <si>
    <t>A&amp;G-Office supplies &amp; expense - Employee Development 9210-05420</t>
  </si>
  <si>
    <t>A&amp;G-Office supplies &amp; expense - Training 9210-05421</t>
  </si>
  <si>
    <t>A&amp;G-Office supplies &amp; expense - Technical (Job Skills) Training 9210-05427</t>
  </si>
  <si>
    <t>Distribution-Other expenses - Contract Labor 8800-06111</t>
  </si>
  <si>
    <t>A&amp;G-Office supplies &amp; expense - Contract Labor 9210-06111</t>
  </si>
  <si>
    <t>A&amp;G-Outside services employed - Contract Labor 9230-06111</t>
  </si>
  <si>
    <t>A&amp;G-Outside services employed - Legal 9230-06121</t>
  </si>
  <si>
    <t>A&amp;G-Administrative &amp; general s - A&amp;G Overhead Clearing 9200-04863</t>
  </si>
  <si>
    <t>A&amp;G-Office supplies &amp; expense - Misc General Expense 9210-07590</t>
  </si>
  <si>
    <t>Call Center Division - 012DIV</t>
  </si>
  <si>
    <t>Customer accounts-Operation su - Non-project Labor 9010-01000</t>
  </si>
  <si>
    <t>Customer accounts-Operation su - Expense Labor Accrual 9010-01008</t>
  </si>
  <si>
    <t>Customer accounts-Customer rec - Misc Employee Welfare Exp 9030-07499</t>
  </si>
  <si>
    <t>Customer accounts-Operation su - Misc Employee Welfare Exp 9010-07499</t>
  </si>
  <si>
    <t>Customer accounts-Customer rec - Utilities 9030-04590</t>
  </si>
  <si>
    <t>A&amp;G-Office supplies &amp; expense - Misc Rents 9210-04592</t>
  </si>
  <si>
    <t>Customer accounts-Customer rec - Non-Inventory Supplies 9030-02005</t>
  </si>
  <si>
    <t>Customer accounts-Customer rec - Office Supplies 9030-05010</t>
  </si>
  <si>
    <t>Customer accounts-Operation su - IT Equipment 9010-04212</t>
  </si>
  <si>
    <t>Customer accounts-Customer rec - Cell phone equipment and accessories 9030-05377</t>
  </si>
  <si>
    <t>Customer accounts-Customer rec - Bank Service Charge 9030-04130</t>
  </si>
  <si>
    <t>Customer accounts-Customer rec - Postage/Delivery Services 9030-05111</t>
  </si>
  <si>
    <t>Customer accounts-Customer rec - Meals and Entertainment 9030-05411</t>
  </si>
  <si>
    <t>Customer accounts-Operation su - Spousal &amp; Dependent Travel 9010-05412</t>
  </si>
  <si>
    <t>Customer accounts-Customer rec - Spousal &amp; Dependent Travel 9030-05412</t>
  </si>
  <si>
    <t>Customer accounts-Customer rec - Transportation 9030-05413</t>
  </si>
  <si>
    <t>Customer accounts-Operation su - Employee Development 9010-05420</t>
  </si>
  <si>
    <t>Customer accounts-Customer rec - Employee Development 9030-05420</t>
  </si>
  <si>
    <t>Customer accounts-Operation su - Training 9010-05421</t>
  </si>
  <si>
    <t>Customer accounts-Customer rec - Books &amp; Manuals 9030-05424</t>
  </si>
  <si>
    <t>A&amp;G-Injuries &amp; damages - Settlement 9250-05418</t>
  </si>
  <si>
    <t>Customer accounts-Customer rec - Misc General Expense 9030-07590</t>
  </si>
  <si>
    <t>Kentucky Division - 009DIV</t>
  </si>
  <si>
    <t>Distribution-Maint of mains - Non-project Labor 8870-01000</t>
  </si>
  <si>
    <t>Maintenance of services - Non-project Labor 8920-01000</t>
  </si>
  <si>
    <t>Customer accounts-Meter readin - Non-project Labor 9020-01000</t>
  </si>
  <si>
    <t>Customer service-Operating inf - Non-project Labor 9090-01000</t>
  </si>
  <si>
    <t>Sales-Supervision - Non-project Labor 9110-01000</t>
  </si>
  <si>
    <t>Wells expenses - Non-project Labor 8160-01000</t>
  </si>
  <si>
    <t>Lines expenses - Non-project Labor 8170-01000</t>
  </si>
  <si>
    <t>Compressor station expenses - Non-project Labor 8180-01000</t>
  </si>
  <si>
    <t>Storage-Measuring and regulati - Non-project Labor 8200-01000</t>
  </si>
  <si>
    <t>Storage-Purification expenses - Non-project Labor 8210-01000</t>
  </si>
  <si>
    <t>Other storage expenses-Operati - Non-project Labor 8410-01000</t>
  </si>
  <si>
    <t>Mains expenses - Non-project Labor 8560-01000</t>
  </si>
  <si>
    <t>Transmission-Measuring and reg - Non-project Labor 8570-01000</t>
  </si>
  <si>
    <t>Transmission-Maintenance of ma - Non-project Labor 8630-01000</t>
  </si>
  <si>
    <t>Mains and Services Expenses - Non-project Labor 8740-01000</t>
  </si>
  <si>
    <t>Distribution-Measuring and reg - Non-project Labor 8750-01000</t>
  </si>
  <si>
    <t>Distribution-Measuring and reg - Non-project Labor 8760-01000</t>
  </si>
  <si>
    <t>Meter and house regulator expe - Non-project Labor 8780-01000</t>
  </si>
  <si>
    <t>Distribution-Operation supervi - Capital Labor 8700-01001</t>
  </si>
  <si>
    <t>Distribution-Operation supervi - O&amp;M Project Labor and Contra 8700-01006</t>
  </si>
  <si>
    <t>Distribution-Maint of mains - Expense Labor Accrual 8870-01008</t>
  </si>
  <si>
    <t>Maintenance of services - Expense Labor Accrual 8920-01008</t>
  </si>
  <si>
    <t>Customer accounts-Meter readin - Expense Labor Accrual 9020-01008</t>
  </si>
  <si>
    <t>Customer service-Operating inf - Expense Labor Accrual 9090-01008</t>
  </si>
  <si>
    <t>Sales-Supervision - Expense Labor Accrual 9110-01008</t>
  </si>
  <si>
    <t>Wells expenses - Expense Labor Accrual 8160-01008</t>
  </si>
  <si>
    <t>Lines expenses - Expense Labor Accrual 8170-01008</t>
  </si>
  <si>
    <t>Compressor station expenses - Expense Labor Accrual 8180-01008</t>
  </si>
  <si>
    <t>Storage-Measuring and regulati - Expense Labor Accrual 8200-01008</t>
  </si>
  <si>
    <t>Storage-Purification expenses - Expense Labor Accrual 8210-01008</t>
  </si>
  <si>
    <t>Maintenance of compressor stat - Expense Labor Accrual 8340-01008</t>
  </si>
  <si>
    <t>Other storage expenses-Operati - Expense Labor Accrual 8410-01008</t>
  </si>
  <si>
    <t>Transmission-Measuring and reg - Expense Labor Accrual 8570-01008</t>
  </si>
  <si>
    <t>Transmission-Maintenance of ma - Expense Labor Accrual 8630-01008</t>
  </si>
  <si>
    <t>Distribution-Measuring and reg - Expense Labor Accrual 8750-01008</t>
  </si>
  <si>
    <t>Distribution-Measuring and reg - Expense Labor Accrual 8760-01008</t>
  </si>
  <si>
    <t>Distribution-Operation supervi - Capital Labor Transfer Out 8700-01012</t>
  </si>
  <si>
    <t>Distribution-Operation supervi - Expense Labor Transfer Out 8700-01014</t>
  </si>
  <si>
    <t>Mains expenses - Uniforms 8560-07443</t>
  </si>
  <si>
    <t>Distribution-Operation supervi - Uniforms 8700-07443</t>
  </si>
  <si>
    <t>Mains and Services Expenses - Uniforms 8740-07443</t>
  </si>
  <si>
    <t>Meter and house regulator expe - Uniforms 8780-07443</t>
  </si>
  <si>
    <t>A&amp;G-Employee pensions and bene - Uniforms 9260-07443</t>
  </si>
  <si>
    <t>A&amp;G-Employee pensions and bene - Uniforms Capitalized 9260-07444</t>
  </si>
  <si>
    <t>Mains expenses - Uniforms Capitalized 8560-07444</t>
  </si>
  <si>
    <t>Distribution-Operation supervi - Uniforms Capitalized 8700-07444</t>
  </si>
  <si>
    <t>Mains and Services Expenses - Uniforms Capitalized 8740-07444</t>
  </si>
  <si>
    <t>Meter and house regulator expe - Uniforms Capitalized 8780-07444</t>
  </si>
  <si>
    <t>Mains expenses - Misc Employee Welfare Exp 8560-07499</t>
  </si>
  <si>
    <t>Distribution-Operation supervi - Misc Employee Welfare Exp 8700-07499</t>
  </si>
  <si>
    <t>Mains and Services Expenses - Misc Employee Welfare Exp 8740-07499</t>
  </si>
  <si>
    <t>Distribution-Measuring and reg - Misc Employee Welfare Exp 8750-07499</t>
  </si>
  <si>
    <t>A&amp;G-Property insurance - Insurance Capitalized 9240-04072</t>
  </si>
  <si>
    <t>Mains and Services Expenses - Environmental &amp; Safety 8740-07120</t>
  </si>
  <si>
    <t>Distribution-Operation supervi - Environmental &amp; Safety 8700-07120</t>
  </si>
  <si>
    <t>Storage well royalties - Building Lease/Rents Capitalized 8250-04580</t>
  </si>
  <si>
    <t>Distribution-Rents - Building Lease/Rents Capitalized 8810-04580</t>
  </si>
  <si>
    <t>Distribution-Operation supervi - Building Maintenance 8700-04582</t>
  </si>
  <si>
    <t>Mains and Services Expenses - Building Maintenance 8740-04582</t>
  </si>
  <si>
    <t>Distribution-Rents - Building Maintenance 8810-04582</t>
  </si>
  <si>
    <t>Distribution-Rents - Utilities 8810-04590</t>
  </si>
  <si>
    <t>Distribution-Operation supervi - Utilities 8700-04590</t>
  </si>
  <si>
    <t>Distribution load dispatching - Utilities 8710-04590</t>
  </si>
  <si>
    <t>Mains and Services Expenses - Utilities 8740-04590</t>
  </si>
  <si>
    <t>Distribution-Measuring and reg - Utilities 8750-04590</t>
  </si>
  <si>
    <t>Distribution-Measuring and reg - Utilities 8770-04590</t>
  </si>
  <si>
    <t>Meter and house regulator expe - Utilities 8780-04590</t>
  </si>
  <si>
    <t>Storage well royalties - Utilities 8250-04590</t>
  </si>
  <si>
    <t>Mains expenses - Utilities 8560-04590</t>
  </si>
  <si>
    <t>Transmission-Measuring and reg - Utilities 8570-04590</t>
  </si>
  <si>
    <t>Lines expenses - Utilities 8170-04590</t>
  </si>
  <si>
    <t>Compressor station expenses - Utilities 8180-04590</t>
  </si>
  <si>
    <t>Compressor station fuel and po - Utilities 8190-04590</t>
  </si>
  <si>
    <t>Storage-Measuring and regulati - Utilities 8200-04590</t>
  </si>
  <si>
    <t>Storage-Purification expenses - Utilities 8210-04590</t>
  </si>
  <si>
    <t>Compressor station expenses - Capitalized Utility Costs 8180-04599</t>
  </si>
  <si>
    <t>Distribution-Rents - Capitalized Utility Costs 8810-04599</t>
  </si>
  <si>
    <t>Distribution-Operation supervi - Capitalized Utility Costs 8700-04599</t>
  </si>
  <si>
    <t>Mains expenses - Capitalized Utility Costs 8560-04599</t>
  </si>
  <si>
    <t>Other fuel &amp; power for compres - Utilities 8550-04590</t>
  </si>
  <si>
    <t>Mains expenses - Capitalized transportation costs 8560-03003</t>
  </si>
  <si>
    <t>Distribution-Operation supervi - Capitalized transportation costs 8700-03003</t>
  </si>
  <si>
    <t>Mains and Services Expenses - Capitalized transportation costs 8740-03003</t>
  </si>
  <si>
    <t>Distribution-Measuring and reg - Capitalized transportation costs 8750-03003</t>
  </si>
  <si>
    <t>Mains expenses - Vehicle Expense 8560-03004</t>
  </si>
  <si>
    <t>Distribution-Operation supervi - Vehicle Expense 8700-03004</t>
  </si>
  <si>
    <t>Distribution-Measuring and reg - Vehicle Expense 8750-03004</t>
  </si>
  <si>
    <t>Mains expenses - Heavy Equipment 8560-04302</t>
  </si>
  <si>
    <t>Distribution-Operation supervi - Heavy Equipment 8700-04302</t>
  </si>
  <si>
    <t>Mains expenses - Heavy Equipment Capitalized 8560-04307</t>
  </si>
  <si>
    <t>Distribution-Operation supervi - Heavy Equipment Capitalized 8700-04307</t>
  </si>
  <si>
    <t>Mains and Services Expenses - Heavy Equipment Capitalized 8740-04307</t>
  </si>
  <si>
    <t>Mains and Services Expenses - Inventory Materials 8740-02001</t>
  </si>
  <si>
    <t>Distribution-Measuring and reg - Inventory Materials 8750-02001</t>
  </si>
  <si>
    <t>Mains and Services Expenses - Warehouse Loading Charge 8740-02004</t>
  </si>
  <si>
    <t>Distribution-Measuring and reg - Warehouse Loading Charge 8750-02004</t>
  </si>
  <si>
    <t>Storage-Purification expenses - Non-Inventory Supplies 8210-02005</t>
  </si>
  <si>
    <t>Wells expenses - Non-Inventory Supplies 8160-02005</t>
  </si>
  <si>
    <t>Lines expenses - Non-Inventory Supplies 8170-02005</t>
  </si>
  <si>
    <t>Compressor station expenses - Non-Inventory Supplies 8180-02005</t>
  </si>
  <si>
    <t>Maintenance of measuring and r - Non-Inventory Supplies 8890-02005</t>
  </si>
  <si>
    <t>Distribution-Maintenance of ot - Non-Inventory Supplies 8940-02005</t>
  </si>
  <si>
    <t>Odorization - Non-Inventory Supplies 8711-02005</t>
  </si>
  <si>
    <t>Mains and Services Expenses - Non-Inventory Supplies 8740-02005</t>
  </si>
  <si>
    <t>Distribution-Measuring and reg - Non-Inventory Supplies 8750-02005</t>
  </si>
  <si>
    <t>Distribution-Measuring and reg - Non-Inventory Supplies 8760-02005</t>
  </si>
  <si>
    <t>Meter and house regulator expe - Non-Inventory Supplies 8780-02005</t>
  </si>
  <si>
    <t>Customer installations expense - Non-Inventory Supplies 8790-02005</t>
  </si>
  <si>
    <t>Distribution-Rents - Non-Inventory Supplies 8810-02005</t>
  </si>
  <si>
    <t>Mains expenses - Non-Inventory Supplies 8560-02005</t>
  </si>
  <si>
    <t>Distribution-Operation supervi - Non-Inventory Supplies 8700-02005</t>
  </si>
  <si>
    <t>Customer service-Operating inf - Office Supplies 9090-05010</t>
  </si>
  <si>
    <t>Distribution-Operation supervi - Office Supplies 8700-05010</t>
  </si>
  <si>
    <t>Mains and Services Expenses - Office Supplies 8740-05010</t>
  </si>
  <si>
    <t>Distribution-Measuring and reg - Office Supplies 8750-05010</t>
  </si>
  <si>
    <t>Meter and house regulator expe - Office Supplies 8780-05010</t>
  </si>
  <si>
    <t>Distribution-Operation supervi - Monthly Lines and service 8700-05310</t>
  </si>
  <si>
    <t>Distribution-Operation supervi - Long Distance 8700-05312</t>
  </si>
  <si>
    <t>Distribution-Operation supervi - Toll Free Long Distance 8700-05314</t>
  </si>
  <si>
    <t>Customer accounts-Meter readin - AMI Tower Rent 9020-05351</t>
  </si>
  <si>
    <t>Distribution-Measuring and reg - Cell phone equipment and accessories 8750-05377</t>
  </si>
  <si>
    <t>Distribution-Operation supervi - Cell phone equipment and accessories 8700-05377</t>
  </si>
  <si>
    <t>Mains and Services Expenses - Cell phone equipment and accessories 8740-05377</t>
  </si>
  <si>
    <t>Distribution-Measuring and reg - Capitalized Telecom Costs 8750-05399</t>
  </si>
  <si>
    <t>Distribution-Operation supervi - Capitalized Telecom Costs 8700-05399</t>
  </si>
  <si>
    <t>Mains and Services Expenses - Capitalized Telecom Costs 8740-05399</t>
  </si>
  <si>
    <t>Sales-Supervision - Community Rel&amp;Trade Shows 9110-04040</t>
  </si>
  <si>
    <t>Sales-Demonstrating and sellin - Community Rel&amp;Trade Shows 9120-04040</t>
  </si>
  <si>
    <t>Sales-Advertising expenses - Community Rel&amp;Trade Shows 9130-04040</t>
  </si>
  <si>
    <t>Distribution-Operation supervi - Community Rel&amp;Trade Shows 8700-04040</t>
  </si>
  <si>
    <t>Sales-Advertising expenses - Advertising 9130-04044</t>
  </si>
  <si>
    <t>Distribution-Operation supervi - Required By Law, Safety 8700-04002</t>
  </si>
  <si>
    <t>Distribution-Operation supervi - Membership Fees 8700-05415</t>
  </si>
  <si>
    <t>Mains and Services Expenses - Membership Fees 8740-05415</t>
  </si>
  <si>
    <t>Distribution-Operation supervi - Association Dues 8700-07510</t>
  </si>
  <si>
    <t>Distribution-Operation supervi - Postage/Delivery Services 8700-05111</t>
  </si>
  <si>
    <t>Mains and Services Expenses - Postage/Delivery Services 8740-05111</t>
  </si>
  <si>
    <t>Meter and house regulator expe - Postage/Delivery Services 8780-05111</t>
  </si>
  <si>
    <t>Customer service-Operating inf - Meals and Entertainment 9090-05411</t>
  </si>
  <si>
    <t>Sales-Supervision - Meals and Entertainment 9110-05411</t>
  </si>
  <si>
    <t>A&amp;G-Employee pensions and bene - Meals and Entertainment 9260-05411</t>
  </si>
  <si>
    <t>Other storage expenses-Operati - Meals and Entertainment 8410-05411</t>
  </si>
  <si>
    <t>Mains and Services Expenses - Meals and Entertainment 8740-05411</t>
  </si>
  <si>
    <t>Distribution-Measuring and reg - Meals and Entertainment 8750-05411</t>
  </si>
  <si>
    <t>Meter and house regulator expe - Meals and Entertainment 8780-05411</t>
  </si>
  <si>
    <t>Distribution-Operation supervi - Spousal &amp; Dependent Travel 8700-05412</t>
  </si>
  <si>
    <t>Customer service-Operating inf - Transportation 9090-05413</t>
  </si>
  <si>
    <t>Sales-Supervision - Transportation 9110-05413</t>
  </si>
  <si>
    <t>Customer service-Operating inf - Lodging 9090-05414</t>
  </si>
  <si>
    <t>Sales-Supervision - Lodging 9110-05414</t>
  </si>
  <si>
    <t>Other storage expenses-Operati - Lodging 8410-05414</t>
  </si>
  <si>
    <t>Distribution-Measuring and reg - Lodging 8750-05414</t>
  </si>
  <si>
    <t>Mains and Services Expenses - Misc Employee Expense 8740-05419</t>
  </si>
  <si>
    <t>Distribution-Operation supervi - Employee Development 8700-05420</t>
  </si>
  <si>
    <t>Mains and Services Expenses - Training 8740-05421</t>
  </si>
  <si>
    <t>Wells expenses - Contract Labor 8160-06111</t>
  </si>
  <si>
    <t>Distribution-Operation supervi - Contract Labor 8700-06111</t>
  </si>
  <si>
    <t>Mains and Services Expenses - Contract Labor 8740-06111</t>
  </si>
  <si>
    <t>Distribution-Measuring and reg - Contract Labor 8750-06111</t>
  </si>
  <si>
    <t>Distribution-Maint of mains - Contract Labor 8870-06111</t>
  </si>
  <si>
    <t>Customer accounts-Customer rec - Collection Fees 9030-06112</t>
  </si>
  <si>
    <t>A&amp;G-Franchise requirements - Misc General Expense 9270-07590</t>
  </si>
  <si>
    <t>A&amp;G-Regulatory commission expe - Misc General Expense 9280-07590</t>
  </si>
  <si>
    <t>Wells expenses - Misc General Expense 8160-07590</t>
  </si>
  <si>
    <t>Distribution-Operation supervi - Misc General Expense 8700-07590</t>
  </si>
  <si>
    <t>Mains and Services Expenses - Misc General Expense 8740-07590</t>
  </si>
  <si>
    <t>Distribution-Measuring and reg - Misc General Expense 8750-07590</t>
  </si>
  <si>
    <t>A&amp;G-Office supplies &amp; expense - Vendor Comp Sales Tax 9210-07592</t>
  </si>
  <si>
    <t>Distribution-Operation supervi - Reimbursements 8700-09911</t>
  </si>
  <si>
    <t>Distribution-Operation supervi - IT Equipment 8700-04212</t>
  </si>
  <si>
    <t>Information Technologies</t>
  </si>
  <si>
    <t>Admin Div KY-Mid States - AMKMDV</t>
  </si>
  <si>
    <t>Odorization - Inventory Materials 8711-02001</t>
  </si>
  <si>
    <t>Odorization - Warehouse Loading Charge 8711-02004</t>
  </si>
  <si>
    <t>Distribution-Operation supervi - Inventory Materials 8700-02001</t>
  </si>
  <si>
    <t>Distribution-Operation supervi - Warehouse Loading Charge 8700-02004</t>
  </si>
  <si>
    <t>Sales-Advertising expenses - Promo Other, Misc 9130-04021</t>
  </si>
  <si>
    <t>Customer accounts-Customer rec - Club Dues - Deductible 9030-05417</t>
  </si>
  <si>
    <t>Distribution-Operation supervi - Club Dues - Deductible 8700-05417</t>
  </si>
  <si>
    <t>Sales-Supervision - Postage/Delivery Services 9110-05111</t>
  </si>
  <si>
    <t>Distribution-Operation supervi - Training 8700-05421</t>
  </si>
  <si>
    <t>Distribution-Operation supervi - Regulatory Compliance Training 8700-05425</t>
  </si>
  <si>
    <t>Distribution-Operation supervi - Safety Training 8700-05426</t>
  </si>
  <si>
    <t>Customer accounts-Customer rec - Bill Print Fees 9030-06116</t>
  </si>
  <si>
    <t>Atmos Energy Corporation</t>
  </si>
  <si>
    <t>Service Area</t>
  </si>
  <si>
    <t>Operation &amp; Maintenance Expenses</t>
  </si>
  <si>
    <t>Labor</t>
  </si>
  <si>
    <t>Benefits</t>
  </si>
  <si>
    <t>Employee Welfare</t>
  </si>
  <si>
    <t>Insurance</t>
  </si>
  <si>
    <t>Rent, Maint., &amp; Utilities</t>
  </si>
  <si>
    <t>Vehicles &amp; Equip</t>
  </si>
  <si>
    <t>Materials &amp; Supplies</t>
  </si>
  <si>
    <t>Telecom</t>
  </si>
  <si>
    <t>Marketing</t>
  </si>
  <si>
    <t>Directors &amp; Shareholders &amp;PR</t>
  </si>
  <si>
    <t>Print &amp; Postages</t>
  </si>
  <si>
    <t>Travel &amp; Entertainment</t>
  </si>
  <si>
    <t>Training</t>
  </si>
  <si>
    <t>Outside Services</t>
  </si>
  <si>
    <t>Provision for Bad Debt</t>
  </si>
  <si>
    <t>Miscellaneous</t>
  </si>
  <si>
    <t>Total O&amp;M Expenses Before Allocations</t>
  </si>
  <si>
    <t>O&amp;M - Total Operation &amp; Maintenance Expense</t>
  </si>
  <si>
    <t>July</t>
  </si>
  <si>
    <t>August</t>
  </si>
  <si>
    <t>September</t>
  </si>
  <si>
    <t>October</t>
  </si>
  <si>
    <t>November</t>
  </si>
  <si>
    <t>December</t>
  </si>
  <si>
    <t>A&amp;G-Rents - Misc Employee Welfare Exp 9310-07499</t>
  </si>
  <si>
    <t>A&amp;G-Outside services employed - Cellular, radio, pager charges 9230-05364</t>
  </si>
  <si>
    <t>A&amp;G-Office supplies &amp; expense - Cell service for data uses 9210-05376</t>
  </si>
  <si>
    <t>Dues &amp; Membership Fees</t>
  </si>
  <si>
    <t>A&amp;G-Employee pensions and bene - Other Benefits Variance 9260-01261</t>
  </si>
  <si>
    <t>A&amp;G-Employee pensions and bene - NSC-OPEB Benefits Load 9260-01294</t>
  </si>
  <si>
    <t>A&amp;G-Employee pensions and bene - NSC-OPEB Benefits Variance 9260-01295</t>
  </si>
  <si>
    <t>A&amp;G-Employee pensions and bene - NSC-OPEB Benefits Projects 9260-01296</t>
  </si>
  <si>
    <t>A&amp;G-Employee pensions and bene - NSC-Pension Benefits Load 9260-01297</t>
  </si>
  <si>
    <t>A&amp;G-Employee pensions and bene - NSC-Pension Benefits Variance 9260-01298</t>
  </si>
  <si>
    <t>A&amp;G-Employee pensions and bene - NSC-Pension Benefits Projects 9260-01299</t>
  </si>
  <si>
    <t>A&amp;G-Outside services employed - Admin Fees Pension 9230-07496</t>
  </si>
  <si>
    <t>USD-Regulatory</t>
  </si>
  <si>
    <t>A&amp;G-Office supplies &amp; expense - Non-Qual Retirment Exp 9210-07449</t>
  </si>
  <si>
    <t>A&amp;G-Employee pensions and bene - Rabbi Trust Realized Gain/Loss-Div 9260-07486</t>
  </si>
  <si>
    <t>A&amp;G-Employee pensions and bene - NSC-NQ Retirement Cost 9260-07492</t>
  </si>
  <si>
    <t>A&amp;G-Outside services employed - Admin Fees SERP 9230-07497</t>
  </si>
  <si>
    <t>A&amp;G-Office supplies &amp; expense - Service Awards 9210-07421</t>
  </si>
  <si>
    <t>Customer accounts-Customer rec - Service Awards 9030-07421</t>
  </si>
  <si>
    <t>A&amp;G-Rents - 842 Variable Real Estate Lease Expen 9310-04561</t>
  </si>
  <si>
    <t>A&amp;G-Rents - 842 Real Estate Lease Expense 9310-04578</t>
  </si>
  <si>
    <t>Mains and Services Expenses - Non 842 Fleet Lease/Rents 8740-04560</t>
  </si>
  <si>
    <t>Mains and Services Expenses - 842 Variable Fleet Lease Expense 8740-04563</t>
  </si>
  <si>
    <t>Customer accounts-Customer rec - IT Equipment 9030-04212</t>
  </si>
  <si>
    <t>A&amp;G-Office supplies &amp; expense - Bank Service Charge 9210-04130</t>
  </si>
  <si>
    <t>Customer accounts-Customer rec - Training 9030-05421</t>
  </si>
  <si>
    <t>Maintenance of measuring and r - Non-project Labor 8890-01000</t>
  </si>
  <si>
    <t>Maintenance of measuring and r - Expense Labor Accrual 8890-01008</t>
  </si>
  <si>
    <t>Maintenance of measuring and r - Non-project Labor 8910-01000</t>
  </si>
  <si>
    <t>Maintenance of measuring and r - Expense Labor Accrual 8910-01008</t>
  </si>
  <si>
    <t>Distribution-Measuring and reg - Uniforms 8750-07443</t>
  </si>
  <si>
    <t>Distribution-Measuring and reg - Uniforms Capitalized 8750-07444</t>
  </si>
  <si>
    <t>Meter and house regulator expe - Misc Employee Welfare Exp 8780-07499</t>
  </si>
  <si>
    <t>Distribution-Measuring and reg - Environmental &amp; Safety 8750-07120</t>
  </si>
  <si>
    <t>Customer accounts-Meter readin - 842 Variable Tower Lease Expense 9020-04562</t>
  </si>
  <si>
    <t>Distribution-Operation supervi - 842 Variable Copier Lease Expense 8700-04564</t>
  </si>
  <si>
    <t>Distribution-Rents - 842 Real Estate Lease Expense 8810-04578</t>
  </si>
  <si>
    <t>Distribution-Measuring and reg - Building Lease/Rents Capitalized 8770-04580</t>
  </si>
  <si>
    <t>Storage well royalties - Non 842 Building Lease/Rents 8250-04581</t>
  </si>
  <si>
    <t>Distribution-Rents - Non 842 Building Lease/Rents 8810-04581</t>
  </si>
  <si>
    <t>Distribution-Measuring and reg - Non 842 Building Lease/Rents 8770-04581</t>
  </si>
  <si>
    <t>Customer accounts-Customer rec - Building Maintenance 9030-04582</t>
  </si>
  <si>
    <t>Customer accounts-Meter readin - Utilities 9020-04590</t>
  </si>
  <si>
    <t>Customer accounts-Meter readin - 842 Tower Lease Expense 9020-05353</t>
  </si>
  <si>
    <t>Mains and Services Expenses - 842 Variable Heavy Equip Lease Expen 8740-03009</t>
  </si>
  <si>
    <t>Distribution-Measuring and reg - Heavy Equipment 8750-04302</t>
  </si>
  <si>
    <t>Distribution-Rents - Heavy Equipment Capitalized 8810-04307</t>
  </si>
  <si>
    <t>Distribution-Measuring and reg - Heavy Equipment Capitalized 8750-04307</t>
  </si>
  <si>
    <t>Distribution-Rents - Non-842 Heavy Equipment 8810-04309</t>
  </si>
  <si>
    <t>Mains and Services Expenses - Non-842 Heavy Equipment 8740-04309</t>
  </si>
  <si>
    <t>Storage-Measuring and regulati - Non-Inventory Supplies 8200-02005</t>
  </si>
  <si>
    <t>Distribution-Operation supervi - Cell service for data uses 8700-05376</t>
  </si>
  <si>
    <t>Customer service-Operating inf - Customer Relations &amp; Assist 9090-04046</t>
  </si>
  <si>
    <t>Distribution-Operation supervi - Public Relations 8700-04146</t>
  </si>
  <si>
    <t>Sales-Demonstrating and sellin - Association Dues 9120-07510</t>
  </si>
  <si>
    <t>Maintenance of measuring and r - Postage/Delivery Services 8890-05111</t>
  </si>
  <si>
    <t>Distribution-Operation supervi - 842 Copier Lease Expense 8700-05215</t>
  </si>
  <si>
    <t>Mains and Services Expenses - Employee Development 8740-05420</t>
  </si>
  <si>
    <t>Maintenance of measuring and r - Contract Labor 8890-06111</t>
  </si>
  <si>
    <t>Maintenance of meters and hous - Contract Labor 8930-06111</t>
  </si>
  <si>
    <t>A&amp;G-Regulatory commission expe - Contract Labor 9280-06111</t>
  </si>
  <si>
    <t>Mains expenses - Misc General Expense 8560-07590</t>
  </si>
  <si>
    <t>Meter and house regulator expe - Misc General Expense 8780-07590</t>
  </si>
  <si>
    <t>Distribution-Rents - 842 Variable Real Estate Lease Expen 8810-04561</t>
  </si>
  <si>
    <t>Customer service-Operating inf - Employee Development 9090-05420</t>
  </si>
  <si>
    <t>ATM-Dal-Controller Misc - CC1903</t>
  </si>
  <si>
    <t>Sales-Demonstrating and sellin - Promo Other, Misc 9120-04021</t>
  </si>
  <si>
    <t>A&amp;G-Office supplies &amp; expense - Promo Other, Misc 9210-04021</t>
  </si>
  <si>
    <t>A&amp;G-Office supplies &amp; expense - Advertising 9210-04044</t>
  </si>
  <si>
    <t>Miscellaneous general expenses - Director's Fees 9302-04111</t>
  </si>
  <si>
    <t>Miscellaneous general expenses - Board Meeting Expenses 9302-04112</t>
  </si>
  <si>
    <t>Miscellaneous general expenses - Directors Retirement Expenses 9302-04113</t>
  </si>
  <si>
    <t>Miscellaneous general expenses - Newswire/Blast Fax/Mail List 9302-04120</t>
  </si>
  <si>
    <t>A&amp;G-Office supplies &amp; expense - Inv Relations/Bnkg Inst 9210-04121</t>
  </si>
  <si>
    <t>A&amp;G-Office supplies &amp; expense - Annual Report Design, Printing &amp; Dis 9210-04122</t>
  </si>
  <si>
    <t>Sales-Demonstrating and sellin - Annual Report Design, Printing &amp; Dis 9120-04122</t>
  </si>
  <si>
    <t>Miscellaneous general expenses - Proxy Solicitation Exp 9302-04125</t>
  </si>
  <si>
    <t>Miscellaneous general expenses - Transfer Agent  Administration 9302-04126</t>
  </si>
  <si>
    <t>Miscellaneous general expenses - Tr &amp; Reg of Bonds/Debt Fee 9302-04127</t>
  </si>
  <si>
    <t>Miscellaneous general expenses - NYSE Fees &amp; Exps 9302-04129</t>
  </si>
  <si>
    <t>Miscellaneous general expenses - Reimbursement of Fraud Payments 9302-04135</t>
  </si>
  <si>
    <t>Miscellaneous general expenses - Analyst Activities 9302-04140</t>
  </si>
  <si>
    <t>A&amp;G-Office supplies &amp; expense - Web Site 9210-04141</t>
  </si>
  <si>
    <t>A&amp;G-Office supplies &amp; expense - Printing/Slides/Graphics 9210-04145</t>
  </si>
  <si>
    <t>Miscellaneous general expenses - Printing/Slides/Graphics 9302-04145</t>
  </si>
  <si>
    <t>A&amp;G-Outside services employed - Postage/Delivery Services 9230-05111</t>
  </si>
  <si>
    <t>A&amp;G-Office supplies &amp; expense - 842 Copier Lease Expense 9210-05215</t>
  </si>
  <si>
    <t>A&amp;G-Administrative &amp; general s - Meals and Entertainment 9200-05411</t>
  </si>
  <si>
    <t>A&amp;G-Office supplies &amp; expense - Lodging 9210-05414</t>
  </si>
  <si>
    <t>A&amp;G-Administrative &amp; general s - Misc Employee Expense 9200-05419</t>
  </si>
  <si>
    <t>A&amp;G-Outside services employed - Misc Employee Expense 9230-05419</t>
  </si>
  <si>
    <t>A&amp;G-Outside services employed - Employee Development 9230-05420</t>
  </si>
  <si>
    <t>Miscellaneous general expenses - Training 9302-05421</t>
  </si>
  <si>
    <t>A&amp;G-Office supplies &amp; expense - Books &amp; Manuals 9210-05424</t>
  </si>
  <si>
    <t>A&amp;G-Office supplies &amp; expense - Regulatory Compliance Training 9210-05425</t>
  </si>
  <si>
    <t>A&amp;G-Office supplies &amp; expense - Safety Training 9210-05426</t>
  </si>
  <si>
    <t>A&amp;G-Office supplies &amp; expense - Computer Skills &amp; Systems Training 9210-05428</t>
  </si>
  <si>
    <t>Miscellaneous general expenses - Computer Skills &amp; Systems Training 9302-05428</t>
  </si>
  <si>
    <t>A&amp;G-Outside services employed - Settlement 9230-05418</t>
  </si>
  <si>
    <t>A&amp;G-Office supplies &amp; expense - Gas Supplies Services 9210-05430</t>
  </si>
  <si>
    <t>A&amp;G-Administrative &amp; general s - Contract Labor 9200-06111</t>
  </si>
  <si>
    <t>Miscellaneous general expenses - Contract Labor 9302-06111</t>
  </si>
  <si>
    <t>A&amp;G-Rents - Contract Labor 9310-06111</t>
  </si>
  <si>
    <t>A&amp;G-Maintenance of general pla - Contract Labor 9320-06111</t>
  </si>
  <si>
    <t>Miscellaneous general expenses - Legal 9302-06121</t>
  </si>
  <si>
    <t>A&amp;G-Office supplies &amp; expense - Legal 9210-06121</t>
  </si>
  <si>
    <t>A&amp;G-Administrative &amp; general s - Misc General Expense 9200-07590</t>
  </si>
  <si>
    <t>A&amp;G-Outside services employed - Misc General Expense 9230-07590</t>
  </si>
  <si>
    <t>Miscellaneous general expenses - Misc General Expense 9302-07590</t>
  </si>
  <si>
    <t>A&amp;G-Maintenance of general pla - Offsite Storage 9320-04065</t>
  </si>
  <si>
    <t>Distribution-Other expenses - Software Maintenance 8800-04201</t>
  </si>
  <si>
    <t>A&amp;G-Outside services employed - Software Maintenance 9230-04201</t>
  </si>
  <si>
    <t>Miscellaneous general expenses - Software Maintenance 9302-04201</t>
  </si>
  <si>
    <t>A&amp;G-Office supplies &amp; expense - Inventory Materials 9210-02001</t>
  </si>
  <si>
    <t>A&amp;G-Outside services employed - Inventory Materials 9230-02001</t>
  </si>
  <si>
    <t>A&amp;G-Office supplies &amp; expense - Non-Inventory Supplies 9210-02005</t>
  </si>
  <si>
    <t>A&amp;G-Rents - Non-Inventory Supplies 9310-02005</t>
  </si>
  <si>
    <t>A&amp;G-Office supplies &amp; expense - Purchasing Card Charges 9210-02006</t>
  </si>
  <si>
    <t>A&amp;G-Administrative &amp; general s - Office Supplies 9200-05010</t>
  </si>
  <si>
    <t>A&amp;G-Outside services employed - Office Supplies 9230-05010</t>
  </si>
  <si>
    <t>A&amp;G-Office supplies &amp; expense - Heavy Equipment 9210-04302</t>
  </si>
  <si>
    <t>A&amp;G-Injuries &amp; damages - Insurance Reserve 9250-07115</t>
  </si>
  <si>
    <t>A&amp;G-Injuries &amp; damages - Insurance - D&amp;O 9250-07119</t>
  </si>
  <si>
    <t>A&amp;G-Office supplies &amp; expense - Environmental &amp; Safety 9210-07120</t>
  </si>
  <si>
    <t>A&amp;G-Injuries &amp; damages - Insurance - Public Liability 9250-07121</t>
  </si>
  <si>
    <t>January</t>
  </si>
  <si>
    <t>February</t>
  </si>
  <si>
    <t>March</t>
  </si>
  <si>
    <t>April</t>
  </si>
  <si>
    <t>May</t>
  </si>
  <si>
    <t>June</t>
  </si>
  <si>
    <t>A9010-01000</t>
  </si>
  <si>
    <t>A9030-01000</t>
  </si>
  <si>
    <t>A9200-01000</t>
  </si>
  <si>
    <t>A8740-01000</t>
  </si>
  <si>
    <t>A9200-01001</t>
  </si>
  <si>
    <t>A9200-01002</t>
  </si>
  <si>
    <t>A8740-01008</t>
  </si>
  <si>
    <t>A9010-01008</t>
  </si>
  <si>
    <t>A9030-01008</t>
  </si>
  <si>
    <t>A9200-01008</t>
  </si>
  <si>
    <t>A9200-01011</t>
  </si>
  <si>
    <t>A9200-01012</t>
  </si>
  <si>
    <t>A9260-01202</t>
  </si>
  <si>
    <t>A9260-01203</t>
  </si>
  <si>
    <t>A9260-01251</t>
  </si>
  <si>
    <t>A9260-01257</t>
  </si>
  <si>
    <t>A9260-01263</t>
  </si>
  <si>
    <t>A9260-01266</t>
  </si>
  <si>
    <t>A9260-01269</t>
  </si>
  <si>
    <t>A9260-01294</t>
  </si>
  <si>
    <t>A9260-01297</t>
  </si>
  <si>
    <t>A9210-07421</t>
  </si>
  <si>
    <t>A9260-07421</t>
  </si>
  <si>
    <t>A9260-07458</t>
  </si>
  <si>
    <t>A9260-07460</t>
  </si>
  <si>
    <t>A9260-07463</t>
  </si>
  <si>
    <t>A9010-07499</t>
  </si>
  <si>
    <t>A9030-07499</t>
  </si>
  <si>
    <t>A9210-07499</t>
  </si>
  <si>
    <t>A9240-04069</t>
  </si>
  <si>
    <t>A9250-04070</t>
  </si>
  <si>
    <t>A9310-04561</t>
  </si>
  <si>
    <t>A9310-04578</t>
  </si>
  <si>
    <t>A9210-04582</t>
  </si>
  <si>
    <t>A9030-04590</t>
  </si>
  <si>
    <t>A9210-04590</t>
  </si>
  <si>
    <t>A9310-04590</t>
  </si>
  <si>
    <t>A8740-03002</t>
  </si>
  <si>
    <t>A9210-03004</t>
  </si>
  <si>
    <t>A8740-03004</t>
  </si>
  <si>
    <t>A8740-04560</t>
  </si>
  <si>
    <t>A8740-04563</t>
  </si>
  <si>
    <t>A9010-05010</t>
  </si>
  <si>
    <t>A9030-05010</t>
  </si>
  <si>
    <t>A9210-05010</t>
  </si>
  <si>
    <t>A9210-04201</t>
  </si>
  <si>
    <t>A9320-04201</t>
  </si>
  <si>
    <t>A9030-04212</t>
  </si>
  <si>
    <t>A9210-04212</t>
  </si>
  <si>
    <t>A9320-04212</t>
  </si>
  <si>
    <t>A9210-05310</t>
  </si>
  <si>
    <t>A9210-05312</t>
  </si>
  <si>
    <t>A9210-05314</t>
  </si>
  <si>
    <t>A9210-05316</t>
  </si>
  <si>
    <t>A9210-05331</t>
  </si>
  <si>
    <t>A9210-05364</t>
  </si>
  <si>
    <t>A9210-05376</t>
  </si>
  <si>
    <t>A9210-05377</t>
  </si>
  <si>
    <t>A9030-05377</t>
  </si>
  <si>
    <t>A9210-04040</t>
  </si>
  <si>
    <t>A9030-04130</t>
  </si>
  <si>
    <t>A9210-05415</t>
  </si>
  <si>
    <t>A9210-07510</t>
  </si>
  <si>
    <t>A9030-05111</t>
  </si>
  <si>
    <t>A9210-05111</t>
  </si>
  <si>
    <t>A9010-05411</t>
  </si>
  <si>
    <t>A9030-05411</t>
  </si>
  <si>
    <t>A9210-05411</t>
  </si>
  <si>
    <t>A9030-05412</t>
  </si>
  <si>
    <t>A9210-05412</t>
  </si>
  <si>
    <t>A9030-05413</t>
  </si>
  <si>
    <t>A9010-05414</t>
  </si>
  <si>
    <t>A9210-05419</t>
  </si>
  <si>
    <t>A9210-05420</t>
  </si>
  <si>
    <t>A9210-06111</t>
  </si>
  <si>
    <t>A9230-06111</t>
  </si>
  <si>
    <t>A9230-06121</t>
  </si>
  <si>
    <t>A9210-07590</t>
  </si>
  <si>
    <t>A8750-01000</t>
  </si>
  <si>
    <t>A8700-01002</t>
  </si>
  <si>
    <t>A8750-01008</t>
  </si>
  <si>
    <t>A9200-01010</t>
  </si>
  <si>
    <t>A&amp;G-Administrative &amp; general s - PTO Accrual 9200-01010</t>
  </si>
  <si>
    <t>A8700-01011</t>
  </si>
  <si>
    <t>Customer accounts-Operation su - Service Awards 9010-07421</t>
  </si>
  <si>
    <t>A9310-04581</t>
  </si>
  <si>
    <t>A&amp;G-Rents - Non 842 Building Lease/Rents 9310-04581</t>
  </si>
  <si>
    <t>A9030-04582</t>
  </si>
  <si>
    <t>A9030-02005</t>
  </si>
  <si>
    <t>A9210-02005</t>
  </si>
  <si>
    <t>A8700-05010</t>
  </si>
  <si>
    <t>A9302-04201</t>
  </si>
  <si>
    <t>Customer accounts-Operation su - Cell phone equipment and accessories 9010-05377</t>
  </si>
  <si>
    <t>A9030-04040</t>
  </si>
  <si>
    <t>Customer accounts-Customer rec - Community Rel&amp;Trade Shows 9030-04040</t>
  </si>
  <si>
    <t>Customer accounts-Customer rec - Membership Fees 9030-05415</t>
  </si>
  <si>
    <t>A9210-05215</t>
  </si>
  <si>
    <t>A8740-05411</t>
  </si>
  <si>
    <t>A9010-05413</t>
  </si>
  <si>
    <t>Customer accounts-Operation su - Transportation 9010-05413</t>
  </si>
  <si>
    <t>A9210-05413</t>
  </si>
  <si>
    <t>A9230-05413</t>
  </si>
  <si>
    <t>A&amp;G-Outside services employed - Transportation 9230-05413</t>
  </si>
  <si>
    <t>A9210-05414</t>
  </si>
  <si>
    <t>A9030-05414</t>
  </si>
  <si>
    <t>Customer accounts-Customer rec - Lodging 9030-05414</t>
  </si>
  <si>
    <t>A9210-05421</t>
  </si>
  <si>
    <t>A9210-05424</t>
  </si>
  <si>
    <t>A9210-05426</t>
  </si>
  <si>
    <t>A8700-01000</t>
  </si>
  <si>
    <t>A8560-01006</t>
  </si>
  <si>
    <t>A9200-01006</t>
  </si>
  <si>
    <t>A8700-01008</t>
  </si>
  <si>
    <t>A8560-01014</t>
  </si>
  <si>
    <t>A9200-01014</t>
  </si>
  <si>
    <t>A9260-01206</t>
  </si>
  <si>
    <t>A9260-01207</t>
  </si>
  <si>
    <t>A9250-01208</t>
  </si>
  <si>
    <t>A9250-01221</t>
  </si>
  <si>
    <t>A9260-01252</t>
  </si>
  <si>
    <t>A9260-01258</t>
  </si>
  <si>
    <t>A9260-01261</t>
  </si>
  <si>
    <t>A9260-01264</t>
  </si>
  <si>
    <t>A9260-01267</t>
  </si>
  <si>
    <t>A9260-01270</t>
  </si>
  <si>
    <t>A9260-01295</t>
  </si>
  <si>
    <t>A9260-01296</t>
  </si>
  <si>
    <t>A9260-01298</t>
  </si>
  <si>
    <t>A9260-01299</t>
  </si>
  <si>
    <t>A9230-07496</t>
  </si>
  <si>
    <t>A9210-07443</t>
  </si>
  <si>
    <t>A9260-07447</t>
  </si>
  <si>
    <t>A9210-07449</t>
  </si>
  <si>
    <t>A9260-07452</t>
  </si>
  <si>
    <t>A9260-07486</t>
  </si>
  <si>
    <t>A9260-07487</t>
  </si>
  <si>
    <t>A9260-07488</t>
  </si>
  <si>
    <t>A9260-07489</t>
  </si>
  <si>
    <t>A9260-07492</t>
  </si>
  <si>
    <t>A9210-07495</t>
  </si>
  <si>
    <t>A9230-07497</t>
  </si>
  <si>
    <t>A9260-07499</t>
  </si>
  <si>
    <t>A9310-07499</t>
  </si>
  <si>
    <t>A8700-07499</t>
  </si>
  <si>
    <t>A8740-07499</t>
  </si>
  <si>
    <t>A9210-04070</t>
  </si>
  <si>
    <t>A9250-07115</t>
  </si>
  <si>
    <t>A9250-07119</t>
  </si>
  <si>
    <t>A9210-07120</t>
  </si>
  <si>
    <t>A9250-07121</t>
  </si>
  <si>
    <t>A8740-03009</t>
  </si>
  <si>
    <t>A8740-04301</t>
  </si>
  <si>
    <t>A9210-04302</t>
  </si>
  <si>
    <t>A8740-04302</t>
  </si>
  <si>
    <t>A8810-04309</t>
  </si>
  <si>
    <t>A9210-02001</t>
  </si>
  <si>
    <t>A9230-02001</t>
  </si>
  <si>
    <t>A9310-02005</t>
  </si>
  <si>
    <t>A9210-02006</t>
  </si>
  <si>
    <t>A9200-05010</t>
  </si>
  <si>
    <t>A9230-05010</t>
  </si>
  <si>
    <t>A9320-04065</t>
  </si>
  <si>
    <t>A8800-04201</t>
  </si>
  <si>
    <t>A9230-04201</t>
  </si>
  <si>
    <t>A8700-05331</t>
  </si>
  <si>
    <t>A9230-05364</t>
  </si>
  <si>
    <t>A9210-05390</t>
  </si>
  <si>
    <t>A8700-04002</t>
  </si>
  <si>
    <t>A9120-04021</t>
  </si>
  <si>
    <t>A9210-04021</t>
  </si>
  <si>
    <t>A9120-04044</t>
  </si>
  <si>
    <t>A9210-04044</t>
  </si>
  <si>
    <t>A9120-04046</t>
  </si>
  <si>
    <t>A9210-04046</t>
  </si>
  <si>
    <t>A9302-04111</t>
  </si>
  <si>
    <t>A9302-04112</t>
  </si>
  <si>
    <t>A9302-04113</t>
  </si>
  <si>
    <t>A9302-04120</t>
  </si>
  <si>
    <t>A9210-04121</t>
  </si>
  <si>
    <t>A9210-04122</t>
  </si>
  <si>
    <t>A9120-04122</t>
  </si>
  <si>
    <t>A9302-04125</t>
  </si>
  <si>
    <t>A9302-04126</t>
  </si>
  <si>
    <t>A9302-04127</t>
  </si>
  <si>
    <t>A9302-04129</t>
  </si>
  <si>
    <t>A9302-04135</t>
  </si>
  <si>
    <t>A9302-04140</t>
  </si>
  <si>
    <t>A9210-04141</t>
  </si>
  <si>
    <t>A9210-04145</t>
  </si>
  <si>
    <t>A9302-04145</t>
  </si>
  <si>
    <t>A9210-05417</t>
  </si>
  <si>
    <t>A9302-07510</t>
  </si>
  <si>
    <t>A9230-05111</t>
  </si>
  <si>
    <t>A9200-05411</t>
  </si>
  <si>
    <t>A8700-05411</t>
  </si>
  <si>
    <t>A9200-05419</t>
  </si>
  <si>
    <t>A9230-05419</t>
  </si>
  <si>
    <t>A8700-05419</t>
  </si>
  <si>
    <t>A9230-05420</t>
  </si>
  <si>
    <t>A8740-05421</t>
  </si>
  <si>
    <t>A9302-05421</t>
  </si>
  <si>
    <t>A9210-05425</t>
  </si>
  <si>
    <t>A9210-05427</t>
  </si>
  <si>
    <t>A9210-05428</t>
  </si>
  <si>
    <t>A9302-05428</t>
  </si>
  <si>
    <t>A9230-05418</t>
  </si>
  <si>
    <t>A9210-05430</t>
  </si>
  <si>
    <t>A8700-06111</t>
  </si>
  <si>
    <t>A9200-06111</t>
  </si>
  <si>
    <t>A9302-06111</t>
  </si>
  <si>
    <t>A9310-06111</t>
  </si>
  <si>
    <t>A9320-06111</t>
  </si>
  <si>
    <t>A9302-06121</t>
  </si>
  <si>
    <t>A9210-06121</t>
  </si>
  <si>
    <t>A9200-04863</t>
  </si>
  <si>
    <t>A9200-07590</t>
  </si>
  <si>
    <t>A9230-07590</t>
  </si>
  <si>
    <t>A9302-07590</t>
  </si>
  <si>
    <t>A8740-07590</t>
  </si>
  <si>
    <t>A8560-01008</t>
  </si>
  <si>
    <t>A8810-04308</t>
  </si>
  <si>
    <t>A8810-04561</t>
  </si>
  <si>
    <t>A9210-04564</t>
  </si>
  <si>
    <t>A&amp;G-Office supplies &amp; expense - 842 Variable Copier Lease Expense 9210-04564</t>
  </si>
  <si>
    <t>A9210-04575</t>
  </si>
  <si>
    <t>A&amp;G-Office supplies &amp; expense - 842 Short Term Lease Expense 9210-04575</t>
  </si>
  <si>
    <t>A9210-04581</t>
  </si>
  <si>
    <t>A&amp;G-Office supplies &amp; expense - Non 842 Building Lease/Rents 9210-04581</t>
  </si>
  <si>
    <t>A9310-04582</t>
  </si>
  <si>
    <t>A&amp;G-Rents - Building Maintenance 9310-04582</t>
  </si>
  <si>
    <t>A9320-04582</t>
  </si>
  <si>
    <t>A&amp;G-Maintenance of general pla - Building Maintenance 9320-04582</t>
  </si>
  <si>
    <t>A9100-05010</t>
  </si>
  <si>
    <t>Customer service-Miscellaneous - Office Supplies 9100-05010</t>
  </si>
  <si>
    <t>A9302-05010</t>
  </si>
  <si>
    <t>Miscellaneous general expenses - Office Supplies 9302-05010</t>
  </si>
  <si>
    <t>A9310-04201</t>
  </si>
  <si>
    <t>A&amp;G-Rents - Software Maintenance 9310-04201</t>
  </si>
  <si>
    <t>A9302-04212</t>
  </si>
  <si>
    <t>Miscellaneous general expenses - IT Equipment 9302-04212</t>
  </si>
  <si>
    <t>A9320-04021</t>
  </si>
  <si>
    <t>A&amp;G-Maintenance of general pla - Promo Other, Misc 9320-04021</t>
  </si>
  <si>
    <t>A9302-05415</t>
  </si>
  <si>
    <t>A8700-05416</t>
  </si>
  <si>
    <t>Distribution-Operation supervi - Club Dues - Nondeductible 8700-05416</t>
  </si>
  <si>
    <t>A9302-05111</t>
  </si>
  <si>
    <t>Miscellaneous general expenses - Postage/Delivery Services 9302-05111</t>
  </si>
  <si>
    <t>A9320-05111</t>
  </si>
  <si>
    <t>A&amp;G-Maintenance of general pla - Postage/Delivery Services 9320-05111</t>
  </si>
  <si>
    <t>A9210-05410</t>
  </si>
  <si>
    <t>A&amp;G-Office supplies &amp; expense - Misc - Nondeductible 9210-05410</t>
  </si>
  <si>
    <t>A9110-05411</t>
  </si>
  <si>
    <t>A9302-05411</t>
  </si>
  <si>
    <t>Miscellaneous general expenses - Meals and Entertainment 9302-05411</t>
  </si>
  <si>
    <t>A8700-05413</t>
  </si>
  <si>
    <t>A8740-05413</t>
  </si>
  <si>
    <t>Mains and Services Expenses - Transportation 8740-05413</t>
  </si>
  <si>
    <t>A9110-05413</t>
  </si>
  <si>
    <t>A9110-05414</t>
  </si>
  <si>
    <t>A8700-05414</t>
  </si>
  <si>
    <t>A8740-05414</t>
  </si>
  <si>
    <t>Mains and Services Expenses - Lodging 8740-05414</t>
  </si>
  <si>
    <t>A8800-05421</t>
  </si>
  <si>
    <t>Distribution-Other expenses - Training 8800-05421</t>
  </si>
  <si>
    <t>A9230-05421</t>
  </si>
  <si>
    <t>A&amp;G-Outside services employed - Training 9230-05421</t>
  </si>
  <si>
    <t>A9302-05427</t>
  </si>
  <si>
    <t>Miscellaneous general expenses - Technical (Job Skills) Training 9302-05427</t>
  </si>
  <si>
    <t>A8800-06111</t>
  </si>
  <si>
    <t>A9030-06116</t>
  </si>
  <si>
    <t>A8870-01000</t>
  </si>
  <si>
    <t>A8910-01000</t>
  </si>
  <si>
    <t>A8920-01000</t>
  </si>
  <si>
    <t>A9020-01000</t>
  </si>
  <si>
    <t>A9090-01000</t>
  </si>
  <si>
    <t>A9110-01000</t>
  </si>
  <si>
    <t>A8160-01000</t>
  </si>
  <si>
    <t>A8170-01000</t>
  </si>
  <si>
    <t>A8180-01000</t>
  </si>
  <si>
    <t>A8200-01000</t>
  </si>
  <si>
    <t>A8210-01000</t>
  </si>
  <si>
    <t>A8410-01000</t>
  </si>
  <si>
    <t>A8560-01000</t>
  </si>
  <si>
    <t>A8570-01000</t>
  </si>
  <si>
    <t>A8630-01000</t>
  </si>
  <si>
    <t>A8760-01000</t>
  </si>
  <si>
    <t>A8780-01000</t>
  </si>
  <si>
    <t>A8700-01001</t>
  </si>
  <si>
    <t>A8160-01008</t>
  </si>
  <si>
    <t>A8170-01008</t>
  </si>
  <si>
    <t>A8180-01008</t>
  </si>
  <si>
    <t>A8200-01008</t>
  </si>
  <si>
    <t>A8210-01008</t>
  </si>
  <si>
    <t>A8340-01008</t>
  </si>
  <si>
    <t>A8410-01008</t>
  </si>
  <si>
    <t>A8570-01008</t>
  </si>
  <si>
    <t>A8630-01008</t>
  </si>
  <si>
    <t>A8760-01008</t>
  </si>
  <si>
    <t>A8780-01008</t>
  </si>
  <si>
    <t>A8870-01008</t>
  </si>
  <si>
    <t>A8910-01008</t>
  </si>
  <si>
    <t>A8920-01008</t>
  </si>
  <si>
    <t>A9020-01008</t>
  </si>
  <si>
    <t>A9090-01008</t>
  </si>
  <si>
    <t>A9110-01008</t>
  </si>
  <si>
    <t>A8700-01012</t>
  </si>
  <si>
    <t>A9260-07443</t>
  </si>
  <si>
    <t>A8700-07443</t>
  </si>
  <si>
    <t>A8740-07443</t>
  </si>
  <si>
    <t>A8750-07443</t>
  </si>
  <si>
    <t>A8780-07443</t>
  </si>
  <si>
    <t>A8560-07443</t>
  </si>
  <si>
    <t>A9260-07444</t>
  </si>
  <si>
    <t>A8700-07444</t>
  </si>
  <si>
    <t>A8740-07444</t>
  </si>
  <si>
    <t>A8750-07444</t>
  </si>
  <si>
    <t>A8780-07444</t>
  </si>
  <si>
    <t>A8560-07444</t>
  </si>
  <si>
    <t>A8560-07499</t>
  </si>
  <si>
    <t>A8750-07499</t>
  </si>
  <si>
    <t>A8780-07499</t>
  </si>
  <si>
    <t>A9240-04072</t>
  </si>
  <si>
    <t>A8740-07120</t>
  </si>
  <si>
    <t>A8750-07120</t>
  </si>
  <si>
    <t>A9020-04562</t>
  </si>
  <si>
    <t>A8700-04564</t>
  </si>
  <si>
    <t>A8810-04578</t>
  </si>
  <si>
    <t>A8250-04580</t>
  </si>
  <si>
    <t>A8810-04580</t>
  </si>
  <si>
    <t>A8770-04580</t>
  </si>
  <si>
    <t>A8250-04581</t>
  </si>
  <si>
    <t>A8810-04581</t>
  </si>
  <si>
    <t>A8770-04581</t>
  </si>
  <si>
    <t>A8810-04582</t>
  </si>
  <si>
    <t>A8700-04582</t>
  </si>
  <si>
    <t>A8740-04582</t>
  </si>
  <si>
    <t>A8170-04590</t>
  </si>
  <si>
    <t>A8180-04590</t>
  </si>
  <si>
    <t>A8190-04590</t>
  </si>
  <si>
    <t>A8200-04590</t>
  </si>
  <si>
    <t>A8210-04590</t>
  </si>
  <si>
    <t>A8250-04590</t>
  </si>
  <si>
    <t>A8550-04590</t>
  </si>
  <si>
    <t>A8560-04590</t>
  </si>
  <si>
    <t>A8570-04590</t>
  </si>
  <si>
    <t>A8700-04590</t>
  </si>
  <si>
    <t>A8710-04590</t>
  </si>
  <si>
    <t>A8740-04590</t>
  </si>
  <si>
    <t>A8750-04590</t>
  </si>
  <si>
    <t>A8770-04590</t>
  </si>
  <si>
    <t>A8780-04590</t>
  </si>
  <si>
    <t>A8810-04590</t>
  </si>
  <si>
    <t>A9020-04590</t>
  </si>
  <si>
    <t>A8560-04599</t>
  </si>
  <si>
    <t>A8700-04599</t>
  </si>
  <si>
    <t>A8810-04599</t>
  </si>
  <si>
    <t>A8180-04599</t>
  </si>
  <si>
    <t>A9020-05353</t>
  </si>
  <si>
    <t>A8740-03003</t>
  </si>
  <si>
    <t>A8750-03003</t>
  </si>
  <si>
    <t>A8560-03003</t>
  </si>
  <si>
    <t>A8700-03003</t>
  </si>
  <si>
    <t>A8750-03004</t>
  </si>
  <si>
    <t>A8560-03004</t>
  </si>
  <si>
    <t>A8700-03004</t>
  </si>
  <si>
    <t>A8560-04302</t>
  </si>
  <si>
    <t>A8700-04302</t>
  </si>
  <si>
    <t>A8750-04302</t>
  </si>
  <si>
    <t>A8810-04307</t>
  </si>
  <si>
    <t>A8560-04307</t>
  </si>
  <si>
    <t>A8700-04307</t>
  </si>
  <si>
    <t>A8740-04307</t>
  </si>
  <si>
    <t>A8750-04307</t>
  </si>
  <si>
    <t>A8740-04309</t>
  </si>
  <si>
    <t>A8700-02001</t>
  </si>
  <si>
    <t>A8711-02001</t>
  </si>
  <si>
    <t>A8740-02001</t>
  </si>
  <si>
    <t>A8750-02001</t>
  </si>
  <si>
    <t>A8700-02004</t>
  </si>
  <si>
    <t>A8711-02004</t>
  </si>
  <si>
    <t>A8740-02004</t>
  </si>
  <si>
    <t>A8750-02004</t>
  </si>
  <si>
    <t>A8711-02005</t>
  </si>
  <si>
    <t>A8740-02005</t>
  </si>
  <si>
    <t>A8750-02005</t>
  </si>
  <si>
    <t>A8760-02005</t>
  </si>
  <si>
    <t>A8780-02005</t>
  </si>
  <si>
    <t>A8790-02005</t>
  </si>
  <si>
    <t>A8800-02005</t>
  </si>
  <si>
    <t>A8810-02005</t>
  </si>
  <si>
    <t>A8890-02005</t>
  </si>
  <si>
    <t>A8940-02005</t>
  </si>
  <si>
    <t>A8160-02005</t>
  </si>
  <si>
    <t>A8170-02005</t>
  </si>
  <si>
    <t>A8180-02005</t>
  </si>
  <si>
    <t>A8200-02005</t>
  </si>
  <si>
    <t>A8210-02005</t>
  </si>
  <si>
    <t>A8560-02005</t>
  </si>
  <si>
    <t>A8700-02005</t>
  </si>
  <si>
    <t>A8740-05010</t>
  </si>
  <si>
    <t>A8750-05010</t>
  </si>
  <si>
    <t>A8780-05010</t>
  </si>
  <si>
    <t>A9090-05010</t>
  </si>
  <si>
    <t>A8700-04212</t>
  </si>
  <si>
    <t>A8700-05310</t>
  </si>
  <si>
    <t>A8700-05312</t>
  </si>
  <si>
    <t>A8700-05314</t>
  </si>
  <si>
    <t>A9020-05351</t>
  </si>
  <si>
    <t>A8700-05364</t>
  </si>
  <si>
    <t>A8700-05376</t>
  </si>
  <si>
    <t>A8750-05377</t>
  </si>
  <si>
    <t>A8700-05377</t>
  </si>
  <si>
    <t>A8740-05377</t>
  </si>
  <si>
    <t>A8740-05399</t>
  </si>
  <si>
    <t>A8750-05399</t>
  </si>
  <si>
    <t>A8700-05399</t>
  </si>
  <si>
    <t>A9110-04040</t>
  </si>
  <si>
    <t>A9130-04040</t>
  </si>
  <si>
    <t>A9130-04044</t>
  </si>
  <si>
    <t>A9090-04046</t>
  </si>
  <si>
    <t>A8700-04146</t>
  </si>
  <si>
    <t>A8740-05415</t>
  </si>
  <si>
    <t>A8700-05417</t>
  </si>
  <si>
    <t>A8700-07510</t>
  </si>
  <si>
    <t>A9120-07510</t>
  </si>
  <si>
    <t>A8700-05111</t>
  </si>
  <si>
    <t>A8740-05111</t>
  </si>
  <si>
    <t>A8780-05111</t>
  </si>
  <si>
    <t>A8800-05111</t>
  </si>
  <si>
    <t>A8890-05111</t>
  </si>
  <si>
    <t>A9110-05111</t>
  </si>
  <si>
    <t>A8700-05215</t>
  </si>
  <si>
    <t>A9090-05411</t>
  </si>
  <si>
    <t>A9260-05411</t>
  </si>
  <si>
    <t>A8410-05411</t>
  </si>
  <si>
    <t>A8750-05411</t>
  </si>
  <si>
    <t>A8780-05411</t>
  </si>
  <si>
    <t>A9090-05413</t>
  </si>
  <si>
    <t>A8410-05414</t>
  </si>
  <si>
    <t>A8740-05419</t>
  </si>
  <si>
    <t>A8740-05420</t>
  </si>
  <si>
    <t>A8700-05421</t>
  </si>
  <si>
    <t>A8700-05425</t>
  </si>
  <si>
    <t>A9250-05418</t>
  </si>
  <si>
    <t>A8160-06111</t>
  </si>
  <si>
    <t>A8740-06111</t>
  </si>
  <si>
    <t>A8750-06111</t>
  </si>
  <si>
    <t>A8870-06111</t>
  </si>
  <si>
    <t>A8890-06111</t>
  </si>
  <si>
    <t>A8930-06111</t>
  </si>
  <si>
    <t>A9280-06111</t>
  </si>
  <si>
    <t>A9030-06112</t>
  </si>
  <si>
    <t>A9030-07590</t>
  </si>
  <si>
    <t>A9270-07590</t>
  </si>
  <si>
    <t>A9280-07590</t>
  </si>
  <si>
    <t>A8160-07590</t>
  </si>
  <si>
    <t>A8560-07590</t>
  </si>
  <si>
    <t>A8700-07590</t>
  </si>
  <si>
    <t>A8750-07590</t>
  </si>
  <si>
    <t>A8780-07590</t>
  </si>
  <si>
    <t>A9210-07592</t>
  </si>
  <si>
    <t>A8700-09911</t>
  </si>
  <si>
    <t>A8890-01000</t>
  </si>
  <si>
    <t>A8340-01000</t>
  </si>
  <si>
    <t>Maintenance of compressor stat - Non-project Labor 8340-01000</t>
  </si>
  <si>
    <t>A8700-01006</t>
  </si>
  <si>
    <t>A8890-01008</t>
  </si>
  <si>
    <t>A9260-01253</t>
  </si>
  <si>
    <t>A&amp;G-Employee pensions and bene - Medical Benefits Projects 9260-01253</t>
  </si>
  <si>
    <t>A9260-01259</t>
  </si>
  <si>
    <t>A&amp;G-Employee pensions and bene - ESOP Benefits Projects 9260-01259</t>
  </si>
  <si>
    <t>A9260-01265</t>
  </si>
  <si>
    <t>A&amp;G-Employee pensions and bene - RSP FACC Benefits Projects 9260-01265</t>
  </si>
  <si>
    <t>A9260-01268</t>
  </si>
  <si>
    <t>A&amp;G-Employee pensions and bene - Life Benefits Projects 9260-01268</t>
  </si>
  <si>
    <t>A9260-01271</t>
  </si>
  <si>
    <t>A&amp;G-Employee pensions and bene - LTD Benefits Projects 9260-01271</t>
  </si>
  <si>
    <t>A9260-01291</t>
  </si>
  <si>
    <t>A&amp;G-Employee pensions and bene - Pension Benefits Projects 9260-01291</t>
  </si>
  <si>
    <t>A9260-01292</t>
  </si>
  <si>
    <t>A&amp;G-Employee pensions and bene - OPEB Benefits Projects 9260-01292</t>
  </si>
  <si>
    <t>A9250-01293</t>
  </si>
  <si>
    <t>A&amp;G-Injuries &amp; damages - Workers Comp Benefits Projects 9250-01293</t>
  </si>
  <si>
    <t>A9100-07499</t>
  </si>
  <si>
    <t>Customer service-Miscellaneous - Misc Employee Welfare Exp 9100-07499</t>
  </si>
  <si>
    <t>A8700-07120</t>
  </si>
  <si>
    <t>A8740-04585</t>
  </si>
  <si>
    <t>Mains and Services Expenses - Railroad easements and crossings 8740-04585</t>
  </si>
  <si>
    <t>A8410-03003</t>
  </si>
  <si>
    <t>Other storage expenses-Operati - Capitalized transportation costs 8410-03003</t>
  </si>
  <si>
    <t>A8410-03004</t>
  </si>
  <si>
    <t>Other storage expenses-Operati - Vehicle Expense 8410-03004</t>
  </si>
  <si>
    <t>A9020-03004</t>
  </si>
  <si>
    <t>Customer accounts-Meter readin - Vehicle Expense 9020-03004</t>
  </si>
  <si>
    <t>A9090-02001</t>
  </si>
  <si>
    <t>Customer service-Operating inf - Inventory Materials 9090-02001</t>
  </si>
  <si>
    <t>A8560-02001</t>
  </si>
  <si>
    <t>Mains expenses - Inventory Materials 8560-02001</t>
  </si>
  <si>
    <t>A9090-02004</t>
  </si>
  <si>
    <t>Customer service-Operating inf - Warehouse Loading Charge 9090-02004</t>
  </si>
  <si>
    <t>A8560-02004</t>
  </si>
  <si>
    <t>Mains expenses - Warehouse Loading Charge 8560-02004</t>
  </si>
  <si>
    <t>A8870-02005</t>
  </si>
  <si>
    <t>Distribution-Maint of mains - Non-Inventory Supplies 8870-02005</t>
  </si>
  <si>
    <t>A8310-02005</t>
  </si>
  <si>
    <t>Storage-Maintenance of structu - Non-Inventory Supplies 8310-02005</t>
  </si>
  <si>
    <t>A8410-02005</t>
  </si>
  <si>
    <t>Other storage expenses-Operati - Non-Inventory Supplies 8410-02005</t>
  </si>
  <si>
    <t>A9020-04212</t>
  </si>
  <si>
    <t>Customer accounts-Meter readin - IT Equipment 9020-04212</t>
  </si>
  <si>
    <t>A8560-05377</t>
  </si>
  <si>
    <t>Mains expenses - Cell phone equipment and accessories 8560-05377</t>
  </si>
  <si>
    <t>A8560-05399</t>
  </si>
  <si>
    <t>Mains expenses - Capitalized Telecom Costs 8560-05399</t>
  </si>
  <si>
    <t>A9090-04040</t>
  </si>
  <si>
    <t>Customer service-Operating inf - Community Rel&amp;Trade Shows 9090-04040</t>
  </si>
  <si>
    <t>A9120-04040</t>
  </si>
  <si>
    <t>A8700-04040</t>
  </si>
  <si>
    <t>A8700-04046</t>
  </si>
  <si>
    <t>Distribution-Operation supervi - Customer Relations &amp; Assist 8700-04046</t>
  </si>
  <si>
    <t>A8410-05415</t>
  </si>
  <si>
    <t>Other storage expenses-Operati - Membership Fees 8410-05415</t>
  </si>
  <si>
    <t>A8700-05415</t>
  </si>
  <si>
    <t>A8560-05111</t>
  </si>
  <si>
    <t>Mains expenses - Postage/Delivery Services 8560-05111</t>
  </si>
  <si>
    <t>A9020-05411</t>
  </si>
  <si>
    <t>Customer accounts-Meter readin - Meals and Entertainment 9020-05411</t>
  </si>
  <si>
    <t>A8700-05412</t>
  </si>
  <si>
    <t>A8410-05413</t>
  </si>
  <si>
    <t>Other storage expenses-Operati - Transportation 8410-05413</t>
  </si>
  <si>
    <t>A8750-05413</t>
  </si>
  <si>
    <t>Distribution-Measuring and reg - Transportation 8750-05413</t>
  </si>
  <si>
    <t>A8780-05413</t>
  </si>
  <si>
    <t>Meter and house regulator expe - Transportation 8780-05413</t>
  </si>
  <si>
    <t>A9090-05414</t>
  </si>
  <si>
    <t>A8750-05414</t>
  </si>
  <si>
    <t>A8780-05414</t>
  </si>
  <si>
    <t>Meter and house regulator expe - Lodging 8780-05414</t>
  </si>
  <si>
    <t>A9020-05414</t>
  </si>
  <si>
    <t>Customer accounts-Meter readin - Lodging 9020-05414</t>
  </si>
  <si>
    <t>A8410-05420</t>
  </si>
  <si>
    <t>Other storage expenses-Operati - Employee Development 8410-05420</t>
  </si>
  <si>
    <t>A8700-05420</t>
  </si>
  <si>
    <t>A9090-05420</t>
  </si>
  <si>
    <t>A8700-05426</t>
  </si>
  <si>
    <t>A8740-05427</t>
  </si>
  <si>
    <t>Mains and Services Expenses - Technical (Job Skills) Training 8740-05427</t>
  </si>
  <si>
    <t>A8740-05429</t>
  </si>
  <si>
    <t>Mains and Services Expenses - Work Environment Training 8740-05429</t>
  </si>
  <si>
    <t>A8560-06111</t>
  </si>
  <si>
    <t>Mains expenses - Contract Labor 8560-06111</t>
  </si>
  <si>
    <t>A9020-06111</t>
  </si>
  <si>
    <t>Customer accounts-Meter readin - Contract Labor 9020-06111</t>
  </si>
  <si>
    <t>A8740-06121</t>
  </si>
  <si>
    <t>Mains and Services Expenses - Legal 8740-06121</t>
  </si>
  <si>
    <t>A9090-07590</t>
  </si>
  <si>
    <t>Customer service-Operating inf - Misc General Expense 9090-07590</t>
  </si>
  <si>
    <t>A8700-01014</t>
  </si>
  <si>
    <t>A9130-04021</t>
  </si>
  <si>
    <t>A8740-01006</t>
  </si>
  <si>
    <t>Mains and Services Expenses - O&amp;M Project Labor and Contra 8740-01006</t>
  </si>
  <si>
    <t>A8740-01014</t>
  </si>
  <si>
    <t>Mains and Services Expenses - Expense Labor Transfer Out 8740-01014</t>
  </si>
  <si>
    <t>A9130-04046</t>
  </si>
  <si>
    <t>Sales-Advertising expenses - Customer Relations &amp; Assist 9130-04046</t>
  </si>
  <si>
    <t>A9040-09927</t>
  </si>
  <si>
    <t>Customer accounts-Uncollectibl - Cust Uncol Acct-Write Off 9040-09927</t>
  </si>
  <si>
    <t>Fiscal 2023</t>
  </si>
  <si>
    <t>Fiscal 2024</t>
  </si>
  <si>
    <t>A8560-01002</t>
  </si>
  <si>
    <t>Mains expenses - Capital Labor Contra 8560-01002</t>
  </si>
  <si>
    <t>A9090-01002</t>
  </si>
  <si>
    <t>Customer service-Operating inf - Capital Labor Contra 9090-01002</t>
  </si>
  <si>
    <t>A9230-01006</t>
  </si>
  <si>
    <t>A&amp;G-Outside services employed - O&amp;M Project Labor and Contra 9230-01006</t>
  </si>
  <si>
    <t>A9302-01006</t>
  </si>
  <si>
    <t>Miscellaneous general expenses - O&amp;M Project Labor and Contra 9302-01006</t>
  </si>
  <si>
    <t>A9230-01008</t>
  </si>
  <si>
    <t>A&amp;G-Outside services employed - Expense Labor Accrual 9230-01008</t>
  </si>
  <si>
    <t>A9302-01008</t>
  </si>
  <si>
    <t>Miscellaneous general expenses - Expense Labor Accrual 9302-01008</t>
  </si>
  <si>
    <t>A8560-01011</t>
  </si>
  <si>
    <t>Mains expenses - Capital Labor Transfer In 8560-01011</t>
  </si>
  <si>
    <t>A9090-01011</t>
  </si>
  <si>
    <t>Customer service-Operating inf - Capital Labor Transfer In 9090-01011</t>
  </si>
  <si>
    <t>A9302-01013</t>
  </si>
  <si>
    <t>Miscellaneous general expenses - Expense Labor Transfer In 9302-01013</t>
  </si>
  <si>
    <t>A9200-01013</t>
  </si>
  <si>
    <t>A&amp;G-Administrative &amp; general s - Expense Labor Transfer In 9200-01013</t>
  </si>
  <si>
    <t>A9302-01014</t>
  </si>
  <si>
    <t>Miscellaneous general expenses - Expense Labor Transfer Out 9302-01014</t>
  </si>
  <si>
    <t>A9020-07499</t>
  </si>
  <si>
    <t>Customer accounts-Meter readin - Misc Employee Welfare Exp 9020-07499</t>
  </si>
  <si>
    <t>A9200-07499</t>
  </si>
  <si>
    <t>A&amp;G-Administrative &amp; general s - Misc Employee Welfare Exp 9200-07499</t>
  </si>
  <si>
    <t>Distribution-Rents - 842 Locusview Lease Expense 8810-04308</t>
  </si>
  <si>
    <t>A9010-04564</t>
  </si>
  <si>
    <t>Customer accounts-Operation su - 842 Variable Copier Lease Expense 9010-04564</t>
  </si>
  <si>
    <t>A9210-04592</t>
  </si>
  <si>
    <t>A8740-03008</t>
  </si>
  <si>
    <t>Mains and Services Expenses - 842 Vehicle Lease Expense 8740-03008</t>
  </si>
  <si>
    <t>A9020-04560</t>
  </si>
  <si>
    <t>Customer accounts-Meter readin - Non 842 Fleet Lease/Rents 9020-04560</t>
  </si>
  <si>
    <t>A8800-02001</t>
  </si>
  <si>
    <t>Distribution-Other expenses - Inventory Materials 8800-02001</t>
  </si>
  <si>
    <t>A9200-02001</t>
  </si>
  <si>
    <t>A&amp;G-Administrative &amp; general s - Inventory Materials 9200-02001</t>
  </si>
  <si>
    <t>A8520-02001</t>
  </si>
  <si>
    <t>Communication system expenses - Inventory Materials 8520-02001</t>
  </si>
  <si>
    <t>A8520-02005</t>
  </si>
  <si>
    <t>Communication system expenses - Non-Inventory Supplies 8520-02005</t>
  </si>
  <si>
    <t>A9320-05010</t>
  </si>
  <si>
    <t>A&amp;G-Maintenance of general pla - Office Supplies 9320-05010</t>
  </si>
  <si>
    <t>A8560-04201</t>
  </si>
  <si>
    <t>Mains expenses - Software Maintenance 8560-04201</t>
  </si>
  <si>
    <t>A8740-04201</t>
  </si>
  <si>
    <t>Mains and Services Expenses - Software Maintenance 8740-04201</t>
  </si>
  <si>
    <t>A9310-04212</t>
  </si>
  <si>
    <t>A&amp;G-Rents - IT Equipment 9310-04212</t>
  </si>
  <si>
    <t>A8800-05316</t>
  </si>
  <si>
    <t>Distribution-Other expenses - Telecom Maintenance &amp; Repair 8800-05316</t>
  </si>
  <si>
    <t>A8520-05316</t>
  </si>
  <si>
    <t>Communication system expenses - Telecom Maintenance &amp; Repair 8520-05316</t>
  </si>
  <si>
    <t>A9210-04002</t>
  </si>
  <si>
    <t>A&amp;G-Office supplies &amp; expense - Required By Law, Safety 9210-04002</t>
  </si>
  <si>
    <t>A9210-04120</t>
  </si>
  <si>
    <t>A&amp;G-Office supplies &amp; expense - Newswire/Blast Fax/Mail List 9210-04120</t>
  </si>
  <si>
    <t>A9230-05415</t>
  </si>
  <si>
    <t>A&amp;G-Outside services employed - Membership Fees 9230-05415</t>
  </si>
  <si>
    <t>A9210-05416</t>
  </si>
  <si>
    <t>A&amp;G-Office supplies &amp; expense - Club Dues - Nondeductible 9210-05416</t>
  </si>
  <si>
    <t>A9200-05111</t>
  </si>
  <si>
    <t>A&amp;G-Administrative &amp; general s - Postage/Delivery Services 9200-05111</t>
  </si>
  <si>
    <t>A9010-05215</t>
  </si>
  <si>
    <t>Customer accounts-Operation su - 842 Copier Lease Expense 9010-05215</t>
  </si>
  <si>
    <t>A9230-05411</t>
  </si>
  <si>
    <t>A&amp;G-Outside services employed - Meals and Entertainment 9230-05411</t>
  </si>
  <si>
    <t>A9230-05414</t>
  </si>
  <si>
    <t>A&amp;G-Outside services employed - Lodging 9230-05414</t>
  </si>
  <si>
    <t>A9030-05420</t>
  </si>
  <si>
    <t>A9030-05425</t>
  </si>
  <si>
    <t>Customer accounts-Customer rec - Regulatory Compliance Training 9030-05425</t>
  </si>
  <si>
    <t>A9230-05425</t>
  </si>
  <si>
    <t>A&amp;G-Outside services employed - Regulatory Compliance Training 9230-05425</t>
  </si>
  <si>
    <t>A8800-05426</t>
  </si>
  <si>
    <t>Distribution-Other expenses - Safety Training 8800-05426</t>
  </si>
  <si>
    <t>A8520-06111</t>
  </si>
  <si>
    <t>Communication system expenses - Contract Labor 8520-06111</t>
  </si>
  <si>
    <t>A9130-06111</t>
  </si>
  <si>
    <t>Sales-Advertising expenses - Contract Labor 9130-06111</t>
  </si>
  <si>
    <t>A9230-09911</t>
  </si>
  <si>
    <t>A&amp;G-Outside services employed - Reimbursements 9230-09911</t>
  </si>
  <si>
    <t>A9010-07421</t>
  </si>
  <si>
    <t>A9030-07421</t>
  </si>
  <si>
    <t>A9010-07443</t>
  </si>
  <si>
    <t>Customer accounts-Operation su - Uniforms 9010-07443</t>
  </si>
  <si>
    <t>A9100-04582</t>
  </si>
  <si>
    <t>Customer service-Miscellaneous - Building Maintenance 9100-04582</t>
  </si>
  <si>
    <t>A9030-02006</t>
  </si>
  <si>
    <t>Customer accounts-Customer rec - Purchasing Card Charges 9030-02006</t>
  </si>
  <si>
    <t>A9070-05010</t>
  </si>
  <si>
    <t>Customer service-Supervision - Office Supplies 9070-05010</t>
  </si>
  <si>
    <t>A9010-04212</t>
  </si>
  <si>
    <t>A9010-05377</t>
  </si>
  <si>
    <t>A9210-04130</t>
  </si>
  <si>
    <t>A9030-04145</t>
  </si>
  <si>
    <t>Customer accounts-Customer rec - Printing/Slides/Graphics 9030-04145</t>
  </si>
  <si>
    <t>A9030-05415</t>
  </si>
  <si>
    <t>A9010-05417</t>
  </si>
  <si>
    <t>Customer accounts-Operation su - Club Dues - Deductible 9010-05417</t>
  </si>
  <si>
    <t>A9030-05417</t>
  </si>
  <si>
    <t>A9010-05412</t>
  </si>
  <si>
    <t>A9010-05420</t>
  </si>
  <si>
    <t>A9010-05421</t>
  </si>
  <si>
    <t>A9030-05421</t>
  </si>
  <si>
    <t>A9030-05424</t>
  </si>
  <si>
    <t>A9030-05428</t>
  </si>
  <si>
    <t>Customer accounts-Customer rec - Computer Skills &amp; Systems Training 9030-05428</t>
  </si>
  <si>
    <t>A9210-06116</t>
  </si>
  <si>
    <t>A&amp;G-Office supplies &amp; expense - Bill Print Fees 9210-06116</t>
  </si>
  <si>
    <t>A8800-07443</t>
  </si>
  <si>
    <t>Distribution-Other expenses - Uniforms 8800-07443</t>
  </si>
  <si>
    <t>A8800-07444</t>
  </si>
  <si>
    <t>Distribution-Other expenses - Uniforms Capitalized 8800-07444</t>
  </si>
  <si>
    <t>A9260-07449</t>
  </si>
  <si>
    <t>A&amp;G-Employee pensions and bene - Non-Qual Retirment Exp 9260-07449</t>
  </si>
  <si>
    <t>A8700-07495</t>
  </si>
  <si>
    <t>Distribution-Operation supervi - Employee Broadcast and Publication 8700-07495</t>
  </si>
  <si>
    <t>A9090-07499</t>
  </si>
  <si>
    <t>Customer service-Operating inf - Misc Employee Welfare Exp 9090-07499</t>
  </si>
  <si>
    <t>A8770-07499</t>
  </si>
  <si>
    <t>Distribution-Measuring and reg - Misc Employee Welfare Exp 8770-07499</t>
  </si>
  <si>
    <t>A8870-07499</t>
  </si>
  <si>
    <t>Distribution-Maint of mains - Misc Employee Welfare Exp 8870-07499</t>
  </si>
  <si>
    <t>A8700-04575</t>
  </si>
  <si>
    <t>Distribution-Operation supervi - 842 Short Term Lease Expense 8700-04575</t>
  </si>
  <si>
    <t>A8170-04582</t>
  </si>
  <si>
    <t>Lines expenses - Building Maintenance 8170-04582</t>
  </si>
  <si>
    <t>A8560-04585</t>
  </si>
  <si>
    <t>Mains expenses - Railroad easements and crossings 8560-04585</t>
  </si>
  <si>
    <t>A9210-03003</t>
  </si>
  <si>
    <t>A&amp;G-Office supplies &amp; expense - Capitalized transportation costs 9210-03003</t>
  </si>
  <si>
    <t>A8800-03003</t>
  </si>
  <si>
    <t>Distribution-Other expenses - Capitalized transportation costs 8800-03003</t>
  </si>
  <si>
    <t>A8870-03003</t>
  </si>
  <si>
    <t>Distribution-Maint of mains - Capitalized transportation costs 8870-03003</t>
  </si>
  <si>
    <t>A9090-03003</t>
  </si>
  <si>
    <t>Customer service-Operating inf - Capitalized transportation costs 9090-03003</t>
  </si>
  <si>
    <t>A9090-03004</t>
  </si>
  <si>
    <t>Customer service-Operating inf - Vehicle Expense 9090-03004</t>
  </si>
  <si>
    <t>A8800-03004</t>
  </si>
  <si>
    <t>Distribution-Other expenses - Vehicle Expense 8800-03004</t>
  </si>
  <si>
    <t>A8870-03004</t>
  </si>
  <si>
    <t>Distribution-Maint of mains - Vehicle Expense 8870-03004</t>
  </si>
  <si>
    <t>A8700-04301</t>
  </si>
  <si>
    <t>Distribution-Operation supervi - Equipment Lease 8700-04301</t>
  </si>
  <si>
    <t>A8870-04302</t>
  </si>
  <si>
    <t>Distribution-Maint of mains - Heavy Equipment 8870-04302</t>
  </si>
  <si>
    <t>A8870-04307</t>
  </si>
  <si>
    <t>Distribution-Maint of mains - Heavy Equipment Capitalized 8870-04307</t>
  </si>
  <si>
    <t>A8410-02001</t>
  </si>
  <si>
    <t>Other storage expenses-Operati - Inventory Materials 8410-02001</t>
  </si>
  <si>
    <t>A8410-02004</t>
  </si>
  <si>
    <t>Other storage expenses-Operati - Warehouse Loading Charge 8410-02004</t>
  </si>
  <si>
    <t>A8770-02005</t>
  </si>
  <si>
    <t>Distribution-Measuring and reg - Non-Inventory Supplies 8770-02005</t>
  </si>
  <si>
    <t>A9090-02005</t>
  </si>
  <si>
    <t>Customer service-Operating inf - Non-Inventory Supplies 9090-02005</t>
  </si>
  <si>
    <t>A8740-02006</t>
  </si>
  <si>
    <t>Mains and Services Expenses - Purchasing Card Charges 8740-02006</t>
  </si>
  <si>
    <t>A8890-05010</t>
  </si>
  <si>
    <t>Maintenance of measuring and r - Office Supplies 8890-05010</t>
  </si>
  <si>
    <t>A9130-05010</t>
  </si>
  <si>
    <t>Sales-Advertising expenses - Office Supplies 9130-05010</t>
  </si>
  <si>
    <t>A9030-05351</t>
  </si>
  <si>
    <t>Customer accounts-Customer rec - AMI Tower Rent 9030-05351</t>
  </si>
  <si>
    <t>A8700-04018</t>
  </si>
  <si>
    <t>Distribution-Operation supervi - Safety 8700-04018</t>
  </si>
  <si>
    <t>A8740-04018</t>
  </si>
  <si>
    <t>Mains and Services Expenses - Safety 8740-04018</t>
  </si>
  <si>
    <t>A9090-04022</t>
  </si>
  <si>
    <t>Customer service-Operating inf - Promo Sales, Misc 9090-04022</t>
  </si>
  <si>
    <t>A8740-04040</t>
  </si>
  <si>
    <t>Mains and Services Expenses - Community Rel&amp;Trade Shows 8740-04040</t>
  </si>
  <si>
    <t>A8780-04040</t>
  </si>
  <si>
    <t>Meter and house regulator expe - Community Rel&amp;Trade Shows 8780-04040</t>
  </si>
  <si>
    <t>A9270-04044</t>
  </si>
  <si>
    <t>A&amp;G-Franchise requirements - Advertising 9270-04044</t>
  </si>
  <si>
    <t>A9160-04046</t>
  </si>
  <si>
    <t>Sales-Miscellaneous sales expe - Customer Relations &amp; Assist 9160-04046</t>
  </si>
  <si>
    <t>A8700-04145</t>
  </si>
  <si>
    <t>Distribution-Operation supervi - Printing/Slides/Graphics 8700-04145</t>
  </si>
  <si>
    <t>A9090-05415</t>
  </si>
  <si>
    <t>Customer service-Operating inf - Membership Fees 9090-05415</t>
  </si>
  <si>
    <t>A8870-05411</t>
  </si>
  <si>
    <t>Distribution-Maint of mains - Meals and Entertainment 8870-05411</t>
  </si>
  <si>
    <t>A8560-05411</t>
  </si>
  <si>
    <t>Mains expenses - Meals and Entertainment 8560-05411</t>
  </si>
  <si>
    <t>A8870-05413</t>
  </si>
  <si>
    <t>Distribution-Maint of mains - Transportation 8870-05413</t>
  </si>
  <si>
    <t>A8870-05414</t>
  </si>
  <si>
    <t>Distribution-Maint of mains - Lodging 8870-05414</t>
  </si>
  <si>
    <t>A8560-05419</t>
  </si>
  <si>
    <t>Mains expenses - Misc Employee Expense 8560-05419</t>
  </si>
  <si>
    <t>A9090-05419</t>
  </si>
  <si>
    <t>Customer service-Operating inf - Misc Employee Expense 9090-05419</t>
  </si>
  <si>
    <t>A8160-05420</t>
  </si>
  <si>
    <t>Wells expenses - Employee Development 8160-05420</t>
  </si>
  <si>
    <t>A8750-05421</t>
  </si>
  <si>
    <t>Distribution-Measuring and reg - Training 8750-05421</t>
  </si>
  <si>
    <t>A8700-05424</t>
  </si>
  <si>
    <t>Distribution-Operation supervi - Books &amp; Manuals 8700-05424</t>
  </si>
  <si>
    <t>A8700-06121</t>
  </si>
  <si>
    <t>Distribution-Operation supervi - Legal 8700-06121</t>
  </si>
  <si>
    <t>A9280-06121</t>
  </si>
  <si>
    <t>A&amp;G-Regulatory commission expe - Legal 9280-06121</t>
  </si>
  <si>
    <t>A8200-07590</t>
  </si>
  <si>
    <t>Storage-Measuring and regulati - Misc General Expense 8200-07590</t>
  </si>
  <si>
    <t>A8700-01010</t>
  </si>
  <si>
    <t>Distribution-Operation supervi - PTO Accrual 8700-01010</t>
  </si>
  <si>
    <t>A8700-07421</t>
  </si>
  <si>
    <t>Distribution-Operation supervi - Service Awards 8700-07421</t>
  </si>
  <si>
    <t>A9260-07450</t>
  </si>
  <si>
    <t>A&amp;G-Employee pensions and bene - Capitalized Restricted Stock 9260-07450</t>
  </si>
  <si>
    <t>A9260-07454</t>
  </si>
  <si>
    <t>A&amp;G-Employee pensions and bene - VPP &amp; MIP - Capital Credit 9260-07454</t>
  </si>
  <si>
    <t>A9260-07490</t>
  </si>
  <si>
    <t>A&amp;G-Employee pensions and bene - SERP Capitalized 9260-07490</t>
  </si>
  <si>
    <t>A9260-07493</t>
  </si>
  <si>
    <t>A&amp;G-Employee pensions and bene - NSC-SERP Capitalized 9260-07493</t>
  </si>
  <si>
    <t>A9110-07499</t>
  </si>
  <si>
    <t>Sales-Supervision - Misc Employee Welfare Exp 9110-07499</t>
  </si>
  <si>
    <t>A8600-07120</t>
  </si>
  <si>
    <t>Transmission-Rents - Environmental &amp; Safety 8600-07120</t>
  </si>
  <si>
    <t>A9310-04580</t>
  </si>
  <si>
    <t>A&amp;G-Rents - Building Lease/Rents Capitalized 9310-04580</t>
  </si>
  <si>
    <t>A8700-04592</t>
  </si>
  <si>
    <t>Distribution-Operation supervi - Misc Rents 8700-04592</t>
  </si>
  <si>
    <t>A8810-04592</t>
  </si>
  <si>
    <t>Distribution-Rents - Misc Rents 8810-04592</t>
  </si>
  <si>
    <t>A9110-03003</t>
  </si>
  <si>
    <t>Sales-Supervision - Capitalized transportation costs 9110-03003</t>
  </si>
  <si>
    <t>A9110-03004</t>
  </si>
  <si>
    <t>Sales-Supervision - Vehicle Expense 9110-03004</t>
  </si>
  <si>
    <t>A9210-02004</t>
  </si>
  <si>
    <t>A&amp;G-Office supplies &amp; expense - Warehouse Loading Charge 9210-02004</t>
  </si>
  <si>
    <t>A9110-05010</t>
  </si>
  <si>
    <t>Sales-Supervision - Office Supplies 9110-05010</t>
  </si>
  <si>
    <t>A8700-04065</t>
  </si>
  <si>
    <t>Distribution-Operation supervi - Offsite Storage 8700-04065</t>
  </si>
  <si>
    <t>A8700-04201</t>
  </si>
  <si>
    <t>Distribution-Operation supervi - Software Maintenance 8700-04201</t>
  </si>
  <si>
    <t>A9090-04212</t>
  </si>
  <si>
    <t>Customer service-Operating inf - IT Equipment 9090-04212</t>
  </si>
  <si>
    <t>A8740-05310</t>
  </si>
  <si>
    <t>Mains and Services Expenses - Monthly Lines and service 8740-05310</t>
  </si>
  <si>
    <t>A8700-05317</t>
  </si>
  <si>
    <t>Distribution-Operation supervi - Telephone Directory 8700-05317</t>
  </si>
  <si>
    <t>A8700-05323</t>
  </si>
  <si>
    <t>Distribution-Operation supervi - Measurement &amp; Meter Reading 8700-05323</t>
  </si>
  <si>
    <t>A8750-05323</t>
  </si>
  <si>
    <t>Distribution-Measuring and reg - Measurement &amp; Meter Reading 8750-05323</t>
  </si>
  <si>
    <t>A9110-04022</t>
  </si>
  <si>
    <t>Sales-Supervision - Promo Sales, Misc 9110-04022</t>
  </si>
  <si>
    <t>A8700-04022</t>
  </si>
  <si>
    <t>Distribution-Operation supervi - Promo Sales, Misc 8700-04022</t>
  </si>
  <si>
    <t>A9100-04040</t>
  </si>
  <si>
    <t>Customer service-Miscellaneous - Community Rel&amp;Trade Shows 9100-04040</t>
  </si>
  <si>
    <t>A9302-04046</t>
  </si>
  <si>
    <t>Miscellaneous general expenses - Customer Relations &amp; Assist 9302-04046</t>
  </si>
  <si>
    <t>A9100-04046</t>
  </si>
  <si>
    <t>Customer service-Miscellaneous - Customer Relations &amp; Assist 9100-04046</t>
  </si>
  <si>
    <t>A9110-04046</t>
  </si>
  <si>
    <t>Sales-Supervision - Customer Relations &amp; Assist 9110-04046</t>
  </si>
  <si>
    <t>A8750-05111</t>
  </si>
  <si>
    <t>Distribution-Measuring and reg - Postage/Delivery Services 8750-05111</t>
  </si>
  <si>
    <t>A8750-05412</t>
  </si>
  <si>
    <t>Distribution-Measuring and reg - Spousal &amp; Dependent Travel 8750-05412</t>
  </si>
  <si>
    <t>A9090-05412</t>
  </si>
  <si>
    <t>Customer service-Operating inf - Spousal &amp; Dependent Travel 9090-05412</t>
  </si>
  <si>
    <t>A9110-05412</t>
  </si>
  <si>
    <t>Sales-Supervision - Spousal &amp; Dependent Travel 9110-05412</t>
  </si>
  <si>
    <t>A8740-05426</t>
  </si>
  <si>
    <t>Mains and Services Expenses - Safety Training 8740-05426</t>
  </si>
  <si>
    <t>A8700-05427</t>
  </si>
  <si>
    <t>Distribution-Operation supervi - Technical (Job Skills) Training 8700-05427</t>
  </si>
  <si>
    <t>A8700-05429</t>
  </si>
  <si>
    <t>Distribution-Operation supervi - Work Environment Training 8700-05429</t>
  </si>
  <si>
    <t>A9030-06111</t>
  </si>
  <si>
    <t>Customer accounts-Customer rec - Contract Labor 9030-06111</t>
  </si>
  <si>
    <t>A9030-06113</t>
  </si>
  <si>
    <t>Customer accounts-Customer rec - Payment Services 9030-06113</t>
  </si>
  <si>
    <t>A9110-04145</t>
  </si>
  <si>
    <t>Sales-Supervision - Printing/Slides/Graphics 9110-04145</t>
  </si>
  <si>
    <t>A9040-09929</t>
  </si>
  <si>
    <t>Customer accounts-Uncollectibl - Misc Uncol Acct-Write Off 9040-09929</t>
  </si>
  <si>
    <t>Atmos Regulated Shared Services</t>
  </si>
  <si>
    <t>Total</t>
  </si>
  <si>
    <t>Escalation Factors</t>
  </si>
  <si>
    <t>Budget</t>
  </si>
  <si>
    <t>General Increase</t>
  </si>
  <si>
    <t>CPI</t>
  </si>
  <si>
    <t>Annual</t>
  </si>
  <si>
    <t>Base Year</t>
  </si>
  <si>
    <t>Test Year</t>
  </si>
  <si>
    <t>Actuals ==&gt;</t>
  </si>
  <si>
    <r>
      <t>Budget</t>
    </r>
    <r>
      <rPr>
        <b/>
        <sz val="8"/>
        <rFont val="Arial"/>
        <family val="2"/>
      </rPr>
      <t xml:space="preserve"> ==&gt;</t>
    </r>
  </si>
  <si>
    <t>&lt;== Budget</t>
  </si>
  <si>
    <t>Forecast ==&gt;</t>
  </si>
  <si>
    <t>&lt;== Forecast</t>
  </si>
  <si>
    <t>Div</t>
  </si>
  <si>
    <t>SSU effective average cap rate</t>
  </si>
  <si>
    <t>Capital Credits</t>
  </si>
  <si>
    <t>Total VPP/MIP</t>
  </si>
  <si>
    <t>Restricted Stock Time Lapse - Capital Credits</t>
  </si>
  <si>
    <t>Total Restricted Stock  -Time Lapse</t>
  </si>
  <si>
    <t>Restricted Stock Perf Based - Capital Credits</t>
  </si>
  <si>
    <t>Total Restricted Stock-Performance Based</t>
  </si>
  <si>
    <t>Total Restricted Stock</t>
  </si>
  <si>
    <t>Div 91 effective average cap rate</t>
  </si>
  <si>
    <t>Total Restricted Stock  - Time Lapse</t>
  </si>
  <si>
    <t>Total Restricted Stock  - Performance Based</t>
  </si>
  <si>
    <t>Div 9 effective average cap rate</t>
  </si>
  <si>
    <t>07452</t>
  </si>
  <si>
    <t>Variable Pay &amp; Mgmt Incentive Plans</t>
  </si>
  <si>
    <t>07454</t>
  </si>
  <si>
    <t>VPP &amp; MIP - Capital Credit</t>
  </si>
  <si>
    <t>07450</t>
  </si>
  <si>
    <t>Capitalized Restricted Stock</t>
  </si>
  <si>
    <t>Combined for both Time-Lapse and Performance Based</t>
  </si>
  <si>
    <t>07456</t>
  </si>
  <si>
    <t>Restricted Stock -Long Term Incentive Plan - Time Lapse</t>
  </si>
  <si>
    <t>Time-Lapse</t>
  </si>
  <si>
    <t>07457</t>
  </si>
  <si>
    <t>Restricted Stock - Management Incentive Plan</t>
  </si>
  <si>
    <t>07458</t>
  </si>
  <si>
    <t>Restricted Stock - Long Term Incentive Plan - Performance Based</t>
  </si>
  <si>
    <t>Performance Based</t>
  </si>
  <si>
    <t>07460</t>
  </si>
  <si>
    <t>RSU-Long Term Incentive Plan - Time Lapse</t>
  </si>
  <si>
    <t>07463</t>
  </si>
  <si>
    <t>RSU-Managment Incentive Plan</t>
  </si>
  <si>
    <t>VPP &amp; MIP Plans</t>
  </si>
  <si>
    <t>allocation</t>
  </si>
  <si>
    <t>allocated</t>
  </si>
  <si>
    <t>description</t>
  </si>
  <si>
    <t>Totals</t>
  </si>
  <si>
    <t>factors</t>
  </si>
  <si>
    <t>amounts</t>
  </si>
  <si>
    <t>Variable Pay &amp; Mgmt Incentive Plans - Expensed</t>
  </si>
  <si>
    <t>VPP &amp; MIP - Capitalized</t>
  </si>
  <si>
    <t>Total VPP &amp; MIP</t>
  </si>
  <si>
    <t>Variable Pay &amp; Mgmt Incentive Plans- Expensed</t>
  </si>
  <si>
    <t>nothing to report</t>
  </si>
  <si>
    <t>Note</t>
  </si>
  <si>
    <t xml:space="preserve">MIP and VPP costs are recorded in the same subaccount on a combined basis.   </t>
  </si>
  <si>
    <t>Base Year and Test Year projections were not calculated on an individual plan basis.</t>
  </si>
  <si>
    <t>Restricted Stock Plans</t>
  </si>
  <si>
    <t>Restricted Stock Units - Time Lapse - Expensed</t>
  </si>
  <si>
    <t>RSU-LTIP - Time Lapse - Capitalized</t>
  </si>
  <si>
    <t>Total RSU-LTIP - Time Lapse</t>
  </si>
  <si>
    <t>Restricted Stock Units - Perf. Based - Expensed</t>
  </si>
  <si>
    <t>RSU-LTIP - Perf. Based - Capitalized</t>
  </si>
  <si>
    <t>Total RSU-LTIP - Perf. Based</t>
  </si>
  <si>
    <t>Allocation</t>
  </si>
  <si>
    <t>Allocated</t>
  </si>
  <si>
    <t>Category</t>
  </si>
  <si>
    <t>Factor</t>
  </si>
  <si>
    <t>Variable Pay &amp; Management Incentive Plans</t>
  </si>
  <si>
    <t>VPP &amp; MIP</t>
  </si>
  <si>
    <t>RSU-LTIP - Time Lapse</t>
  </si>
  <si>
    <t>RSU-LTIP - Perf. Based</t>
  </si>
  <si>
    <t>Type</t>
  </si>
  <si>
    <t>Mid-States General Office Div - 091DIV</t>
  </si>
  <si>
    <t>Budget 2024</t>
  </si>
  <si>
    <t>YTD September</t>
  </si>
  <si>
    <t xml:space="preserve">               Non-project Labor - 01000</t>
  </si>
  <si>
    <t xml:space="preserve">               Capital Labor - 01001</t>
  </si>
  <si>
    <t xml:space="preserve">               Capital Labor Contra - 01002</t>
  </si>
  <si>
    <t xml:space="preserve">               Deferred Project Labor - 01003</t>
  </si>
  <si>
    <t xml:space="preserve">               Deferred Project Labor Contra - 01004</t>
  </si>
  <si>
    <t xml:space="preserve">               Expense Labor Accrual - 01008</t>
  </si>
  <si>
    <t xml:space="preserve">               Expense Labor Transfer Out - 01014</t>
  </si>
  <si>
    <t xml:space="preserve">          Labor</t>
  </si>
  <si>
    <t xml:space="preserve">               Pension Benefits Load - 01202</t>
  </si>
  <si>
    <t xml:space="preserve">               OPEB Benefits Load - 01203</t>
  </si>
  <si>
    <t xml:space="preserve">               Workers Comp Benefits Load - 01221</t>
  </si>
  <si>
    <t xml:space="preserve">               Medical Benefits Load - 01251</t>
  </si>
  <si>
    <t xml:space="preserve">               ESOP Benefits Load - 01257</t>
  </si>
  <si>
    <t xml:space="preserve">               RSP FACC Benefits Load - 01263</t>
  </si>
  <si>
    <t xml:space="preserve">               Life Benefits Load - 01266</t>
  </si>
  <si>
    <t xml:space="preserve">               LTD Benefits Load - 01269</t>
  </si>
  <si>
    <t xml:space="preserve">               NSC-OPEB Benefits Load - 01294</t>
  </si>
  <si>
    <t xml:space="preserve">               NSC-Pension Benefits Load - 01297</t>
  </si>
  <si>
    <t xml:space="preserve">               Admin Fees Pension - 07496</t>
  </si>
  <si>
    <t xml:space="preserve">          Benefits</t>
  </si>
  <si>
    <t xml:space="preserve">               Service Awards - 07421</t>
  </si>
  <si>
    <t xml:space="preserve">               Uniforms - 07443</t>
  </si>
  <si>
    <t xml:space="preserve">               Uniforms Capitalized - 07444</t>
  </si>
  <si>
    <t xml:space="preserve">               Education Assistance Program - 07447</t>
  </si>
  <si>
    <t xml:space="preserve">               Capitalized Restricted Stock - 07450</t>
  </si>
  <si>
    <t xml:space="preserve">               Variable Pay &amp; Mgmt Incentive Plans - 07452</t>
  </si>
  <si>
    <t xml:space="preserve">               VPP &amp; MIP - Capital Credit - 07454</t>
  </si>
  <si>
    <t xml:space="preserve">               Restricted Stock - Long Term Incentive Plan - Performance Based - 07458</t>
  </si>
  <si>
    <t xml:space="preserve">               RSU-Long Term Incentive Plan - Time Lapse - 07460</t>
  </si>
  <si>
    <t xml:space="preserve">               RSU-Managment Incentive Plan - 07463</t>
  </si>
  <si>
    <t xml:space="preserve">               COLI CSV &amp; Premiums - 07487</t>
  </si>
  <si>
    <t xml:space="preserve">               COLI Loan Interest - 07488</t>
  </si>
  <si>
    <t xml:space="preserve">               NQ Retirement Cost - 07489</t>
  </si>
  <si>
    <t xml:space="preserve">               SERP Capitalized - 07490</t>
  </si>
  <si>
    <t xml:space="preserve">               NSC-NQ Retirement Cost - 07492</t>
  </si>
  <si>
    <t xml:space="preserve">               Employee Broadcast and Publication - 07495</t>
  </si>
  <si>
    <t xml:space="preserve">               Misc Employee Welfare Exp - 07499</t>
  </si>
  <si>
    <t xml:space="preserve">          Employee Welfare</t>
  </si>
  <si>
    <t xml:space="preserve">               Blueflame Property Insurance - 04069</t>
  </si>
  <si>
    <t xml:space="preserve">               Insurance-Other - 04070</t>
  </si>
  <si>
    <t xml:space="preserve">               Insurance Capitalized - 04072</t>
  </si>
  <si>
    <t xml:space="preserve">               Insurance - D&amp;O - 07119</t>
  </si>
  <si>
    <t xml:space="preserve">               Environmental &amp; Safety - 07120</t>
  </si>
  <si>
    <t xml:space="preserve">               Insurance - Public Liability - 07121</t>
  </si>
  <si>
    <t xml:space="preserve">          Insurance</t>
  </si>
  <si>
    <t xml:space="preserve">               842 Locusview Lease Expense - 04308</t>
  </si>
  <si>
    <t xml:space="preserve">               842 Variable Real Estate Lease Expense - 04561</t>
  </si>
  <si>
    <t xml:space="preserve">               842 Variable Copier Lease Expense - 04564</t>
  </si>
  <si>
    <t xml:space="preserve">               842 Real Estate Lease Expense - 04578</t>
  </si>
  <si>
    <t xml:space="preserve">               Building Lease/Rents Capitalized - 04580</t>
  </si>
  <si>
    <t xml:space="preserve">               Non 842 Building Lease/Rents - 04581</t>
  </si>
  <si>
    <t xml:space="preserve">               Building Maintenance - 04582</t>
  </si>
  <si>
    <t xml:space="preserve">               Railroad easements and crossings - 04585</t>
  </si>
  <si>
    <t xml:space="preserve">               Utilities - 04590</t>
  </si>
  <si>
    <t xml:space="preserve">               Misc Rents - 04592</t>
  </si>
  <si>
    <t xml:space="preserve">               Capitalized Utility Costs - 04599</t>
  </si>
  <si>
    <t xml:space="preserve">               Company Used Gas - 04801</t>
  </si>
  <si>
    <t xml:space="preserve">               842 Tower Lease Expense - 05353</t>
  </si>
  <si>
    <t xml:space="preserve">          Rent, Maint., &amp; Utilities</t>
  </si>
  <si>
    <t xml:space="preserve">               Vehicle Lease Payments - 03002</t>
  </si>
  <si>
    <t xml:space="preserve">               Capitalized transportation costs - 03003</t>
  </si>
  <si>
    <t xml:space="preserve">               Vehicle Expense - 03004</t>
  </si>
  <si>
    <t xml:space="preserve">               842 Variable Heavy Equip Lease Expense - 03009</t>
  </si>
  <si>
    <t xml:space="preserve">               Equipment Lease - 04301</t>
  </si>
  <si>
    <t xml:space="preserve">               Heavy Equipment - 04302</t>
  </si>
  <si>
    <t xml:space="preserve">               Heavy Equipment Capitalized - 04307</t>
  </si>
  <si>
    <t xml:space="preserve">               Non-842 Heavy Equipment - 04309</t>
  </si>
  <si>
    <t xml:space="preserve">               Non 842 Fleet Lease/Rents - 04560</t>
  </si>
  <si>
    <t xml:space="preserve">               842 Variable Fleet Lease Expense - 04563</t>
  </si>
  <si>
    <t xml:space="preserve">          Vehicles &amp; Equip</t>
  </si>
  <si>
    <t xml:space="preserve">               Inventory Materials - 02001</t>
  </si>
  <si>
    <t xml:space="preserve">               Warehouse Loading Charge - 02004</t>
  </si>
  <si>
    <t xml:space="preserve">               Non-Inventory Supplies - 02005</t>
  </si>
  <si>
    <t xml:space="preserve">               Office Supplies - 05010</t>
  </si>
  <si>
    <t xml:space="preserve">          Materials &amp; Supplies</t>
  </si>
  <si>
    <t xml:space="preserve">               Offsite Storage - 04065</t>
  </si>
  <si>
    <t xml:space="preserve">               Software Maintenance - 04201</t>
  </si>
  <si>
    <t xml:space="preserve">               IT Equipment - 04212</t>
  </si>
  <si>
    <t xml:space="preserve">          Information Technologies</t>
  </si>
  <si>
    <t xml:space="preserve">               Monthly Lines and service - 05310</t>
  </si>
  <si>
    <t xml:space="preserve">               Long Distance - 05312</t>
  </si>
  <si>
    <t xml:space="preserve">               Toll Free Long Distance - 05314</t>
  </si>
  <si>
    <t xml:space="preserve">               Telecom Maintenance &amp; Repair - 05316</t>
  </si>
  <si>
    <t xml:space="preserve">               Telephone Directory - 05317</t>
  </si>
  <si>
    <t xml:space="preserve">               Measurement &amp; Meter Reading - 05323</t>
  </si>
  <si>
    <t xml:space="preserve">               WAN/LAN/Internet Service - 05331</t>
  </si>
  <si>
    <t xml:space="preserve">               AMI Tower Fees - 05352</t>
  </si>
  <si>
    <t xml:space="preserve">               Cellular, radio, pager charges - 05364</t>
  </si>
  <si>
    <t xml:space="preserve">               Cell service for data uses - 05376</t>
  </si>
  <si>
    <t xml:space="preserve">               Cell phone equipment and accessories - 05377</t>
  </si>
  <si>
    <t xml:space="preserve">               Audio Conference - 05390</t>
  </si>
  <si>
    <t xml:space="preserve">               Capitalized Telecom Costs - 05399</t>
  </si>
  <si>
    <t xml:space="preserve">          Telecom</t>
  </si>
  <si>
    <t xml:space="preserve">               Safety, Newspaper - 04001</t>
  </si>
  <si>
    <t xml:space="preserve">               Required By Law, Safety - 04002</t>
  </si>
  <si>
    <t xml:space="preserve">               Safety - 04018</t>
  </si>
  <si>
    <t xml:space="preserve">               Promo Other, Misc - 04021</t>
  </si>
  <si>
    <t xml:space="preserve">               Promo Sales, Misc - 04022</t>
  </si>
  <si>
    <t xml:space="preserve">               Community Rel&amp;Trade Shows - 04040</t>
  </si>
  <si>
    <t xml:space="preserve">               Advertising - 04044</t>
  </si>
  <si>
    <t xml:space="preserve">               Customer Relations &amp; Assist - 04046</t>
  </si>
  <si>
    <t xml:space="preserve">          Marketing</t>
  </si>
  <si>
    <t xml:space="preserve">               Director's Fees - 04111</t>
  </si>
  <si>
    <t xml:space="preserve">               Board Meeting Expenses - 04112</t>
  </si>
  <si>
    <t xml:space="preserve">               Directors Retirement Expenses - 04113</t>
  </si>
  <si>
    <t xml:space="preserve">               Newswire/Blast Fax/Mail List - 04120</t>
  </si>
  <si>
    <t xml:space="preserve">               Inv Relations/Bnkg Inst - 04121</t>
  </si>
  <si>
    <t xml:space="preserve">               Annual Report Design, Printing &amp; Dist. - 04122</t>
  </si>
  <si>
    <t xml:space="preserve">               Proxy Solicitation Exp - 04125</t>
  </si>
  <si>
    <t xml:space="preserve">               Transfer Agent  Administration - 04126</t>
  </si>
  <si>
    <t xml:space="preserve">               Tr &amp; Reg of Bonds/Debt Fee - 04127</t>
  </si>
  <si>
    <t xml:space="preserve">               NYSE Fees &amp; Exps - 04129</t>
  </si>
  <si>
    <t xml:space="preserve">               Bank Service Charge - 04130</t>
  </si>
  <si>
    <t xml:space="preserve">               Analyst Activities - 04140</t>
  </si>
  <si>
    <t xml:space="preserve">               Web Site - 04141</t>
  </si>
  <si>
    <t xml:space="preserve">               Printing/Slides/Graphics - 04145</t>
  </si>
  <si>
    <t xml:space="preserve">               Public Relations - 04146</t>
  </si>
  <si>
    <t xml:space="preserve">          Directors &amp; Shareholders &amp;PR</t>
  </si>
  <si>
    <t xml:space="preserve">               Membership Fees - 05415</t>
  </si>
  <si>
    <t xml:space="preserve">               Club Dues - Nondeductible - 05416</t>
  </si>
  <si>
    <t xml:space="preserve">               Club Dues - Deductible - 05417</t>
  </si>
  <si>
    <t xml:space="preserve">               Association Dues - 07510</t>
  </si>
  <si>
    <t xml:space="preserve">          Dues &amp; Membership Fees</t>
  </si>
  <si>
    <t xml:space="preserve">               Postage/Delivery Services - 05111</t>
  </si>
  <si>
    <t xml:space="preserve">               842 Copier Lease Expense - 05215</t>
  </si>
  <si>
    <t xml:space="preserve">          Print &amp; Postages</t>
  </si>
  <si>
    <t xml:space="preserve">               Meals and Entertainment - 05411</t>
  </si>
  <si>
    <t xml:space="preserve">               Spousal &amp; Dependent Travel - 05412</t>
  </si>
  <si>
    <t xml:space="preserve">               Transportation - 05413</t>
  </si>
  <si>
    <t xml:space="preserve">               Lodging - 05414</t>
  </si>
  <si>
    <t xml:space="preserve">               Misc Employee Expense - 05419</t>
  </si>
  <si>
    <t xml:space="preserve">          Travel &amp; Entertainment</t>
  </si>
  <si>
    <t xml:space="preserve">               Employee Development - 05420</t>
  </si>
  <si>
    <t xml:space="preserve">               Training - 05421</t>
  </si>
  <si>
    <t xml:space="preserve">               Operator Qualifications Training - 05422</t>
  </si>
  <si>
    <t xml:space="preserve">               Books &amp; Manuals - 05424</t>
  </si>
  <si>
    <t xml:space="preserve">               Regulatory Compliance Training - 05425</t>
  </si>
  <si>
    <t xml:space="preserve">               Safety Training - 05426</t>
  </si>
  <si>
    <t xml:space="preserve">               Technical (Job Skills) Training - 05427</t>
  </si>
  <si>
    <t xml:space="preserve">               Computer Skills &amp; Systems Training - 05428</t>
  </si>
  <si>
    <t xml:space="preserve">               Work Environment Training - 05429</t>
  </si>
  <si>
    <t xml:space="preserve">          Training</t>
  </si>
  <si>
    <t xml:space="preserve">               Contract Labor - 06111</t>
  </si>
  <si>
    <t xml:space="preserve">               Collection Fees - 06112</t>
  </si>
  <si>
    <t xml:space="preserve">               Payment Services - 06113</t>
  </si>
  <si>
    <t xml:space="preserve">               Bill Print Fees - 06116</t>
  </si>
  <si>
    <t xml:space="preserve">               Legal - 06121</t>
  </si>
  <si>
    <t xml:space="preserve">          Outside Services</t>
  </si>
  <si>
    <t xml:space="preserve">               Cust Uncol Acct-Write Off - 09927</t>
  </si>
  <si>
    <t xml:space="preserve">          Provision for Bad Debt</t>
  </si>
  <si>
    <t xml:space="preserve">               A&amp;G Overhead Clearing - 04863</t>
  </si>
  <si>
    <t xml:space="preserve">               Misc General Expense - 07590</t>
  </si>
  <si>
    <t xml:space="preserve">          Miscellaneous</t>
  </si>
  <si>
    <t xml:space="preserve">     Total O&amp;M Expenses Before Allocations</t>
  </si>
  <si>
    <t xml:space="preserve">     Expense Billings</t>
  </si>
  <si>
    <t>O&amp;M by Cost Element</t>
  </si>
  <si>
    <t>Kentucky</t>
  </si>
  <si>
    <t>SSU</t>
  </si>
  <si>
    <t>Division General Office</t>
  </si>
  <si>
    <t>Base</t>
  </si>
  <si>
    <t>Test</t>
  </si>
  <si>
    <t>Difference</t>
  </si>
  <si>
    <t>Dues &amp; Donations</t>
  </si>
  <si>
    <t>Total O&amp;M Expenses</t>
  </si>
  <si>
    <t>RateMaking Adjustments:</t>
  </si>
  <si>
    <t>Advertising Adjustments</t>
  </si>
  <si>
    <t>Club Expenses</t>
  </si>
  <si>
    <t>Expense Report Exclusions</t>
  </si>
  <si>
    <t>SERP Expense</t>
  </si>
  <si>
    <t>Regulatory Asset Amortizations</t>
  </si>
  <si>
    <t>Incentive Compensation</t>
  </si>
  <si>
    <t>Director's and Retirement Expenses</t>
  </si>
  <si>
    <t>Grand Total</t>
  </si>
  <si>
    <t>Before Allocations:</t>
  </si>
  <si>
    <t>Labor Factor</t>
  </si>
  <si>
    <t>Linked to Sched. C.2.2 B 02</t>
  </si>
  <si>
    <t>(Exclude Benefits Variances)</t>
  </si>
  <si>
    <t>Benefits Load Factor</t>
  </si>
  <si>
    <t>and Sched. C.2.2-F 02 factors</t>
  </si>
  <si>
    <t>General Increase Factor</t>
  </si>
  <si>
    <t>in KY Rev Req Model</t>
  </si>
  <si>
    <t>Budget ==&gt;</t>
  </si>
  <si>
    <t>historical</t>
  </si>
  <si>
    <t>FERC</t>
  </si>
  <si>
    <t>Acct-sub</t>
  </si>
  <si>
    <t>base</t>
  </si>
  <si>
    <t>Alloc %</t>
  </si>
  <si>
    <t/>
  </si>
  <si>
    <t>x</t>
  </si>
  <si>
    <t>Div 2 gross expenses</t>
  </si>
  <si>
    <t>Div 12 gross expenses</t>
  </si>
  <si>
    <t>SSU Capital Credits</t>
  </si>
  <si>
    <t>pre-capitalization totals</t>
  </si>
  <si>
    <t>effective average cap rate</t>
  </si>
  <si>
    <t>Table of values by FERC account:</t>
  </si>
  <si>
    <t>Col. #:</t>
  </si>
  <si>
    <t>Linked to Sched. C.2.2 B 12</t>
  </si>
  <si>
    <t>and Sched. C.2.2-F 12 factors</t>
  </si>
  <si>
    <t>acct 9220 will not show up here for Div 12</t>
  </si>
  <si>
    <t>these cols are used for tab D.1</t>
  </si>
  <si>
    <t>col 34 from FERC</t>
  </si>
  <si>
    <t>diff</t>
  </si>
  <si>
    <t>Lab&amp;Ben</t>
  </si>
  <si>
    <t>Rent</t>
  </si>
  <si>
    <t>Other</t>
  </si>
  <si>
    <t>Bad Debt</t>
  </si>
  <si>
    <t>Provision for Bad Debt calculated in KY Reve Req model, C.2.2-F 09</t>
  </si>
  <si>
    <t xml:space="preserve">net expense Restricted Stock Time Lapse </t>
  </si>
  <si>
    <t>9260-07460</t>
  </si>
  <si>
    <t xml:space="preserve">net expense Restricted Stock Perf Based </t>
  </si>
  <si>
    <t>9260-07458  &amp; 9260-07463</t>
  </si>
  <si>
    <t>Capital Credits - combined</t>
  </si>
  <si>
    <t>9260-07450</t>
  </si>
  <si>
    <t>Total Net expense - Restricted Stock</t>
  </si>
  <si>
    <t>Gross Expense - Restricted Stock</t>
  </si>
  <si>
    <t>effective cap rate - Restricted Stock</t>
  </si>
  <si>
    <t>acct 9220 will not show up here for Div 9</t>
  </si>
  <si>
    <t>Linked to Sched. C.2.2 B 91</t>
  </si>
  <si>
    <t>and Sched. C.2.2-F 91 factors</t>
  </si>
  <si>
    <t>Brentwood Division - 091DIV</t>
  </si>
  <si>
    <t>acct 9220 will not show up here for Div 91</t>
  </si>
  <si>
    <t>9030-01000</t>
  </si>
  <si>
    <t>9200-01000</t>
  </si>
  <si>
    <t>9200-01001</t>
  </si>
  <si>
    <t>9200-01002</t>
  </si>
  <si>
    <t>9030-01008</t>
  </si>
  <si>
    <t>9200-01008</t>
  </si>
  <si>
    <t>9200-01010</t>
  </si>
  <si>
    <t>9200-01011</t>
  </si>
  <si>
    <t>9200-01012</t>
  </si>
  <si>
    <t>8700-01000</t>
  </si>
  <si>
    <t>8700-01002</t>
  </si>
  <si>
    <t>8560-01006</t>
  </si>
  <si>
    <t>9200-01006</t>
  </si>
  <si>
    <t>8700-01008</t>
  </si>
  <si>
    <t>8700-01011</t>
  </si>
  <si>
    <t>9200-01014</t>
  </si>
  <si>
    <t>8560-01014</t>
  </si>
  <si>
    <t>8560-01008</t>
  </si>
  <si>
    <t>Line Items - Amount (after HQ Allocations)</t>
  </si>
  <si>
    <t>ss Versions - Working Budget 2025</t>
  </si>
  <si>
    <t>O&amp;M16 SA x CC x OM4 Summary</t>
  </si>
  <si>
    <t>PROD Atmos Budget</t>
  </si>
  <si>
    <t>Last Refresh: 8/12/2024 3:17:55 PM</t>
  </si>
  <si>
    <t>blended rate</t>
  </si>
  <si>
    <t>002</t>
  </si>
  <si>
    <t>012</t>
  </si>
  <si>
    <t>Blended</t>
  </si>
  <si>
    <t>002 Amount</t>
  </si>
  <si>
    <t>012 Amount</t>
  </si>
  <si>
    <t>Oct 24</t>
  </si>
  <si>
    <t>Nov 24</t>
  </si>
  <si>
    <t>Dec 24</t>
  </si>
  <si>
    <t>Jan 25</t>
  </si>
  <si>
    <t>Feb 25</t>
  </si>
  <si>
    <t>Mar 25</t>
  </si>
  <si>
    <t>Apr 25</t>
  </si>
  <si>
    <t>May 25</t>
  </si>
  <si>
    <t>Jun 25</t>
  </si>
  <si>
    <t>Jul 25</t>
  </si>
  <si>
    <t>Aug 25</t>
  </si>
  <si>
    <t>Sep 25</t>
  </si>
  <si>
    <t>FY25</t>
  </si>
  <si>
    <t>Non-project Labor - 01000</t>
  </si>
  <si>
    <t>Capital Labor - 01001</t>
  </si>
  <si>
    <t>Capital Labor Contra - 01002</t>
  </si>
  <si>
    <t>Deferred Project Labor - 01003</t>
  </si>
  <si>
    <t>Deferred Project Labor Contra - 01004</t>
  </si>
  <si>
    <t>Capitalized Project Labor - 01005</t>
  </si>
  <si>
    <t>O&amp;M Project Labor and Contra - 01006</t>
  </si>
  <si>
    <t>Expense Labor Accrual - 01008</t>
  </si>
  <si>
    <t>Capital Labor Accrual - 01009</t>
  </si>
  <si>
    <t>PTO Accrual - 01010</t>
  </si>
  <si>
    <t>Capital Labor Transfer In - 01011</t>
  </si>
  <si>
    <t>Capital Labor Transfer Out - 01012</t>
  </si>
  <si>
    <t>Expense Labor Transfer In - 01013</t>
  </si>
  <si>
    <t>Expense Labor Transfer Out - 01014</t>
  </si>
  <si>
    <t>Deferred Project Labor Transfer In - 01015</t>
  </si>
  <si>
    <t>Deferred Project Labor Transfer Out - 01016</t>
  </si>
  <si>
    <t>Other Benefits Load - 01200</t>
  </si>
  <si>
    <t>Other Benefits Variance - 01201</t>
  </si>
  <si>
    <t>Pension Benefits Load - 01202</t>
  </si>
  <si>
    <t>OPEB Benefits Load - 01203</t>
  </si>
  <si>
    <t>Pension Benefits Variance - 01206</t>
  </si>
  <si>
    <t>OPEB Benefits Variance - 01207</t>
  </si>
  <si>
    <t>Workers Comp Benefits Variance - 01208</t>
  </si>
  <si>
    <t>Workers Comp Benefits Load - 01221</t>
  </si>
  <si>
    <t>Pension Regulated Asset O&amp;M - 01226</t>
  </si>
  <si>
    <t>OPEB Regulated Asset O&amp;M - 01227</t>
  </si>
  <si>
    <t>Pension Reg Asset Amort - 01229</t>
  </si>
  <si>
    <t>OPEB Reg Asset Amort - 01230</t>
  </si>
  <si>
    <t>x-Basic Life Insurance - 01231</t>
  </si>
  <si>
    <t>x-FAS106/OPEB - 01232</t>
  </si>
  <si>
    <t>x-Medical/Dental Insurance - 01233</t>
  </si>
  <si>
    <t>x-LTD Insurance - 01234</t>
  </si>
  <si>
    <t>x-Mini-Med Insurance - 01235</t>
  </si>
  <si>
    <t>x-ESOP - Matching Contribution - 01236</t>
  </si>
  <si>
    <t>x-Benefits Dollars To Pay - 01238</t>
  </si>
  <si>
    <t>Employer 401K Expense - 01239</t>
  </si>
  <si>
    <t>x-Retirement Plan Expense - 01241</t>
  </si>
  <si>
    <t>x-Short Term Disability - 01242</t>
  </si>
  <si>
    <t>x-Retirement Plan Exp Other - 01244</t>
  </si>
  <si>
    <t>x-Retirement Plan Exp Allocation - 01249</t>
  </si>
  <si>
    <t>Medical Benefits Load - 01251</t>
  </si>
  <si>
    <t>Medical Benefits Variance - 01252</t>
  </si>
  <si>
    <t>Medical Benefits Projects - 01253</t>
  </si>
  <si>
    <t>Payroll Tax Projects - 01256</t>
  </si>
  <si>
    <t>ESOP Benefits Load - 01257</t>
  </si>
  <si>
    <t>ESOP Benefits Variance - 01258</t>
  </si>
  <si>
    <t>ESOP Benefits Projects - 01259</t>
  </si>
  <si>
    <t>Other Benefits Load - 01260</t>
  </si>
  <si>
    <t>Other Benefits Variance - 01261</t>
  </si>
  <si>
    <t>Other Benefits Projects - 01262</t>
  </si>
  <si>
    <t>RSP FACC Benefits Load - 01263</t>
  </si>
  <si>
    <t>RSP FACC Benefits Variance - 01264</t>
  </si>
  <si>
    <t>RSP FACC Benefits Projects - 01265</t>
  </si>
  <si>
    <t>Life Benefits Load - 01266</t>
  </si>
  <si>
    <t>Life Benefits Variance - 01267</t>
  </si>
  <si>
    <t>Life Benefits Projects - 01268</t>
  </si>
  <si>
    <t>LTD Benefits Load - 01269</t>
  </si>
  <si>
    <t>LTD Benefits Variance - 01270</t>
  </si>
  <si>
    <t>LTD Benefits Projects - 01271</t>
  </si>
  <si>
    <t>Other Benefits Projects - 01290</t>
  </si>
  <si>
    <t>Pension Benefits Projects - 01291</t>
  </si>
  <si>
    <t>OPEB Benefits Projects - 01292</t>
  </si>
  <si>
    <t>Workers Comp Benefits Projects - 01293</t>
  </si>
  <si>
    <t>NSC-OPEB Benefits Load - 01294</t>
  </si>
  <si>
    <t>NSC-OPEB Benefits Variance - 01295</t>
  </si>
  <si>
    <t>NSC-OPEB Benefits Projects - 01296</t>
  </si>
  <si>
    <t>NSC-Pension Benefits Load - 01297</t>
  </si>
  <si>
    <t>NSC-Pension Benefits Variance - 01298</t>
  </si>
  <si>
    <t>NSC-Pension Benefits Projects - 01299</t>
  </si>
  <si>
    <t>Admin Fees Pension - 07496</t>
  </si>
  <si>
    <t>Workers Comp Benefits Cap Credit - 01225</t>
  </si>
  <si>
    <t>SERP Reg Asset Amort - 01223</t>
  </si>
  <si>
    <t>SERP Regulated Asset O&amp;M - 01228</t>
  </si>
  <si>
    <t>Physical Exam-Mgmt Group - 04131</t>
  </si>
  <si>
    <t>Use 07499 Employees' Coffee - 07411</t>
  </si>
  <si>
    <t>Service Awards - 07421</t>
  </si>
  <si>
    <t>Use 07421 Annual Awards Dinner - 07422</t>
  </si>
  <si>
    <t>Use 07499 Meetings - 07431</t>
  </si>
  <si>
    <t>Use 07499 Sports Activities - 07432</t>
  </si>
  <si>
    <t>Use 07499 Receptions / Picnics - 07433</t>
  </si>
  <si>
    <t>Use 07499 EAPC Special Fund - 07434</t>
  </si>
  <si>
    <t>Use 07499 Other Emply Publications - 07441</t>
  </si>
  <si>
    <t>Use 07499 Magazines/Videos - 07442</t>
  </si>
  <si>
    <t>Uniforms - 07443</t>
  </si>
  <si>
    <t>Uniforms Capitalized - 07444</t>
  </si>
  <si>
    <t>Use 07499 Flower Fund - 07445</t>
  </si>
  <si>
    <t>Education Assistance Program - 07447</t>
  </si>
  <si>
    <t>Non-Qual Retirment Exp - 07449</t>
  </si>
  <si>
    <t>Capitalized Restricted Stock - 07450</t>
  </si>
  <si>
    <t>Restricted Stock - 07451</t>
  </si>
  <si>
    <t>Variable Pay &amp; Mgmt Incentive Plans - 07452</t>
  </si>
  <si>
    <t>Exec Compensation-Other - 07453</t>
  </si>
  <si>
    <t>VPP &amp; MIP - Capital Credit - 07454</t>
  </si>
  <si>
    <t>Stock options - 07455</t>
  </si>
  <si>
    <t>Restricted Stock -Long Term Incentive Plan - Time Lap- 07456</t>
  </si>
  <si>
    <t>Restricted Stock - Management Incentive Plan - 07457</t>
  </si>
  <si>
    <t>Restricted Stock - Long Term Incentive Plan - Perform- 07458</t>
  </si>
  <si>
    <t>RSU-Long Term Incentive Plan - Time Lapse - 07460</t>
  </si>
  <si>
    <t>Use 07499 Med/Hosp Exp Nonoccup - 07461</t>
  </si>
  <si>
    <t>RSU-Managment Incentive Plan - 07463</t>
  </si>
  <si>
    <t>Rabbi Trust Realized Gain/Loss-Div - 07486</t>
  </si>
  <si>
    <t>COLI CSV &amp; Premiums - 07487</t>
  </si>
  <si>
    <t>COLI Loan Interest - 07488</t>
  </si>
  <si>
    <t>NQ Retirement Cost - 07489</t>
  </si>
  <si>
    <t>SERP Capitalized - 07490</t>
  </si>
  <si>
    <t>Use 07499 First Aid Supplies - 07491</t>
  </si>
  <si>
    <t>NSC-NQ Retirement Cost - 07492</t>
  </si>
  <si>
    <t>NSC-SERP Capitalized - 07493</t>
  </si>
  <si>
    <t>Employee Broadcast and Publication - 07495</t>
  </si>
  <si>
    <t>Admin Fees SERP - 07497</t>
  </si>
  <si>
    <t>Misc Employee Welfare Exp - 07499</t>
  </si>
  <si>
    <t>Blueflame Property Insurance - 04069</t>
  </si>
  <si>
    <t>Insurance-Other - 04070</t>
  </si>
  <si>
    <t>Insurance Capitalized - 04072</t>
  </si>
  <si>
    <t>Damages - 07111</t>
  </si>
  <si>
    <t>Use 04070 Excess Prop Damage Ins. - 07112</t>
  </si>
  <si>
    <t>Use 07120 Safety and Accident Prevention - 07113</t>
  </si>
  <si>
    <t>Pub Liab &amp; Prop Damage Ins - 07114</t>
  </si>
  <si>
    <t>Insurance Reserve - 07115</t>
  </si>
  <si>
    <t>Claims $50,000 Or Above - 07116</t>
  </si>
  <si>
    <t>Insurance - D&amp;O - 07119</t>
  </si>
  <si>
    <t>Environmental &amp; Safety - 07120</t>
  </si>
  <si>
    <t>Insurance - Public Liability - 07121</t>
  </si>
  <si>
    <t>Bus Travel Accident Ins - 07464</t>
  </si>
  <si>
    <t>842 Locusview Lease Expense - 04308</t>
  </si>
  <si>
    <t>842 Variable Real Estate Lease Expense - 04561</t>
  </si>
  <si>
    <t>842 Variable Tower Lease Expense - 04562</t>
  </si>
  <si>
    <t>842 Variable Copier Lease Expense - 04564</t>
  </si>
  <si>
    <t>842 Short Term Lease Expense - 04575</t>
  </si>
  <si>
    <t>842 Short term Tower Lease Expense - 04576</t>
  </si>
  <si>
    <t>842 Real Estate Lease Expense - 04578</t>
  </si>
  <si>
    <t>842 Finance Lease Expense - 04579</t>
  </si>
  <si>
    <t>Building Lease/Rents Capitalized - 04580</t>
  </si>
  <si>
    <t>Non 842 Building Lease/Rents - 04581</t>
  </si>
  <si>
    <t>Building Maintenance - 04582</t>
  </si>
  <si>
    <t>Use 04582 Building Maintenance - 04583</t>
  </si>
  <si>
    <t>Use 04582 Furniture Repair &amp; Maint - 04584</t>
  </si>
  <si>
    <t>Railroad easements and crossings - 04585</t>
  </si>
  <si>
    <t>Use 04582 Janitor Service - 04586</t>
  </si>
  <si>
    <t>Use 04582 Pest Control - 04587</t>
  </si>
  <si>
    <t>Use 04582 Garbage Pickup - 04588</t>
  </si>
  <si>
    <t>Use 04582 Other Maint Exp - 04589</t>
  </si>
  <si>
    <t>Utilities - 04590</t>
  </si>
  <si>
    <t>Use 04590 Gas - 04591</t>
  </si>
  <si>
    <t>Misc Rents - 04592</t>
  </si>
  <si>
    <t>Leased Gas Districts - 04593</t>
  </si>
  <si>
    <t>Utilities not allocated - 04596</t>
  </si>
  <si>
    <t>Capitalized Utility Costs - 04599</t>
  </si>
  <si>
    <t>Company Used Gas - 04801</t>
  </si>
  <si>
    <t>842 Tower Lease Expense - 05353</t>
  </si>
  <si>
    <t>Vehicle Depreciation Capitalized - 03001</t>
  </si>
  <si>
    <t>Vehicle Lease Payments - 03002</t>
  </si>
  <si>
    <t>Capitalized transportation costs - 03003</t>
  </si>
  <si>
    <t>Vehicle Expense - 03004</t>
  </si>
  <si>
    <t>Use 05413 Personal Vehicle Usage - 03005</t>
  </si>
  <si>
    <t>Voyager Vehicle Charges - 03006</t>
  </si>
  <si>
    <t>842 Variable Heavy Equip Lease Expense - 03009</t>
  </si>
  <si>
    <t>Equipment Lease - 04301</t>
  </si>
  <si>
    <t>Heavy Equipment - 04302</t>
  </si>
  <si>
    <t>Use 04302 Equip Supplies &amp; Tools Use 04302 - 04303</t>
  </si>
  <si>
    <t>Heavy Equipment Depreciation - 04304</t>
  </si>
  <si>
    <t>Use 03004 Licenses &amp; Permits, Tax - 04305</t>
  </si>
  <si>
    <t>Heavy Equipment Capitalized - 04307</t>
  </si>
  <si>
    <t>Non-842 Heavy Equipment - 04309</t>
  </si>
  <si>
    <t>Use 03004 Fuel - Regular Use 03004 - 04411</t>
  </si>
  <si>
    <t>Fuel - Diesel - 04413</t>
  </si>
  <si>
    <t>Oil &amp; Filters - 04421</t>
  </si>
  <si>
    <t>Use 03004 Tires &amp; Tubes - 04422</t>
  </si>
  <si>
    <t>Transmission Repair - 04423</t>
  </si>
  <si>
    <t>Use 03004 Vehicle Maintenance - 04424</t>
  </si>
  <si>
    <t>Vehicle Repairs - 04426</t>
  </si>
  <si>
    <t>Wash &amp; Grease - 04427</t>
  </si>
  <si>
    <t>Use 03004 Leased Vehicle Expense - 04430</t>
  </si>
  <si>
    <t>CNG - Bulk Purchases - 04431</t>
  </si>
  <si>
    <t>Use 03004 CNG Equipment Repair/Maint - 04432</t>
  </si>
  <si>
    <t>Non 842 Fleet Lease/Rents - 04560</t>
  </si>
  <si>
    <t>842 Variable Fleet Lease Expense - 04563</t>
  </si>
  <si>
    <t>842 Vehicle Lease Expense - 03008</t>
  </si>
  <si>
    <t>Inventory Materials - 02001</t>
  </si>
  <si>
    <t>Material Cost - Major Items - 02002</t>
  </si>
  <si>
    <t>Material Cost - Other - 02003</t>
  </si>
  <si>
    <t>Warehouse Loading Charge - 02004</t>
  </si>
  <si>
    <t>Non-Inventory Supplies - 02005</t>
  </si>
  <si>
    <t>Purchasing Card Charges - 02006</t>
  </si>
  <si>
    <t>Inventory Transfers-Interorg - 02007</t>
  </si>
  <si>
    <t>Use 05010 Supplies - 04050</t>
  </si>
  <si>
    <t>Maintenance - Inserter - 04051</t>
  </si>
  <si>
    <t>Gas Bill Stationary - 04052</t>
  </si>
  <si>
    <t>Armored Car Service - 04055</t>
  </si>
  <si>
    <t>Presort &amp; Certf Services - 04056</t>
  </si>
  <si>
    <t>Use 05010 Laser Printer Supplies - 04062</t>
  </si>
  <si>
    <t>Processing Supplies - 04066</t>
  </si>
  <si>
    <t>Parts - 04306</t>
  </si>
  <si>
    <t>Refurbished Meters - 04595</t>
  </si>
  <si>
    <t>Compressor Repairs/Maint - 04799</t>
  </si>
  <si>
    <t>Office Supplies - 05010</t>
  </si>
  <si>
    <t>Use 05010 Copier - 05211</t>
  </si>
  <si>
    <t>Use 05010 Office Machines - 05240</t>
  </si>
  <si>
    <t>Supplies &amp; Expense - 07591</t>
  </si>
  <si>
    <t>Emergency Data Center - 04061</t>
  </si>
  <si>
    <t>Magnetic Tape - 04063</t>
  </si>
  <si>
    <t>Use 05010 Microfiche - 04064</t>
  </si>
  <si>
    <t>Offsite Storage - 04065</t>
  </si>
  <si>
    <t>Software Maintenance - 04201</t>
  </si>
  <si>
    <t>Use 04201 Software Maintenance - 04202</t>
  </si>
  <si>
    <t>Use 04201 Subscription Software - 04204</t>
  </si>
  <si>
    <t>Use 04201 IT Equipment Lease - 04211</t>
  </si>
  <si>
    <t>IT Equipment - 04212</t>
  </si>
  <si>
    <t>Monthly Lines and service - 05310</t>
  </si>
  <si>
    <t>Use 05312 Long Distance-Telco - 05311</t>
  </si>
  <si>
    <t>Long Distance - 05312</t>
  </si>
  <si>
    <t>Use 05312 Long Distance-Credit Card - 05313</t>
  </si>
  <si>
    <t>Toll Free Long Distance - 05314</t>
  </si>
  <si>
    <t>Use 05316 Telephone Lease - 05315</t>
  </si>
  <si>
    <t>Telecom Maintenance &amp; Repair - 05316</t>
  </si>
  <si>
    <t>Telephone Directory - 05317</t>
  </si>
  <si>
    <t>Use 05310 Answering Service - 05318</t>
  </si>
  <si>
    <t>Use 05310 ASCAP Licenses - 05319</t>
  </si>
  <si>
    <t>Use 05316 Telco Supplies - 05320</t>
  </si>
  <si>
    <t>Use 05323 SCADA Lines and Usage - 05321</t>
  </si>
  <si>
    <t>Use 05323 SCADA Usage - 05322</t>
  </si>
  <si>
    <t>Measurement &amp; Meter Reading - 05323</t>
  </si>
  <si>
    <t>Use 05323 Meter Reading Usage - 05324</t>
  </si>
  <si>
    <t>Use 05323 Meter Reading-ERT Licenses - 05325</t>
  </si>
  <si>
    <t>Use 05323 EFM-Lines, Usage &amp; License - 05326</t>
  </si>
  <si>
    <t>Use 05323 EFM-Usage - 05327</t>
  </si>
  <si>
    <t>WAN/LAN/Internet Service - 05331</t>
  </si>
  <si>
    <t>Use 05331 Internet Service - 05332</t>
  </si>
  <si>
    <t>Use 05331 Dedicated Data Lines - Frame Relay - 05333</t>
  </si>
  <si>
    <t>Use 05331 Dialup Data Usage - 05334</t>
  </si>
  <si>
    <t>Use 05364 Pager - 05342</t>
  </si>
  <si>
    <t>Use 05364 Pager Maintenance - 05343</t>
  </si>
  <si>
    <t>AMI Tower Rent - 05351</t>
  </si>
  <si>
    <t>AMI Tower Fees - 05352</t>
  </si>
  <si>
    <t>Use 05364 Cellular Lines Admin - 05361</t>
  </si>
  <si>
    <t>Use 05364 Cellular Lines-MDT - 05362</t>
  </si>
  <si>
    <t>Use 05364 Cellular Lines-Service - 05363</t>
  </si>
  <si>
    <t>Cellular, radio, pager charges - 05364</t>
  </si>
  <si>
    <t>Use 05364 CDPD Cellular - 05365</t>
  </si>
  <si>
    <t>Use 05364 Cellular - Service - 05366</t>
  </si>
  <si>
    <t>Use 05364 Cellular LD - Admin - 05367</t>
  </si>
  <si>
    <t>Use 05364 Cellular LD - MDT - 05368</t>
  </si>
  <si>
    <t>Use 05364 Cellular LD - Service - 05369</t>
  </si>
  <si>
    <t>Use 05364 Cell Equip Maint Admin - 05370</t>
  </si>
  <si>
    <t>Use 05364 Cellular-Maint-MDT - 05371</t>
  </si>
  <si>
    <t>Use 05364 Cellular-Maint-Service - 05372</t>
  </si>
  <si>
    <t>Use 05364 Cell svc-field technicians - 05373</t>
  </si>
  <si>
    <t>Use 05364 Cell svc-field tech supervisors - 05374</t>
  </si>
  <si>
    <t>Use 05364 Cell service-all others - 05375</t>
  </si>
  <si>
    <t>Cell service for data uses - 05376</t>
  </si>
  <si>
    <t>Cell phone equipment and accessories - 05377</t>
  </si>
  <si>
    <t>Video Conference - 05380</t>
  </si>
  <si>
    <t>Use 05380 Video Usage - 05381</t>
  </si>
  <si>
    <t>Audio Conference - 05390</t>
  </si>
  <si>
    <t>Capitalized Telecom Costs - 05399</t>
  </si>
  <si>
    <t>Telephone &amp; Pagers - 09114</t>
  </si>
  <si>
    <t>Safety, Newspaper - 04001</t>
  </si>
  <si>
    <t>Required By Law, Safety - 04002</t>
  </si>
  <si>
    <t>Service Interrupt, Newsppr - 04003</t>
  </si>
  <si>
    <t>Promo Other, Newspaper - 04004</t>
  </si>
  <si>
    <t>Promo Other, Magazine - 04005</t>
  </si>
  <si>
    <t>Promo Other,School - 04006</t>
  </si>
  <si>
    <t>Promo Other,Other Pub - 04007</t>
  </si>
  <si>
    <t>Promo Other,Outdoor Adver - 04008</t>
  </si>
  <si>
    <t>Promo Other,Exhibits - 04009</t>
  </si>
  <si>
    <t>Promo Other,Radio - 04010</t>
  </si>
  <si>
    <t>Promo Other,Bill Stuffer - 04011</t>
  </si>
  <si>
    <t>Conservation,Bill Stuffer - 04012</t>
  </si>
  <si>
    <t>Safety,Bill Stuffer - 04013</t>
  </si>
  <si>
    <t>Reqd By Law,Bill Stuffer - 04014</t>
  </si>
  <si>
    <t>Promo Other,Bill Stuffer - 04015</t>
  </si>
  <si>
    <t>Promo Other,Public Rel - 04016</t>
  </si>
  <si>
    <t>Promo Sales, Consumer Rel - 04017</t>
  </si>
  <si>
    <t>Safety - 04018</t>
  </si>
  <si>
    <t>Reqd By Law, Misc - 04019</t>
  </si>
  <si>
    <t>Service Interrupt, Misc - 04020</t>
  </si>
  <si>
    <t>Promo Other, Misc - 04021</t>
  </si>
  <si>
    <t>Promo Sales, Misc - 04022</t>
  </si>
  <si>
    <t>GCA Public Notice Publication - 04023</t>
  </si>
  <si>
    <t>New Deal Marketing Incentive - 04029</t>
  </si>
  <si>
    <t>Energy Efficiency - Residential - 04030</t>
  </si>
  <si>
    <t>En Eff Multi Family - 04031</t>
  </si>
  <si>
    <t>Builder's Conference - 04032</t>
  </si>
  <si>
    <t>On The Mains - 04033</t>
  </si>
  <si>
    <t>On The Mains Supplement - 04034</t>
  </si>
  <si>
    <t>En Eff Equipment Program - 04035</t>
  </si>
  <si>
    <t>En Eff Utilization-Comm - 04036</t>
  </si>
  <si>
    <t>En Eff Comm &amp; Inst Food P - 04037</t>
  </si>
  <si>
    <t>Natural Gas Vehicle Demo - 04038</t>
  </si>
  <si>
    <t>Community Rel&amp;Trade Shows - 04039</t>
  </si>
  <si>
    <t>Community Rel&amp;Trade Shows - 04040</t>
  </si>
  <si>
    <t>Gas Light Relight Program - 04041</t>
  </si>
  <si>
    <t>Gas Light Sales Program - 04042</t>
  </si>
  <si>
    <t>Employee Participation - 04043</t>
  </si>
  <si>
    <t>Advertising - 04044</t>
  </si>
  <si>
    <t>High Eff Heat Pump Test - 04045</t>
  </si>
  <si>
    <t>Customer Relations &amp; Assist - 04046</t>
  </si>
  <si>
    <t>So. Conf. Of Architects - 04047</t>
  </si>
  <si>
    <t>Support Materials - 04048</t>
  </si>
  <si>
    <t>En Eff New Constr-Commer - 04049</t>
  </si>
  <si>
    <t>En Eff Gas Log Program - 04080</t>
  </si>
  <si>
    <t>New Cust Area Development - 04081</t>
  </si>
  <si>
    <t>Water Heater Conv-Residen - 04082</t>
  </si>
  <si>
    <t>Marketing Program - 04083</t>
  </si>
  <si>
    <t>Tech, Eff &amp; Educ In Irrig - 04085</t>
  </si>
  <si>
    <t>En Eff, Envir &amp; New Tech - 04086</t>
  </si>
  <si>
    <t>En Eff Equip Cost Equaliz - 04087</t>
  </si>
  <si>
    <t>Industrial Development - 04088</t>
  </si>
  <si>
    <t>Industrial Development - 04090</t>
  </si>
  <si>
    <t>Customer Relation &amp; Info Exch - 04091</t>
  </si>
  <si>
    <t>Customer Rel &amp; Info Exchange - 04092</t>
  </si>
  <si>
    <t>Competitive Edge Program - 04093</t>
  </si>
  <si>
    <t>Director's Fees - 04111</t>
  </si>
  <si>
    <t>Board Meeting Expenses - 04112</t>
  </si>
  <si>
    <t>Directors Retirement Expenses - 04113</t>
  </si>
  <si>
    <t>Newswire/Blast Fax/Mail List - 04120</t>
  </si>
  <si>
    <t>Inv Relations/Bnkg Inst - 04121</t>
  </si>
  <si>
    <t>Annual Report Design, Printing &amp; Dist. - 04122</t>
  </si>
  <si>
    <t>Stockholders Mtg Adv Notice - 04123</t>
  </si>
  <si>
    <t>Fin Notice &amp; Qtrly Rpt - 04124</t>
  </si>
  <si>
    <t>Proxy Solicitation Exp - 04125</t>
  </si>
  <si>
    <t>Transfer Agent  Administration - 04126</t>
  </si>
  <si>
    <t>Tr &amp; Reg of Bonds/Debt Fee - 04127</t>
  </si>
  <si>
    <t>Transfer Agent DSPP - 04128</t>
  </si>
  <si>
    <t>NYSE Fees &amp; Exps - 04129</t>
  </si>
  <si>
    <t>Bank Service Charge - 04130</t>
  </si>
  <si>
    <t>Use 07590 Cost Of Resrch &amp; Expermnt - 04133</t>
  </si>
  <si>
    <t>Audio Visual Expense - 04134</t>
  </si>
  <si>
    <t>Reimbursement of Fraud Payments - 04135</t>
  </si>
  <si>
    <t>Analyst Activities - 04140</t>
  </si>
  <si>
    <t>Web Site - 04141</t>
  </si>
  <si>
    <t>Use 05415 Memberships/Train/Ref - 04142</t>
  </si>
  <si>
    <t>NAIC - 04143</t>
  </si>
  <si>
    <t>Use 04140 Analyst Conferences - 04144</t>
  </si>
  <si>
    <t>Printing/Slides/Graphics - 04145</t>
  </si>
  <si>
    <t>Public Relations - 04146</t>
  </si>
  <si>
    <t>Use 04146 PR Firm - 04147</t>
  </si>
  <si>
    <t>Line of Credit Fees - 04797</t>
  </si>
  <si>
    <t>Membership Fees - 05415</t>
  </si>
  <si>
    <t>Club Dues - Nondeductible - 05416</t>
  </si>
  <si>
    <t>Club Dues - Deductible - 05417</t>
  </si>
  <si>
    <t>Association Dues - 07510</t>
  </si>
  <si>
    <t>Use 07510 American Gas Assoc-Dues - 07511</t>
  </si>
  <si>
    <t>Use 07510 Institute Of Gas Techn - 07512</t>
  </si>
  <si>
    <t>Use 07510 Southern Gas Assoc-Dues - 07513</t>
  </si>
  <si>
    <t>Use 07510 Bbb Of America - 07514</t>
  </si>
  <si>
    <t>Use 07510 Chamber Of Commerce-Dues - 07515</t>
  </si>
  <si>
    <t>Use 07510 Chamber Of Commerce-Misc - 07516</t>
  </si>
  <si>
    <t>Use 07510 Texas Gas Assoc.-Dues - 07517</t>
  </si>
  <si>
    <t>Use 07510 Gas Research Institute - 07518</t>
  </si>
  <si>
    <t>Use 05415 Misc Dues-System - 07519</t>
  </si>
  <si>
    <t>Donations - 07520</t>
  </si>
  <si>
    <t>Oceana Heights - 07595</t>
  </si>
  <si>
    <t>Use 30736 Fireman &amp; Police Act'Tys - 30722</t>
  </si>
  <si>
    <t>Use 30736 Civic Clubs - 30733</t>
  </si>
  <si>
    <t>Gas Bill Forms - 04053</t>
  </si>
  <si>
    <t>Postage - Inserter - 04054</t>
  </si>
  <si>
    <t>Use 05010 Computer Forms - 04060</t>
  </si>
  <si>
    <t>Use 05010 Informational Reports - 04901</t>
  </si>
  <si>
    <t>Postage/Delivery Services - 05111</t>
  </si>
  <si>
    <t>Armored Car Service - 05112</t>
  </si>
  <si>
    <t>Use 05010 Copier Maintenance - 05212</t>
  </si>
  <si>
    <t>Use 05010 Copier Supplies - 05213</t>
  </si>
  <si>
    <t>842 Copier Lease Expense - 05215</t>
  </si>
  <si>
    <t>Use 05111 Postage Machine Meters - 05221</t>
  </si>
  <si>
    <t>Use 05010 Fax Machine - 05251</t>
  </si>
  <si>
    <t>Use 05010 Fax Machine Maintenance - 05252</t>
  </si>
  <si>
    <t>Use 05010 Fax Machine Supplies - 05253</t>
  </si>
  <si>
    <t>Misc - Nondeductible - 05410</t>
  </si>
  <si>
    <t>Meals and Entertainment - 05411</t>
  </si>
  <si>
    <t>Spousal &amp; Dependent Travel - 05412</t>
  </si>
  <si>
    <t>Transportation - 05413</t>
  </si>
  <si>
    <t>Lodging - 05414</t>
  </si>
  <si>
    <t>Misc Employee Expense - 05419</t>
  </si>
  <si>
    <t>Employee Development - 05420</t>
  </si>
  <si>
    <t>Training - 05421</t>
  </si>
  <si>
    <t>Operator Qualifications Training - 05422</t>
  </si>
  <si>
    <t>Use 05421 Video Courses - 05423</t>
  </si>
  <si>
    <t>Books &amp; Manuals - 05424</t>
  </si>
  <si>
    <t>Regulatory Compliance Training - 05425</t>
  </si>
  <si>
    <t>Safety Training - 05426</t>
  </si>
  <si>
    <t>Technical (Job Skills) Training - 05427</t>
  </si>
  <si>
    <t>Computer Skills &amp; Systems Training - 05428</t>
  </si>
  <si>
    <t>Work Environment Training - 05429</t>
  </si>
  <si>
    <t>Dehydration Fees - 04594</t>
  </si>
  <si>
    <t>Construction Project Cost - 04769</t>
  </si>
  <si>
    <t>Settlement - 05418</t>
  </si>
  <si>
    <t>Gas Supplies Services - 05430</t>
  </si>
  <si>
    <t>Contract Labor - 06111</t>
  </si>
  <si>
    <t>Collection Fees - 06112</t>
  </si>
  <si>
    <t>Payment Services - 06113</t>
  </si>
  <si>
    <t>Use 06112 Customer Mail Payment Fee - 06114</t>
  </si>
  <si>
    <t>Use 06111 Consulting - 06115</t>
  </si>
  <si>
    <t>Bill Print Fees - 06116</t>
  </si>
  <si>
    <t>Use 06111 Equifax Services - 06117</t>
  </si>
  <si>
    <t>Legal - 06121</t>
  </si>
  <si>
    <t>Use 06112 Collection Agency Services ENG - 06122</t>
  </si>
  <si>
    <t>Use 06112 Collection Agency Services TRA - 06123</t>
  </si>
  <si>
    <t>Use 06112 Collection Agency Services UCG - 06124</t>
  </si>
  <si>
    <t>Use 06112 Collection Agency Services KY - 06125</t>
  </si>
  <si>
    <t>Use 06112 Collection Agency Services COKS - 06126</t>
  </si>
  <si>
    <t>Use 06111 Accounting/Auditing - 06131</t>
  </si>
  <si>
    <t>Use 06111 Employment Fees - 06141</t>
  </si>
  <si>
    <t>Use 06111 Dot/Pre-Employment Screen - 06151</t>
  </si>
  <si>
    <t>Use 06111 Other Professional Fees - 06199</t>
  </si>
  <si>
    <t>Cust Uncol Acct-Write Off - 09927</t>
  </si>
  <si>
    <t>Misc Uncol Acct-Write Off - 09929</t>
  </si>
  <si>
    <t>Efficiency program in MO - 04094</t>
  </si>
  <si>
    <t>Service Area Development - 04132</t>
  </si>
  <si>
    <t>Use 03004 Miscellaneous - 04441</t>
  </si>
  <si>
    <t>Gas Purchases - 04751</t>
  </si>
  <si>
    <t>Transportation-Irr-Act - 04752</t>
  </si>
  <si>
    <t>Purchase Gas-Ind-Actual - 04755</t>
  </si>
  <si>
    <t>LIG P/L Storage - 04758</t>
  </si>
  <si>
    <t>Gas Purchase-Saturn - 04759</t>
  </si>
  <si>
    <t>Demand Charges-Transportation - 04771</t>
  </si>
  <si>
    <t>Other Gas Costs - 04780</t>
  </si>
  <si>
    <t>Customer Installation COS - 04781</t>
  </si>
  <si>
    <t>Bolivar-Hickory Valley Substation - 04782</t>
  </si>
  <si>
    <t>Gas Cost Estimate - 04790</t>
  </si>
  <si>
    <t>Storage Lease - 04798</t>
  </si>
  <si>
    <t>PGA Recoverable Company Used Gas - 04802</t>
  </si>
  <si>
    <t>Gas Transport Cost - Local Distribution Companies - 04810</t>
  </si>
  <si>
    <t>Unbilled PGA-Comm - 04820</t>
  </si>
  <si>
    <t>Other Gas Supply Exp O&amp;M - 04824</t>
  </si>
  <si>
    <t>Trans/Comp Exp O&amp;M-Atmos P/L Tx - 04825</t>
  </si>
  <si>
    <t>A&amp;G Overhead - 04861</t>
  </si>
  <si>
    <t>A&amp;G Overhead Clearing - 04863</t>
  </si>
  <si>
    <t>Transfer G/L A/C 106 - 04870</t>
  </si>
  <si>
    <t>WIP Closing Expensed - 04872</t>
  </si>
  <si>
    <t>WIP Salvage - 04881</t>
  </si>
  <si>
    <t>WIP Removal Cost - 04882</t>
  </si>
  <si>
    <t>Land Rights - 04889</t>
  </si>
  <si>
    <t>WIP Expansion Account - 04890</t>
  </si>
  <si>
    <t>Dept Specific-Other - 04910</t>
  </si>
  <si>
    <t>Supervision - 05611</t>
  </si>
  <si>
    <t>PACER Services - 06118</t>
  </si>
  <si>
    <t>Labor - Denver City Tax - 07215</t>
  </si>
  <si>
    <t>Misc General Expense - 07590</t>
  </si>
  <si>
    <t>Vendor Comp Sales Tax - 07592</t>
  </si>
  <si>
    <t>Receipt O/H Dr/Cr - 09172</t>
  </si>
  <si>
    <t>W/H Adjmnt - Dr/Cr - 09173</t>
  </si>
  <si>
    <t>W/H Obsolete Mrch Adj - 09175</t>
  </si>
  <si>
    <t>Allocations In - Common - 09191</t>
  </si>
  <si>
    <t>Use only for HR exp default ***Formerly:UCG Beg Bal**- 09195</t>
  </si>
  <si>
    <t>Gross Credits - Cap - 09211</t>
  </si>
  <si>
    <t>Credits-Office Equipment - 09212</t>
  </si>
  <si>
    <t>Credits - O&amp;M's - 09213</t>
  </si>
  <si>
    <t>Egasco - 09330</t>
  </si>
  <si>
    <t>Enermart - 09331</t>
  </si>
  <si>
    <t>Tlig - 09332</t>
  </si>
  <si>
    <t>Wkgr - 09333</t>
  </si>
  <si>
    <t>Misc Dues-System - 09334</t>
  </si>
  <si>
    <t>Greeley Gas Prorate - 09342</t>
  </si>
  <si>
    <t>A &amp; G Maint Expenses - 09343</t>
  </si>
  <si>
    <t>Depr &amp; Taxes Other Expense - 09344</t>
  </si>
  <si>
    <t>Taxes Other Than Inc Tax - 09345</t>
  </si>
  <si>
    <t>Depr Exp-Corp Allocations - 09349</t>
  </si>
  <si>
    <t>Egasco - 09350</t>
  </si>
  <si>
    <t>Enermart - 09351</t>
  </si>
  <si>
    <t>TLIG - 09352</t>
  </si>
  <si>
    <t>UCG &amp; Subsidiaries - 09354</t>
  </si>
  <si>
    <t>ENCO - 09355</t>
  </si>
  <si>
    <t>UPGA - 09356</t>
  </si>
  <si>
    <t>UPTN - 09357</t>
  </si>
  <si>
    <t>ENUS - 09358</t>
  </si>
  <si>
    <t>WKGR - 09359</t>
  </si>
  <si>
    <t>O&amp;M Project Cost - 09410</t>
  </si>
  <si>
    <t>Customer Installation Rev - 09910</t>
  </si>
  <si>
    <t>Reimbursements - 09911</t>
  </si>
  <si>
    <t>MVG O&amp;M Deferral - 09912</t>
  </si>
  <si>
    <t>Cost Of Yardlines - 30403</t>
  </si>
  <si>
    <t>D3Total O&amp;M Expenses Before Allocations</t>
  </si>
  <si>
    <t>Admin &amp; General Expenses - 09341</t>
  </si>
  <si>
    <t>Billed to West Tex Div - 40001</t>
  </si>
  <si>
    <t>Billed to CO/KS Div - 40002</t>
  </si>
  <si>
    <t>Billed to LA Div - 40003</t>
  </si>
  <si>
    <t>Billed to Mid St Div - 40004</t>
  </si>
  <si>
    <t>Billed to KY Div - 40005</t>
  </si>
  <si>
    <t>Billed to Propane - 40006</t>
  </si>
  <si>
    <t>Billed to Nonutilities - 40007</t>
  </si>
  <si>
    <t>Billed to Mid-Tex Div - 40008</t>
  </si>
  <si>
    <t>Billed to MS Div - 40009</t>
  </si>
  <si>
    <t>Billed to Atmos Pipeline Div - 40010</t>
  </si>
  <si>
    <t>Billed to AELIG - 40011</t>
  </si>
  <si>
    <t>Billed to WKGS - 40012</t>
  </si>
  <si>
    <t>Billed to AEH - 40013</t>
  </si>
  <si>
    <t>Billed to UCGS - 40014</t>
  </si>
  <si>
    <t>Billed to TLGP - 40015</t>
  </si>
  <si>
    <t>Billed to TLGS - 40016</t>
  </si>
  <si>
    <t>Billed to AP&amp;S - 40017</t>
  </si>
  <si>
    <t>Billed from SSU - 40300</t>
  </si>
  <si>
    <t>Billed from NRSS - 40301</t>
  </si>
  <si>
    <t>NRSS Billed to AEM - 40401</t>
  </si>
  <si>
    <t>NRSS Billed to ALI - 40402</t>
  </si>
  <si>
    <t>NRSS Billed to UCGS - 40403</t>
  </si>
  <si>
    <t>NRSS Billed to WKGS - 40404</t>
  </si>
  <si>
    <t>NRSS Billed to AE&amp;P - 40405</t>
  </si>
  <si>
    <t>NRSS Billed to AESI - 40406</t>
  </si>
  <si>
    <t>NRSS Billed to EES - 40407</t>
  </si>
  <si>
    <t>NRSS Billed to EEST - 40408</t>
  </si>
  <si>
    <t>NRSS Billed to TLIG - 40410</t>
  </si>
  <si>
    <t>NRSS Billed to UCES - 40411</t>
  </si>
  <si>
    <t>NRSS Billed to GES - 40412</t>
  </si>
  <si>
    <t>NRSS Billed to TLES - 40413</t>
  </si>
  <si>
    <t>NRSS Billed to WKES - 40414</t>
  </si>
  <si>
    <t>Retail AESI Billed to Energy Services - 40415</t>
  </si>
  <si>
    <t>NRSS Billed to ASI - 40416</t>
  </si>
  <si>
    <t>SSU Billed to AEM - 40501</t>
  </si>
  <si>
    <t>SSU Billed to ALI - 40502</t>
  </si>
  <si>
    <t>SSU Billed to UCGS - 40503</t>
  </si>
  <si>
    <t>SSU Billed to WKGS - 40504</t>
  </si>
  <si>
    <t>SSU Billed to AE&amp;P - 40505</t>
  </si>
  <si>
    <t>SSU Billed to AESI - 40506</t>
  </si>
  <si>
    <t>SSU Billed to EES - 40507</t>
  </si>
  <si>
    <t>SSU Billed to EEST - 40508</t>
  </si>
  <si>
    <t>SSU Billed to TLIG - 40510</t>
  </si>
  <si>
    <t>SSU Billed to UCES - 40511</t>
  </si>
  <si>
    <t>SSU Billed to GES - 40512</t>
  </si>
  <si>
    <t>SSU Billed to TLES - 40513</t>
  </si>
  <si>
    <t>SSU Billed to WKES - 40514</t>
  </si>
  <si>
    <t>SSU Billed to ASI - 40516</t>
  </si>
  <si>
    <t>Intercompany billing for AEH AEM and AES - 40517</t>
  </si>
  <si>
    <t>Billed from Accounting &amp; Tax - 41101</t>
  </si>
  <si>
    <t>Billed from Customer Service Center - 41103</t>
  </si>
  <si>
    <t>Billed from Revenue  Management Center - 41104</t>
  </si>
  <si>
    <t>Billed from Gas Supply - 41105</t>
  </si>
  <si>
    <t>Billed from Govt Affairs - 41106</t>
  </si>
  <si>
    <t>Billed from HR - 41107</t>
  </si>
  <si>
    <t>Billed from HR Other - 41108</t>
  </si>
  <si>
    <t>Billed from IT - 41109</t>
  </si>
  <si>
    <t>Billed from Internal Audit - 41110</t>
  </si>
  <si>
    <t>Billed from Pipeline Gas Control - 41111</t>
  </si>
  <si>
    <t>Billed from Investor Relations - 41112</t>
  </si>
  <si>
    <t>Billed from Legal &amp; Gov't Affairs - 41113</t>
  </si>
  <si>
    <t>Billed from Corp Secretary - 41114</t>
  </si>
  <si>
    <t>Billed from Planning &amp; Rates - 41115</t>
  </si>
  <si>
    <t>Billed from Rates - 41116</t>
  </si>
  <si>
    <t>Billed from Purchasing - 41117</t>
  </si>
  <si>
    <t>Billed from Regulatory Affairs - 41118</t>
  </si>
  <si>
    <t>Billed from Treasury and Investor Relations - 41119</t>
  </si>
  <si>
    <t>Billed from Risk Mgmt - 41120</t>
  </si>
  <si>
    <t>Billed from Management Committee - 41121</t>
  </si>
  <si>
    <t>Billed from Allocations &amp; Other - 41122</t>
  </si>
  <si>
    <t>Billing for Overhead Capitalized - 41123</t>
  </si>
  <si>
    <t>Billed from Customer Service Initiative - 41125</t>
  </si>
  <si>
    <t>Billed from Utility Operations Council - 41126</t>
  </si>
  <si>
    <t>Billed from Utility Marketing Council - 41127</t>
  </si>
  <si>
    <t>Billed from CSC - 41128</t>
  </si>
  <si>
    <t>Billing for CSC O&amp;M - 41131</t>
  </si>
  <si>
    <t>Billing for SS O&amp;M - 41132</t>
  </si>
  <si>
    <t>Billed from Non Call Center Customer Service - 41133</t>
  </si>
  <si>
    <t>Billed from HQ -  Below the line - 41136</t>
  </si>
  <si>
    <t>Billed from Safety &amp; Enterprise Svc - 41138</t>
  </si>
  <si>
    <t>Billing from Training - 41135</t>
  </si>
  <si>
    <t>Billed from Gas Control Services - 41139</t>
  </si>
  <si>
    <t>D3Expense Billings</t>
  </si>
  <si>
    <t>Expense Billings</t>
  </si>
  <si>
    <t>O&amp;M</t>
  </si>
  <si>
    <t>Total O&amp;M</t>
  </si>
  <si>
    <t>(See cell P48, RevReq model C.2.2 B 02)</t>
  </si>
  <si>
    <t>(See cell P37, RevReq model C.2.2 B 12)</t>
  </si>
  <si>
    <t>02</t>
  </si>
  <si>
    <t>12</t>
  </si>
  <si>
    <t>BASE</t>
  </si>
  <si>
    <t>TEST</t>
  </si>
  <si>
    <t>01000</t>
  </si>
  <si>
    <t>01001</t>
  </si>
  <si>
    <t>01002</t>
  </si>
  <si>
    <t>01006</t>
  </si>
  <si>
    <t>01008</t>
  </si>
  <si>
    <t>01011</t>
  </si>
  <si>
    <t>01012</t>
  </si>
  <si>
    <t>01013</t>
  </si>
  <si>
    <t>01014</t>
  </si>
  <si>
    <t>Cap Rate Calculation:</t>
  </si>
  <si>
    <t>Expense Labor</t>
  </si>
  <si>
    <t>Capital Labor</t>
  </si>
  <si>
    <t>Total Labor</t>
  </si>
  <si>
    <t>Eff Cap Rate</t>
  </si>
  <si>
    <t>Cap %</t>
  </si>
  <si>
    <t>Exp %</t>
  </si>
  <si>
    <t>F.11 Adjustment</t>
  </si>
  <si>
    <t>Removal of Retirement Benefits</t>
  </si>
  <si>
    <t>009</t>
  </si>
  <si>
    <t>091</t>
  </si>
  <si>
    <t>2x Actuals</t>
  </si>
  <si>
    <t>Title of Adjustment</t>
  </si>
  <si>
    <t>GRAND</t>
  </si>
  <si>
    <t>Line</t>
  </si>
  <si>
    <t xml:space="preserve">ACCOUNT No. </t>
  </si>
  <si>
    <t>D-2.2</t>
  </si>
  <si>
    <t>No.</t>
  </si>
  <si>
    <t>&amp; Title</t>
  </si>
  <si>
    <t>Period</t>
  </si>
  <si>
    <t>ADJ 1</t>
  </si>
  <si>
    <t xml:space="preserve"> </t>
  </si>
  <si>
    <t>ADJ 2</t>
  </si>
  <si>
    <t>ADJ 3</t>
  </si>
  <si>
    <t>ADJ 4</t>
  </si>
  <si>
    <t>ADJ 5</t>
  </si>
  <si>
    <t>ADJUST.</t>
  </si>
  <si>
    <t>814 Storage Supervision &amp; Engineering</t>
  </si>
  <si>
    <t>815 Maps and records</t>
  </si>
  <si>
    <t>816 Storage Wells Expense</t>
  </si>
  <si>
    <t>817 Storage Lines Expense</t>
  </si>
  <si>
    <t>818 Storage Compressor Station</t>
  </si>
  <si>
    <t>819 Storage Compressor Station Fuel</t>
  </si>
  <si>
    <t>820 Storage Measuring &amp; Regulating</t>
  </si>
  <si>
    <t>821 Storage Purification</t>
  </si>
  <si>
    <t>824 Storage Other Expense</t>
  </si>
  <si>
    <t>825 Storage Royalties</t>
  </si>
  <si>
    <t>831 Storage Maintenance Structure</t>
  </si>
  <si>
    <t>832 Storage Maintenance Res</t>
  </si>
  <si>
    <t>834 Storage Maintenance Compressor</t>
  </si>
  <si>
    <t>835 Storage Maintenance Meas/Reg</t>
  </si>
  <si>
    <t>836 Storage Maintenance Purification</t>
  </si>
  <si>
    <t>837 Maintenance of other equipment</t>
  </si>
  <si>
    <t>840 Other Storage Expense</t>
  </si>
  <si>
    <t>841 Storage Operation</t>
  </si>
  <si>
    <t>847 Storage Maintenance</t>
  </si>
  <si>
    <t>850 Trsm Supervision &amp; Engineering</t>
  </si>
  <si>
    <t>852 Communication system expenses</t>
  </si>
  <si>
    <t>855 Other Fuel &amp; Power Comp</t>
  </si>
  <si>
    <t>856 Trsm Mains Expense</t>
  </si>
  <si>
    <t>857 Trsm Measuring &amp; Regulating</t>
  </si>
  <si>
    <t>859 Trsm Other Exp</t>
  </si>
  <si>
    <t>860 Rents</t>
  </si>
  <si>
    <t>862 Trsm Structure &amp; Improvements</t>
  </si>
  <si>
    <t>863 Trsm Maint of Mains</t>
  </si>
  <si>
    <t>864 Trsm Maint Comp Sta Equip</t>
  </si>
  <si>
    <t>865 Trsm Maint Meas/Reg Sta</t>
  </si>
  <si>
    <t>867 Trsm Maint Other Eq</t>
  </si>
  <si>
    <t>870 Dist Supervision &amp; Engineering</t>
  </si>
  <si>
    <t>871 Dist Load Dispatching</t>
  </si>
  <si>
    <t>8711 Odorization</t>
  </si>
  <si>
    <t>872 Dist Comp Sta</t>
  </si>
  <si>
    <t>874 Dist Main/Ser Exp</t>
  </si>
  <si>
    <t>875 Dist Meas/Reg Sta-Gen</t>
  </si>
  <si>
    <t>876 Dist Meas/Reg Sta-Ind</t>
  </si>
  <si>
    <t>877 Dist Meas/Reg Sta-Cty.</t>
  </si>
  <si>
    <t>878 Dist Mtr/House Reg</t>
  </si>
  <si>
    <t>879 Dist Cust Install</t>
  </si>
  <si>
    <t>880 Dist Other Exp</t>
  </si>
  <si>
    <t>881 Dist Rents</t>
  </si>
  <si>
    <t>885 Dist Maint Super/Eng</t>
  </si>
  <si>
    <t>886 Dist Maint Struc/Improv</t>
  </si>
  <si>
    <t xml:space="preserve">Account No. </t>
  </si>
  <si>
    <t>887 Dist Maint of Mains</t>
  </si>
  <si>
    <t>889 Dist Maint Meas/Reg Sta-Gen</t>
  </si>
  <si>
    <t>890 Dist Maint Meas/Reg Sta-Ind</t>
  </si>
  <si>
    <t>891 Dist Maint Meas/Reg Sta-Cty</t>
  </si>
  <si>
    <t>892 Dist Maint of Ser</t>
  </si>
  <si>
    <t>893 Dist Maint Mtr/House Reg</t>
  </si>
  <si>
    <t>894 Dist Maint Other Eq</t>
  </si>
  <si>
    <t>895 Maintenance of Other Plant</t>
  </si>
  <si>
    <t>901 Cust Accts Supervision</t>
  </si>
  <si>
    <t>902 Cust Accts Mtr Exp</t>
  </si>
  <si>
    <t>903 Cust Accts Records/Collections</t>
  </si>
  <si>
    <t>904 Cust Accts Uncoll Accts</t>
  </si>
  <si>
    <t>907 Cust Accts Supervision</t>
  </si>
  <si>
    <t>908 Customer Assistance Expenses</t>
  </si>
  <si>
    <t>909 Cust Ser Supervision</t>
  </si>
  <si>
    <t>910 Cust Ser Assist Exp</t>
  </si>
  <si>
    <t>911 Cust Ser Info Adv Exp</t>
  </si>
  <si>
    <t>912 Demonstrating and Selling Expenses</t>
  </si>
  <si>
    <t>913 Advertising Expenses</t>
  </si>
  <si>
    <t>916 Sales Promo Demo/Selling</t>
  </si>
  <si>
    <t>920 Administrative and General Salaries</t>
  </si>
  <si>
    <t>921 Adm Gen Office Supply</t>
  </si>
  <si>
    <t>922 Administrative Expense Transferred</t>
  </si>
  <si>
    <t>923 Adm Gen Outside Services Emply</t>
  </si>
  <si>
    <t>924 Property insurance</t>
  </si>
  <si>
    <t>925 Adm Gen Injuries/Damages</t>
  </si>
  <si>
    <t>926 Adm Gen Empl Pen/Ben</t>
  </si>
  <si>
    <t>927 Adm Gen Franchise Req</t>
  </si>
  <si>
    <t>928 Adm Gen Reg Comm Exp</t>
  </si>
  <si>
    <t>929 Uniforms capitalized</t>
  </si>
  <si>
    <t>9301 Adm Gen Goodwill Adv</t>
  </si>
  <si>
    <t>9302 Adm Gen Gen Exp</t>
  </si>
  <si>
    <t>931 A&amp;G-Rents</t>
  </si>
  <si>
    <t>932 Adm Gen Maint Gen Plant</t>
  </si>
  <si>
    <t>Ck Fig</t>
  </si>
  <si>
    <t>Adjustment Calculated in Model</t>
  </si>
  <si>
    <t>Cloud Computing Adj</t>
  </si>
  <si>
    <t>TOTAL FORECAST</t>
  </si>
  <si>
    <t>By FERC</t>
  </si>
  <si>
    <t>C.2.1 B</t>
  </si>
  <si>
    <t>Variance</t>
  </si>
  <si>
    <t>C.2.1 F</t>
  </si>
  <si>
    <t xml:space="preserve">VPP &amp; MIP </t>
  </si>
  <si>
    <t>Restricted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</si>
</sst>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_);\(0\)"/>
    <numFmt numFmtId="167" formatCode="#,##0;\(#,##0\);\-"/>
    <numFmt numFmtId="168" formatCode="_(&quot;$&quot;* #,##0_);_(&quot;$&quot;* \(#,##0\);_(&quot;$&quot;* &quot;-&quot;??_);_(@_)"/>
    <numFmt numFmtId="169" formatCode="#,##0.000_);\(#,##0.000\)"/>
  </numFmts>
  <fonts count="6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sz val="20"/>
      <color indexed="62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4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9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  <font>
      <sz val="12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FF"/>
      <name val="Arial"/>
      <family val="2"/>
    </font>
    <font>
      <b/>
      <sz val="8"/>
      <name val="Arial"/>
      <family val="2"/>
    </font>
    <font>
      <sz val="10"/>
      <color rgb="FF0000CC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6"/>
      <name val="Arial"/>
      <family val="2"/>
    </font>
    <font>
      <b/>
      <u/>
      <sz val="10"/>
      <color indexed="10"/>
      <name val="Arial"/>
      <family val="2"/>
    </font>
    <font>
      <i/>
      <sz val="10"/>
      <color rgb="FFFF0000"/>
      <name val="Arial"/>
      <family val="2"/>
    </font>
    <font>
      <b/>
      <i/>
      <u/>
      <sz val="10"/>
      <name val="Arial"/>
      <family val="2"/>
    </font>
    <font>
      <sz val="10"/>
      <color rgb="FF008000"/>
      <name val="Arial"/>
      <family val="2"/>
    </font>
    <font>
      <sz val="9"/>
      <name val="Arial"/>
      <family val="2"/>
    </font>
    <font>
      <i/>
      <sz val="10"/>
      <color rgb="FF0000FF"/>
      <name val="Arial"/>
      <family val="2"/>
    </font>
    <font>
      <i/>
      <sz val="10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i/>
      <sz val="8"/>
      <color rgb="FFFF0000"/>
      <name val="Arial"/>
      <family val="2"/>
    </font>
    <font>
      <sz val="10"/>
      <color rgb="FF7030A0"/>
      <name val="Arial"/>
      <family val="2"/>
    </font>
    <font>
      <i/>
      <u/>
      <sz val="10"/>
      <color rgb="FF0000FF"/>
      <name val="Arial"/>
      <family val="2"/>
    </font>
    <font>
      <sz val="10"/>
      <color rgb="FFC00000"/>
      <name val="Arial"/>
      <family val="2"/>
    </font>
    <font>
      <b/>
      <i/>
      <sz val="10"/>
      <name val="Arial"/>
      <family val="2"/>
    </font>
    <font>
      <sz val="12"/>
      <name val="Helvetica-Narrow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4"/>
      <name val="Arial"/>
      <family val="2"/>
    </font>
    <font>
      <i/>
      <sz val="10"/>
      <name val="Arial"/>
      <family val="2"/>
    </font>
    <font>
      <b/>
      <sz val="10"/>
      <color indexed="13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1"/>
      <color rgb="FF141414"/>
      <name val="Segoe UI"/>
      <family val="2"/>
    </font>
    <font>
      <sz val="12"/>
      <name val="Helvetica-Narrow"/>
    </font>
    <font>
      <u val="double"/>
      <sz val="12"/>
      <name val="Helvetica-Narrow"/>
    </font>
    <font>
      <sz val="12"/>
      <color rgb="FF0000FF"/>
      <name val="Helvetica-Narrow"/>
    </font>
    <font>
      <sz val="12"/>
      <color rgb="FF7030A0"/>
      <name val="Helvetica-Narrow"/>
    </font>
    <font>
      <sz val="12"/>
      <color rgb="FF008000"/>
      <name val="Helvetica-Narrow"/>
    </font>
    <font>
      <u val="double"/>
      <sz val="12"/>
      <color rgb="FF0000FF"/>
      <name val="Helvetica-Narrow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</borders>
  <cellStyleXfs count="28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0"/>
    <xf numFmtId="0" fontId="14" fillId="0" borderId="0"/>
    <xf numFmtId="0" fontId="4" fillId="0" borderId="0"/>
    <xf numFmtId="0" fontId="17" fillId="0" borderId="0"/>
    <xf numFmtId="0" fontId="2" fillId="0" borderId="0"/>
    <xf numFmtId="0" fontId="19" fillId="0" borderId="0"/>
    <xf numFmtId="9" fontId="19" fillId="0" borderId="0" applyFont="0" applyFill="0" applyBorder="0" applyAlignment="0" applyProtection="0"/>
    <xf numFmtId="0" fontId="23" fillId="0" borderId="0"/>
    <xf numFmtId="0" fontId="2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19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3" fillId="0" borderId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474">
    <xf numFmtId="0" fontId="0" fillId="0" borderId="0" xfId="0"/>
    <xf numFmtId="0" fontId="5" fillId="0" borderId="0" xfId="0" quotePrefix="1" applyFont="1"/>
    <xf numFmtId="0" fontId="5" fillId="0" borderId="0" xfId="0" applyFont="1"/>
    <xf numFmtId="164" fontId="0" fillId="0" borderId="0" xfId="1" applyNumberFormat="1" applyFont="1"/>
    <xf numFmtId="164" fontId="6" fillId="0" borderId="0" xfId="0" applyNumberFormat="1" applyFont="1"/>
    <xf numFmtId="164" fontId="0" fillId="0" borderId="0" xfId="1" applyNumberFormat="1" applyFont="1" applyAlignment="1">
      <alignment horizontal="right"/>
    </xf>
    <xf numFmtId="164" fontId="0" fillId="0" borderId="0" xfId="1" quotePrefix="1" applyNumberFormat="1" applyFont="1"/>
    <xf numFmtId="164" fontId="11" fillId="3" borderId="3" xfId="1" quotePrefix="1" applyNumberFormat="1" applyFont="1" applyFill="1" applyBorder="1" applyAlignment="1">
      <alignment horizontal="center"/>
    </xf>
    <xf numFmtId="164" fontId="5" fillId="0" borderId="0" xfId="1" quotePrefix="1" applyNumberFormat="1" applyFont="1"/>
    <xf numFmtId="0" fontId="5" fillId="0" borderId="0" xfId="0" quotePrefix="1" applyFont="1" applyAlignment="1">
      <alignment horizontal="center"/>
    </xf>
    <xf numFmtId="164" fontId="5" fillId="0" borderId="7" xfId="1" quotePrefix="1" applyNumberFormat="1" applyFont="1" applyBorder="1"/>
    <xf numFmtId="164" fontId="5" fillId="0" borderId="8" xfId="1" quotePrefix="1" applyNumberFormat="1" applyFont="1" applyBorder="1"/>
    <xf numFmtId="164" fontId="5" fillId="0" borderId="0" xfId="1" quotePrefix="1" applyNumberFormat="1" applyFont="1" applyBorder="1"/>
    <xf numFmtId="164" fontId="5" fillId="0" borderId="7" xfId="1" applyNumberFormat="1" applyFont="1" applyBorder="1"/>
    <xf numFmtId="164" fontId="5" fillId="0" borderId="0" xfId="1" quotePrefix="1" applyNumberFormat="1" applyFont="1" applyAlignment="1">
      <alignment horizontal="center"/>
    </xf>
    <xf numFmtId="0" fontId="0" fillId="0" borderId="0" xfId="0" quotePrefix="1"/>
    <xf numFmtId="49" fontId="0" fillId="0" borderId="0" xfId="0" quotePrefix="1" applyNumberFormat="1"/>
    <xf numFmtId="164" fontId="16" fillId="0" borderId="10" xfId="1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>
      <protection locked="0"/>
    </xf>
    <xf numFmtId="164" fontId="16" fillId="0" borderId="1" xfId="1" applyNumberFormat="1" applyFont="1" applyFill="1" applyBorder="1" applyProtection="1">
      <protection locked="0"/>
    </xf>
    <xf numFmtId="164" fontId="16" fillId="0" borderId="9" xfId="1" applyNumberFormat="1" applyFont="1" applyFill="1" applyBorder="1" applyProtection="1">
      <protection locked="0"/>
    </xf>
    <xf numFmtId="164" fontId="16" fillId="0" borderId="2" xfId="1" applyNumberFormat="1" applyFont="1" applyFill="1" applyBorder="1" applyProtection="1">
      <protection locked="0"/>
    </xf>
    <xf numFmtId="164" fontId="0" fillId="0" borderId="0" xfId="1" quotePrefix="1" applyNumberFormat="1" applyFont="1" applyAlignment="1">
      <alignment horizontal="right"/>
    </xf>
    <xf numFmtId="0" fontId="17" fillId="0" borderId="0" xfId="9" applyAlignment="1">
      <alignment horizontal="centerContinuous"/>
    </xf>
    <xf numFmtId="0" fontId="17" fillId="0" borderId="0" xfId="9" quotePrefix="1"/>
    <xf numFmtId="43" fontId="17" fillId="0" borderId="0" xfId="1" quotePrefix="1" applyFont="1"/>
    <xf numFmtId="0" fontId="17" fillId="0" borderId="0" xfId="9"/>
    <xf numFmtId="0" fontId="7" fillId="0" borderId="0" xfId="9" quotePrefix="1" applyFont="1" applyAlignment="1">
      <alignment horizontal="centerContinuous"/>
    </xf>
    <xf numFmtId="0" fontId="5" fillId="0" borderId="0" xfId="9" applyFont="1"/>
    <xf numFmtId="0" fontId="8" fillId="0" borderId="0" xfId="9" quotePrefix="1" applyFont="1" applyAlignment="1">
      <alignment horizontal="centerContinuous"/>
    </xf>
    <xf numFmtId="0" fontId="9" fillId="0" borderId="0" xfId="9" applyFont="1" applyAlignment="1">
      <alignment horizontal="centerContinuous"/>
    </xf>
    <xf numFmtId="0" fontId="9" fillId="0" borderId="0" xfId="9" applyFont="1"/>
    <xf numFmtId="0" fontId="10" fillId="2" borderId="0" xfId="9" quotePrefix="1" applyFont="1" applyFill="1" applyAlignment="1">
      <alignment horizontal="centerContinuous"/>
    </xf>
    <xf numFmtId="0" fontId="17" fillId="2" borderId="0" xfId="9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4" fillId="3" borderId="3" xfId="9" applyFont="1" applyFill="1" applyBorder="1"/>
    <xf numFmtId="0" fontId="11" fillId="3" borderId="3" xfId="9" quotePrefix="1" applyFont="1" applyFill="1" applyBorder="1" applyAlignment="1">
      <alignment horizontal="center"/>
    </xf>
    <xf numFmtId="164" fontId="11" fillId="3" borderId="3" xfId="9" quotePrefix="1" applyNumberFormat="1" applyFont="1" applyFill="1" applyBorder="1" applyAlignment="1">
      <alignment horizontal="center"/>
    </xf>
    <xf numFmtId="0" fontId="17" fillId="3" borderId="3" xfId="9" applyFill="1" applyBorder="1"/>
    <xf numFmtId="164" fontId="11" fillId="3" borderId="0" xfId="1" quotePrefix="1" applyNumberFormat="1" applyFont="1" applyFill="1" applyBorder="1" applyAlignment="1">
      <alignment horizontal="center"/>
    </xf>
    <xf numFmtId="0" fontId="17" fillId="0" borderId="3" xfId="9" quotePrefix="1" applyBorder="1"/>
    <xf numFmtId="0" fontId="17" fillId="0" borderId="3" xfId="9" applyBorder="1"/>
    <xf numFmtId="0" fontId="5" fillId="0" borderId="3" xfId="9" quotePrefix="1" applyFont="1" applyBorder="1"/>
    <xf numFmtId="38" fontId="5" fillId="0" borderId="0" xfId="1" applyNumberFormat="1" applyFont="1" applyBorder="1"/>
    <xf numFmtId="0" fontId="5" fillId="0" borderId="5" xfId="9" quotePrefix="1" applyFont="1" applyBorder="1"/>
    <xf numFmtId="43" fontId="17" fillId="4" borderId="0" xfId="1" quotePrefix="1" applyFont="1" applyFill="1" applyAlignment="1">
      <alignment horizontal="center"/>
    </xf>
    <xf numFmtId="164" fontId="11" fillId="3" borderId="0" xfId="9" quotePrefix="1" applyNumberFormat="1" applyFont="1" applyFill="1" applyAlignment="1">
      <alignment horizontal="center"/>
    </xf>
    <xf numFmtId="41" fontId="17" fillId="0" borderId="3" xfId="1" applyNumberFormat="1" applyFont="1" applyBorder="1"/>
    <xf numFmtId="41" fontId="17" fillId="0" borderId="4" xfId="1" applyNumberFormat="1" applyFont="1" applyBorder="1"/>
    <xf numFmtId="41" fontId="5" fillId="0" borderId="3" xfId="1" applyNumberFormat="1" applyFont="1" applyBorder="1"/>
    <xf numFmtId="41" fontId="17" fillId="0" borderId="3" xfId="1" quotePrefix="1" applyNumberFormat="1" applyFont="1" applyBorder="1"/>
    <xf numFmtId="41" fontId="5" fillId="0" borderId="6" xfId="1" applyNumberFormat="1" applyFont="1" applyBorder="1"/>
    <xf numFmtId="41" fontId="17" fillId="0" borderId="11" xfId="1" applyNumberFormat="1" applyFont="1" applyBorder="1"/>
    <xf numFmtId="41" fontId="5" fillId="0" borderId="12" xfId="1" applyNumberFormat="1" applyFont="1" applyBorder="1"/>
    <xf numFmtId="41" fontId="5" fillId="0" borderId="7" xfId="1" applyNumberFormat="1" applyFont="1" applyBorder="1"/>
    <xf numFmtId="164" fontId="0" fillId="0" borderId="0" xfId="1" quotePrefix="1" applyNumberFormat="1" applyFont="1" applyBorder="1"/>
    <xf numFmtId="164" fontId="0" fillId="0" borderId="0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0" xfId="2" applyFont="1" applyProtection="1">
      <protection locked="0"/>
    </xf>
    <xf numFmtId="0" fontId="2" fillId="0" borderId="0" xfId="10"/>
    <xf numFmtId="0" fontId="19" fillId="0" borderId="0" xfId="11"/>
    <xf numFmtId="0" fontId="20" fillId="0" borderId="0" xfId="11" applyFont="1" applyAlignment="1">
      <alignment horizontal="center"/>
    </xf>
    <xf numFmtId="0" fontId="20" fillId="0" borderId="0" xfId="11" applyFont="1"/>
    <xf numFmtId="10" fontId="21" fillId="0" borderId="0" xfId="12" applyNumberFormat="1" applyFont="1"/>
    <xf numFmtId="10" fontId="22" fillId="0" borderId="0" xfId="12" applyNumberFormat="1" applyFont="1"/>
    <xf numFmtId="10" fontId="4" fillId="0" borderId="0" xfId="4" applyNumberFormat="1" applyFont="1" applyFill="1"/>
    <xf numFmtId="0" fontId="2" fillId="0" borderId="0" xfId="10" applyAlignment="1">
      <alignment horizontal="right"/>
    </xf>
    <xf numFmtId="165" fontId="4" fillId="0" borderId="0" xfId="4" applyNumberFormat="1" applyFont="1" applyFill="1"/>
    <xf numFmtId="165" fontId="26" fillId="0" borderId="0" xfId="4" applyNumberFormat="1" applyFont="1"/>
    <xf numFmtId="165" fontId="0" fillId="0" borderId="0" xfId="4" applyNumberFormat="1" applyFont="1"/>
    <xf numFmtId="37" fontId="5" fillId="6" borderId="0" xfId="10" applyNumberFormat="1" applyFont="1" applyFill="1"/>
    <xf numFmtId="37" fontId="5" fillId="7" borderId="0" xfId="10" applyNumberFormat="1" applyFont="1" applyFill="1"/>
    <xf numFmtId="37" fontId="5" fillId="7" borderId="0" xfId="10" applyNumberFormat="1" applyFont="1" applyFill="1" applyAlignment="1">
      <alignment horizontal="right"/>
    </xf>
    <xf numFmtId="0" fontId="5" fillId="8" borderId="0" xfId="10" applyFont="1" applyFill="1"/>
    <xf numFmtId="37" fontId="5" fillId="8" borderId="0" xfId="10" applyNumberFormat="1" applyFont="1" applyFill="1" applyAlignment="1">
      <alignment horizontal="right"/>
    </xf>
    <xf numFmtId="0" fontId="28" fillId="0" borderId="0" xfId="10" applyFont="1"/>
    <xf numFmtId="0" fontId="2" fillId="0" borderId="0" xfId="10" applyAlignment="1">
      <alignment horizontal="center"/>
    </xf>
    <xf numFmtId="10" fontId="4" fillId="0" borderId="0" xfId="4" applyNumberFormat="1" applyFont="1"/>
    <xf numFmtId="164" fontId="4" fillId="0" borderId="0" xfId="15" applyNumberFormat="1" applyFont="1" applyAlignment="1">
      <alignment horizontal="right"/>
    </xf>
    <xf numFmtId="0" fontId="2" fillId="0" borderId="0" xfId="10" applyAlignment="1">
      <alignment horizontal="left"/>
    </xf>
    <xf numFmtId="164" fontId="4" fillId="0" borderId="14" xfId="15" applyNumberFormat="1" applyFont="1" applyBorder="1" applyAlignment="1">
      <alignment horizontal="right"/>
    </xf>
    <xf numFmtId="0" fontId="5" fillId="0" borderId="0" xfId="10" quotePrefix="1" applyFont="1"/>
    <xf numFmtId="0" fontId="5" fillId="0" borderId="0" xfId="10" applyFont="1"/>
    <xf numFmtId="10" fontId="2" fillId="0" borderId="0" xfId="10" applyNumberFormat="1"/>
    <xf numFmtId="10" fontId="4" fillId="0" borderId="0" xfId="10" applyNumberFormat="1" applyFont="1"/>
    <xf numFmtId="0" fontId="26" fillId="0" borderId="0" xfId="10" applyFont="1"/>
    <xf numFmtId="0" fontId="29" fillId="0" borderId="0" xfId="10" applyFont="1" applyAlignment="1">
      <alignment horizontal="center"/>
    </xf>
    <xf numFmtId="3" fontId="4" fillId="0" borderId="0" xfId="10" applyNumberFormat="1" applyFont="1" applyAlignment="1">
      <alignment horizontal="right"/>
    </xf>
    <xf numFmtId="10" fontId="4" fillId="9" borderId="0" xfId="4" applyNumberFormat="1" applyFont="1" applyFill="1" applyAlignment="1"/>
    <xf numFmtId="10" fontId="4" fillId="0" borderId="0" xfId="4" applyNumberFormat="1" applyFont="1" applyAlignment="1">
      <alignment horizontal="right"/>
    </xf>
    <xf numFmtId="0" fontId="2" fillId="0" borderId="0" xfId="10" applyAlignment="1">
      <alignment horizontal="left" indent="2"/>
    </xf>
    <xf numFmtId="3" fontId="4" fillId="0" borderId="8" xfId="10" applyNumberFormat="1" applyFont="1" applyBorder="1" applyAlignment="1">
      <alignment horizontal="right"/>
    </xf>
    <xf numFmtId="3" fontId="2" fillId="0" borderId="0" xfId="10" applyNumberFormat="1" applyAlignment="1">
      <alignment horizontal="right"/>
    </xf>
    <xf numFmtId="3" fontId="2" fillId="0" borderId="0" xfId="10" applyNumberFormat="1"/>
    <xf numFmtId="10" fontId="0" fillId="0" borderId="0" xfId="4" applyNumberFormat="1" applyFont="1" applyAlignment="1">
      <alignment horizontal="right"/>
    </xf>
    <xf numFmtId="3" fontId="4" fillId="0" borderId="0" xfId="10" applyNumberFormat="1" applyFont="1"/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164" fontId="11" fillId="10" borderId="3" xfId="1" quotePrefix="1" applyNumberFormat="1" applyFont="1" applyFill="1" applyBorder="1" applyAlignment="1">
      <alignment horizontal="center" wrapText="1"/>
    </xf>
    <xf numFmtId="0" fontId="7" fillId="0" borderId="0" xfId="0" quotePrefix="1" applyFont="1" applyAlignment="1">
      <alignment horizontal="centerContinuous"/>
    </xf>
    <xf numFmtId="0" fontId="8" fillId="0" borderId="0" xfId="0" quotePrefix="1" applyFont="1" applyAlignment="1">
      <alignment horizontal="centerContinuous"/>
    </xf>
    <xf numFmtId="0" fontId="8" fillId="0" borderId="0" xfId="0" applyFont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0" fontId="9" fillId="0" borderId="0" xfId="0" applyFont="1" applyAlignment="1">
      <alignment wrapText="1"/>
    </xf>
    <xf numFmtId="0" fontId="9" fillId="0" borderId="0" xfId="0" applyFont="1"/>
    <xf numFmtId="0" fontId="10" fillId="2" borderId="0" xfId="0" quotePrefix="1" applyFont="1" applyFill="1" applyAlignment="1">
      <alignment horizontal="centerContinuous"/>
    </xf>
    <xf numFmtId="0" fontId="5" fillId="2" borderId="0" xfId="0" applyFont="1" applyFill="1" applyAlignment="1">
      <alignment horizontal="centerContinuous" wrapText="1"/>
    </xf>
    <xf numFmtId="0" fontId="0" fillId="2" borderId="0" xfId="0" applyFill="1" applyAlignment="1">
      <alignment horizontal="centerContinuous" wrapText="1"/>
    </xf>
    <xf numFmtId="0" fontId="0" fillId="0" borderId="0" xfId="0" applyAlignment="1">
      <alignment wrapText="1"/>
    </xf>
    <xf numFmtId="0" fontId="4" fillId="3" borderId="3" xfId="0" applyFont="1" applyFill="1" applyBorder="1"/>
    <xf numFmtId="164" fontId="11" fillId="11" borderId="3" xfId="1" quotePrefix="1" applyNumberFormat="1" applyFont="1" applyFill="1" applyBorder="1" applyAlignment="1">
      <alignment horizontal="center" wrapText="1"/>
    </xf>
    <xf numFmtId="164" fontId="11" fillId="12" borderId="3" xfId="1" quotePrefix="1" applyNumberFormat="1" applyFont="1" applyFill="1" applyBorder="1" applyAlignment="1">
      <alignment horizontal="center" wrapText="1"/>
    </xf>
    <xf numFmtId="164" fontId="11" fillId="13" borderId="3" xfId="1" quotePrefix="1" applyNumberFormat="1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/>
    <xf numFmtId="0" fontId="0" fillId="3" borderId="3" xfId="0" applyFill="1" applyBorder="1"/>
    <xf numFmtId="0" fontId="0" fillId="0" borderId="3" xfId="0" quotePrefix="1" applyBorder="1"/>
    <xf numFmtId="38" fontId="0" fillId="0" borderId="3" xfId="1" applyNumberFormat="1" applyFont="1" applyBorder="1" applyAlignment="1">
      <alignment wrapText="1"/>
    </xf>
    <xf numFmtId="0" fontId="5" fillId="14" borderId="3" xfId="0" quotePrefix="1" applyFont="1" applyFill="1" applyBorder="1"/>
    <xf numFmtId="38" fontId="5" fillId="14" borderId="3" xfId="1" applyNumberFormat="1" applyFont="1" applyFill="1" applyBorder="1" applyAlignment="1">
      <alignment wrapText="1"/>
    </xf>
    <xf numFmtId="0" fontId="5" fillId="0" borderId="3" xfId="0" quotePrefix="1" applyFont="1" applyBorder="1"/>
    <xf numFmtId="38" fontId="5" fillId="0" borderId="3" xfId="1" applyNumberFormat="1" applyFont="1" applyBorder="1" applyAlignment="1">
      <alignment wrapText="1"/>
    </xf>
    <xf numFmtId="0" fontId="5" fillId="0" borderId="0" xfId="0" applyFont="1" applyAlignment="1">
      <alignment wrapText="1"/>
    </xf>
    <xf numFmtId="38" fontId="0" fillId="0" borderId="3" xfId="1" quotePrefix="1" applyNumberFormat="1" applyFont="1" applyBorder="1" applyAlignment="1">
      <alignment wrapText="1"/>
    </xf>
    <xf numFmtId="0" fontId="5" fillId="0" borderId="5" xfId="0" quotePrefix="1" applyFont="1" applyBorder="1"/>
    <xf numFmtId="38" fontId="5" fillId="0" borderId="6" xfId="1" applyNumberFormat="1" applyFont="1" applyBorder="1" applyAlignment="1">
      <alignment wrapText="1"/>
    </xf>
    <xf numFmtId="0" fontId="31" fillId="0" borderId="0" xfId="16" applyFont="1"/>
    <xf numFmtId="0" fontId="4" fillId="0" borderId="0" xfId="16"/>
    <xf numFmtId="0" fontId="6" fillId="0" borderId="0" xfId="16" applyFont="1"/>
    <xf numFmtId="164" fontId="4" fillId="0" borderId="0" xfId="16" applyNumberFormat="1"/>
    <xf numFmtId="0" fontId="18" fillId="0" borderId="0" xfId="16" applyFont="1" applyAlignment="1">
      <alignment horizontal="center"/>
    </xf>
    <xf numFmtId="0" fontId="5" fillId="0" borderId="0" xfId="16" applyFont="1"/>
    <xf numFmtId="9" fontId="4" fillId="0" borderId="0" xfId="4" applyFont="1" applyFill="1"/>
    <xf numFmtId="9" fontId="30" fillId="0" borderId="0" xfId="4" applyFont="1" applyFill="1"/>
    <xf numFmtId="165" fontId="26" fillId="0" borderId="0" xfId="4" applyNumberFormat="1" applyFont="1" applyFill="1"/>
    <xf numFmtId="165" fontId="30" fillId="0" borderId="0" xfId="4" applyNumberFormat="1" applyFont="1" applyFill="1"/>
    <xf numFmtId="0" fontId="34" fillId="0" borderId="0" xfId="16" applyFont="1" applyAlignment="1">
      <alignment horizontal="center"/>
    </xf>
    <xf numFmtId="164" fontId="26" fillId="0" borderId="0" xfId="16" applyNumberFormat="1" applyFont="1"/>
    <xf numFmtId="0" fontId="26" fillId="0" borderId="0" xfId="16" applyFont="1"/>
    <xf numFmtId="165" fontId="4" fillId="0" borderId="0" xfId="12" applyNumberFormat="1" applyFont="1" applyFill="1"/>
    <xf numFmtId="164" fontId="4" fillId="0" borderId="0" xfId="17" applyNumberFormat="1" applyFont="1" applyFill="1"/>
    <xf numFmtId="164" fontId="5" fillId="0" borderId="0" xfId="16" applyNumberFormat="1" applyFont="1"/>
    <xf numFmtId="165" fontId="32" fillId="0" borderId="0" xfId="12" applyNumberFormat="1" applyFont="1" applyFill="1" applyAlignment="1">
      <alignment horizontal="center"/>
    </xf>
    <xf numFmtId="0" fontId="29" fillId="0" borderId="0" xfId="16" applyFont="1"/>
    <xf numFmtId="43" fontId="4" fillId="0" borderId="0" xfId="16" applyNumberFormat="1"/>
    <xf numFmtId="10" fontId="4" fillId="0" borderId="0" xfId="16" applyNumberFormat="1"/>
    <xf numFmtId="37" fontId="4" fillId="0" borderId="0" xfId="16" applyNumberFormat="1"/>
    <xf numFmtId="164" fontId="36" fillId="0" borderId="0" xfId="16" applyNumberFormat="1" applyFont="1"/>
    <xf numFmtId="0" fontId="15" fillId="0" borderId="0" xfId="10" applyFont="1"/>
    <xf numFmtId="164" fontId="15" fillId="0" borderId="0" xfId="15" applyNumberFormat="1" applyFont="1"/>
    <xf numFmtId="165" fontId="4" fillId="0" borderId="0" xfId="4" applyNumberFormat="1" applyFont="1"/>
    <xf numFmtId="0" fontId="15" fillId="0" borderId="0" xfId="10" quotePrefix="1" applyFont="1"/>
    <xf numFmtId="0" fontId="38" fillId="0" borderId="0" xfId="10" quotePrefix="1" applyFont="1" applyAlignment="1">
      <alignment horizontal="right"/>
    </xf>
    <xf numFmtId="37" fontId="15" fillId="0" borderId="0" xfId="10" applyNumberFormat="1" applyFont="1"/>
    <xf numFmtId="37" fontId="15" fillId="6" borderId="0" xfId="10" applyNumberFormat="1" applyFont="1" applyFill="1"/>
    <xf numFmtId="37" fontId="15" fillId="7" borderId="0" xfId="10" applyNumberFormat="1" applyFont="1" applyFill="1"/>
    <xf numFmtId="37" fontId="16" fillId="7" borderId="0" xfId="10" applyNumberFormat="1" applyFont="1" applyFill="1"/>
    <xf numFmtId="0" fontId="15" fillId="8" borderId="0" xfId="10" applyFont="1" applyFill="1"/>
    <xf numFmtId="164" fontId="15" fillId="15" borderId="0" xfId="15" applyNumberFormat="1" applyFont="1" applyFill="1" applyAlignment="1">
      <alignment horizontal="center"/>
    </xf>
    <xf numFmtId="166" fontId="15" fillId="0" borderId="0" xfId="10" applyNumberFormat="1" applyFont="1" applyAlignment="1">
      <alignment horizontal="center"/>
    </xf>
    <xf numFmtId="10" fontId="4" fillId="9" borderId="0" xfId="4" applyNumberFormat="1" applyFont="1" applyFill="1" applyAlignment="1">
      <alignment horizontal="center"/>
    </xf>
    <xf numFmtId="0" fontId="15" fillId="15" borderId="0" xfId="10" applyFont="1" applyFill="1"/>
    <xf numFmtId="164" fontId="15" fillId="15" borderId="0" xfId="15" quotePrefix="1" applyNumberFormat="1" applyFont="1" applyFill="1" applyAlignment="1">
      <alignment horizontal="center"/>
    </xf>
    <xf numFmtId="10" fontId="15" fillId="15" borderId="0" xfId="4" applyNumberFormat="1" applyFont="1" applyFill="1" applyAlignment="1">
      <alignment horizontal="center"/>
    </xf>
    <xf numFmtId="0" fontId="15" fillId="0" borderId="0" xfId="10" quotePrefix="1" applyFont="1" applyAlignment="1">
      <alignment horizontal="center"/>
    </xf>
    <xf numFmtId="0" fontId="15" fillId="0" borderId="0" xfId="10" applyFont="1" applyAlignment="1">
      <alignment horizontal="center"/>
    </xf>
    <xf numFmtId="37" fontId="15" fillId="0" borderId="0" xfId="15" applyNumberFormat="1" applyFont="1"/>
    <xf numFmtId="0" fontId="4" fillId="0" borderId="0" xfId="3" quotePrefix="1"/>
    <xf numFmtId="0" fontId="4" fillId="0" borderId="0" xfId="10" quotePrefix="1" applyFont="1"/>
    <xf numFmtId="0" fontId="4" fillId="0" borderId="0" xfId="10" quotePrefix="1" applyFont="1" applyAlignment="1">
      <alignment horizontal="center"/>
    </xf>
    <xf numFmtId="164" fontId="4" fillId="0" borderId="0" xfId="15" applyNumberFormat="1" applyFont="1"/>
    <xf numFmtId="0" fontId="5" fillId="0" borderId="0" xfId="3" quotePrefix="1" applyFont="1"/>
    <xf numFmtId="164" fontId="4" fillId="0" borderId="8" xfId="15" applyNumberFormat="1" applyFont="1" applyBorder="1"/>
    <xf numFmtId="10" fontId="4" fillId="0" borderId="8" xfId="4" applyNumberFormat="1" applyFont="1" applyBorder="1"/>
    <xf numFmtId="164" fontId="4" fillId="0" borderId="8" xfId="15" applyNumberFormat="1" applyFont="1" applyBorder="1" applyAlignment="1">
      <alignment horizontal="right"/>
    </xf>
    <xf numFmtId="164" fontId="4" fillId="7" borderId="8" xfId="15" applyNumberFormat="1" applyFont="1" applyFill="1" applyBorder="1"/>
    <xf numFmtId="164" fontId="4" fillId="8" borderId="8" xfId="15" applyNumberFormat="1" applyFont="1" applyFill="1" applyBorder="1"/>
    <xf numFmtId="164" fontId="4" fillId="0" borderId="0" xfId="10" applyNumberFormat="1" applyFont="1"/>
    <xf numFmtId="0" fontId="40" fillId="0" borderId="0" xfId="3" quotePrefix="1" applyFont="1"/>
    <xf numFmtId="164" fontId="15" fillId="0" borderId="0" xfId="10" applyNumberFormat="1" applyFont="1"/>
    <xf numFmtId="164" fontId="26" fillId="0" borderId="0" xfId="10" applyNumberFormat="1" applyFont="1"/>
    <xf numFmtId="10" fontId="26" fillId="16" borderId="0" xfId="4" applyNumberFormat="1" applyFont="1" applyFill="1"/>
    <xf numFmtId="164" fontId="4" fillId="0" borderId="14" xfId="15" applyNumberFormat="1" applyFont="1" applyBorder="1"/>
    <xf numFmtId="10" fontId="4" fillId="0" borderId="8" xfId="4" applyNumberFormat="1" applyFont="1" applyFill="1" applyBorder="1"/>
    <xf numFmtId="0" fontId="41" fillId="0" borderId="0" xfId="10" applyFont="1"/>
    <xf numFmtId="164" fontId="4" fillId="0" borderId="0" xfId="15" applyNumberFormat="1" applyFont="1" applyFill="1"/>
    <xf numFmtId="164" fontId="42" fillId="0" borderId="0" xfId="15" applyNumberFormat="1" applyFont="1"/>
    <xf numFmtId="0" fontId="4" fillId="0" borderId="0" xfId="10" applyFont="1"/>
    <xf numFmtId="0" fontId="4" fillId="0" borderId="0" xfId="10" applyFont="1" applyAlignment="1">
      <alignment horizontal="center"/>
    </xf>
    <xf numFmtId="0" fontId="43" fillId="0" borderId="0" xfId="10" applyFont="1" applyAlignment="1">
      <alignment horizontal="center"/>
    </xf>
    <xf numFmtId="0" fontId="4" fillId="0" borderId="0" xfId="19"/>
    <xf numFmtId="10" fontId="15" fillId="0" borderId="0" xfId="4" applyNumberFormat="1" applyFont="1"/>
    <xf numFmtId="37" fontId="4" fillId="0" borderId="0" xfId="10" applyNumberFormat="1" applyFont="1"/>
    <xf numFmtId="164" fontId="4" fillId="0" borderId="0" xfId="20" applyNumberFormat="1"/>
    <xf numFmtId="0" fontId="4" fillId="0" borderId="0" xfId="20"/>
    <xf numFmtId="10" fontId="4" fillId="0" borderId="0" xfId="12" applyNumberFormat="1" applyFont="1"/>
    <xf numFmtId="166" fontId="4" fillId="0" borderId="0" xfId="10" applyNumberFormat="1" applyFont="1" applyAlignment="1">
      <alignment horizontal="center"/>
    </xf>
    <xf numFmtId="0" fontId="15" fillId="0" borderId="21" xfId="21" quotePrefix="1" applyFont="1" applyBorder="1" applyProtection="1">
      <protection locked="0"/>
    </xf>
    <xf numFmtId="164" fontId="4" fillId="7" borderId="8" xfId="15" applyNumberFormat="1" applyFont="1" applyFill="1" applyBorder="1" applyAlignment="1">
      <alignment horizontal="right"/>
    </xf>
    <xf numFmtId="164" fontId="4" fillId="0" borderId="8" xfId="4" applyNumberFormat="1" applyFont="1" applyBorder="1"/>
    <xf numFmtId="164" fontId="26" fillId="0" borderId="0" xfId="15" applyNumberFormat="1" applyFont="1"/>
    <xf numFmtId="164" fontId="4" fillId="0" borderId="7" xfId="15" applyNumberFormat="1" applyFont="1" applyFill="1" applyBorder="1"/>
    <xf numFmtId="164" fontId="4" fillId="7" borderId="7" xfId="15" applyNumberFormat="1" applyFont="1" applyFill="1" applyBorder="1"/>
    <xf numFmtId="164" fontId="4" fillId="8" borderId="7" xfId="15" applyNumberFormat="1" applyFont="1" applyFill="1" applyBorder="1"/>
    <xf numFmtId="164" fontId="4" fillId="0" borderId="8" xfId="15" applyNumberFormat="1" applyFont="1" applyFill="1" applyBorder="1"/>
    <xf numFmtId="10" fontId="4" fillId="0" borderId="14" xfId="4" applyNumberFormat="1" applyFont="1" applyBorder="1"/>
    <xf numFmtId="10" fontId="26" fillId="0" borderId="0" xfId="4" applyNumberFormat="1" applyFont="1"/>
    <xf numFmtId="0" fontId="4" fillId="0" borderId="0" xfId="3"/>
    <xf numFmtId="10" fontId="15" fillId="0" borderId="0" xfId="4" applyNumberFormat="1" applyFont="1" applyFill="1" applyBorder="1"/>
    <xf numFmtId="0" fontId="45" fillId="0" borderId="0" xfId="10" applyFont="1"/>
    <xf numFmtId="164" fontId="15" fillId="0" borderId="0" xfId="15" applyNumberFormat="1" applyFont="1" applyFill="1"/>
    <xf numFmtId="1" fontId="4" fillId="0" borderId="0" xfId="10" quotePrefix="1" applyNumberFormat="1" applyFont="1" applyAlignment="1">
      <alignment horizontal="center"/>
    </xf>
    <xf numFmtId="1" fontId="26" fillId="0" borderId="0" xfId="10" quotePrefix="1" applyNumberFormat="1" applyFont="1" applyAlignment="1">
      <alignment horizontal="center"/>
    </xf>
    <xf numFmtId="164" fontId="15" fillId="0" borderId="0" xfId="15" applyNumberFormat="1" applyFont="1" applyAlignment="1">
      <alignment horizontal="right"/>
    </xf>
    <xf numFmtId="10" fontId="15" fillId="0" borderId="0" xfId="4" applyNumberFormat="1" applyFont="1" applyFill="1"/>
    <xf numFmtId="1" fontId="15" fillId="0" borderId="0" xfId="10" applyNumberFormat="1" applyFont="1"/>
    <xf numFmtId="0" fontId="46" fillId="0" borderId="0" xfId="10" applyFont="1" applyAlignment="1">
      <alignment horizontal="center"/>
    </xf>
    <xf numFmtId="1" fontId="4" fillId="0" borderId="0" xfId="19" applyNumberFormat="1"/>
    <xf numFmtId="0" fontId="46" fillId="0" borderId="0" xfId="10" quotePrefix="1" applyFont="1" applyAlignment="1">
      <alignment horizontal="center"/>
    </xf>
    <xf numFmtId="0" fontId="0" fillId="4" borderId="0" xfId="0" applyFill="1"/>
    <xf numFmtId="164" fontId="15" fillId="0" borderId="0" xfId="1" applyNumberFormat="1" applyFont="1"/>
    <xf numFmtId="0" fontId="15" fillId="0" borderId="0" xfId="0" applyFont="1"/>
    <xf numFmtId="10" fontId="4" fillId="0" borderId="0" xfId="4" applyNumberFormat="1" applyFont="1" applyBorder="1"/>
    <xf numFmtId="0" fontId="4" fillId="19" borderId="0" xfId="10" quotePrefix="1" applyFont="1" applyFill="1"/>
    <xf numFmtId="0" fontId="15" fillId="19" borderId="0" xfId="10" quotePrefix="1" applyFont="1" applyFill="1" applyAlignment="1">
      <alignment horizontal="center"/>
    </xf>
    <xf numFmtId="164" fontId="4" fillId="19" borderId="0" xfId="1" applyNumberFormat="1" applyFont="1" applyFill="1"/>
    <xf numFmtId="164" fontId="15" fillId="19" borderId="0" xfId="1" applyNumberFormat="1" applyFont="1" applyFill="1"/>
    <xf numFmtId="164" fontId="5" fillId="8" borderId="0" xfId="1" applyNumberFormat="1" applyFont="1" applyFill="1"/>
    <xf numFmtId="164" fontId="15" fillId="8" borderId="0" xfId="1" applyNumberFormat="1" applyFont="1" applyFill="1"/>
    <xf numFmtId="164" fontId="5" fillId="8" borderId="0" xfId="1" applyNumberFormat="1" applyFont="1" applyFill="1" applyAlignment="1">
      <alignment horizontal="right"/>
    </xf>
    <xf numFmtId="0" fontId="15" fillId="0" borderId="22" xfId="18" quotePrefix="1" applyFont="1" applyBorder="1" applyProtection="1">
      <protection locked="0"/>
    </xf>
    <xf numFmtId="0" fontId="15" fillId="0" borderId="0" xfId="18" quotePrefix="1" applyFont="1" applyProtection="1">
      <protection locked="0"/>
    </xf>
    <xf numFmtId="164" fontId="16" fillId="0" borderId="0" xfId="15" applyNumberFormat="1" applyFont="1"/>
    <xf numFmtId="10" fontId="5" fillId="0" borderId="0" xfId="4" applyNumberFormat="1" applyFont="1" applyBorder="1"/>
    <xf numFmtId="164" fontId="4" fillId="0" borderId="0" xfId="1" applyNumberFormat="1" applyFont="1" applyFill="1"/>
    <xf numFmtId="164" fontId="4" fillId="0" borderId="0" xfId="0" applyNumberFormat="1" applyFont="1"/>
    <xf numFmtId="0" fontId="43" fillId="0" borderId="0" xfId="0" applyFont="1" applyAlignment="1">
      <alignment horizontal="center"/>
    </xf>
    <xf numFmtId="0" fontId="26" fillId="0" borderId="0" xfId="0" quotePrefix="1" applyFont="1"/>
    <xf numFmtId="37" fontId="4" fillId="0" borderId="0" xfId="0" applyNumberFormat="1" applyFont="1"/>
    <xf numFmtId="0" fontId="15" fillId="0" borderId="0" xfId="0" quotePrefix="1" applyFont="1"/>
    <xf numFmtId="164" fontId="15" fillId="0" borderId="0" xfId="0" applyNumberFormat="1" applyFont="1"/>
    <xf numFmtId="167" fontId="47" fillId="0" borderId="23" xfId="0" applyNumberFormat="1" applyFont="1" applyBorder="1" applyAlignment="1">
      <alignment justifyLastLine="1"/>
    </xf>
    <xf numFmtId="167" fontId="47" fillId="0" borderId="24" xfId="0" applyNumberFormat="1" applyFont="1" applyBorder="1" applyAlignment="1">
      <alignment justifyLastLine="1"/>
    </xf>
    <xf numFmtId="0" fontId="48" fillId="0" borderId="25" xfId="0" applyFont="1" applyBorder="1" applyAlignment="1">
      <alignment horizontal="left" justifyLastLine="1"/>
    </xf>
    <xf numFmtId="167" fontId="47" fillId="0" borderId="26" xfId="0" applyNumberFormat="1" applyFont="1" applyBorder="1" applyAlignment="1">
      <alignment justifyLastLine="1"/>
    </xf>
    <xf numFmtId="167" fontId="47" fillId="0" borderId="0" xfId="0" applyNumberFormat="1" applyFont="1" applyAlignment="1">
      <alignment justifyLastLine="1"/>
    </xf>
    <xf numFmtId="0" fontId="47" fillId="0" borderId="25" xfId="0" applyFont="1" applyBorder="1" applyAlignment="1">
      <alignment horizontal="left" indent="1" justifyLastLine="1"/>
    </xf>
    <xf numFmtId="167" fontId="47" fillId="0" borderId="27" xfId="0" applyNumberFormat="1" applyFont="1" applyBorder="1" applyAlignment="1">
      <alignment justifyLastLine="1"/>
    </xf>
    <xf numFmtId="167" fontId="47" fillId="0" borderId="14" xfId="0" applyNumberFormat="1" applyFont="1" applyBorder="1" applyAlignment="1">
      <alignment justifyLastLine="1"/>
    </xf>
    <xf numFmtId="0" fontId="48" fillId="0" borderId="25" xfId="0" applyFont="1" applyBorder="1" applyAlignment="1">
      <alignment horizontal="left" indent="1" justifyLastLine="1"/>
    </xf>
    <xf numFmtId="0" fontId="48" fillId="0" borderId="25" xfId="0" applyFont="1" applyBorder="1" applyAlignment="1">
      <alignment horizontal="left" indent="2" justifyLastLine="1"/>
    </xf>
    <xf numFmtId="0" fontId="48" fillId="0" borderId="25" xfId="0" applyFont="1" applyBorder="1" applyAlignment="1">
      <alignment horizontal="left" indent="3" justifyLastLine="1"/>
    </xf>
    <xf numFmtId="0" fontId="47" fillId="0" borderId="25" xfId="0" applyFont="1" applyBorder="1" applyAlignment="1">
      <alignment horizontal="left" indent="4" justifyLastLine="1"/>
    </xf>
    <xf numFmtId="0" fontId="47" fillId="0" borderId="25" xfId="0" applyFont="1" applyBorder="1" applyAlignment="1">
      <alignment horizontal="left" indent="3" justifyLastLine="1"/>
    </xf>
    <xf numFmtId="0" fontId="48" fillId="0" borderId="28" xfId="0" applyFont="1" applyBorder="1" applyAlignment="1">
      <alignment horizontal="left" justifyLastLine="1"/>
    </xf>
    <xf numFmtId="0" fontId="49" fillId="0" borderId="17" xfId="0" applyFont="1" applyBorder="1" applyAlignment="1">
      <alignment horizontal="left" justifyLastLine="1"/>
    </xf>
    <xf numFmtId="0" fontId="49" fillId="0" borderId="16" xfId="0" applyFont="1" applyBorder="1" applyAlignment="1">
      <alignment horizontal="left" justifyLastLine="1"/>
    </xf>
    <xf numFmtId="0" fontId="48" fillId="0" borderId="15" xfId="0" applyFont="1" applyBorder="1" applyAlignment="1">
      <alignment horizontal="left" justifyLastLine="1"/>
    </xf>
    <xf numFmtId="49" fontId="47" fillId="0" borderId="0" xfId="0" applyNumberFormat="1" applyFont="1" applyAlignment="1">
      <alignment justifyLastLine="1"/>
    </xf>
    <xf numFmtId="164" fontId="4" fillId="0" borderId="14" xfId="15" applyNumberFormat="1" applyFont="1" applyFill="1" applyBorder="1"/>
    <xf numFmtId="164" fontId="4" fillId="0" borderId="0" xfId="1" applyNumberFormat="1" applyFont="1" applyFill="1" applyAlignment="1">
      <alignment horizontal="right"/>
    </xf>
    <xf numFmtId="37" fontId="0" fillId="0" borderId="0" xfId="0" applyNumberFormat="1"/>
    <xf numFmtId="37" fontId="5" fillId="6" borderId="0" xfId="0" applyNumberFormat="1" applyFont="1" applyFill="1"/>
    <xf numFmtId="37" fontId="0" fillId="6" borderId="0" xfId="0" applyNumberFormat="1" applyFill="1"/>
    <xf numFmtId="37" fontId="5" fillId="7" borderId="0" xfId="0" applyNumberFormat="1" applyFont="1" applyFill="1"/>
    <xf numFmtId="37" fontId="0" fillId="7" borderId="0" xfId="0" applyNumberFormat="1" applyFill="1"/>
    <xf numFmtId="37" fontId="5" fillId="7" borderId="0" xfId="0" applyNumberFormat="1" applyFont="1" applyFill="1" applyAlignment="1">
      <alignment horizontal="right"/>
    </xf>
    <xf numFmtId="0" fontId="5" fillId="8" borderId="0" xfId="0" applyFont="1" applyFill="1"/>
    <xf numFmtId="0" fontId="0" fillId="8" borderId="0" xfId="0" applyFill="1"/>
    <xf numFmtId="37" fontId="5" fillId="8" borderId="0" xfId="0" applyNumberFormat="1" applyFont="1" applyFill="1" applyAlignment="1">
      <alignment horizontal="right"/>
    </xf>
    <xf numFmtId="0" fontId="28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164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4" fontId="4" fillId="0" borderId="14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right"/>
    </xf>
    <xf numFmtId="164" fontId="5" fillId="0" borderId="8" xfId="1" applyNumberFormat="1" applyFont="1" applyBorder="1" applyAlignment="1">
      <alignment horizontal="right"/>
    </xf>
    <xf numFmtId="164" fontId="5" fillId="0" borderId="7" xfId="1" applyNumberFormat="1" applyFont="1" applyBorder="1" applyAlignment="1">
      <alignment horizontal="right"/>
    </xf>
    <xf numFmtId="10" fontId="0" fillId="0" borderId="0" xfId="0" applyNumberFormat="1"/>
    <xf numFmtId="10" fontId="4" fillId="0" borderId="0" xfId="0" applyNumberFormat="1" applyFont="1"/>
    <xf numFmtId="164" fontId="24" fillId="0" borderId="0" xfId="1" applyNumberFormat="1" applyFont="1" applyAlignment="1">
      <alignment horizontal="right"/>
    </xf>
    <xf numFmtId="0" fontId="26" fillId="0" borderId="0" xfId="0" applyFont="1"/>
    <xf numFmtId="0" fontId="30" fillId="0" borderId="0" xfId="0" applyFont="1"/>
    <xf numFmtId="0" fontId="4" fillId="0" borderId="0" xfId="16" applyAlignment="1">
      <alignment horizontal="right"/>
    </xf>
    <xf numFmtId="0" fontId="15" fillId="0" borderId="0" xfId="24" applyFont="1"/>
    <xf numFmtId="164" fontId="15" fillId="0" borderId="0" xfId="25" applyNumberFormat="1" applyFont="1"/>
    <xf numFmtId="0" fontId="4" fillId="0" borderId="0" xfId="24" applyFont="1"/>
    <xf numFmtId="164" fontId="15" fillId="0" borderId="0" xfId="24" applyNumberFormat="1" applyFont="1"/>
    <xf numFmtId="37" fontId="4" fillId="0" borderId="0" xfId="24" applyNumberFormat="1" applyFont="1"/>
    <xf numFmtId="0" fontId="26" fillId="0" borderId="0" xfId="24" applyFont="1" applyAlignment="1">
      <alignment horizontal="center"/>
    </xf>
    <xf numFmtId="0" fontId="43" fillId="0" borderId="0" xfId="24" applyFont="1" applyAlignment="1">
      <alignment horizontal="center"/>
    </xf>
    <xf numFmtId="0" fontId="15" fillId="0" borderId="0" xfId="24" quotePrefix="1" applyFont="1"/>
    <xf numFmtId="0" fontId="4" fillId="0" borderId="0" xfId="24" quotePrefix="1" applyFont="1"/>
    <xf numFmtId="164" fontId="4" fillId="0" borderId="0" xfId="24" applyNumberFormat="1" applyFont="1"/>
    <xf numFmtId="164" fontId="4" fillId="18" borderId="16" xfId="25" applyNumberFormat="1" applyFont="1" applyFill="1" applyBorder="1"/>
    <xf numFmtId="164" fontId="4" fillId="18" borderId="0" xfId="25" applyNumberFormat="1" applyFont="1" applyFill="1"/>
    <xf numFmtId="164" fontId="4" fillId="0" borderId="0" xfId="25" applyNumberFormat="1" applyFont="1"/>
    <xf numFmtId="164" fontId="4" fillId="0" borderId="0" xfId="25" applyNumberFormat="1" applyFont="1" applyFill="1"/>
    <xf numFmtId="0" fontId="5" fillId="0" borderId="0" xfId="24" quotePrefix="1" applyFont="1"/>
    <xf numFmtId="164" fontId="4" fillId="8" borderId="8" xfId="25" applyNumberFormat="1" applyFont="1" applyFill="1" applyBorder="1"/>
    <xf numFmtId="164" fontId="4" fillId="8" borderId="7" xfId="25" applyNumberFormat="1" applyFont="1" applyFill="1" applyBorder="1"/>
    <xf numFmtId="164" fontId="4" fillId="7" borderId="7" xfId="25" applyNumberFormat="1" applyFont="1" applyFill="1" applyBorder="1"/>
    <xf numFmtId="164" fontId="4" fillId="0" borderId="7" xfId="25" applyNumberFormat="1" applyFont="1" applyFill="1" applyBorder="1"/>
    <xf numFmtId="164" fontId="4" fillId="7" borderId="8" xfId="25" applyNumberFormat="1" applyFont="1" applyFill="1" applyBorder="1"/>
    <xf numFmtId="164" fontId="4" fillId="0" borderId="8" xfId="25" applyNumberFormat="1" applyFont="1" applyBorder="1"/>
    <xf numFmtId="164" fontId="4" fillId="0" borderId="0" xfId="25" applyNumberFormat="1" applyFont="1" applyAlignment="1">
      <alignment horizontal="right"/>
    </xf>
    <xf numFmtId="0" fontId="4" fillId="0" borderId="0" xfId="24" quotePrefix="1" applyFont="1" applyAlignment="1">
      <alignment horizontal="center"/>
    </xf>
    <xf numFmtId="0" fontId="15" fillId="0" borderId="0" xfId="24" quotePrefix="1" applyFont="1" applyAlignment="1">
      <alignment horizontal="center"/>
    </xf>
    <xf numFmtId="0" fontId="45" fillId="0" borderId="0" xfId="24" applyFont="1"/>
    <xf numFmtId="0" fontId="40" fillId="0" borderId="0" xfId="24" applyFont="1"/>
    <xf numFmtId="164" fontId="4" fillId="18" borderId="8" xfId="25" applyNumberFormat="1" applyFont="1" applyFill="1" applyBorder="1"/>
    <xf numFmtId="164" fontId="26" fillId="0" borderId="0" xfId="24" applyNumberFormat="1" applyFont="1"/>
    <xf numFmtId="164" fontId="4" fillId="7" borderId="8" xfId="25" applyNumberFormat="1" applyFont="1" applyFill="1" applyBorder="1" applyAlignment="1">
      <alignment horizontal="right"/>
    </xf>
    <xf numFmtId="0" fontId="26" fillId="0" borderId="0" xfId="24" quotePrefix="1" applyFont="1" applyAlignment="1">
      <alignment horizontal="center"/>
    </xf>
    <xf numFmtId="0" fontId="26" fillId="0" borderId="0" xfId="24" quotePrefix="1" applyFont="1"/>
    <xf numFmtId="0" fontId="26" fillId="0" borderId="0" xfId="24" applyFont="1"/>
    <xf numFmtId="164" fontId="4" fillId="0" borderId="8" xfId="25" applyNumberFormat="1" applyFont="1" applyFill="1" applyBorder="1"/>
    <xf numFmtId="37" fontId="15" fillId="0" borderId="0" xfId="24" applyNumberFormat="1" applyFont="1"/>
    <xf numFmtId="37" fontId="15" fillId="0" borderId="0" xfId="25" applyNumberFormat="1" applyFont="1"/>
    <xf numFmtId="0" fontId="15" fillId="0" borderId="0" xfId="24" applyFont="1" applyAlignment="1">
      <alignment horizontal="center"/>
    </xf>
    <xf numFmtId="166" fontId="4" fillId="0" borderId="0" xfId="24" applyNumberFormat="1" applyFont="1" applyAlignment="1">
      <alignment horizontal="center"/>
    </xf>
    <xf numFmtId="164" fontId="15" fillId="15" borderId="0" xfId="25" quotePrefix="1" applyNumberFormat="1" applyFont="1" applyFill="1" applyAlignment="1">
      <alignment horizontal="center"/>
    </xf>
    <xf numFmtId="0" fontId="15" fillId="15" borderId="0" xfId="24" applyFont="1" applyFill="1"/>
    <xf numFmtId="164" fontId="15" fillId="15" borderId="0" xfId="25" applyNumberFormat="1" applyFont="1" applyFill="1" applyAlignment="1">
      <alignment horizontal="center"/>
    </xf>
    <xf numFmtId="0" fontId="15" fillId="17" borderId="0" xfId="24" applyFont="1" applyFill="1"/>
    <xf numFmtId="37" fontId="5" fillId="8" borderId="0" xfId="24" applyNumberFormat="1" applyFont="1" applyFill="1" applyAlignment="1">
      <alignment horizontal="right"/>
    </xf>
    <xf numFmtId="0" fontId="15" fillId="8" borderId="0" xfId="24" applyFont="1" applyFill="1"/>
    <xf numFmtId="0" fontId="5" fillId="8" borderId="0" xfId="24" applyFont="1" applyFill="1"/>
    <xf numFmtId="37" fontId="5" fillId="7" borderId="0" xfId="24" applyNumberFormat="1" applyFont="1" applyFill="1" applyAlignment="1">
      <alignment horizontal="right"/>
    </xf>
    <xf numFmtId="37" fontId="15" fillId="7" borderId="0" xfId="24" applyNumberFormat="1" applyFont="1" applyFill="1"/>
    <xf numFmtId="37" fontId="5" fillId="7" borderId="0" xfId="24" applyNumberFormat="1" applyFont="1" applyFill="1"/>
    <xf numFmtId="37" fontId="15" fillId="6" borderId="0" xfId="24" applyNumberFormat="1" applyFont="1" applyFill="1"/>
    <xf numFmtId="37" fontId="5" fillId="6" borderId="0" xfId="24" applyNumberFormat="1" applyFont="1" applyFill="1"/>
    <xf numFmtId="164" fontId="4" fillId="0" borderId="0" xfId="15" applyNumberFormat="1" applyFont="1" applyFill="1" applyAlignment="1">
      <alignment horizontal="right"/>
    </xf>
    <xf numFmtId="164" fontId="35" fillId="0" borderId="0" xfId="16" applyNumberFormat="1" applyFont="1"/>
    <xf numFmtId="0" fontId="4" fillId="0" borderId="0" xfId="8"/>
    <xf numFmtId="0" fontId="4" fillId="0" borderId="0" xfId="3" quotePrefix="1" applyAlignment="1">
      <alignment horizontal="center"/>
    </xf>
    <xf numFmtId="164" fontId="54" fillId="3" borderId="13" xfId="25" applyNumberFormat="1" applyFont="1" applyFill="1" applyBorder="1" applyAlignment="1">
      <alignment horizontal="center"/>
    </xf>
    <xf numFmtId="10" fontId="4" fillId="9" borderId="0" xfId="0" applyNumberFormat="1" applyFont="1" applyFill="1"/>
    <xf numFmtId="38" fontId="4" fillId="0" borderId="0" xfId="3" applyNumberFormat="1"/>
    <xf numFmtId="168" fontId="4" fillId="0" borderId="0" xfId="5" applyNumberFormat="1" applyFont="1"/>
    <xf numFmtId="44" fontId="4" fillId="0" borderId="0" xfId="5" applyFont="1"/>
    <xf numFmtId="168" fontId="0" fillId="0" borderId="0" xfId="5" applyNumberFormat="1" applyFont="1"/>
    <xf numFmtId="10" fontId="4" fillId="9" borderId="0" xfId="4" applyNumberFormat="1" applyFont="1" applyFill="1"/>
    <xf numFmtId="164" fontId="5" fillId="8" borderId="8" xfId="15" applyNumberFormat="1" applyFont="1" applyFill="1" applyBorder="1"/>
    <xf numFmtId="164" fontId="5" fillId="8" borderId="0" xfId="15" applyNumberFormat="1" applyFont="1" applyFill="1" applyBorder="1"/>
    <xf numFmtId="41" fontId="17" fillId="0" borderId="0" xfId="1" applyNumberFormat="1" applyFont="1" applyBorder="1"/>
    <xf numFmtId="38" fontId="4" fillId="0" borderId="0" xfId="16" applyNumberFormat="1" applyAlignment="1">
      <alignment horizontal="center"/>
    </xf>
    <xf numFmtId="0" fontId="16" fillId="0" borderId="0" xfId="10" applyFont="1"/>
    <xf numFmtId="0" fontId="16" fillId="0" borderId="0" xfId="0" applyFont="1"/>
    <xf numFmtId="0" fontId="15" fillId="0" borderId="0" xfId="10" quotePrefix="1" applyFont="1" applyAlignment="1">
      <alignment horizontal="right"/>
    </xf>
    <xf numFmtId="0" fontId="4" fillId="0" borderId="0" xfId="20" applyAlignment="1">
      <alignment horizontal="right"/>
    </xf>
    <xf numFmtId="0" fontId="15" fillId="0" borderId="0" xfId="10" applyFont="1" applyAlignment="1">
      <alignment horizontal="right"/>
    </xf>
    <xf numFmtId="0" fontId="47" fillId="20" borderId="25" xfId="0" applyFont="1" applyFill="1" applyBorder="1" applyAlignment="1">
      <alignment horizontal="left" indent="4" justifyLastLine="1"/>
    </xf>
    <xf numFmtId="167" fontId="47" fillId="20" borderId="0" xfId="0" applyNumberFormat="1" applyFont="1" applyFill="1" applyAlignment="1">
      <alignment justifyLastLine="1"/>
    </xf>
    <xf numFmtId="167" fontId="47" fillId="20" borderId="26" xfId="0" applyNumberFormat="1" applyFont="1" applyFill="1" applyBorder="1" applyAlignment="1">
      <alignment justifyLastLine="1"/>
    </xf>
    <xf numFmtId="0" fontId="0" fillId="20" borderId="0" xfId="0" applyFill="1"/>
    <xf numFmtId="0" fontId="30" fillId="0" borderId="0" xfId="16" applyFont="1"/>
    <xf numFmtId="0" fontId="15" fillId="0" borderId="0" xfId="24" quotePrefix="1" applyFont="1" applyAlignment="1">
      <alignment horizontal="right"/>
    </xf>
    <xf numFmtId="0" fontId="16" fillId="0" borderId="0" xfId="24" applyFont="1"/>
    <xf numFmtId="164" fontId="16" fillId="0" borderId="0" xfId="25" applyNumberFormat="1" applyFont="1"/>
    <xf numFmtId="164" fontId="57" fillId="0" borderId="0" xfId="1" applyNumberFormat="1" applyFont="1"/>
    <xf numFmtId="0" fontId="0" fillId="0" borderId="0" xfId="0" quotePrefix="1" applyAlignment="1">
      <alignment horizontal="right"/>
    </xf>
    <xf numFmtId="38" fontId="26" fillId="0" borderId="0" xfId="0" applyNumberFormat="1" applyFont="1"/>
    <xf numFmtId="164" fontId="26" fillId="0" borderId="0" xfId="0" applyNumberFormat="1" applyFont="1"/>
    <xf numFmtId="38" fontId="26" fillId="0" borderId="16" xfId="0" applyNumberFormat="1" applyFont="1" applyBorder="1"/>
    <xf numFmtId="165" fontId="26" fillId="0" borderId="0" xfId="26" applyNumberFormat="1" applyFont="1" applyFill="1"/>
    <xf numFmtId="0" fontId="0" fillId="0" borderId="16" xfId="0" quotePrefix="1" applyBorder="1" applyAlignment="1">
      <alignment horizontal="right"/>
    </xf>
    <xf numFmtId="0" fontId="0" fillId="0" borderId="0" xfId="0" applyAlignment="1">
      <alignment horizontal="right"/>
    </xf>
    <xf numFmtId="164" fontId="4" fillId="0" borderId="0" xfId="25" applyNumberFormat="1" applyFont="1" applyFill="1" applyBorder="1"/>
    <xf numFmtId="0" fontId="15" fillId="0" borderId="0" xfId="24" applyFont="1" applyAlignment="1">
      <alignment horizontal="right"/>
    </xf>
    <xf numFmtId="10" fontId="15" fillId="0" borderId="0" xfId="26" applyNumberFormat="1" applyFont="1"/>
    <xf numFmtId="10" fontId="26" fillId="0" borderId="0" xfId="26" applyNumberFormat="1" applyFont="1" applyFill="1" applyBorder="1"/>
    <xf numFmtId="164" fontId="4" fillId="8" borderId="16" xfId="25" applyNumberFormat="1" applyFont="1" applyFill="1" applyBorder="1"/>
    <xf numFmtId="169" fontId="0" fillId="0" borderId="0" xfId="0" applyNumberFormat="1"/>
    <xf numFmtId="9" fontId="15" fillId="0" borderId="0" xfId="26" applyFont="1"/>
    <xf numFmtId="0" fontId="47" fillId="4" borderId="25" xfId="0" applyFont="1" applyFill="1" applyBorder="1" applyAlignment="1">
      <alignment horizontal="left" indent="4" justifyLastLine="1"/>
    </xf>
    <xf numFmtId="49" fontId="0" fillId="0" borderId="0" xfId="0" applyNumberFormat="1" applyAlignment="1">
      <alignment horizontal="center"/>
    </xf>
    <xf numFmtId="164" fontId="5" fillId="0" borderId="0" xfId="0" applyNumberFormat="1" applyFont="1"/>
    <xf numFmtId="37" fontId="5" fillId="0" borderId="0" xfId="10" applyNumberFormat="1" applyFont="1"/>
    <xf numFmtId="166" fontId="16" fillId="0" borderId="0" xfId="10" applyNumberFormat="1" applyFont="1" applyAlignment="1">
      <alignment horizontal="center"/>
    </xf>
    <xf numFmtId="164" fontId="0" fillId="0" borderId="0" xfId="0" applyNumberFormat="1"/>
    <xf numFmtId="44" fontId="0" fillId="0" borderId="0" xfId="0" applyNumberFormat="1"/>
    <xf numFmtId="43" fontId="0" fillId="0" borderId="0" xfId="0" applyNumberFormat="1"/>
    <xf numFmtId="168" fontId="4" fillId="0" borderId="0" xfId="5" applyNumberFormat="1" applyFont="1" applyFill="1"/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left"/>
    </xf>
    <xf numFmtId="0" fontId="58" fillId="0" borderId="0" xfId="0" applyFont="1"/>
    <xf numFmtId="0" fontId="59" fillId="0" borderId="0" xfId="0" applyFont="1"/>
    <xf numFmtId="0" fontId="58" fillId="0" borderId="0" xfId="0" applyFont="1" applyAlignment="1" applyProtection="1">
      <alignment horizontal="left"/>
      <protection locked="0"/>
    </xf>
    <xf numFmtId="0" fontId="58" fillId="0" borderId="29" xfId="0" applyFont="1" applyBorder="1" applyAlignment="1">
      <alignment horizontal="center"/>
    </xf>
    <xf numFmtId="0" fontId="58" fillId="0" borderId="29" xfId="0" applyFont="1" applyBorder="1"/>
    <xf numFmtId="0" fontId="58" fillId="0" borderId="29" xfId="0" applyFont="1" applyBorder="1" applyProtection="1">
      <protection locked="0"/>
    </xf>
    <xf numFmtId="0" fontId="58" fillId="0" borderId="30" xfId="0" applyFont="1" applyBorder="1" applyAlignment="1">
      <alignment horizontal="center"/>
    </xf>
    <xf numFmtId="0" fontId="58" fillId="0" borderId="30" xfId="0" applyFont="1" applyBorder="1" applyAlignment="1" applyProtection="1">
      <alignment horizontal="left"/>
      <protection locked="0"/>
    </xf>
    <xf numFmtId="0" fontId="58" fillId="0" borderId="30" xfId="0" applyFont="1" applyBorder="1"/>
    <xf numFmtId="0" fontId="58" fillId="0" borderId="30" xfId="0" applyFont="1" applyBorder="1" applyAlignment="1">
      <alignment horizontal="left"/>
    </xf>
    <xf numFmtId="0" fontId="60" fillId="0" borderId="0" xfId="0" applyFont="1" applyAlignment="1">
      <alignment horizontal="center"/>
    </xf>
    <xf numFmtId="164" fontId="61" fillId="0" borderId="0" xfId="1" applyNumberFormat="1" applyFont="1" applyFill="1" applyProtection="1"/>
    <xf numFmtId="164" fontId="58" fillId="0" borderId="0" xfId="1" applyNumberFormat="1" applyFont="1" applyFill="1" applyProtection="1"/>
    <xf numFmtId="164" fontId="62" fillId="0" borderId="0" xfId="1" applyNumberFormat="1" applyFont="1" applyFill="1" applyProtection="1"/>
    <xf numFmtId="164" fontId="58" fillId="0" borderId="0" xfId="1" applyNumberFormat="1" applyFont="1" applyFill="1"/>
    <xf numFmtId="164" fontId="58" fillId="0" borderId="0" xfId="1" applyNumberFormat="1" applyFont="1" applyFill="1" applyProtection="1">
      <protection locked="0"/>
    </xf>
    <xf numFmtId="164" fontId="60" fillId="0" borderId="0" xfId="1" applyNumberFormat="1" applyFont="1" applyFill="1" applyProtection="1"/>
    <xf numFmtId="0" fontId="58" fillId="0" borderId="0" xfId="0" applyFont="1" applyProtection="1">
      <protection locked="0"/>
    </xf>
    <xf numFmtId="1" fontId="58" fillId="0" borderId="0" xfId="0" applyNumberFormat="1" applyFont="1" applyAlignment="1" applyProtection="1">
      <alignment horizontal="left"/>
      <protection locked="0"/>
    </xf>
    <xf numFmtId="0" fontId="58" fillId="0" borderId="0" xfId="0" quotePrefix="1" applyFont="1" applyAlignment="1" applyProtection="1">
      <alignment horizontal="left"/>
      <protection locked="0"/>
    </xf>
    <xf numFmtId="164" fontId="62" fillId="0" borderId="14" xfId="1" applyNumberFormat="1" applyFont="1" applyFill="1" applyBorder="1" applyProtection="1"/>
    <xf numFmtId="164" fontId="58" fillId="0" borderId="14" xfId="1" applyNumberFormat="1" applyFont="1" applyFill="1" applyBorder="1" applyProtection="1"/>
    <xf numFmtId="164" fontId="60" fillId="0" borderId="14" xfId="1" applyNumberFormat="1" applyFont="1" applyFill="1" applyBorder="1" applyProtection="1"/>
    <xf numFmtId="0" fontId="58" fillId="0" borderId="8" xfId="0" applyFont="1" applyBorder="1"/>
    <xf numFmtId="164" fontId="61" fillId="21" borderId="0" xfId="1" applyNumberFormat="1" applyFont="1" applyFill="1" applyProtection="1"/>
    <xf numFmtId="164" fontId="58" fillId="21" borderId="0" xfId="1" applyNumberFormat="1" applyFont="1" applyFill="1" applyProtection="1"/>
    <xf numFmtId="0" fontId="58" fillId="21" borderId="0" xfId="0" applyFont="1" applyFill="1"/>
    <xf numFmtId="0" fontId="58" fillId="21" borderId="0" xfId="0" applyFont="1" applyFill="1" applyAlignment="1">
      <alignment horizontal="center"/>
    </xf>
    <xf numFmtId="0" fontId="58" fillId="21" borderId="30" xfId="0" applyFont="1" applyFill="1" applyBorder="1" applyAlignment="1">
      <alignment horizontal="center"/>
    </xf>
    <xf numFmtId="164" fontId="58" fillId="21" borderId="0" xfId="1" applyNumberFormat="1" applyFont="1" applyFill="1"/>
    <xf numFmtId="164" fontId="61" fillId="21" borderId="0" xfId="1" applyNumberFormat="1" applyFont="1" applyFill="1"/>
    <xf numFmtId="164" fontId="61" fillId="21" borderId="14" xfId="1" applyNumberFormat="1" applyFont="1" applyFill="1" applyBorder="1" applyProtection="1"/>
    <xf numFmtId="0" fontId="63" fillId="21" borderId="0" xfId="0" applyFont="1" applyFill="1"/>
    <xf numFmtId="164" fontId="63" fillId="0" borderId="0" xfId="1" applyNumberFormat="1" applyFont="1"/>
    <xf numFmtId="164" fontId="58" fillId="0" borderId="0" xfId="1" applyNumberFormat="1" applyFont="1"/>
    <xf numFmtId="164" fontId="62" fillId="4" borderId="0" xfId="1" applyNumberFormat="1" applyFont="1" applyFill="1" applyProtection="1"/>
    <xf numFmtId="0" fontId="58" fillId="4" borderId="0" xfId="0" applyFont="1" applyFill="1"/>
    <xf numFmtId="164" fontId="61" fillId="4" borderId="0" xfId="1" applyNumberFormat="1" applyFont="1" applyFill="1" applyProtection="1"/>
    <xf numFmtId="37" fontId="30" fillId="0" borderId="0" xfId="10" applyNumberFormat="1" applyFont="1"/>
    <xf numFmtId="0" fontId="40" fillId="0" borderId="0" xfId="0" quotePrefix="1" applyFont="1"/>
    <xf numFmtId="0" fontId="40" fillId="0" borderId="0" xfId="10" applyFont="1" applyAlignment="1">
      <alignment horizontal="right"/>
    </xf>
    <xf numFmtId="164" fontId="4" fillId="8" borderId="0" xfId="1" applyNumberFormat="1" applyFont="1" applyFill="1"/>
    <xf numFmtId="164" fontId="4" fillId="0" borderId="14" xfId="25" applyNumberFormat="1" applyFont="1" applyBorder="1"/>
    <xf numFmtId="168" fontId="30" fillId="0" borderId="0" xfId="27" applyNumberFormat="1" applyFont="1" applyFill="1"/>
    <xf numFmtId="164" fontId="53" fillId="0" borderId="0" xfId="16" applyNumberFormat="1" applyFont="1"/>
    <xf numFmtId="164" fontId="33" fillId="0" borderId="0" xfId="16" applyNumberFormat="1" applyFont="1"/>
    <xf numFmtId="37" fontId="16" fillId="0" borderId="0" xfId="24" applyNumberFormat="1" applyFont="1"/>
    <xf numFmtId="0" fontId="15" fillId="0" borderId="16" xfId="24" applyFont="1" applyBorder="1"/>
    <xf numFmtId="164" fontId="16" fillId="0" borderId="0" xfId="1" applyNumberFormat="1" applyFont="1"/>
    <xf numFmtId="37" fontId="40" fillId="0" borderId="0" xfId="24" applyNumberFormat="1" applyFont="1"/>
    <xf numFmtId="0" fontId="30" fillId="0" borderId="0" xfId="24" applyFont="1"/>
    <xf numFmtId="164" fontId="30" fillId="0" borderId="0" xfId="24" applyNumberFormat="1" applyFont="1"/>
    <xf numFmtId="164" fontId="30" fillId="8" borderId="8" xfId="25" applyNumberFormat="1" applyFont="1" applyFill="1" applyBorder="1"/>
    <xf numFmtId="0" fontId="52" fillId="0" borderId="0" xfId="0" quotePrefix="1" applyFont="1"/>
    <xf numFmtId="0" fontId="44" fillId="0" borderId="0" xfId="3" quotePrefix="1" applyFont="1"/>
    <xf numFmtId="0" fontId="15" fillId="0" borderId="21" xfId="22" quotePrefix="1" applyFont="1" applyBorder="1" applyProtection="1">
      <protection locked="0"/>
    </xf>
    <xf numFmtId="0" fontId="40" fillId="0" borderId="0" xfId="10" applyFont="1"/>
    <xf numFmtId="0" fontId="40" fillId="0" borderId="0" xfId="24" quotePrefix="1" applyFont="1"/>
    <xf numFmtId="0" fontId="28" fillId="0" borderId="0" xfId="24" applyFont="1"/>
    <xf numFmtId="0" fontId="30" fillId="0" borderId="0" xfId="3" quotePrefix="1" applyFont="1"/>
    <xf numFmtId="0" fontId="5" fillId="0" borderId="0" xfId="3" applyFont="1"/>
    <xf numFmtId="0" fontId="56" fillId="0" borderId="0" xfId="24" applyFont="1"/>
    <xf numFmtId="0" fontId="5" fillId="0" borderId="0" xfId="24" applyFont="1"/>
    <xf numFmtId="0" fontId="55" fillId="0" borderId="0" xfId="24" applyFont="1"/>
    <xf numFmtId="0" fontId="39" fillId="0" borderId="0" xfId="3" quotePrefix="1" applyFont="1"/>
    <xf numFmtId="0" fontId="29" fillId="0" borderId="0" xfId="0" applyFont="1"/>
    <xf numFmtId="0" fontId="5" fillId="0" borderId="18" xfId="16" applyFont="1" applyBorder="1" applyAlignment="1">
      <alignment horizontal="center"/>
    </xf>
    <xf numFmtId="0" fontId="5" fillId="0" borderId="19" xfId="16" applyFont="1" applyBorder="1" applyAlignment="1">
      <alignment horizontal="center"/>
    </xf>
    <xf numFmtId="0" fontId="5" fillId="0" borderId="20" xfId="16" applyFont="1" applyBorder="1" applyAlignment="1">
      <alignment horizontal="center"/>
    </xf>
    <xf numFmtId="37" fontId="5" fillId="0" borderId="15" xfId="10" applyNumberFormat="1" applyFont="1" applyBorder="1" applyAlignment="1">
      <alignment horizontal="center"/>
    </xf>
    <xf numFmtId="37" fontId="5" fillId="0" borderId="16" xfId="10" applyNumberFormat="1" applyFont="1" applyBorder="1" applyAlignment="1">
      <alignment horizontal="center"/>
    </xf>
    <xf numFmtId="37" fontId="5" fillId="0" borderId="17" xfId="10" applyNumberFormat="1" applyFont="1" applyBorder="1" applyAlignment="1">
      <alignment horizontal="center"/>
    </xf>
    <xf numFmtId="0" fontId="37" fillId="0" borderId="0" xfId="10" applyFont="1" applyAlignment="1">
      <alignment horizontal="center"/>
    </xf>
    <xf numFmtId="37" fontId="5" fillId="5" borderId="15" xfId="10" applyNumberFormat="1" applyFont="1" applyFill="1" applyBorder="1" applyAlignment="1">
      <alignment horizontal="center"/>
    </xf>
    <xf numFmtId="37" fontId="5" fillId="5" borderId="16" xfId="10" applyNumberFormat="1" applyFont="1" applyFill="1" applyBorder="1" applyAlignment="1">
      <alignment horizontal="center"/>
    </xf>
    <xf numFmtId="37" fontId="5" fillId="5" borderId="17" xfId="10" applyNumberFormat="1" applyFont="1" applyFill="1" applyBorder="1" applyAlignment="1">
      <alignment horizontal="center"/>
    </xf>
    <xf numFmtId="37" fontId="5" fillId="5" borderId="15" xfId="24" applyNumberFormat="1" applyFont="1" applyFill="1" applyBorder="1" applyAlignment="1">
      <alignment horizontal="center"/>
    </xf>
    <xf numFmtId="37" fontId="5" fillId="5" borderId="16" xfId="24" applyNumberFormat="1" applyFont="1" applyFill="1" applyBorder="1" applyAlignment="1">
      <alignment horizontal="center"/>
    </xf>
    <xf numFmtId="37" fontId="5" fillId="5" borderId="17" xfId="24" applyNumberFormat="1" applyFont="1" applyFill="1" applyBorder="1" applyAlignment="1">
      <alignment horizontal="center"/>
    </xf>
    <xf numFmtId="0" fontId="16" fillId="0" borderId="14" xfId="24" applyFont="1" applyBorder="1" applyAlignment="1">
      <alignment horizontal="center"/>
    </xf>
    <xf numFmtId="37" fontId="5" fillId="5" borderId="15" xfId="0" applyNumberFormat="1" applyFont="1" applyFill="1" applyBorder="1" applyAlignment="1">
      <alignment horizontal="center"/>
    </xf>
    <xf numFmtId="37" fontId="5" fillId="5" borderId="16" xfId="0" applyNumberFormat="1" applyFont="1" applyFill="1" applyBorder="1" applyAlignment="1">
      <alignment horizontal="center"/>
    </xf>
    <xf numFmtId="37" fontId="5" fillId="5" borderId="17" xfId="0" applyNumberFormat="1" applyFont="1" applyFill="1" applyBorder="1" applyAlignment="1">
      <alignment horizontal="center"/>
    </xf>
    <xf numFmtId="0" fontId="2" fillId="0" borderId="14" xfId="10" applyBorder="1" applyAlignment="1">
      <alignment horizontal="center"/>
    </xf>
    <xf numFmtId="0" fontId="53" fillId="0" borderId="0" xfId="3" applyFont="1" applyAlignment="1">
      <alignment horizontal="center" wrapText="1"/>
    </xf>
  </cellXfs>
  <cellStyles count="28">
    <cellStyle name="Comma" xfId="1" builtinId="3"/>
    <cellStyle name="Comma 2" xfId="15" xr:uid="{C89E7F4F-1DDD-4BD7-A583-5A3F485C7AAC}"/>
    <cellStyle name="Comma 2 2" xfId="25" xr:uid="{9BFF4AD9-68A6-4133-8436-9612CCAA3F3F}"/>
    <cellStyle name="Comma 3" xfId="17" xr:uid="{622AE64F-9B41-4365-999E-A2AA89D45EFC}"/>
    <cellStyle name="Currency" xfId="27" builtinId="4"/>
    <cellStyle name="Currency 8" xfId="5" xr:uid="{00000000-0005-0000-0000-000002000000}"/>
    <cellStyle name="Hyperlink 2" xfId="14" xr:uid="{4C866CD3-F49A-4D79-B9AE-79577B60314F}"/>
    <cellStyle name="Normal" xfId="0" builtinId="0"/>
    <cellStyle name="Normal 10" xfId="3" xr:uid="{00000000-0005-0000-0000-000004000000}"/>
    <cellStyle name="Normal 15" xfId="13" xr:uid="{33462928-3057-419F-9242-2CC8AD9EEEE4}"/>
    <cellStyle name="Normal 2" xfId="6" xr:uid="{00000000-0005-0000-0000-000005000000}"/>
    <cellStyle name="Normal 2 2" xfId="8" xr:uid="{EA1C427D-9C3C-4705-A2D2-3C42BD76A286}"/>
    <cellStyle name="Normal 2 3" xfId="11" xr:uid="{6C86FF53-31EE-4161-8618-BD2BAD69E45B}"/>
    <cellStyle name="Normal 3" xfId="10" xr:uid="{D821E217-44FB-485B-948B-A88C68559F20}"/>
    <cellStyle name="Normal 3 2" xfId="7" xr:uid="{00000000-0005-0000-0000-000006000000}"/>
    <cellStyle name="Normal 3 3" xfId="20" xr:uid="{7D3EA090-F079-4587-B1A2-0702EA37BB76}"/>
    <cellStyle name="Normal 3 4" xfId="24" xr:uid="{26D77029-B9C9-4F71-B12D-27E0267DD31B}"/>
    <cellStyle name="Normal 41" xfId="23" xr:uid="{CD3032AE-58C4-41F7-9D03-4B3873E9FCFF}"/>
    <cellStyle name="Normal_13 MFR and Workpapers public 2007WP as filed" xfId="16" xr:uid="{67BB2B04-E08E-41B9-9A56-D8325322E834}"/>
    <cellStyle name="Normal_C.2.2 B" xfId="19" xr:uid="{5A00190F-D178-4471-B2AE-AF2F87E3A6BC}"/>
    <cellStyle name="Normal_Div 12 history" xfId="21" xr:uid="{0DC93A25-58F1-424F-BF63-87D595AF755F}"/>
    <cellStyle name="Normal_Div 12 history_1" xfId="22" xr:uid="{8B8A3921-49AE-4B59-BC6C-7DF52C3CAF97}"/>
    <cellStyle name="Normal_Div 2 history" xfId="18" xr:uid="{B64A1D43-CD19-4FDE-AEFA-FB2FDF55B94F}"/>
    <cellStyle name="Normal_Div 91 history_2" xfId="2" xr:uid="{00000000-0005-0000-0000-000007000000}"/>
    <cellStyle name="Normal_Sheet1" xfId="9" xr:uid="{59B01655-0FC1-493B-AD22-54F5FCFC151C}"/>
    <cellStyle name="Percent" xfId="26" builtinId="5"/>
    <cellStyle name="Percent 2" xfId="12" xr:uid="{5E5B26EB-54CB-42D5-B046-83F2F65AA6A7}"/>
    <cellStyle name="Percent 5" xfId="4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MdSt-KY%20Rate%20Case\2024%20KY%20Rate%20Case\Model%20-%20Linked%20Filing%20Copy%20with%20Relied%20Upons\2024%20KY%20Rev%20Req%20Model%20-%20Filing%20Copy.xlsx" TargetMode="External"/><Relationship Id="rId1" Type="http://schemas.openxmlformats.org/officeDocument/2006/relationships/externalLinkPath" Target="/MdSt-KY%20Rate%20Case/2024%20KY%20Rate%20Case/Model%20-%20Linked%20Filing%20Copy%20with%20Relied%20Upons/2024%20KY%20Rev%20Req%20Model%20-%20Filing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B1"/>
      <sheetName val="WP B.5 F"/>
      <sheetName val="WP B.5 F1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WP 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3"/>
      <sheetName val="F.4"/>
      <sheetName val="F.5"/>
      <sheetName val="F.6"/>
      <sheetName val="F.7"/>
      <sheetName val="F.8"/>
      <sheetName val="F.9"/>
      <sheetName val="F.10"/>
      <sheetName val="F.11"/>
      <sheetName val="F.12"/>
      <sheetName val="G.1"/>
      <sheetName val="G.2"/>
      <sheetName val="G.3"/>
      <sheetName val="H.1"/>
      <sheetName val="I.1"/>
      <sheetName val="I.2"/>
      <sheetName val="I.3"/>
      <sheetName val="J-1 Base"/>
      <sheetName val="J.1"/>
      <sheetName val="J-2 B"/>
      <sheetName val="J-3 B"/>
      <sheetName val="J-4"/>
      <sheetName val="J-1 F"/>
      <sheetName val="J-3 F"/>
      <sheetName val="J-2 F"/>
      <sheetName val="K"/>
    </sheetNames>
    <sheetDataSet>
      <sheetData sheetId="0"/>
      <sheetData sheetId="1">
        <row r="14">
          <cell r="E14">
            <v>4.5622610000000001E-2</v>
          </cell>
        </row>
        <row r="15">
          <cell r="E15">
            <v>5.3911399999999998E-2</v>
          </cell>
        </row>
        <row r="17">
          <cell r="E17">
            <v>0.49969999999999998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8">
          <cell r="D18">
            <v>0</v>
          </cell>
          <cell r="K18">
            <v>0</v>
          </cell>
        </row>
        <row r="19">
          <cell r="D19">
            <v>438181.73554917524</v>
          </cell>
          <cell r="K19">
            <v>486338.33353830368</v>
          </cell>
        </row>
        <row r="20">
          <cell r="D20">
            <v>163543.80539623208</v>
          </cell>
          <cell r="K20">
            <v>180838.43423788942</v>
          </cell>
        </row>
        <row r="21">
          <cell r="D21">
            <v>11872518.713488022</v>
          </cell>
          <cell r="K21">
            <v>11746231.230754567</v>
          </cell>
        </row>
        <row r="22">
          <cell r="D22">
            <v>3596930.8615887128</v>
          </cell>
          <cell r="K22">
            <v>2534623.613455059</v>
          </cell>
        </row>
        <row r="23">
          <cell r="D23">
            <v>198663.24391409353</v>
          </cell>
          <cell r="K23">
            <v>214460.81968819545</v>
          </cell>
        </row>
        <row r="24">
          <cell r="D24">
            <v>304171.67164787912</v>
          </cell>
          <cell r="K24">
            <v>272449.1158325047</v>
          </cell>
        </row>
        <row r="25">
          <cell r="D25">
            <v>16962916.74846578</v>
          </cell>
          <cell r="K25">
            <v>19476824.862492159</v>
          </cell>
        </row>
      </sheetData>
      <sheetData sheetId="33">
        <row r="37">
          <cell r="B37">
            <v>7560</v>
          </cell>
          <cell r="D37">
            <v>0</v>
          </cell>
        </row>
        <row r="38">
          <cell r="B38">
            <v>7590</v>
          </cell>
          <cell r="D38">
            <v>0</v>
          </cell>
        </row>
        <row r="39">
          <cell r="D39">
            <v>0</v>
          </cell>
        </row>
        <row r="42">
          <cell r="B42">
            <v>7610</v>
          </cell>
          <cell r="D42">
            <v>0</v>
          </cell>
        </row>
        <row r="43">
          <cell r="D43">
            <v>0</v>
          </cell>
        </row>
        <row r="45">
          <cell r="B45">
            <v>8140</v>
          </cell>
          <cell r="D45">
            <v>0</v>
          </cell>
        </row>
        <row r="46">
          <cell r="B46">
            <v>8150</v>
          </cell>
          <cell r="D46">
            <v>0</v>
          </cell>
        </row>
        <row r="47">
          <cell r="B47">
            <v>8160</v>
          </cell>
          <cell r="D47">
            <v>33549.474566406876</v>
          </cell>
        </row>
        <row r="48">
          <cell r="B48">
            <v>8170</v>
          </cell>
          <cell r="D48">
            <v>21362.49709374841</v>
          </cell>
        </row>
        <row r="49">
          <cell r="B49">
            <v>8180</v>
          </cell>
          <cell r="D49">
            <v>39826.50315490854</v>
          </cell>
        </row>
        <row r="50">
          <cell r="B50">
            <v>8190</v>
          </cell>
          <cell r="D50">
            <v>0</v>
          </cell>
        </row>
        <row r="51">
          <cell r="B51">
            <v>8200</v>
          </cell>
          <cell r="D51">
            <v>8836.0304460746102</v>
          </cell>
        </row>
        <row r="52">
          <cell r="B52">
            <v>8210</v>
          </cell>
          <cell r="D52">
            <v>76520.962523018723</v>
          </cell>
        </row>
        <row r="53">
          <cell r="B53">
            <v>8240</v>
          </cell>
          <cell r="D53">
            <v>0</v>
          </cell>
        </row>
        <row r="54">
          <cell r="B54">
            <v>8250</v>
          </cell>
          <cell r="D54">
            <v>10110.669291810842</v>
          </cell>
        </row>
        <row r="55">
          <cell r="D55">
            <v>190206.13707596797</v>
          </cell>
        </row>
        <row r="58">
          <cell r="B58">
            <v>8310</v>
          </cell>
          <cell r="D58">
            <v>0</v>
          </cell>
        </row>
        <row r="59">
          <cell r="B59">
            <v>8320</v>
          </cell>
          <cell r="D59">
            <v>0</v>
          </cell>
        </row>
        <row r="60">
          <cell r="B60">
            <v>8340</v>
          </cell>
          <cell r="D60">
            <v>41017.471971377607</v>
          </cell>
        </row>
        <row r="61">
          <cell r="B61">
            <v>8350</v>
          </cell>
          <cell r="D61">
            <v>0</v>
          </cell>
        </row>
        <row r="62">
          <cell r="B62">
            <v>8360</v>
          </cell>
          <cell r="D62">
            <v>0</v>
          </cell>
        </row>
        <row r="63">
          <cell r="B63">
            <v>8370</v>
          </cell>
          <cell r="D63">
            <v>0</v>
          </cell>
        </row>
        <row r="64">
          <cell r="B64" t="str">
            <v>840/847</v>
          </cell>
          <cell r="D64">
            <v>206958.12650182965</v>
          </cell>
        </row>
        <row r="65">
          <cell r="D65">
            <v>247975.59847320727</v>
          </cell>
        </row>
        <row r="68">
          <cell r="B68">
            <v>8500</v>
          </cell>
          <cell r="D68">
            <v>0</v>
          </cell>
        </row>
        <row r="69">
          <cell r="B69">
            <v>8520</v>
          </cell>
          <cell r="D69">
            <v>0</v>
          </cell>
        </row>
        <row r="70">
          <cell r="B70">
            <v>8550</v>
          </cell>
          <cell r="D70">
            <v>471.06802709329565</v>
          </cell>
        </row>
        <row r="71">
          <cell r="B71">
            <v>8560</v>
          </cell>
          <cell r="D71">
            <v>131469.5837375955</v>
          </cell>
        </row>
        <row r="72">
          <cell r="B72">
            <v>8570</v>
          </cell>
          <cell r="D72">
            <v>11353.078366342539</v>
          </cell>
        </row>
        <row r="73">
          <cell r="B73">
            <v>8590</v>
          </cell>
          <cell r="D73">
            <v>0</v>
          </cell>
        </row>
        <row r="74">
          <cell r="B74">
            <v>8600</v>
          </cell>
          <cell r="D74">
            <v>0</v>
          </cell>
        </row>
        <row r="75">
          <cell r="D75">
            <v>143293.73013103136</v>
          </cell>
        </row>
        <row r="78">
          <cell r="B78">
            <v>8620</v>
          </cell>
          <cell r="D78">
            <v>0</v>
          </cell>
        </row>
        <row r="79">
          <cell r="B79">
            <v>8630</v>
          </cell>
          <cell r="D79">
            <v>20250.075265200732</v>
          </cell>
        </row>
        <row r="80">
          <cell r="B80">
            <v>8640</v>
          </cell>
          <cell r="D80">
            <v>0</v>
          </cell>
        </row>
        <row r="81">
          <cell r="B81">
            <v>8650</v>
          </cell>
          <cell r="D81">
            <v>0</v>
          </cell>
        </row>
        <row r="82">
          <cell r="B82">
            <v>8670</v>
          </cell>
          <cell r="D82">
            <v>0</v>
          </cell>
        </row>
        <row r="83">
          <cell r="D83">
            <v>20250.075265200732</v>
          </cell>
        </row>
        <row r="86">
          <cell r="B86">
            <v>8001</v>
          </cell>
          <cell r="D86">
            <v>0</v>
          </cell>
        </row>
        <row r="87">
          <cell r="B87">
            <v>8010</v>
          </cell>
          <cell r="D87">
            <v>78633.147871665016</v>
          </cell>
        </row>
        <row r="88">
          <cell r="B88">
            <v>8040</v>
          </cell>
          <cell r="D88">
            <v>32087760.242114902</v>
          </cell>
        </row>
        <row r="89">
          <cell r="B89">
            <v>8045</v>
          </cell>
          <cell r="D89">
            <v>0</v>
          </cell>
        </row>
        <row r="90">
          <cell r="B90">
            <v>8050</v>
          </cell>
          <cell r="D90">
            <v>-18609.964245879011</v>
          </cell>
        </row>
        <row r="91">
          <cell r="B91">
            <v>8051</v>
          </cell>
          <cell r="D91">
            <v>30681357.622449085</v>
          </cell>
        </row>
        <row r="92">
          <cell r="B92">
            <v>8052</v>
          </cell>
          <cell r="D92">
            <v>17566888.719616137</v>
          </cell>
        </row>
        <row r="93">
          <cell r="B93">
            <v>8053</v>
          </cell>
          <cell r="D93">
            <v>2750613.0606452972</v>
          </cell>
        </row>
        <row r="94">
          <cell r="B94">
            <v>8054</v>
          </cell>
          <cell r="D94">
            <v>2873224.1677383347</v>
          </cell>
        </row>
        <row r="95">
          <cell r="B95">
            <v>8057</v>
          </cell>
          <cell r="D95">
            <v>0</v>
          </cell>
        </row>
        <row r="96">
          <cell r="B96">
            <v>8058</v>
          </cell>
          <cell r="D96">
            <v>-882038.44174539368</v>
          </cell>
        </row>
        <row r="97">
          <cell r="B97">
            <v>8059</v>
          </cell>
          <cell r="D97">
            <v>-60206553.559992135</v>
          </cell>
        </row>
        <row r="98">
          <cell r="B98">
            <v>8060</v>
          </cell>
          <cell r="D98">
            <v>-1879958.1750652608</v>
          </cell>
        </row>
        <row r="99">
          <cell r="B99">
            <v>8081</v>
          </cell>
          <cell r="D99">
            <v>15361965.699634133</v>
          </cell>
        </row>
        <row r="100">
          <cell r="B100">
            <v>8082</v>
          </cell>
          <cell r="D100">
            <v>-9917319.6572858151</v>
          </cell>
        </row>
        <row r="101">
          <cell r="B101">
            <v>8110</v>
          </cell>
          <cell r="D101">
            <v>0</v>
          </cell>
        </row>
        <row r="102">
          <cell r="B102">
            <v>8120</v>
          </cell>
          <cell r="D102">
            <v>-3317.9017217770629</v>
          </cell>
        </row>
        <row r="103">
          <cell r="B103">
            <v>8130</v>
          </cell>
          <cell r="D103">
            <v>0</v>
          </cell>
        </row>
        <row r="104">
          <cell r="B104">
            <v>8580</v>
          </cell>
          <cell r="D104">
            <v>24494082.266968403</v>
          </cell>
        </row>
        <row r="105">
          <cell r="D105">
            <v>52986727.226981685</v>
          </cell>
        </row>
        <row r="108">
          <cell r="B108">
            <v>8700</v>
          </cell>
          <cell r="D108">
            <v>2267606.0370536172</v>
          </cell>
        </row>
        <row r="109">
          <cell r="B109">
            <v>8710</v>
          </cell>
          <cell r="D109">
            <v>-40.017865916545027</v>
          </cell>
        </row>
        <row r="110">
          <cell r="B110">
            <v>8711</v>
          </cell>
          <cell r="D110">
            <v>137138.35666538301</v>
          </cell>
        </row>
        <row r="111">
          <cell r="B111">
            <v>8720</v>
          </cell>
          <cell r="D111">
            <v>0</v>
          </cell>
        </row>
        <row r="112">
          <cell r="B112">
            <v>8740</v>
          </cell>
          <cell r="D112">
            <v>6959626.696582621</v>
          </cell>
        </row>
        <row r="113">
          <cell r="B113">
            <v>8750</v>
          </cell>
          <cell r="D113">
            <v>1231731.0873517669</v>
          </cell>
        </row>
        <row r="114">
          <cell r="B114">
            <v>8760</v>
          </cell>
          <cell r="D114">
            <v>540.07041731509321</v>
          </cell>
        </row>
        <row r="115">
          <cell r="B115">
            <v>8770</v>
          </cell>
          <cell r="D115">
            <v>5297.9441351836495</v>
          </cell>
        </row>
        <row r="116">
          <cell r="B116">
            <v>8780</v>
          </cell>
          <cell r="D116">
            <v>833460.57177074486</v>
          </cell>
        </row>
        <row r="117">
          <cell r="B117">
            <v>8790</v>
          </cell>
          <cell r="D117">
            <v>265.76742389392768</v>
          </cell>
        </row>
        <row r="118">
          <cell r="B118">
            <v>8800</v>
          </cell>
          <cell r="D118">
            <v>3157.0878232647892</v>
          </cell>
        </row>
        <row r="119">
          <cell r="B119">
            <v>8810</v>
          </cell>
          <cell r="D119">
            <v>99414.162673842657</v>
          </cell>
        </row>
        <row r="120">
          <cell r="D120">
            <v>11538197.764031716</v>
          </cell>
        </row>
        <row r="123">
          <cell r="B123">
            <v>8850</v>
          </cell>
          <cell r="D123">
            <v>0</v>
          </cell>
        </row>
        <row r="124">
          <cell r="B124">
            <v>8860</v>
          </cell>
          <cell r="D124">
            <v>0</v>
          </cell>
        </row>
        <row r="125">
          <cell r="B125">
            <v>8870</v>
          </cell>
          <cell r="D125">
            <v>145969.86264548459</v>
          </cell>
        </row>
        <row r="126">
          <cell r="B126">
            <v>8890</v>
          </cell>
          <cell r="D126">
            <v>188075.1258516442</v>
          </cell>
        </row>
        <row r="127">
          <cell r="B127">
            <v>8900</v>
          </cell>
          <cell r="D127">
            <v>0</v>
          </cell>
        </row>
        <row r="128">
          <cell r="B128">
            <v>8910</v>
          </cell>
          <cell r="D128">
            <v>118.90807403812885</v>
          </cell>
        </row>
        <row r="129">
          <cell r="B129">
            <v>8920</v>
          </cell>
          <cell r="D129">
            <v>157.05288513905532</v>
          </cell>
        </row>
        <row r="130">
          <cell r="B130">
            <v>8930</v>
          </cell>
          <cell r="D130">
            <v>0</v>
          </cell>
        </row>
        <row r="131">
          <cell r="B131">
            <v>8940</v>
          </cell>
          <cell r="D131">
            <v>0</v>
          </cell>
        </row>
        <row r="132">
          <cell r="B132">
            <v>8950</v>
          </cell>
          <cell r="D132">
            <v>0</v>
          </cell>
        </row>
        <row r="133">
          <cell r="D133">
            <v>334320.949456306</v>
          </cell>
        </row>
        <row r="136">
          <cell r="B136">
            <v>9010</v>
          </cell>
          <cell r="D136">
            <v>0</v>
          </cell>
        </row>
        <row r="137">
          <cell r="B137">
            <v>9020</v>
          </cell>
          <cell r="D137">
            <v>691927.99959628459</v>
          </cell>
        </row>
        <row r="138">
          <cell r="B138">
            <v>9030</v>
          </cell>
          <cell r="D138">
            <v>1301394.8289674281</v>
          </cell>
        </row>
        <row r="139">
          <cell r="B139">
            <v>9040</v>
          </cell>
          <cell r="D139">
            <v>1603608.033025</v>
          </cell>
        </row>
        <row r="140">
          <cell r="D140">
            <v>3596930.8615887128</v>
          </cell>
        </row>
        <row r="143">
          <cell r="B143">
            <v>9070</v>
          </cell>
          <cell r="D143">
            <v>0</v>
          </cell>
        </row>
        <row r="144">
          <cell r="B144">
            <v>9080</v>
          </cell>
          <cell r="D144">
            <v>0</v>
          </cell>
        </row>
        <row r="145">
          <cell r="B145">
            <v>9090</v>
          </cell>
          <cell r="D145">
            <v>198663.24391409353</v>
          </cell>
        </row>
        <row r="146">
          <cell r="B146">
            <v>9100</v>
          </cell>
          <cell r="D146">
            <v>0</v>
          </cell>
        </row>
        <row r="147">
          <cell r="D147">
            <v>198663.24391409353</v>
          </cell>
        </row>
        <row r="150">
          <cell r="B150">
            <v>9110</v>
          </cell>
          <cell r="D150">
            <v>143620.08528522789</v>
          </cell>
        </row>
        <row r="151">
          <cell r="B151">
            <v>9120</v>
          </cell>
          <cell r="D151">
            <v>88415.442438524173</v>
          </cell>
        </row>
        <row r="152">
          <cell r="B152">
            <v>9130</v>
          </cell>
          <cell r="D152">
            <v>69534.95513628998</v>
          </cell>
        </row>
        <row r="153">
          <cell r="B153">
            <v>9160</v>
          </cell>
          <cell r="D153">
            <v>2601.188787837048</v>
          </cell>
        </row>
        <row r="154">
          <cell r="D154">
            <v>304171.67164787912</v>
          </cell>
        </row>
        <row r="157">
          <cell r="B157">
            <v>9200</v>
          </cell>
          <cell r="D157">
            <v>0</v>
          </cell>
        </row>
        <row r="158">
          <cell r="B158">
            <v>9210</v>
          </cell>
          <cell r="D158">
            <v>49458.461520724071</v>
          </cell>
        </row>
        <row r="159">
          <cell r="B159">
            <v>9220</v>
          </cell>
          <cell r="D159">
            <v>15853827.764478171</v>
          </cell>
        </row>
        <row r="160">
          <cell r="B160">
            <v>9230</v>
          </cell>
          <cell r="D160">
            <v>96909.051195151013</v>
          </cell>
        </row>
        <row r="161">
          <cell r="B161">
            <v>9240</v>
          </cell>
          <cell r="D161">
            <v>5555.3937063118419</v>
          </cell>
        </row>
        <row r="162">
          <cell r="B162">
            <v>9250</v>
          </cell>
          <cell r="D162">
            <v>58037.119126408179</v>
          </cell>
        </row>
        <row r="163">
          <cell r="B163">
            <v>9260</v>
          </cell>
          <cell r="D163">
            <v>767058.87110375497</v>
          </cell>
        </row>
        <row r="164">
          <cell r="B164">
            <v>9270</v>
          </cell>
          <cell r="D164">
            <v>474.3635801120983</v>
          </cell>
        </row>
        <row r="165">
          <cell r="B165">
            <v>9280</v>
          </cell>
          <cell r="D165">
            <v>106317.29050083317</v>
          </cell>
        </row>
        <row r="166">
          <cell r="B166">
            <v>930.2</v>
          </cell>
          <cell r="D166">
            <v>25278.433254311007</v>
          </cell>
        </row>
        <row r="167">
          <cell r="B167">
            <v>9310</v>
          </cell>
          <cell r="D167">
            <v>0</v>
          </cell>
        </row>
        <row r="168">
          <cell r="D168">
            <v>16962916.74846578</v>
          </cell>
        </row>
        <row r="171">
          <cell r="B171">
            <v>9320</v>
          </cell>
          <cell r="D171">
            <v>0</v>
          </cell>
        </row>
        <row r="172">
          <cell r="D172">
            <v>0</v>
          </cell>
        </row>
        <row r="174">
          <cell r="D174">
            <v>86523654.007031575</v>
          </cell>
        </row>
        <row r="176">
          <cell r="B176">
            <v>403</v>
          </cell>
          <cell r="D176">
            <v>19915761.448384304</v>
          </cell>
        </row>
        <row r="177">
          <cell r="B177">
            <v>406</v>
          </cell>
          <cell r="D177">
            <v>49304.75999999998</v>
          </cell>
        </row>
        <row r="178">
          <cell r="B178">
            <v>4081</v>
          </cell>
          <cell r="D178">
            <v>12842194.805499708</v>
          </cell>
        </row>
        <row r="179">
          <cell r="B179" t="str">
            <v>4091-4101</v>
          </cell>
          <cell r="D179">
            <v>6401310.5863160249</v>
          </cell>
        </row>
      </sheetData>
      <sheetData sheetId="34">
        <row r="32">
          <cell r="B32">
            <v>7560</v>
          </cell>
          <cell r="D32">
            <v>0</v>
          </cell>
        </row>
        <row r="33">
          <cell r="B33">
            <v>7590</v>
          </cell>
          <cell r="D33">
            <v>0</v>
          </cell>
        </row>
        <row r="34">
          <cell r="D34">
            <v>0</v>
          </cell>
        </row>
        <row r="37">
          <cell r="B37">
            <v>7610</v>
          </cell>
          <cell r="D37">
            <v>0</v>
          </cell>
        </row>
        <row r="38">
          <cell r="D38">
            <v>0</v>
          </cell>
        </row>
        <row r="40">
          <cell r="B40">
            <v>8140</v>
          </cell>
          <cell r="D40">
            <v>0</v>
          </cell>
        </row>
        <row r="41">
          <cell r="B41">
            <v>8150</v>
          </cell>
          <cell r="D41">
            <v>0</v>
          </cell>
        </row>
        <row r="42">
          <cell r="B42">
            <v>8160</v>
          </cell>
          <cell r="D42">
            <v>35163.556111411126</v>
          </cell>
        </row>
        <row r="43">
          <cell r="B43">
            <v>8170</v>
          </cell>
          <cell r="D43">
            <v>22781.574479535</v>
          </cell>
        </row>
        <row r="44">
          <cell r="B44">
            <v>8180</v>
          </cell>
          <cell r="D44">
            <v>44776.428910792289</v>
          </cell>
        </row>
        <row r="45">
          <cell r="B45">
            <v>8190</v>
          </cell>
          <cell r="D45">
            <v>0</v>
          </cell>
        </row>
        <row r="46">
          <cell r="B46">
            <v>8200</v>
          </cell>
          <cell r="D46">
            <v>9536.025668122531</v>
          </cell>
        </row>
        <row r="47">
          <cell r="B47">
            <v>8210</v>
          </cell>
          <cell r="D47">
            <v>83939.945612840456</v>
          </cell>
        </row>
        <row r="48">
          <cell r="B48">
            <v>8240</v>
          </cell>
          <cell r="D48">
            <v>0</v>
          </cell>
        </row>
        <row r="49">
          <cell r="B49">
            <v>8250</v>
          </cell>
          <cell r="D49">
            <v>10481.951060833655</v>
          </cell>
        </row>
        <row r="50">
          <cell r="D50">
            <v>206679.48184353503</v>
          </cell>
        </row>
        <row r="53">
          <cell r="B53">
            <v>8310</v>
          </cell>
          <cell r="D53">
            <v>0</v>
          </cell>
        </row>
        <row r="54">
          <cell r="B54">
            <v>8320</v>
          </cell>
          <cell r="D54">
            <v>0</v>
          </cell>
        </row>
        <row r="55">
          <cell r="B55">
            <v>8340</v>
          </cell>
          <cell r="D55">
            <v>46416.013989040512</v>
          </cell>
        </row>
        <row r="56">
          <cell r="B56">
            <v>8350</v>
          </cell>
          <cell r="D56">
            <v>0</v>
          </cell>
        </row>
        <row r="57">
          <cell r="B57">
            <v>8360</v>
          </cell>
          <cell r="D57">
            <v>0</v>
          </cell>
        </row>
        <row r="58">
          <cell r="B58">
            <v>8370</v>
          </cell>
          <cell r="D58">
            <v>0</v>
          </cell>
        </row>
        <row r="59">
          <cell r="B59" t="str">
            <v>841/847</v>
          </cell>
          <cell r="D59">
            <v>233242.8377057281</v>
          </cell>
        </row>
        <row r="60">
          <cell r="D60">
            <v>279658.85169476864</v>
          </cell>
        </row>
        <row r="63">
          <cell r="B63">
            <v>8500</v>
          </cell>
          <cell r="D63">
            <v>0</v>
          </cell>
        </row>
        <row r="64">
          <cell r="B64">
            <v>8520</v>
          </cell>
          <cell r="D64">
            <v>0</v>
          </cell>
        </row>
        <row r="65">
          <cell r="B65">
            <v>8550</v>
          </cell>
          <cell r="D65">
            <v>488.36648334593411</v>
          </cell>
        </row>
        <row r="66">
          <cell r="B66">
            <v>8560</v>
          </cell>
          <cell r="D66">
            <v>145498.73442544707</v>
          </cell>
        </row>
        <row r="67">
          <cell r="B67">
            <v>8570</v>
          </cell>
          <cell r="D67">
            <v>11936.030858857095</v>
          </cell>
        </row>
        <row r="68">
          <cell r="B68">
            <v>8590</v>
          </cell>
          <cell r="D68">
            <v>0</v>
          </cell>
        </row>
        <row r="69">
          <cell r="B69">
            <v>8600</v>
          </cell>
          <cell r="D69">
            <v>0</v>
          </cell>
        </row>
        <row r="70">
          <cell r="D70">
            <v>157923.13176765011</v>
          </cell>
        </row>
        <row r="73">
          <cell r="B73">
            <v>8620</v>
          </cell>
          <cell r="D73">
            <v>0</v>
          </cell>
        </row>
        <row r="74">
          <cell r="B74">
            <v>8630</v>
          </cell>
          <cell r="D74">
            <v>22915.302470239301</v>
          </cell>
        </row>
        <row r="75">
          <cell r="B75">
            <v>8640</v>
          </cell>
          <cell r="D75">
            <v>0</v>
          </cell>
        </row>
        <row r="76">
          <cell r="B76">
            <v>8650</v>
          </cell>
          <cell r="D76">
            <v>0</v>
          </cell>
        </row>
        <row r="77">
          <cell r="B77">
            <v>8670</v>
          </cell>
          <cell r="D77">
            <v>0</v>
          </cell>
        </row>
        <row r="78">
          <cell r="D78">
            <v>22915.302470239301</v>
          </cell>
        </row>
        <row r="81">
          <cell r="B81">
            <v>8001</v>
          </cell>
          <cell r="D81">
            <v>0</v>
          </cell>
        </row>
        <row r="82">
          <cell r="B82">
            <v>8010</v>
          </cell>
          <cell r="D82">
            <v>115617.31931189865</v>
          </cell>
        </row>
        <row r="83">
          <cell r="B83">
            <v>8040</v>
          </cell>
          <cell r="D83">
            <v>50226537.125778787</v>
          </cell>
        </row>
        <row r="84">
          <cell r="B84">
            <v>8045</v>
          </cell>
          <cell r="D84">
            <v>0</v>
          </cell>
        </row>
        <row r="85">
          <cell r="B85">
            <v>8050</v>
          </cell>
          <cell r="D85">
            <v>-29530.739553719075</v>
          </cell>
        </row>
        <row r="86">
          <cell r="B86">
            <v>8051</v>
          </cell>
          <cell r="D86">
            <v>53391019.922585331</v>
          </cell>
        </row>
        <row r="87">
          <cell r="B87">
            <v>8052</v>
          </cell>
          <cell r="D87">
            <v>30150016.420434579</v>
          </cell>
        </row>
        <row r="88">
          <cell r="B88">
            <v>8053</v>
          </cell>
          <cell r="D88">
            <v>4872096.1644499665</v>
          </cell>
        </row>
        <row r="89">
          <cell r="B89">
            <v>8054</v>
          </cell>
          <cell r="D89">
            <v>4999866.0909232832</v>
          </cell>
        </row>
        <row r="90">
          <cell r="B90">
            <v>8057</v>
          </cell>
          <cell r="D90">
            <v>0</v>
          </cell>
        </row>
        <row r="91">
          <cell r="B91">
            <v>8058</v>
          </cell>
          <cell r="D91">
            <v>-5763928.6617656648</v>
          </cell>
        </row>
        <row r="92">
          <cell r="B92">
            <v>8059</v>
          </cell>
          <cell r="D92">
            <v>-109657356.96903254</v>
          </cell>
        </row>
        <row r="93">
          <cell r="B93">
            <v>8060</v>
          </cell>
          <cell r="D93">
            <v>-122034.7071683351</v>
          </cell>
        </row>
        <row r="94">
          <cell r="B94">
            <v>8081</v>
          </cell>
          <cell r="D94">
            <v>30798939.037260093</v>
          </cell>
        </row>
        <row r="95">
          <cell r="B95">
            <v>8082</v>
          </cell>
          <cell r="D95">
            <v>-14414625.152342308</v>
          </cell>
        </row>
        <row r="96">
          <cell r="B96">
            <v>8110</v>
          </cell>
          <cell r="D96">
            <v>0</v>
          </cell>
        </row>
        <row r="97">
          <cell r="B97">
            <v>8120</v>
          </cell>
          <cell r="D97">
            <v>-8171.864728089522</v>
          </cell>
        </row>
        <row r="98">
          <cell r="B98">
            <v>8130</v>
          </cell>
          <cell r="D98">
            <v>0</v>
          </cell>
        </row>
        <row r="99">
          <cell r="B99">
            <v>8580</v>
          </cell>
          <cell r="D99">
            <v>43082454.085746109</v>
          </cell>
        </row>
        <row r="100">
          <cell r="D100">
            <v>87640898.071899399</v>
          </cell>
        </row>
        <row r="103">
          <cell r="B103">
            <v>8700</v>
          </cell>
          <cell r="D103">
            <v>2140705.472291261</v>
          </cell>
        </row>
        <row r="104">
          <cell r="B104">
            <v>8710</v>
          </cell>
          <cell r="D104">
            <v>-41.487393167529959</v>
          </cell>
        </row>
        <row r="105">
          <cell r="B105">
            <v>8711</v>
          </cell>
          <cell r="D105">
            <v>132819.4731803599</v>
          </cell>
        </row>
        <row r="106">
          <cell r="B106">
            <v>8720</v>
          </cell>
          <cell r="D106">
            <v>0</v>
          </cell>
        </row>
        <row r="107">
          <cell r="B107">
            <v>8740</v>
          </cell>
          <cell r="D107">
            <v>6802984.387259407</v>
          </cell>
        </row>
        <row r="108">
          <cell r="B108">
            <v>8750</v>
          </cell>
          <cell r="D108">
            <v>1361535.0425113144</v>
          </cell>
        </row>
        <row r="109">
          <cell r="B109">
            <v>8760</v>
          </cell>
          <cell r="D109">
            <v>523.06203787400796</v>
          </cell>
        </row>
        <row r="110">
          <cell r="B110">
            <v>8770</v>
          </cell>
          <cell r="D110">
            <v>5487.2351419565202</v>
          </cell>
        </row>
        <row r="111">
          <cell r="B111">
            <v>8780</v>
          </cell>
          <cell r="D111">
            <v>938470.93007415812</v>
          </cell>
        </row>
        <row r="112">
          <cell r="B112">
            <v>8790</v>
          </cell>
          <cell r="D112">
            <v>257.39763905894324</v>
          </cell>
        </row>
        <row r="113">
          <cell r="B113">
            <v>8800</v>
          </cell>
          <cell r="D113">
            <v>3085.1917302799775</v>
          </cell>
        </row>
        <row r="114">
          <cell r="B114">
            <v>8810</v>
          </cell>
          <cell r="D114">
            <v>75022.591371783739</v>
          </cell>
        </row>
        <row r="115">
          <cell r="D115">
            <v>11460849.295844285</v>
          </cell>
        </row>
        <row r="118">
          <cell r="B118">
            <v>8850</v>
          </cell>
          <cell r="D118">
            <v>0</v>
          </cell>
        </row>
        <row r="119">
          <cell r="B119">
            <v>8860</v>
          </cell>
          <cell r="D119">
            <v>0</v>
          </cell>
        </row>
        <row r="120">
          <cell r="B120">
            <v>8870</v>
          </cell>
          <cell r="D120">
            <v>144479.87100810636</v>
          </cell>
        </row>
        <row r="121">
          <cell r="B121">
            <v>8890</v>
          </cell>
          <cell r="D121">
            <v>140589.78215671532</v>
          </cell>
        </row>
        <row r="122">
          <cell r="B122">
            <v>8900</v>
          </cell>
          <cell r="D122">
            <v>0</v>
          </cell>
        </row>
        <row r="123">
          <cell r="B123">
            <v>8910</v>
          </cell>
          <cell r="D123">
            <v>134.5582397621929</v>
          </cell>
        </row>
        <row r="124">
          <cell r="B124">
            <v>8920</v>
          </cell>
          <cell r="D124">
            <v>177.72350569826528</v>
          </cell>
        </row>
        <row r="125">
          <cell r="B125">
            <v>8930</v>
          </cell>
          <cell r="D125">
            <v>0</v>
          </cell>
        </row>
        <row r="126">
          <cell r="B126">
            <v>8940</v>
          </cell>
          <cell r="D126">
            <v>0</v>
          </cell>
        </row>
        <row r="127">
          <cell r="B127" t="str">
            <v>8950</v>
          </cell>
          <cell r="D127">
            <v>0</v>
          </cell>
        </row>
        <row r="128">
          <cell r="D128">
            <v>285381.93491028214</v>
          </cell>
        </row>
        <row r="131">
          <cell r="B131">
            <v>9010</v>
          </cell>
          <cell r="D131">
            <v>0</v>
          </cell>
        </row>
        <row r="132">
          <cell r="B132">
            <v>9020</v>
          </cell>
          <cell r="D132">
            <v>735288.33326781169</v>
          </cell>
        </row>
        <row r="133">
          <cell r="B133">
            <v>9030</v>
          </cell>
          <cell r="D133">
            <v>1067803.4393090948</v>
          </cell>
        </row>
        <row r="134">
          <cell r="B134">
            <v>9040</v>
          </cell>
          <cell r="D134">
            <v>731531.84087815229</v>
          </cell>
        </row>
        <row r="135">
          <cell r="D135">
            <v>2534623.613455059</v>
          </cell>
        </row>
        <row r="138">
          <cell r="B138">
            <v>9070</v>
          </cell>
          <cell r="D138">
            <v>0</v>
          </cell>
        </row>
        <row r="139">
          <cell r="B139">
            <v>9080</v>
          </cell>
          <cell r="D139">
            <v>0</v>
          </cell>
        </row>
        <row r="140">
          <cell r="B140">
            <v>9090</v>
          </cell>
          <cell r="D140">
            <v>214460.81968819545</v>
          </cell>
        </row>
        <row r="141">
          <cell r="B141">
            <v>9100</v>
          </cell>
          <cell r="D141">
            <v>0</v>
          </cell>
        </row>
        <row r="142">
          <cell r="D142">
            <v>214460.81968819545</v>
          </cell>
        </row>
        <row r="145">
          <cell r="B145">
            <v>9110</v>
          </cell>
          <cell r="D145">
            <v>158548.88574016749</v>
          </cell>
        </row>
        <row r="146">
          <cell r="B146">
            <v>9120</v>
          </cell>
          <cell r="D146">
            <v>77078.365467993717</v>
          </cell>
        </row>
        <row r="147">
          <cell r="B147">
            <v>9130</v>
          </cell>
          <cell r="D147">
            <v>36821.435045165337</v>
          </cell>
        </row>
        <row r="148">
          <cell r="B148">
            <v>9160</v>
          </cell>
          <cell r="D148">
            <v>0.42957917819093439</v>
          </cell>
        </row>
        <row r="149">
          <cell r="D149">
            <v>272449.1158325047</v>
          </cell>
        </row>
        <row r="152">
          <cell r="B152">
            <v>9200</v>
          </cell>
          <cell r="D152">
            <v>0</v>
          </cell>
        </row>
        <row r="153">
          <cell r="B153">
            <v>9210</v>
          </cell>
          <cell r="D153">
            <v>69068.736747201372</v>
          </cell>
        </row>
        <row r="154">
          <cell r="B154">
            <v>9220</v>
          </cell>
          <cell r="D154">
            <v>18251309.39974916</v>
          </cell>
        </row>
        <row r="155">
          <cell r="B155">
            <v>9230</v>
          </cell>
          <cell r="D155">
            <v>69992.773357752987</v>
          </cell>
        </row>
        <row r="156">
          <cell r="B156">
            <v>9240</v>
          </cell>
          <cell r="D156">
            <v>0</v>
          </cell>
        </row>
        <row r="157">
          <cell r="B157">
            <v>9250</v>
          </cell>
          <cell r="D157">
            <v>23257.272517765381</v>
          </cell>
        </row>
        <row r="158">
          <cell r="B158">
            <v>9260</v>
          </cell>
          <cell r="D158">
            <v>872758.78491780465</v>
          </cell>
        </row>
        <row r="159">
          <cell r="B159">
            <v>9270</v>
          </cell>
          <cell r="D159">
            <v>635.46619925041443</v>
          </cell>
        </row>
        <row r="160">
          <cell r="B160">
            <v>9280</v>
          </cell>
          <cell r="D160">
            <v>165391.61944989153</v>
          </cell>
        </row>
        <row r="161">
          <cell r="B161">
            <v>930.2</v>
          </cell>
          <cell r="D161">
            <v>24410.809553333078</v>
          </cell>
        </row>
        <row r="162">
          <cell r="B162">
            <v>9310</v>
          </cell>
          <cell r="D162">
            <v>0</v>
          </cell>
        </row>
        <row r="163">
          <cell r="D163">
            <v>19476824.862492159</v>
          </cell>
        </row>
        <row r="166">
          <cell r="B166">
            <v>9320</v>
          </cell>
          <cell r="D166">
            <v>0</v>
          </cell>
        </row>
        <row r="167">
          <cell r="D167">
            <v>0</v>
          </cell>
        </row>
        <row r="169">
          <cell r="D169">
            <v>122552664.48189808</v>
          </cell>
        </row>
        <row r="171">
          <cell r="B171" t="str">
            <v>403-406</v>
          </cell>
          <cell r="D171">
            <v>22028374.895356476</v>
          </cell>
        </row>
        <row r="172">
          <cell r="B172">
            <v>4081</v>
          </cell>
          <cell r="D172">
            <v>13803542.573109645</v>
          </cell>
        </row>
        <row r="173">
          <cell r="B173">
            <v>4091</v>
          </cell>
          <cell r="D173">
            <v>5205179.1907985518</v>
          </cell>
        </row>
      </sheetData>
      <sheetData sheetId="35">
        <row r="94">
          <cell r="P94">
            <v>1603608.033025</v>
          </cell>
        </row>
        <row r="103">
          <cell r="P103">
            <v>15853827.764478171</v>
          </cell>
        </row>
      </sheetData>
      <sheetData sheetId="36">
        <row r="14">
          <cell r="D14">
            <v>0</v>
          </cell>
        </row>
        <row r="46">
          <cell r="P46">
            <v>4.8164873988229842E-2</v>
          </cell>
        </row>
      </sheetData>
      <sheetData sheetId="37">
        <row r="37">
          <cell r="P37">
            <v>4.6400980913555274E-2</v>
          </cell>
        </row>
        <row r="38">
          <cell r="P38">
            <v>-2724153.0449483478</v>
          </cell>
        </row>
      </sheetData>
      <sheetData sheetId="38">
        <row r="62">
          <cell r="P62">
            <v>0.49970000003204756</v>
          </cell>
        </row>
      </sheetData>
      <sheetData sheetId="39">
        <row r="94">
          <cell r="D94">
            <v>15222.236899447529</v>
          </cell>
          <cell r="E94">
            <v>47528.806043415265</v>
          </cell>
          <cell r="F94">
            <v>48972.665540974216</v>
          </cell>
          <cell r="G94">
            <v>46488.268844956227</v>
          </cell>
          <cell r="H94">
            <v>48500.555960798803</v>
          </cell>
          <cell r="I94">
            <v>47202.954846710418</v>
          </cell>
          <cell r="J94">
            <v>62926.700349145372</v>
          </cell>
          <cell r="K94">
            <v>96871.896704199389</v>
          </cell>
          <cell r="L94">
            <v>97774.078815906105</v>
          </cell>
          <cell r="M94">
            <v>101124.18899822715</v>
          </cell>
          <cell r="N94">
            <v>55029.823851270026</v>
          </cell>
          <cell r="O94">
            <v>63889.664023101854</v>
          </cell>
          <cell r="P94">
            <v>731531.84087815229</v>
          </cell>
        </row>
        <row r="103">
          <cell r="J103">
            <v>1538098.548380811</v>
          </cell>
          <cell r="K103">
            <v>1422445.0472009643</v>
          </cell>
          <cell r="M103">
            <v>1585773.9498344231</v>
          </cell>
          <cell r="N103">
            <v>1414803.4522013725</v>
          </cell>
          <cell r="O103">
            <v>1628106.8169040987</v>
          </cell>
          <cell r="P103">
            <v>18251309.39974916</v>
          </cell>
        </row>
      </sheetData>
      <sheetData sheetId="40">
        <row r="46">
          <cell r="O46">
            <v>4.5622610000000001E-2</v>
          </cell>
        </row>
        <row r="47">
          <cell r="P47">
            <v>-6816281.7279999992</v>
          </cell>
        </row>
      </sheetData>
      <sheetData sheetId="41">
        <row r="37">
          <cell r="O37">
            <v>5.3911399999999998E-2</v>
          </cell>
        </row>
        <row r="38">
          <cell r="P38">
            <v>-3333292.3892121124</v>
          </cell>
        </row>
      </sheetData>
      <sheetData sheetId="42">
        <row r="62">
          <cell r="P62">
            <v>0.49970000000000014</v>
          </cell>
        </row>
        <row r="63">
          <cell r="P63">
            <v>-8101735.2825370487</v>
          </cell>
        </row>
      </sheetData>
      <sheetData sheetId="43"/>
      <sheetData sheetId="44"/>
      <sheetData sheetId="45"/>
      <sheetData sheetId="46"/>
      <sheetData sheetId="47">
        <row r="134">
          <cell r="F134">
            <v>937190.38196676061</v>
          </cell>
          <cell r="H134">
            <v>37136.03612975889</v>
          </cell>
          <cell r="J134">
            <v>-1124892.2312718797</v>
          </cell>
          <cell r="L134">
            <v>-872076.19214684772</v>
          </cell>
          <cell r="N134">
            <v>2397481.6352709886</v>
          </cell>
        </row>
      </sheetData>
      <sheetData sheetId="48"/>
      <sheetData sheetId="49"/>
      <sheetData sheetId="50"/>
      <sheetData sheetId="51"/>
      <sheetData sheetId="52"/>
      <sheetData sheetId="53"/>
      <sheetData sheetId="54">
        <row r="113">
          <cell r="H113">
            <v>-12589.627419999999</v>
          </cell>
        </row>
      </sheetData>
      <sheetData sheetId="55"/>
      <sheetData sheetId="56"/>
      <sheetData sheetId="57"/>
      <sheetData sheetId="58">
        <row r="18">
          <cell r="K18">
            <v>157820.57700000005</v>
          </cell>
        </row>
        <row r="21">
          <cell r="K21">
            <v>19241.530100829998</v>
          </cell>
        </row>
        <row r="24">
          <cell r="K24">
            <v>9502.2671738257995</v>
          </cell>
        </row>
        <row r="27">
          <cell r="K27">
            <v>2156.723400544</v>
          </cell>
        </row>
      </sheetData>
      <sheetData sheetId="59"/>
      <sheetData sheetId="60">
        <row r="31">
          <cell r="E31">
            <v>214240.70666666667</v>
          </cell>
        </row>
      </sheetData>
      <sheetData sheetId="61"/>
      <sheetData sheetId="62">
        <row r="16">
          <cell r="I16">
            <v>33461.379999999997</v>
          </cell>
        </row>
        <row r="18">
          <cell r="I18">
            <v>51406.137799999997</v>
          </cell>
        </row>
        <row r="20">
          <cell r="I20">
            <v>40169.003120481306</v>
          </cell>
        </row>
        <row r="22">
          <cell r="I22">
            <v>8926.8628612382672</v>
          </cell>
        </row>
      </sheetData>
      <sheetData sheetId="63">
        <row r="15">
          <cell r="F15">
            <v>31835.762473260918</v>
          </cell>
        </row>
        <row r="17">
          <cell r="F17">
            <v>17933.073695999989</v>
          </cell>
        </row>
      </sheetData>
      <sheetData sheetId="64">
        <row r="15">
          <cell r="F15">
            <v>485112.30338453635</v>
          </cell>
        </row>
        <row r="17">
          <cell r="F17">
            <v>91174.016251582492</v>
          </cell>
        </row>
        <row r="19">
          <cell r="F19">
            <v>259329.28348595576</v>
          </cell>
        </row>
        <row r="27">
          <cell r="F27">
            <v>242448.14027419288</v>
          </cell>
        </row>
        <row r="29">
          <cell r="F29">
            <v>6441.7881726720943</v>
          </cell>
        </row>
        <row r="31">
          <cell r="F31">
            <v>28092.795213521364</v>
          </cell>
        </row>
        <row r="33">
          <cell r="F33">
            <v>0</v>
          </cell>
        </row>
      </sheetData>
      <sheetData sheetId="65">
        <row r="14">
          <cell r="E14">
            <v>4.5622610000000001E-2</v>
          </cell>
        </row>
        <row r="15">
          <cell r="E15">
            <v>5.3911399999999998E-2</v>
          </cell>
        </row>
        <row r="16">
          <cell r="E16">
            <v>1</v>
          </cell>
        </row>
        <row r="17">
          <cell r="E17">
            <v>0.49969999999999998</v>
          </cell>
          <cell r="F17">
            <v>31374.603935999992</v>
          </cell>
        </row>
        <row r="19">
          <cell r="F19">
            <v>309641.31479301315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7.bin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25.bin"/><Relationship Id="rId11" Type="http://schemas.openxmlformats.org/officeDocument/2006/relationships/customProperty" Target="../customProperty30.bin"/><Relationship Id="rId5" Type="http://schemas.openxmlformats.org/officeDocument/2006/relationships/customProperty" Target="../customProperty24.bin"/><Relationship Id="rId10" Type="http://schemas.openxmlformats.org/officeDocument/2006/relationships/customProperty" Target="../customProperty29.bin"/><Relationship Id="rId4" Type="http://schemas.openxmlformats.org/officeDocument/2006/relationships/customProperty" Target="../customProperty23.bin"/><Relationship Id="rId9" Type="http://schemas.openxmlformats.org/officeDocument/2006/relationships/customProperty" Target="../customProperty2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7.bin"/><Relationship Id="rId3" Type="http://schemas.openxmlformats.org/officeDocument/2006/relationships/customProperty" Target="../customProperty32.bin"/><Relationship Id="rId7" Type="http://schemas.openxmlformats.org/officeDocument/2006/relationships/customProperty" Target="../customProperty36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35.bin"/><Relationship Id="rId11" Type="http://schemas.openxmlformats.org/officeDocument/2006/relationships/customProperty" Target="../customProperty40.bin"/><Relationship Id="rId5" Type="http://schemas.openxmlformats.org/officeDocument/2006/relationships/customProperty" Target="../customProperty34.bin"/><Relationship Id="rId10" Type="http://schemas.openxmlformats.org/officeDocument/2006/relationships/customProperty" Target="../customProperty39.bin"/><Relationship Id="rId4" Type="http://schemas.openxmlformats.org/officeDocument/2006/relationships/customProperty" Target="../customProperty33.bin"/><Relationship Id="rId9" Type="http://schemas.openxmlformats.org/officeDocument/2006/relationships/customProperty" Target="../customProperty3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A0B5D-F0F9-4D8D-B84C-DF5C7A8ABE39}">
  <sheetPr>
    <pageSetUpPr fitToPage="1"/>
  </sheetPr>
  <dimension ref="A1:AB82"/>
  <sheetViews>
    <sheetView tabSelected="1" zoomScale="85" zoomScaleNormal="85" zoomScaleSheetLayoutView="90" workbookViewId="0">
      <selection activeCell="P39" sqref="P39"/>
    </sheetView>
  </sheetViews>
  <sheetFormatPr defaultColWidth="9.140625" defaultRowHeight="12.75"/>
  <cols>
    <col min="1" max="1" width="32.85546875" style="128" customWidth="1"/>
    <col min="2" max="2" width="1.140625" style="128" customWidth="1"/>
    <col min="3" max="3" width="13" style="128" customWidth="1"/>
    <col min="4" max="4" width="12.85546875" style="128" bestFit="1" customWidth="1"/>
    <col min="5" max="5" width="12.42578125" style="128" customWidth="1"/>
    <col min="6" max="6" width="9.140625" style="128"/>
    <col min="7" max="7" width="14" style="128" bestFit="1" customWidth="1"/>
    <col min="8" max="8" width="13.7109375" style="128" bestFit="1" customWidth="1"/>
    <col min="9" max="9" width="11.85546875" style="128" customWidth="1"/>
    <col min="10" max="10" width="9" style="128" customWidth="1"/>
    <col min="11" max="12" width="12.5703125" style="128" customWidth="1"/>
    <col min="13" max="13" width="11.140625" style="128" customWidth="1"/>
    <col min="14" max="14" width="6.85546875" style="128" bestFit="1" customWidth="1"/>
    <col min="15" max="15" width="13.7109375" style="128" customWidth="1"/>
    <col min="16" max="16" width="15.85546875" style="128" customWidth="1"/>
    <col min="17" max="17" width="12.5703125" style="128" customWidth="1"/>
    <col min="18" max="18" width="7" style="128" customWidth="1"/>
    <col min="19" max="19" width="10.85546875" style="128" bestFit="1" customWidth="1"/>
    <col min="20" max="20" width="11.28515625" style="128" bestFit="1" customWidth="1"/>
    <col min="21" max="21" width="9.140625" style="128"/>
    <col min="22" max="22" width="8.42578125" style="128" customWidth="1"/>
    <col min="23" max="23" width="12.140625" style="128" customWidth="1"/>
    <col min="24" max="24" width="11.140625" style="128" bestFit="1" customWidth="1"/>
    <col min="25" max="25" width="11.7109375" style="128" bestFit="1" customWidth="1"/>
    <col min="26" max="253" width="9.140625" style="128"/>
    <col min="254" max="254" width="37.5703125" style="128" bestFit="1" customWidth="1"/>
    <col min="255" max="255" width="2.5703125" style="128" customWidth="1"/>
    <col min="256" max="256" width="14" style="128" bestFit="1" customWidth="1"/>
    <col min="257" max="257" width="12.85546875" style="128" bestFit="1" customWidth="1"/>
    <col min="258" max="258" width="11.85546875" style="128" bestFit="1" customWidth="1"/>
    <col min="259" max="259" width="1" style="128" customWidth="1"/>
    <col min="260" max="260" width="15.140625" style="128" bestFit="1" customWidth="1"/>
    <col min="261" max="261" width="14.5703125" style="128" bestFit="1" customWidth="1"/>
    <col min="262" max="262" width="14.42578125" style="128" customWidth="1"/>
    <col min="263" max="263" width="1.140625" style="128" customWidth="1"/>
    <col min="264" max="265" width="14.5703125" style="128" bestFit="1" customWidth="1"/>
    <col min="266" max="266" width="13.5703125" style="128" bestFit="1" customWidth="1"/>
    <col min="267" max="267" width="1.28515625" style="128" customWidth="1"/>
    <col min="268" max="268" width="11.28515625" style="128" bestFit="1" customWidth="1"/>
    <col min="269" max="269" width="12.85546875" style="128" bestFit="1" customWidth="1"/>
    <col min="270" max="270" width="10.85546875" style="128" bestFit="1" customWidth="1"/>
    <col min="271" max="271" width="9.28515625" style="128" bestFit="1" customWidth="1"/>
    <col min="272" max="272" width="9.140625" style="128"/>
    <col min="273" max="275" width="18" style="128" customWidth="1"/>
    <col min="276" max="509" width="9.140625" style="128"/>
    <col min="510" max="510" width="37.5703125" style="128" bestFit="1" customWidth="1"/>
    <col min="511" max="511" width="2.5703125" style="128" customWidth="1"/>
    <col min="512" max="512" width="14" style="128" bestFit="1" customWidth="1"/>
    <col min="513" max="513" width="12.85546875" style="128" bestFit="1" customWidth="1"/>
    <col min="514" max="514" width="11.85546875" style="128" bestFit="1" customWidth="1"/>
    <col min="515" max="515" width="1" style="128" customWidth="1"/>
    <col min="516" max="516" width="15.140625" style="128" bestFit="1" customWidth="1"/>
    <col min="517" max="517" width="14.5703125" style="128" bestFit="1" customWidth="1"/>
    <col min="518" max="518" width="14.42578125" style="128" customWidth="1"/>
    <col min="519" max="519" width="1.140625" style="128" customWidth="1"/>
    <col min="520" max="521" width="14.5703125" style="128" bestFit="1" customWidth="1"/>
    <col min="522" max="522" width="13.5703125" style="128" bestFit="1" customWidth="1"/>
    <col min="523" max="523" width="1.28515625" style="128" customWidth="1"/>
    <col min="524" max="524" width="11.28515625" style="128" bestFit="1" customWidth="1"/>
    <col min="525" max="525" width="12.85546875" style="128" bestFit="1" customWidth="1"/>
    <col min="526" max="526" width="10.85546875" style="128" bestFit="1" customWidth="1"/>
    <col min="527" max="527" width="9.28515625" style="128" bestFit="1" customWidth="1"/>
    <col min="528" max="528" width="9.140625" style="128"/>
    <col min="529" max="531" width="18" style="128" customWidth="1"/>
    <col min="532" max="765" width="9.140625" style="128"/>
    <col min="766" max="766" width="37.5703125" style="128" bestFit="1" customWidth="1"/>
    <col min="767" max="767" width="2.5703125" style="128" customWidth="1"/>
    <col min="768" max="768" width="14" style="128" bestFit="1" customWidth="1"/>
    <col min="769" max="769" width="12.85546875" style="128" bestFit="1" customWidth="1"/>
    <col min="770" max="770" width="11.85546875" style="128" bestFit="1" customWidth="1"/>
    <col min="771" max="771" width="1" style="128" customWidth="1"/>
    <col min="772" max="772" width="15.140625" style="128" bestFit="1" customWidth="1"/>
    <col min="773" max="773" width="14.5703125" style="128" bestFit="1" customWidth="1"/>
    <col min="774" max="774" width="14.42578125" style="128" customWidth="1"/>
    <col min="775" max="775" width="1.140625" style="128" customWidth="1"/>
    <col min="776" max="777" width="14.5703125" style="128" bestFit="1" customWidth="1"/>
    <col min="778" max="778" width="13.5703125" style="128" bestFit="1" customWidth="1"/>
    <col min="779" max="779" width="1.28515625" style="128" customWidth="1"/>
    <col min="780" max="780" width="11.28515625" style="128" bestFit="1" customWidth="1"/>
    <col min="781" max="781" width="12.85546875" style="128" bestFit="1" customWidth="1"/>
    <col min="782" max="782" width="10.85546875" style="128" bestFit="1" customWidth="1"/>
    <col min="783" max="783" width="9.28515625" style="128" bestFit="1" customWidth="1"/>
    <col min="784" max="784" width="9.140625" style="128"/>
    <col min="785" max="787" width="18" style="128" customWidth="1"/>
    <col min="788" max="1021" width="9.140625" style="128"/>
    <col min="1022" max="1022" width="37.5703125" style="128" bestFit="1" customWidth="1"/>
    <col min="1023" max="1023" width="2.5703125" style="128" customWidth="1"/>
    <col min="1024" max="1024" width="14" style="128" bestFit="1" customWidth="1"/>
    <col min="1025" max="1025" width="12.85546875" style="128" bestFit="1" customWidth="1"/>
    <col min="1026" max="1026" width="11.85546875" style="128" bestFit="1" customWidth="1"/>
    <col min="1027" max="1027" width="1" style="128" customWidth="1"/>
    <col min="1028" max="1028" width="15.140625" style="128" bestFit="1" customWidth="1"/>
    <col min="1029" max="1029" width="14.5703125" style="128" bestFit="1" customWidth="1"/>
    <col min="1030" max="1030" width="14.42578125" style="128" customWidth="1"/>
    <col min="1031" max="1031" width="1.140625" style="128" customWidth="1"/>
    <col min="1032" max="1033" width="14.5703125" style="128" bestFit="1" customWidth="1"/>
    <col min="1034" max="1034" width="13.5703125" style="128" bestFit="1" customWidth="1"/>
    <col min="1035" max="1035" width="1.28515625" style="128" customWidth="1"/>
    <col min="1036" max="1036" width="11.28515625" style="128" bestFit="1" customWidth="1"/>
    <col min="1037" max="1037" width="12.85546875" style="128" bestFit="1" customWidth="1"/>
    <col min="1038" max="1038" width="10.85546875" style="128" bestFit="1" customWidth="1"/>
    <col min="1039" max="1039" width="9.28515625" style="128" bestFit="1" customWidth="1"/>
    <col min="1040" max="1040" width="9.140625" style="128"/>
    <col min="1041" max="1043" width="18" style="128" customWidth="1"/>
    <col min="1044" max="1277" width="9.140625" style="128"/>
    <col min="1278" max="1278" width="37.5703125" style="128" bestFit="1" customWidth="1"/>
    <col min="1279" max="1279" width="2.5703125" style="128" customWidth="1"/>
    <col min="1280" max="1280" width="14" style="128" bestFit="1" customWidth="1"/>
    <col min="1281" max="1281" width="12.85546875" style="128" bestFit="1" customWidth="1"/>
    <col min="1282" max="1282" width="11.85546875" style="128" bestFit="1" customWidth="1"/>
    <col min="1283" max="1283" width="1" style="128" customWidth="1"/>
    <col min="1284" max="1284" width="15.140625" style="128" bestFit="1" customWidth="1"/>
    <col min="1285" max="1285" width="14.5703125" style="128" bestFit="1" customWidth="1"/>
    <col min="1286" max="1286" width="14.42578125" style="128" customWidth="1"/>
    <col min="1287" max="1287" width="1.140625" style="128" customWidth="1"/>
    <col min="1288" max="1289" width="14.5703125" style="128" bestFit="1" customWidth="1"/>
    <col min="1290" max="1290" width="13.5703125" style="128" bestFit="1" customWidth="1"/>
    <col min="1291" max="1291" width="1.28515625" style="128" customWidth="1"/>
    <col min="1292" max="1292" width="11.28515625" style="128" bestFit="1" customWidth="1"/>
    <col min="1293" max="1293" width="12.85546875" style="128" bestFit="1" customWidth="1"/>
    <col min="1294" max="1294" width="10.85546875" style="128" bestFit="1" customWidth="1"/>
    <col min="1295" max="1295" width="9.28515625" style="128" bestFit="1" customWidth="1"/>
    <col min="1296" max="1296" width="9.140625" style="128"/>
    <col min="1297" max="1299" width="18" style="128" customWidth="1"/>
    <col min="1300" max="1533" width="9.140625" style="128"/>
    <col min="1534" max="1534" width="37.5703125" style="128" bestFit="1" customWidth="1"/>
    <col min="1535" max="1535" width="2.5703125" style="128" customWidth="1"/>
    <col min="1536" max="1536" width="14" style="128" bestFit="1" customWidth="1"/>
    <col min="1537" max="1537" width="12.85546875" style="128" bestFit="1" customWidth="1"/>
    <col min="1538" max="1538" width="11.85546875" style="128" bestFit="1" customWidth="1"/>
    <col min="1539" max="1539" width="1" style="128" customWidth="1"/>
    <col min="1540" max="1540" width="15.140625" style="128" bestFit="1" customWidth="1"/>
    <col min="1541" max="1541" width="14.5703125" style="128" bestFit="1" customWidth="1"/>
    <col min="1542" max="1542" width="14.42578125" style="128" customWidth="1"/>
    <col min="1543" max="1543" width="1.140625" style="128" customWidth="1"/>
    <col min="1544" max="1545" width="14.5703125" style="128" bestFit="1" customWidth="1"/>
    <col min="1546" max="1546" width="13.5703125" style="128" bestFit="1" customWidth="1"/>
    <col min="1547" max="1547" width="1.28515625" style="128" customWidth="1"/>
    <col min="1548" max="1548" width="11.28515625" style="128" bestFit="1" customWidth="1"/>
    <col min="1549" max="1549" width="12.85546875" style="128" bestFit="1" customWidth="1"/>
    <col min="1550" max="1550" width="10.85546875" style="128" bestFit="1" customWidth="1"/>
    <col min="1551" max="1551" width="9.28515625" style="128" bestFit="1" customWidth="1"/>
    <col min="1552" max="1552" width="9.140625" style="128"/>
    <col min="1553" max="1555" width="18" style="128" customWidth="1"/>
    <col min="1556" max="1789" width="9.140625" style="128"/>
    <col min="1790" max="1790" width="37.5703125" style="128" bestFit="1" customWidth="1"/>
    <col min="1791" max="1791" width="2.5703125" style="128" customWidth="1"/>
    <col min="1792" max="1792" width="14" style="128" bestFit="1" customWidth="1"/>
    <col min="1793" max="1793" width="12.85546875" style="128" bestFit="1" customWidth="1"/>
    <col min="1794" max="1794" width="11.85546875" style="128" bestFit="1" customWidth="1"/>
    <col min="1795" max="1795" width="1" style="128" customWidth="1"/>
    <col min="1796" max="1796" width="15.140625" style="128" bestFit="1" customWidth="1"/>
    <col min="1797" max="1797" width="14.5703125" style="128" bestFit="1" customWidth="1"/>
    <col min="1798" max="1798" width="14.42578125" style="128" customWidth="1"/>
    <col min="1799" max="1799" width="1.140625" style="128" customWidth="1"/>
    <col min="1800" max="1801" width="14.5703125" style="128" bestFit="1" customWidth="1"/>
    <col min="1802" max="1802" width="13.5703125" style="128" bestFit="1" customWidth="1"/>
    <col min="1803" max="1803" width="1.28515625" style="128" customWidth="1"/>
    <col min="1804" max="1804" width="11.28515625" style="128" bestFit="1" customWidth="1"/>
    <col min="1805" max="1805" width="12.85546875" style="128" bestFit="1" customWidth="1"/>
    <col min="1806" max="1806" width="10.85546875" style="128" bestFit="1" customWidth="1"/>
    <col min="1807" max="1807" width="9.28515625" style="128" bestFit="1" customWidth="1"/>
    <col min="1808" max="1808" width="9.140625" style="128"/>
    <col min="1809" max="1811" width="18" style="128" customWidth="1"/>
    <col min="1812" max="2045" width="9.140625" style="128"/>
    <col min="2046" max="2046" width="37.5703125" style="128" bestFit="1" customWidth="1"/>
    <col min="2047" max="2047" width="2.5703125" style="128" customWidth="1"/>
    <col min="2048" max="2048" width="14" style="128" bestFit="1" customWidth="1"/>
    <col min="2049" max="2049" width="12.85546875" style="128" bestFit="1" customWidth="1"/>
    <col min="2050" max="2050" width="11.85546875" style="128" bestFit="1" customWidth="1"/>
    <col min="2051" max="2051" width="1" style="128" customWidth="1"/>
    <col min="2052" max="2052" width="15.140625" style="128" bestFit="1" customWidth="1"/>
    <col min="2053" max="2053" width="14.5703125" style="128" bestFit="1" customWidth="1"/>
    <col min="2054" max="2054" width="14.42578125" style="128" customWidth="1"/>
    <col min="2055" max="2055" width="1.140625" style="128" customWidth="1"/>
    <col min="2056" max="2057" width="14.5703125" style="128" bestFit="1" customWidth="1"/>
    <col min="2058" max="2058" width="13.5703125" style="128" bestFit="1" customWidth="1"/>
    <col min="2059" max="2059" width="1.28515625" style="128" customWidth="1"/>
    <col min="2060" max="2060" width="11.28515625" style="128" bestFit="1" customWidth="1"/>
    <col min="2061" max="2061" width="12.85546875" style="128" bestFit="1" customWidth="1"/>
    <col min="2062" max="2062" width="10.85546875" style="128" bestFit="1" customWidth="1"/>
    <col min="2063" max="2063" width="9.28515625" style="128" bestFit="1" customWidth="1"/>
    <col min="2064" max="2064" width="9.140625" style="128"/>
    <col min="2065" max="2067" width="18" style="128" customWidth="1"/>
    <col min="2068" max="2301" width="9.140625" style="128"/>
    <col min="2302" max="2302" width="37.5703125" style="128" bestFit="1" customWidth="1"/>
    <col min="2303" max="2303" width="2.5703125" style="128" customWidth="1"/>
    <col min="2304" max="2304" width="14" style="128" bestFit="1" customWidth="1"/>
    <col min="2305" max="2305" width="12.85546875" style="128" bestFit="1" customWidth="1"/>
    <col min="2306" max="2306" width="11.85546875" style="128" bestFit="1" customWidth="1"/>
    <col min="2307" max="2307" width="1" style="128" customWidth="1"/>
    <col min="2308" max="2308" width="15.140625" style="128" bestFit="1" customWidth="1"/>
    <col min="2309" max="2309" width="14.5703125" style="128" bestFit="1" customWidth="1"/>
    <col min="2310" max="2310" width="14.42578125" style="128" customWidth="1"/>
    <col min="2311" max="2311" width="1.140625" style="128" customWidth="1"/>
    <col min="2312" max="2313" width="14.5703125" style="128" bestFit="1" customWidth="1"/>
    <col min="2314" max="2314" width="13.5703125" style="128" bestFit="1" customWidth="1"/>
    <col min="2315" max="2315" width="1.28515625" style="128" customWidth="1"/>
    <col min="2316" max="2316" width="11.28515625" style="128" bestFit="1" customWidth="1"/>
    <col min="2317" max="2317" width="12.85546875" style="128" bestFit="1" customWidth="1"/>
    <col min="2318" max="2318" width="10.85546875" style="128" bestFit="1" customWidth="1"/>
    <col min="2319" max="2319" width="9.28515625" style="128" bestFit="1" customWidth="1"/>
    <col min="2320" max="2320" width="9.140625" style="128"/>
    <col min="2321" max="2323" width="18" style="128" customWidth="1"/>
    <col min="2324" max="2557" width="9.140625" style="128"/>
    <col min="2558" max="2558" width="37.5703125" style="128" bestFit="1" customWidth="1"/>
    <col min="2559" max="2559" width="2.5703125" style="128" customWidth="1"/>
    <col min="2560" max="2560" width="14" style="128" bestFit="1" customWidth="1"/>
    <col min="2561" max="2561" width="12.85546875" style="128" bestFit="1" customWidth="1"/>
    <col min="2562" max="2562" width="11.85546875" style="128" bestFit="1" customWidth="1"/>
    <col min="2563" max="2563" width="1" style="128" customWidth="1"/>
    <col min="2564" max="2564" width="15.140625" style="128" bestFit="1" customWidth="1"/>
    <col min="2565" max="2565" width="14.5703125" style="128" bestFit="1" customWidth="1"/>
    <col min="2566" max="2566" width="14.42578125" style="128" customWidth="1"/>
    <col min="2567" max="2567" width="1.140625" style="128" customWidth="1"/>
    <col min="2568" max="2569" width="14.5703125" style="128" bestFit="1" customWidth="1"/>
    <col min="2570" max="2570" width="13.5703125" style="128" bestFit="1" customWidth="1"/>
    <col min="2571" max="2571" width="1.28515625" style="128" customWidth="1"/>
    <col min="2572" max="2572" width="11.28515625" style="128" bestFit="1" customWidth="1"/>
    <col min="2573" max="2573" width="12.85546875" style="128" bestFit="1" customWidth="1"/>
    <col min="2574" max="2574" width="10.85546875" style="128" bestFit="1" customWidth="1"/>
    <col min="2575" max="2575" width="9.28515625" style="128" bestFit="1" customWidth="1"/>
    <col min="2576" max="2576" width="9.140625" style="128"/>
    <col min="2577" max="2579" width="18" style="128" customWidth="1"/>
    <col min="2580" max="2813" width="9.140625" style="128"/>
    <col min="2814" max="2814" width="37.5703125" style="128" bestFit="1" customWidth="1"/>
    <col min="2815" max="2815" width="2.5703125" style="128" customWidth="1"/>
    <col min="2816" max="2816" width="14" style="128" bestFit="1" customWidth="1"/>
    <col min="2817" max="2817" width="12.85546875" style="128" bestFit="1" customWidth="1"/>
    <col min="2818" max="2818" width="11.85546875" style="128" bestFit="1" customWidth="1"/>
    <col min="2819" max="2819" width="1" style="128" customWidth="1"/>
    <col min="2820" max="2820" width="15.140625" style="128" bestFit="1" customWidth="1"/>
    <col min="2821" max="2821" width="14.5703125" style="128" bestFit="1" customWidth="1"/>
    <col min="2822" max="2822" width="14.42578125" style="128" customWidth="1"/>
    <col min="2823" max="2823" width="1.140625" style="128" customWidth="1"/>
    <col min="2824" max="2825" width="14.5703125" style="128" bestFit="1" customWidth="1"/>
    <col min="2826" max="2826" width="13.5703125" style="128" bestFit="1" customWidth="1"/>
    <col min="2827" max="2827" width="1.28515625" style="128" customWidth="1"/>
    <col min="2828" max="2828" width="11.28515625" style="128" bestFit="1" customWidth="1"/>
    <col min="2829" max="2829" width="12.85546875" style="128" bestFit="1" customWidth="1"/>
    <col min="2830" max="2830" width="10.85546875" style="128" bestFit="1" customWidth="1"/>
    <col min="2831" max="2831" width="9.28515625" style="128" bestFit="1" customWidth="1"/>
    <col min="2832" max="2832" width="9.140625" style="128"/>
    <col min="2833" max="2835" width="18" style="128" customWidth="1"/>
    <col min="2836" max="3069" width="9.140625" style="128"/>
    <col min="3070" max="3070" width="37.5703125" style="128" bestFit="1" customWidth="1"/>
    <col min="3071" max="3071" width="2.5703125" style="128" customWidth="1"/>
    <col min="3072" max="3072" width="14" style="128" bestFit="1" customWidth="1"/>
    <col min="3073" max="3073" width="12.85546875" style="128" bestFit="1" customWidth="1"/>
    <col min="3074" max="3074" width="11.85546875" style="128" bestFit="1" customWidth="1"/>
    <col min="3075" max="3075" width="1" style="128" customWidth="1"/>
    <col min="3076" max="3076" width="15.140625" style="128" bestFit="1" customWidth="1"/>
    <col min="3077" max="3077" width="14.5703125" style="128" bestFit="1" customWidth="1"/>
    <col min="3078" max="3078" width="14.42578125" style="128" customWidth="1"/>
    <col min="3079" max="3079" width="1.140625" style="128" customWidth="1"/>
    <col min="3080" max="3081" width="14.5703125" style="128" bestFit="1" customWidth="1"/>
    <col min="3082" max="3082" width="13.5703125" style="128" bestFit="1" customWidth="1"/>
    <col min="3083" max="3083" width="1.28515625" style="128" customWidth="1"/>
    <col min="3084" max="3084" width="11.28515625" style="128" bestFit="1" customWidth="1"/>
    <col min="3085" max="3085" width="12.85546875" style="128" bestFit="1" customWidth="1"/>
    <col min="3086" max="3086" width="10.85546875" style="128" bestFit="1" customWidth="1"/>
    <col min="3087" max="3087" width="9.28515625" style="128" bestFit="1" customWidth="1"/>
    <col min="3088" max="3088" width="9.140625" style="128"/>
    <col min="3089" max="3091" width="18" style="128" customWidth="1"/>
    <col min="3092" max="3325" width="9.140625" style="128"/>
    <col min="3326" max="3326" width="37.5703125" style="128" bestFit="1" customWidth="1"/>
    <col min="3327" max="3327" width="2.5703125" style="128" customWidth="1"/>
    <col min="3328" max="3328" width="14" style="128" bestFit="1" customWidth="1"/>
    <col min="3329" max="3329" width="12.85546875" style="128" bestFit="1" customWidth="1"/>
    <col min="3330" max="3330" width="11.85546875" style="128" bestFit="1" customWidth="1"/>
    <col min="3331" max="3331" width="1" style="128" customWidth="1"/>
    <col min="3332" max="3332" width="15.140625" style="128" bestFit="1" customWidth="1"/>
    <col min="3333" max="3333" width="14.5703125" style="128" bestFit="1" customWidth="1"/>
    <col min="3334" max="3334" width="14.42578125" style="128" customWidth="1"/>
    <col min="3335" max="3335" width="1.140625" style="128" customWidth="1"/>
    <col min="3336" max="3337" width="14.5703125" style="128" bestFit="1" customWidth="1"/>
    <col min="3338" max="3338" width="13.5703125" style="128" bestFit="1" customWidth="1"/>
    <col min="3339" max="3339" width="1.28515625" style="128" customWidth="1"/>
    <col min="3340" max="3340" width="11.28515625" style="128" bestFit="1" customWidth="1"/>
    <col min="3341" max="3341" width="12.85546875" style="128" bestFit="1" customWidth="1"/>
    <col min="3342" max="3342" width="10.85546875" style="128" bestFit="1" customWidth="1"/>
    <col min="3343" max="3343" width="9.28515625" style="128" bestFit="1" customWidth="1"/>
    <col min="3344" max="3344" width="9.140625" style="128"/>
    <col min="3345" max="3347" width="18" style="128" customWidth="1"/>
    <col min="3348" max="3581" width="9.140625" style="128"/>
    <col min="3582" max="3582" width="37.5703125" style="128" bestFit="1" customWidth="1"/>
    <col min="3583" max="3583" width="2.5703125" style="128" customWidth="1"/>
    <col min="3584" max="3584" width="14" style="128" bestFit="1" customWidth="1"/>
    <col min="3585" max="3585" width="12.85546875" style="128" bestFit="1" customWidth="1"/>
    <col min="3586" max="3586" width="11.85546875" style="128" bestFit="1" customWidth="1"/>
    <col min="3587" max="3587" width="1" style="128" customWidth="1"/>
    <col min="3588" max="3588" width="15.140625" style="128" bestFit="1" customWidth="1"/>
    <col min="3589" max="3589" width="14.5703125" style="128" bestFit="1" customWidth="1"/>
    <col min="3590" max="3590" width="14.42578125" style="128" customWidth="1"/>
    <col min="3591" max="3591" width="1.140625" style="128" customWidth="1"/>
    <col min="3592" max="3593" width="14.5703125" style="128" bestFit="1" customWidth="1"/>
    <col min="3594" max="3594" width="13.5703125" style="128" bestFit="1" customWidth="1"/>
    <col min="3595" max="3595" width="1.28515625" style="128" customWidth="1"/>
    <col min="3596" max="3596" width="11.28515625" style="128" bestFit="1" customWidth="1"/>
    <col min="3597" max="3597" width="12.85546875" style="128" bestFit="1" customWidth="1"/>
    <col min="3598" max="3598" width="10.85546875" style="128" bestFit="1" customWidth="1"/>
    <col min="3599" max="3599" width="9.28515625" style="128" bestFit="1" customWidth="1"/>
    <col min="3600" max="3600" width="9.140625" style="128"/>
    <col min="3601" max="3603" width="18" style="128" customWidth="1"/>
    <col min="3604" max="3837" width="9.140625" style="128"/>
    <col min="3838" max="3838" width="37.5703125" style="128" bestFit="1" customWidth="1"/>
    <col min="3839" max="3839" width="2.5703125" style="128" customWidth="1"/>
    <col min="3840" max="3840" width="14" style="128" bestFit="1" customWidth="1"/>
    <col min="3841" max="3841" width="12.85546875" style="128" bestFit="1" customWidth="1"/>
    <col min="3842" max="3842" width="11.85546875" style="128" bestFit="1" customWidth="1"/>
    <col min="3843" max="3843" width="1" style="128" customWidth="1"/>
    <col min="3844" max="3844" width="15.140625" style="128" bestFit="1" customWidth="1"/>
    <col min="3845" max="3845" width="14.5703125" style="128" bestFit="1" customWidth="1"/>
    <col min="3846" max="3846" width="14.42578125" style="128" customWidth="1"/>
    <col min="3847" max="3847" width="1.140625" style="128" customWidth="1"/>
    <col min="3848" max="3849" width="14.5703125" style="128" bestFit="1" customWidth="1"/>
    <col min="3850" max="3850" width="13.5703125" style="128" bestFit="1" customWidth="1"/>
    <col min="3851" max="3851" width="1.28515625" style="128" customWidth="1"/>
    <col min="3852" max="3852" width="11.28515625" style="128" bestFit="1" customWidth="1"/>
    <col min="3853" max="3853" width="12.85546875" style="128" bestFit="1" customWidth="1"/>
    <col min="3854" max="3854" width="10.85546875" style="128" bestFit="1" customWidth="1"/>
    <col min="3855" max="3855" width="9.28515625" style="128" bestFit="1" customWidth="1"/>
    <col min="3856" max="3856" width="9.140625" style="128"/>
    <col min="3857" max="3859" width="18" style="128" customWidth="1"/>
    <col min="3860" max="4093" width="9.140625" style="128"/>
    <col min="4094" max="4094" width="37.5703125" style="128" bestFit="1" customWidth="1"/>
    <col min="4095" max="4095" width="2.5703125" style="128" customWidth="1"/>
    <col min="4096" max="4096" width="14" style="128" bestFit="1" customWidth="1"/>
    <col min="4097" max="4097" width="12.85546875" style="128" bestFit="1" customWidth="1"/>
    <col min="4098" max="4098" width="11.85546875" style="128" bestFit="1" customWidth="1"/>
    <col min="4099" max="4099" width="1" style="128" customWidth="1"/>
    <col min="4100" max="4100" width="15.140625" style="128" bestFit="1" customWidth="1"/>
    <col min="4101" max="4101" width="14.5703125" style="128" bestFit="1" customWidth="1"/>
    <col min="4102" max="4102" width="14.42578125" style="128" customWidth="1"/>
    <col min="4103" max="4103" width="1.140625" style="128" customWidth="1"/>
    <col min="4104" max="4105" width="14.5703125" style="128" bestFit="1" customWidth="1"/>
    <col min="4106" max="4106" width="13.5703125" style="128" bestFit="1" customWidth="1"/>
    <col min="4107" max="4107" width="1.28515625" style="128" customWidth="1"/>
    <col min="4108" max="4108" width="11.28515625" style="128" bestFit="1" customWidth="1"/>
    <col min="4109" max="4109" width="12.85546875" style="128" bestFit="1" customWidth="1"/>
    <col min="4110" max="4110" width="10.85546875" style="128" bestFit="1" customWidth="1"/>
    <col min="4111" max="4111" width="9.28515625" style="128" bestFit="1" customWidth="1"/>
    <col min="4112" max="4112" width="9.140625" style="128"/>
    <col min="4113" max="4115" width="18" style="128" customWidth="1"/>
    <col min="4116" max="4349" width="9.140625" style="128"/>
    <col min="4350" max="4350" width="37.5703125" style="128" bestFit="1" customWidth="1"/>
    <col min="4351" max="4351" width="2.5703125" style="128" customWidth="1"/>
    <col min="4352" max="4352" width="14" style="128" bestFit="1" customWidth="1"/>
    <col min="4353" max="4353" width="12.85546875" style="128" bestFit="1" customWidth="1"/>
    <col min="4354" max="4354" width="11.85546875" style="128" bestFit="1" customWidth="1"/>
    <col min="4355" max="4355" width="1" style="128" customWidth="1"/>
    <col min="4356" max="4356" width="15.140625" style="128" bestFit="1" customWidth="1"/>
    <col min="4357" max="4357" width="14.5703125" style="128" bestFit="1" customWidth="1"/>
    <col min="4358" max="4358" width="14.42578125" style="128" customWidth="1"/>
    <col min="4359" max="4359" width="1.140625" style="128" customWidth="1"/>
    <col min="4360" max="4361" width="14.5703125" style="128" bestFit="1" customWidth="1"/>
    <col min="4362" max="4362" width="13.5703125" style="128" bestFit="1" customWidth="1"/>
    <col min="4363" max="4363" width="1.28515625" style="128" customWidth="1"/>
    <col min="4364" max="4364" width="11.28515625" style="128" bestFit="1" customWidth="1"/>
    <col min="4365" max="4365" width="12.85546875" style="128" bestFit="1" customWidth="1"/>
    <col min="4366" max="4366" width="10.85546875" style="128" bestFit="1" customWidth="1"/>
    <col min="4367" max="4367" width="9.28515625" style="128" bestFit="1" customWidth="1"/>
    <col min="4368" max="4368" width="9.140625" style="128"/>
    <col min="4369" max="4371" width="18" style="128" customWidth="1"/>
    <col min="4372" max="4605" width="9.140625" style="128"/>
    <col min="4606" max="4606" width="37.5703125" style="128" bestFit="1" customWidth="1"/>
    <col min="4607" max="4607" width="2.5703125" style="128" customWidth="1"/>
    <col min="4608" max="4608" width="14" style="128" bestFit="1" customWidth="1"/>
    <col min="4609" max="4609" width="12.85546875" style="128" bestFit="1" customWidth="1"/>
    <col min="4610" max="4610" width="11.85546875" style="128" bestFit="1" customWidth="1"/>
    <col min="4611" max="4611" width="1" style="128" customWidth="1"/>
    <col min="4612" max="4612" width="15.140625" style="128" bestFit="1" customWidth="1"/>
    <col min="4613" max="4613" width="14.5703125" style="128" bestFit="1" customWidth="1"/>
    <col min="4614" max="4614" width="14.42578125" style="128" customWidth="1"/>
    <col min="4615" max="4615" width="1.140625" style="128" customWidth="1"/>
    <col min="4616" max="4617" width="14.5703125" style="128" bestFit="1" customWidth="1"/>
    <col min="4618" max="4618" width="13.5703125" style="128" bestFit="1" customWidth="1"/>
    <col min="4619" max="4619" width="1.28515625" style="128" customWidth="1"/>
    <col min="4620" max="4620" width="11.28515625" style="128" bestFit="1" customWidth="1"/>
    <col min="4621" max="4621" width="12.85546875" style="128" bestFit="1" customWidth="1"/>
    <col min="4622" max="4622" width="10.85546875" style="128" bestFit="1" customWidth="1"/>
    <col min="4623" max="4623" width="9.28515625" style="128" bestFit="1" customWidth="1"/>
    <col min="4624" max="4624" width="9.140625" style="128"/>
    <col min="4625" max="4627" width="18" style="128" customWidth="1"/>
    <col min="4628" max="4861" width="9.140625" style="128"/>
    <col min="4862" max="4862" width="37.5703125" style="128" bestFit="1" customWidth="1"/>
    <col min="4863" max="4863" width="2.5703125" style="128" customWidth="1"/>
    <col min="4864" max="4864" width="14" style="128" bestFit="1" customWidth="1"/>
    <col min="4865" max="4865" width="12.85546875" style="128" bestFit="1" customWidth="1"/>
    <col min="4866" max="4866" width="11.85546875" style="128" bestFit="1" customWidth="1"/>
    <col min="4867" max="4867" width="1" style="128" customWidth="1"/>
    <col min="4868" max="4868" width="15.140625" style="128" bestFit="1" customWidth="1"/>
    <col min="4869" max="4869" width="14.5703125" style="128" bestFit="1" customWidth="1"/>
    <col min="4870" max="4870" width="14.42578125" style="128" customWidth="1"/>
    <col min="4871" max="4871" width="1.140625" style="128" customWidth="1"/>
    <col min="4872" max="4873" width="14.5703125" style="128" bestFit="1" customWidth="1"/>
    <col min="4874" max="4874" width="13.5703125" style="128" bestFit="1" customWidth="1"/>
    <col min="4875" max="4875" width="1.28515625" style="128" customWidth="1"/>
    <col min="4876" max="4876" width="11.28515625" style="128" bestFit="1" customWidth="1"/>
    <col min="4877" max="4877" width="12.85546875" style="128" bestFit="1" customWidth="1"/>
    <col min="4878" max="4878" width="10.85546875" style="128" bestFit="1" customWidth="1"/>
    <col min="4879" max="4879" width="9.28515625" style="128" bestFit="1" customWidth="1"/>
    <col min="4880" max="4880" width="9.140625" style="128"/>
    <col min="4881" max="4883" width="18" style="128" customWidth="1"/>
    <col min="4884" max="5117" width="9.140625" style="128"/>
    <col min="5118" max="5118" width="37.5703125" style="128" bestFit="1" customWidth="1"/>
    <col min="5119" max="5119" width="2.5703125" style="128" customWidth="1"/>
    <col min="5120" max="5120" width="14" style="128" bestFit="1" customWidth="1"/>
    <col min="5121" max="5121" width="12.85546875" style="128" bestFit="1" customWidth="1"/>
    <col min="5122" max="5122" width="11.85546875" style="128" bestFit="1" customWidth="1"/>
    <col min="5123" max="5123" width="1" style="128" customWidth="1"/>
    <col min="5124" max="5124" width="15.140625" style="128" bestFit="1" customWidth="1"/>
    <col min="5125" max="5125" width="14.5703125" style="128" bestFit="1" customWidth="1"/>
    <col min="5126" max="5126" width="14.42578125" style="128" customWidth="1"/>
    <col min="5127" max="5127" width="1.140625" style="128" customWidth="1"/>
    <col min="5128" max="5129" width="14.5703125" style="128" bestFit="1" customWidth="1"/>
    <col min="5130" max="5130" width="13.5703125" style="128" bestFit="1" customWidth="1"/>
    <col min="5131" max="5131" width="1.28515625" style="128" customWidth="1"/>
    <col min="5132" max="5132" width="11.28515625" style="128" bestFit="1" customWidth="1"/>
    <col min="5133" max="5133" width="12.85546875" style="128" bestFit="1" customWidth="1"/>
    <col min="5134" max="5134" width="10.85546875" style="128" bestFit="1" customWidth="1"/>
    <col min="5135" max="5135" width="9.28515625" style="128" bestFit="1" customWidth="1"/>
    <col min="5136" max="5136" width="9.140625" style="128"/>
    <col min="5137" max="5139" width="18" style="128" customWidth="1"/>
    <col min="5140" max="5373" width="9.140625" style="128"/>
    <col min="5374" max="5374" width="37.5703125" style="128" bestFit="1" customWidth="1"/>
    <col min="5375" max="5375" width="2.5703125" style="128" customWidth="1"/>
    <col min="5376" max="5376" width="14" style="128" bestFit="1" customWidth="1"/>
    <col min="5377" max="5377" width="12.85546875" style="128" bestFit="1" customWidth="1"/>
    <col min="5378" max="5378" width="11.85546875" style="128" bestFit="1" customWidth="1"/>
    <col min="5379" max="5379" width="1" style="128" customWidth="1"/>
    <col min="5380" max="5380" width="15.140625" style="128" bestFit="1" customWidth="1"/>
    <col min="5381" max="5381" width="14.5703125" style="128" bestFit="1" customWidth="1"/>
    <col min="5382" max="5382" width="14.42578125" style="128" customWidth="1"/>
    <col min="5383" max="5383" width="1.140625" style="128" customWidth="1"/>
    <col min="5384" max="5385" width="14.5703125" style="128" bestFit="1" customWidth="1"/>
    <col min="5386" max="5386" width="13.5703125" style="128" bestFit="1" customWidth="1"/>
    <col min="5387" max="5387" width="1.28515625" style="128" customWidth="1"/>
    <col min="5388" max="5388" width="11.28515625" style="128" bestFit="1" customWidth="1"/>
    <col min="5389" max="5389" width="12.85546875" style="128" bestFit="1" customWidth="1"/>
    <col min="5390" max="5390" width="10.85546875" style="128" bestFit="1" customWidth="1"/>
    <col min="5391" max="5391" width="9.28515625" style="128" bestFit="1" customWidth="1"/>
    <col min="5392" max="5392" width="9.140625" style="128"/>
    <col min="5393" max="5395" width="18" style="128" customWidth="1"/>
    <col min="5396" max="5629" width="9.140625" style="128"/>
    <col min="5630" max="5630" width="37.5703125" style="128" bestFit="1" customWidth="1"/>
    <col min="5631" max="5631" width="2.5703125" style="128" customWidth="1"/>
    <col min="5632" max="5632" width="14" style="128" bestFit="1" customWidth="1"/>
    <col min="5633" max="5633" width="12.85546875" style="128" bestFit="1" customWidth="1"/>
    <col min="5634" max="5634" width="11.85546875" style="128" bestFit="1" customWidth="1"/>
    <col min="5635" max="5635" width="1" style="128" customWidth="1"/>
    <col min="5636" max="5636" width="15.140625" style="128" bestFit="1" customWidth="1"/>
    <col min="5637" max="5637" width="14.5703125" style="128" bestFit="1" customWidth="1"/>
    <col min="5638" max="5638" width="14.42578125" style="128" customWidth="1"/>
    <col min="5639" max="5639" width="1.140625" style="128" customWidth="1"/>
    <col min="5640" max="5641" width="14.5703125" style="128" bestFit="1" customWidth="1"/>
    <col min="5642" max="5642" width="13.5703125" style="128" bestFit="1" customWidth="1"/>
    <col min="5643" max="5643" width="1.28515625" style="128" customWidth="1"/>
    <col min="5644" max="5644" width="11.28515625" style="128" bestFit="1" customWidth="1"/>
    <col min="5645" max="5645" width="12.85546875" style="128" bestFit="1" customWidth="1"/>
    <col min="5646" max="5646" width="10.85546875" style="128" bestFit="1" customWidth="1"/>
    <col min="5647" max="5647" width="9.28515625" style="128" bestFit="1" customWidth="1"/>
    <col min="5648" max="5648" width="9.140625" style="128"/>
    <col min="5649" max="5651" width="18" style="128" customWidth="1"/>
    <col min="5652" max="5885" width="9.140625" style="128"/>
    <col min="5886" max="5886" width="37.5703125" style="128" bestFit="1" customWidth="1"/>
    <col min="5887" max="5887" width="2.5703125" style="128" customWidth="1"/>
    <col min="5888" max="5888" width="14" style="128" bestFit="1" customWidth="1"/>
    <col min="5889" max="5889" width="12.85546875" style="128" bestFit="1" customWidth="1"/>
    <col min="5890" max="5890" width="11.85546875" style="128" bestFit="1" customWidth="1"/>
    <col min="5891" max="5891" width="1" style="128" customWidth="1"/>
    <col min="5892" max="5892" width="15.140625" style="128" bestFit="1" customWidth="1"/>
    <col min="5893" max="5893" width="14.5703125" style="128" bestFit="1" customWidth="1"/>
    <col min="5894" max="5894" width="14.42578125" style="128" customWidth="1"/>
    <col min="5895" max="5895" width="1.140625" style="128" customWidth="1"/>
    <col min="5896" max="5897" width="14.5703125" style="128" bestFit="1" customWidth="1"/>
    <col min="5898" max="5898" width="13.5703125" style="128" bestFit="1" customWidth="1"/>
    <col min="5899" max="5899" width="1.28515625" style="128" customWidth="1"/>
    <col min="5900" max="5900" width="11.28515625" style="128" bestFit="1" customWidth="1"/>
    <col min="5901" max="5901" width="12.85546875" style="128" bestFit="1" customWidth="1"/>
    <col min="5902" max="5902" width="10.85546875" style="128" bestFit="1" customWidth="1"/>
    <col min="5903" max="5903" width="9.28515625" style="128" bestFit="1" customWidth="1"/>
    <col min="5904" max="5904" width="9.140625" style="128"/>
    <col min="5905" max="5907" width="18" style="128" customWidth="1"/>
    <col min="5908" max="6141" width="9.140625" style="128"/>
    <col min="6142" max="6142" width="37.5703125" style="128" bestFit="1" customWidth="1"/>
    <col min="6143" max="6143" width="2.5703125" style="128" customWidth="1"/>
    <col min="6144" max="6144" width="14" style="128" bestFit="1" customWidth="1"/>
    <col min="6145" max="6145" width="12.85546875" style="128" bestFit="1" customWidth="1"/>
    <col min="6146" max="6146" width="11.85546875" style="128" bestFit="1" customWidth="1"/>
    <col min="6147" max="6147" width="1" style="128" customWidth="1"/>
    <col min="6148" max="6148" width="15.140625" style="128" bestFit="1" customWidth="1"/>
    <col min="6149" max="6149" width="14.5703125" style="128" bestFit="1" customWidth="1"/>
    <col min="6150" max="6150" width="14.42578125" style="128" customWidth="1"/>
    <col min="6151" max="6151" width="1.140625" style="128" customWidth="1"/>
    <col min="6152" max="6153" width="14.5703125" style="128" bestFit="1" customWidth="1"/>
    <col min="6154" max="6154" width="13.5703125" style="128" bestFit="1" customWidth="1"/>
    <col min="6155" max="6155" width="1.28515625" style="128" customWidth="1"/>
    <col min="6156" max="6156" width="11.28515625" style="128" bestFit="1" customWidth="1"/>
    <col min="6157" max="6157" width="12.85546875" style="128" bestFit="1" customWidth="1"/>
    <col min="6158" max="6158" width="10.85546875" style="128" bestFit="1" customWidth="1"/>
    <col min="6159" max="6159" width="9.28515625" style="128" bestFit="1" customWidth="1"/>
    <col min="6160" max="6160" width="9.140625" style="128"/>
    <col min="6161" max="6163" width="18" style="128" customWidth="1"/>
    <col min="6164" max="6397" width="9.140625" style="128"/>
    <col min="6398" max="6398" width="37.5703125" style="128" bestFit="1" customWidth="1"/>
    <col min="6399" max="6399" width="2.5703125" style="128" customWidth="1"/>
    <col min="6400" max="6400" width="14" style="128" bestFit="1" customWidth="1"/>
    <col min="6401" max="6401" width="12.85546875" style="128" bestFit="1" customWidth="1"/>
    <col min="6402" max="6402" width="11.85546875" style="128" bestFit="1" customWidth="1"/>
    <col min="6403" max="6403" width="1" style="128" customWidth="1"/>
    <col min="6404" max="6404" width="15.140625" style="128" bestFit="1" customWidth="1"/>
    <col min="6405" max="6405" width="14.5703125" style="128" bestFit="1" customWidth="1"/>
    <col min="6406" max="6406" width="14.42578125" style="128" customWidth="1"/>
    <col min="6407" max="6407" width="1.140625" style="128" customWidth="1"/>
    <col min="6408" max="6409" width="14.5703125" style="128" bestFit="1" customWidth="1"/>
    <col min="6410" max="6410" width="13.5703125" style="128" bestFit="1" customWidth="1"/>
    <col min="6411" max="6411" width="1.28515625" style="128" customWidth="1"/>
    <col min="6412" max="6412" width="11.28515625" style="128" bestFit="1" customWidth="1"/>
    <col min="6413" max="6413" width="12.85546875" style="128" bestFit="1" customWidth="1"/>
    <col min="6414" max="6414" width="10.85546875" style="128" bestFit="1" customWidth="1"/>
    <col min="6415" max="6415" width="9.28515625" style="128" bestFit="1" customWidth="1"/>
    <col min="6416" max="6416" width="9.140625" style="128"/>
    <col min="6417" max="6419" width="18" style="128" customWidth="1"/>
    <col min="6420" max="6653" width="9.140625" style="128"/>
    <col min="6654" max="6654" width="37.5703125" style="128" bestFit="1" customWidth="1"/>
    <col min="6655" max="6655" width="2.5703125" style="128" customWidth="1"/>
    <col min="6656" max="6656" width="14" style="128" bestFit="1" customWidth="1"/>
    <col min="6657" max="6657" width="12.85546875" style="128" bestFit="1" customWidth="1"/>
    <col min="6658" max="6658" width="11.85546875" style="128" bestFit="1" customWidth="1"/>
    <col min="6659" max="6659" width="1" style="128" customWidth="1"/>
    <col min="6660" max="6660" width="15.140625" style="128" bestFit="1" customWidth="1"/>
    <col min="6661" max="6661" width="14.5703125" style="128" bestFit="1" customWidth="1"/>
    <col min="6662" max="6662" width="14.42578125" style="128" customWidth="1"/>
    <col min="6663" max="6663" width="1.140625" style="128" customWidth="1"/>
    <col min="6664" max="6665" width="14.5703125" style="128" bestFit="1" customWidth="1"/>
    <col min="6666" max="6666" width="13.5703125" style="128" bestFit="1" customWidth="1"/>
    <col min="6667" max="6667" width="1.28515625" style="128" customWidth="1"/>
    <col min="6668" max="6668" width="11.28515625" style="128" bestFit="1" customWidth="1"/>
    <col min="6669" max="6669" width="12.85546875" style="128" bestFit="1" customWidth="1"/>
    <col min="6670" max="6670" width="10.85546875" style="128" bestFit="1" customWidth="1"/>
    <col min="6671" max="6671" width="9.28515625" style="128" bestFit="1" customWidth="1"/>
    <col min="6672" max="6672" width="9.140625" style="128"/>
    <col min="6673" max="6675" width="18" style="128" customWidth="1"/>
    <col min="6676" max="6909" width="9.140625" style="128"/>
    <col min="6910" max="6910" width="37.5703125" style="128" bestFit="1" customWidth="1"/>
    <col min="6911" max="6911" width="2.5703125" style="128" customWidth="1"/>
    <col min="6912" max="6912" width="14" style="128" bestFit="1" customWidth="1"/>
    <col min="6913" max="6913" width="12.85546875" style="128" bestFit="1" customWidth="1"/>
    <col min="6914" max="6914" width="11.85546875" style="128" bestFit="1" customWidth="1"/>
    <col min="6915" max="6915" width="1" style="128" customWidth="1"/>
    <col min="6916" max="6916" width="15.140625" style="128" bestFit="1" customWidth="1"/>
    <col min="6917" max="6917" width="14.5703125" style="128" bestFit="1" customWidth="1"/>
    <col min="6918" max="6918" width="14.42578125" style="128" customWidth="1"/>
    <col min="6919" max="6919" width="1.140625" style="128" customWidth="1"/>
    <col min="6920" max="6921" width="14.5703125" style="128" bestFit="1" customWidth="1"/>
    <col min="6922" max="6922" width="13.5703125" style="128" bestFit="1" customWidth="1"/>
    <col min="6923" max="6923" width="1.28515625" style="128" customWidth="1"/>
    <col min="6924" max="6924" width="11.28515625" style="128" bestFit="1" customWidth="1"/>
    <col min="6925" max="6925" width="12.85546875" style="128" bestFit="1" customWidth="1"/>
    <col min="6926" max="6926" width="10.85546875" style="128" bestFit="1" customWidth="1"/>
    <col min="6927" max="6927" width="9.28515625" style="128" bestFit="1" customWidth="1"/>
    <col min="6928" max="6928" width="9.140625" style="128"/>
    <col min="6929" max="6931" width="18" style="128" customWidth="1"/>
    <col min="6932" max="7165" width="9.140625" style="128"/>
    <col min="7166" max="7166" width="37.5703125" style="128" bestFit="1" customWidth="1"/>
    <col min="7167" max="7167" width="2.5703125" style="128" customWidth="1"/>
    <col min="7168" max="7168" width="14" style="128" bestFit="1" customWidth="1"/>
    <col min="7169" max="7169" width="12.85546875" style="128" bestFit="1" customWidth="1"/>
    <col min="7170" max="7170" width="11.85546875" style="128" bestFit="1" customWidth="1"/>
    <col min="7171" max="7171" width="1" style="128" customWidth="1"/>
    <col min="7172" max="7172" width="15.140625" style="128" bestFit="1" customWidth="1"/>
    <col min="7173" max="7173" width="14.5703125" style="128" bestFit="1" customWidth="1"/>
    <col min="7174" max="7174" width="14.42578125" style="128" customWidth="1"/>
    <col min="7175" max="7175" width="1.140625" style="128" customWidth="1"/>
    <col min="7176" max="7177" width="14.5703125" style="128" bestFit="1" customWidth="1"/>
    <col min="7178" max="7178" width="13.5703125" style="128" bestFit="1" customWidth="1"/>
    <col min="7179" max="7179" width="1.28515625" style="128" customWidth="1"/>
    <col min="7180" max="7180" width="11.28515625" style="128" bestFit="1" customWidth="1"/>
    <col min="7181" max="7181" width="12.85546875" style="128" bestFit="1" customWidth="1"/>
    <col min="7182" max="7182" width="10.85546875" style="128" bestFit="1" customWidth="1"/>
    <col min="7183" max="7183" width="9.28515625" style="128" bestFit="1" customWidth="1"/>
    <col min="7184" max="7184" width="9.140625" style="128"/>
    <col min="7185" max="7187" width="18" style="128" customWidth="1"/>
    <col min="7188" max="7421" width="9.140625" style="128"/>
    <col min="7422" max="7422" width="37.5703125" style="128" bestFit="1" customWidth="1"/>
    <col min="7423" max="7423" width="2.5703125" style="128" customWidth="1"/>
    <col min="7424" max="7424" width="14" style="128" bestFit="1" customWidth="1"/>
    <col min="7425" max="7425" width="12.85546875" style="128" bestFit="1" customWidth="1"/>
    <col min="7426" max="7426" width="11.85546875" style="128" bestFit="1" customWidth="1"/>
    <col min="7427" max="7427" width="1" style="128" customWidth="1"/>
    <col min="7428" max="7428" width="15.140625" style="128" bestFit="1" customWidth="1"/>
    <col min="7429" max="7429" width="14.5703125" style="128" bestFit="1" customWidth="1"/>
    <col min="7430" max="7430" width="14.42578125" style="128" customWidth="1"/>
    <col min="7431" max="7431" width="1.140625" style="128" customWidth="1"/>
    <col min="7432" max="7433" width="14.5703125" style="128" bestFit="1" customWidth="1"/>
    <col min="7434" max="7434" width="13.5703125" style="128" bestFit="1" customWidth="1"/>
    <col min="7435" max="7435" width="1.28515625" style="128" customWidth="1"/>
    <col min="7436" max="7436" width="11.28515625" style="128" bestFit="1" customWidth="1"/>
    <col min="7437" max="7437" width="12.85546875" style="128" bestFit="1" customWidth="1"/>
    <col min="7438" max="7438" width="10.85546875" style="128" bestFit="1" customWidth="1"/>
    <col min="7439" max="7439" width="9.28515625" style="128" bestFit="1" customWidth="1"/>
    <col min="7440" max="7440" width="9.140625" style="128"/>
    <col min="7441" max="7443" width="18" style="128" customWidth="1"/>
    <col min="7444" max="7677" width="9.140625" style="128"/>
    <col min="7678" max="7678" width="37.5703125" style="128" bestFit="1" customWidth="1"/>
    <col min="7679" max="7679" width="2.5703125" style="128" customWidth="1"/>
    <col min="7680" max="7680" width="14" style="128" bestFit="1" customWidth="1"/>
    <col min="7681" max="7681" width="12.85546875" style="128" bestFit="1" customWidth="1"/>
    <col min="7682" max="7682" width="11.85546875" style="128" bestFit="1" customWidth="1"/>
    <col min="7683" max="7683" width="1" style="128" customWidth="1"/>
    <col min="7684" max="7684" width="15.140625" style="128" bestFit="1" customWidth="1"/>
    <col min="7685" max="7685" width="14.5703125" style="128" bestFit="1" customWidth="1"/>
    <col min="7686" max="7686" width="14.42578125" style="128" customWidth="1"/>
    <col min="7687" max="7687" width="1.140625" style="128" customWidth="1"/>
    <col min="7688" max="7689" width="14.5703125" style="128" bestFit="1" customWidth="1"/>
    <col min="7690" max="7690" width="13.5703125" style="128" bestFit="1" customWidth="1"/>
    <col min="7691" max="7691" width="1.28515625" style="128" customWidth="1"/>
    <col min="7692" max="7692" width="11.28515625" style="128" bestFit="1" customWidth="1"/>
    <col min="7693" max="7693" width="12.85546875" style="128" bestFit="1" customWidth="1"/>
    <col min="7694" max="7694" width="10.85546875" style="128" bestFit="1" customWidth="1"/>
    <col min="7695" max="7695" width="9.28515625" style="128" bestFit="1" customWidth="1"/>
    <col min="7696" max="7696" width="9.140625" style="128"/>
    <col min="7697" max="7699" width="18" style="128" customWidth="1"/>
    <col min="7700" max="7933" width="9.140625" style="128"/>
    <col min="7934" max="7934" width="37.5703125" style="128" bestFit="1" customWidth="1"/>
    <col min="7935" max="7935" width="2.5703125" style="128" customWidth="1"/>
    <col min="7936" max="7936" width="14" style="128" bestFit="1" customWidth="1"/>
    <col min="7937" max="7937" width="12.85546875" style="128" bestFit="1" customWidth="1"/>
    <col min="7938" max="7938" width="11.85546875" style="128" bestFit="1" customWidth="1"/>
    <col min="7939" max="7939" width="1" style="128" customWidth="1"/>
    <col min="7940" max="7940" width="15.140625" style="128" bestFit="1" customWidth="1"/>
    <col min="7941" max="7941" width="14.5703125" style="128" bestFit="1" customWidth="1"/>
    <col min="7942" max="7942" width="14.42578125" style="128" customWidth="1"/>
    <col min="7943" max="7943" width="1.140625" style="128" customWidth="1"/>
    <col min="7944" max="7945" width="14.5703125" style="128" bestFit="1" customWidth="1"/>
    <col min="7946" max="7946" width="13.5703125" style="128" bestFit="1" customWidth="1"/>
    <col min="7947" max="7947" width="1.28515625" style="128" customWidth="1"/>
    <col min="7948" max="7948" width="11.28515625" style="128" bestFit="1" customWidth="1"/>
    <col min="7949" max="7949" width="12.85546875" style="128" bestFit="1" customWidth="1"/>
    <col min="7950" max="7950" width="10.85546875" style="128" bestFit="1" customWidth="1"/>
    <col min="7951" max="7951" width="9.28515625" style="128" bestFit="1" customWidth="1"/>
    <col min="7952" max="7952" width="9.140625" style="128"/>
    <col min="7953" max="7955" width="18" style="128" customWidth="1"/>
    <col min="7956" max="8189" width="9.140625" style="128"/>
    <col min="8190" max="8190" width="37.5703125" style="128" bestFit="1" customWidth="1"/>
    <col min="8191" max="8191" width="2.5703125" style="128" customWidth="1"/>
    <col min="8192" max="8192" width="14" style="128" bestFit="1" customWidth="1"/>
    <col min="8193" max="8193" width="12.85546875" style="128" bestFit="1" customWidth="1"/>
    <col min="8194" max="8194" width="11.85546875" style="128" bestFit="1" customWidth="1"/>
    <col min="8195" max="8195" width="1" style="128" customWidth="1"/>
    <col min="8196" max="8196" width="15.140625" style="128" bestFit="1" customWidth="1"/>
    <col min="8197" max="8197" width="14.5703125" style="128" bestFit="1" customWidth="1"/>
    <col min="8198" max="8198" width="14.42578125" style="128" customWidth="1"/>
    <col min="8199" max="8199" width="1.140625" style="128" customWidth="1"/>
    <col min="8200" max="8201" width="14.5703125" style="128" bestFit="1" customWidth="1"/>
    <col min="8202" max="8202" width="13.5703125" style="128" bestFit="1" customWidth="1"/>
    <col min="8203" max="8203" width="1.28515625" style="128" customWidth="1"/>
    <col min="8204" max="8204" width="11.28515625" style="128" bestFit="1" customWidth="1"/>
    <col min="8205" max="8205" width="12.85546875" style="128" bestFit="1" customWidth="1"/>
    <col min="8206" max="8206" width="10.85546875" style="128" bestFit="1" customWidth="1"/>
    <col min="8207" max="8207" width="9.28515625" style="128" bestFit="1" customWidth="1"/>
    <col min="8208" max="8208" width="9.140625" style="128"/>
    <col min="8209" max="8211" width="18" style="128" customWidth="1"/>
    <col min="8212" max="8445" width="9.140625" style="128"/>
    <col min="8446" max="8446" width="37.5703125" style="128" bestFit="1" customWidth="1"/>
    <col min="8447" max="8447" width="2.5703125" style="128" customWidth="1"/>
    <col min="8448" max="8448" width="14" style="128" bestFit="1" customWidth="1"/>
    <col min="8449" max="8449" width="12.85546875" style="128" bestFit="1" customWidth="1"/>
    <col min="8450" max="8450" width="11.85546875" style="128" bestFit="1" customWidth="1"/>
    <col min="8451" max="8451" width="1" style="128" customWidth="1"/>
    <col min="8452" max="8452" width="15.140625" style="128" bestFit="1" customWidth="1"/>
    <col min="8453" max="8453" width="14.5703125" style="128" bestFit="1" customWidth="1"/>
    <col min="8454" max="8454" width="14.42578125" style="128" customWidth="1"/>
    <col min="8455" max="8455" width="1.140625" style="128" customWidth="1"/>
    <col min="8456" max="8457" width="14.5703125" style="128" bestFit="1" customWidth="1"/>
    <col min="8458" max="8458" width="13.5703125" style="128" bestFit="1" customWidth="1"/>
    <col min="8459" max="8459" width="1.28515625" style="128" customWidth="1"/>
    <col min="8460" max="8460" width="11.28515625" style="128" bestFit="1" customWidth="1"/>
    <col min="8461" max="8461" width="12.85546875" style="128" bestFit="1" customWidth="1"/>
    <col min="8462" max="8462" width="10.85546875" style="128" bestFit="1" customWidth="1"/>
    <col min="8463" max="8463" width="9.28515625" style="128" bestFit="1" customWidth="1"/>
    <col min="8464" max="8464" width="9.140625" style="128"/>
    <col min="8465" max="8467" width="18" style="128" customWidth="1"/>
    <col min="8468" max="8701" width="9.140625" style="128"/>
    <col min="8702" max="8702" width="37.5703125" style="128" bestFit="1" customWidth="1"/>
    <col min="8703" max="8703" width="2.5703125" style="128" customWidth="1"/>
    <col min="8704" max="8704" width="14" style="128" bestFit="1" customWidth="1"/>
    <col min="8705" max="8705" width="12.85546875" style="128" bestFit="1" customWidth="1"/>
    <col min="8706" max="8706" width="11.85546875" style="128" bestFit="1" customWidth="1"/>
    <col min="8707" max="8707" width="1" style="128" customWidth="1"/>
    <col min="8708" max="8708" width="15.140625" style="128" bestFit="1" customWidth="1"/>
    <col min="8709" max="8709" width="14.5703125" style="128" bestFit="1" customWidth="1"/>
    <col min="8710" max="8710" width="14.42578125" style="128" customWidth="1"/>
    <col min="8711" max="8711" width="1.140625" style="128" customWidth="1"/>
    <col min="8712" max="8713" width="14.5703125" style="128" bestFit="1" customWidth="1"/>
    <col min="8714" max="8714" width="13.5703125" style="128" bestFit="1" customWidth="1"/>
    <col min="8715" max="8715" width="1.28515625" style="128" customWidth="1"/>
    <col min="8716" max="8716" width="11.28515625" style="128" bestFit="1" customWidth="1"/>
    <col min="8717" max="8717" width="12.85546875" style="128" bestFit="1" customWidth="1"/>
    <col min="8718" max="8718" width="10.85546875" style="128" bestFit="1" customWidth="1"/>
    <col min="8719" max="8719" width="9.28515625" style="128" bestFit="1" customWidth="1"/>
    <col min="8720" max="8720" width="9.140625" style="128"/>
    <col min="8721" max="8723" width="18" style="128" customWidth="1"/>
    <col min="8724" max="8957" width="9.140625" style="128"/>
    <col min="8958" max="8958" width="37.5703125" style="128" bestFit="1" customWidth="1"/>
    <col min="8959" max="8959" width="2.5703125" style="128" customWidth="1"/>
    <col min="8960" max="8960" width="14" style="128" bestFit="1" customWidth="1"/>
    <col min="8961" max="8961" width="12.85546875" style="128" bestFit="1" customWidth="1"/>
    <col min="8962" max="8962" width="11.85546875" style="128" bestFit="1" customWidth="1"/>
    <col min="8963" max="8963" width="1" style="128" customWidth="1"/>
    <col min="8964" max="8964" width="15.140625" style="128" bestFit="1" customWidth="1"/>
    <col min="8965" max="8965" width="14.5703125" style="128" bestFit="1" customWidth="1"/>
    <col min="8966" max="8966" width="14.42578125" style="128" customWidth="1"/>
    <col min="8967" max="8967" width="1.140625" style="128" customWidth="1"/>
    <col min="8968" max="8969" width="14.5703125" style="128" bestFit="1" customWidth="1"/>
    <col min="8970" max="8970" width="13.5703125" style="128" bestFit="1" customWidth="1"/>
    <col min="8971" max="8971" width="1.28515625" style="128" customWidth="1"/>
    <col min="8972" max="8972" width="11.28515625" style="128" bestFit="1" customWidth="1"/>
    <col min="8973" max="8973" width="12.85546875" style="128" bestFit="1" customWidth="1"/>
    <col min="8974" max="8974" width="10.85546875" style="128" bestFit="1" customWidth="1"/>
    <col min="8975" max="8975" width="9.28515625" style="128" bestFit="1" customWidth="1"/>
    <col min="8976" max="8976" width="9.140625" style="128"/>
    <col min="8977" max="8979" width="18" style="128" customWidth="1"/>
    <col min="8980" max="9213" width="9.140625" style="128"/>
    <col min="9214" max="9214" width="37.5703125" style="128" bestFit="1" customWidth="1"/>
    <col min="9215" max="9215" width="2.5703125" style="128" customWidth="1"/>
    <col min="9216" max="9216" width="14" style="128" bestFit="1" customWidth="1"/>
    <col min="9217" max="9217" width="12.85546875" style="128" bestFit="1" customWidth="1"/>
    <col min="9218" max="9218" width="11.85546875" style="128" bestFit="1" customWidth="1"/>
    <col min="9219" max="9219" width="1" style="128" customWidth="1"/>
    <col min="9220" max="9220" width="15.140625" style="128" bestFit="1" customWidth="1"/>
    <col min="9221" max="9221" width="14.5703125" style="128" bestFit="1" customWidth="1"/>
    <col min="9222" max="9222" width="14.42578125" style="128" customWidth="1"/>
    <col min="9223" max="9223" width="1.140625" style="128" customWidth="1"/>
    <col min="9224" max="9225" width="14.5703125" style="128" bestFit="1" customWidth="1"/>
    <col min="9226" max="9226" width="13.5703125" style="128" bestFit="1" customWidth="1"/>
    <col min="9227" max="9227" width="1.28515625" style="128" customWidth="1"/>
    <col min="9228" max="9228" width="11.28515625" style="128" bestFit="1" customWidth="1"/>
    <col min="9229" max="9229" width="12.85546875" style="128" bestFit="1" customWidth="1"/>
    <col min="9230" max="9230" width="10.85546875" style="128" bestFit="1" customWidth="1"/>
    <col min="9231" max="9231" width="9.28515625" style="128" bestFit="1" customWidth="1"/>
    <col min="9232" max="9232" width="9.140625" style="128"/>
    <col min="9233" max="9235" width="18" style="128" customWidth="1"/>
    <col min="9236" max="9469" width="9.140625" style="128"/>
    <col min="9470" max="9470" width="37.5703125" style="128" bestFit="1" customWidth="1"/>
    <col min="9471" max="9471" width="2.5703125" style="128" customWidth="1"/>
    <col min="9472" max="9472" width="14" style="128" bestFit="1" customWidth="1"/>
    <col min="9473" max="9473" width="12.85546875" style="128" bestFit="1" customWidth="1"/>
    <col min="9474" max="9474" width="11.85546875" style="128" bestFit="1" customWidth="1"/>
    <col min="9475" max="9475" width="1" style="128" customWidth="1"/>
    <col min="9476" max="9476" width="15.140625" style="128" bestFit="1" customWidth="1"/>
    <col min="9477" max="9477" width="14.5703125" style="128" bestFit="1" customWidth="1"/>
    <col min="9478" max="9478" width="14.42578125" style="128" customWidth="1"/>
    <col min="9479" max="9479" width="1.140625" style="128" customWidth="1"/>
    <col min="9480" max="9481" width="14.5703125" style="128" bestFit="1" customWidth="1"/>
    <col min="9482" max="9482" width="13.5703125" style="128" bestFit="1" customWidth="1"/>
    <col min="9483" max="9483" width="1.28515625" style="128" customWidth="1"/>
    <col min="9484" max="9484" width="11.28515625" style="128" bestFit="1" customWidth="1"/>
    <col min="9485" max="9485" width="12.85546875" style="128" bestFit="1" customWidth="1"/>
    <col min="9486" max="9486" width="10.85546875" style="128" bestFit="1" customWidth="1"/>
    <col min="9487" max="9487" width="9.28515625" style="128" bestFit="1" customWidth="1"/>
    <col min="9488" max="9488" width="9.140625" style="128"/>
    <col min="9489" max="9491" width="18" style="128" customWidth="1"/>
    <col min="9492" max="9725" width="9.140625" style="128"/>
    <col min="9726" max="9726" width="37.5703125" style="128" bestFit="1" customWidth="1"/>
    <col min="9727" max="9727" width="2.5703125" style="128" customWidth="1"/>
    <col min="9728" max="9728" width="14" style="128" bestFit="1" customWidth="1"/>
    <col min="9729" max="9729" width="12.85546875" style="128" bestFit="1" customWidth="1"/>
    <col min="9730" max="9730" width="11.85546875" style="128" bestFit="1" customWidth="1"/>
    <col min="9731" max="9731" width="1" style="128" customWidth="1"/>
    <col min="9732" max="9732" width="15.140625" style="128" bestFit="1" customWidth="1"/>
    <col min="9733" max="9733" width="14.5703125" style="128" bestFit="1" customWidth="1"/>
    <col min="9734" max="9734" width="14.42578125" style="128" customWidth="1"/>
    <col min="9735" max="9735" width="1.140625" style="128" customWidth="1"/>
    <col min="9736" max="9737" width="14.5703125" style="128" bestFit="1" customWidth="1"/>
    <col min="9738" max="9738" width="13.5703125" style="128" bestFit="1" customWidth="1"/>
    <col min="9739" max="9739" width="1.28515625" style="128" customWidth="1"/>
    <col min="9740" max="9740" width="11.28515625" style="128" bestFit="1" customWidth="1"/>
    <col min="9741" max="9741" width="12.85546875" style="128" bestFit="1" customWidth="1"/>
    <col min="9742" max="9742" width="10.85546875" style="128" bestFit="1" customWidth="1"/>
    <col min="9743" max="9743" width="9.28515625" style="128" bestFit="1" customWidth="1"/>
    <col min="9744" max="9744" width="9.140625" style="128"/>
    <col min="9745" max="9747" width="18" style="128" customWidth="1"/>
    <col min="9748" max="9981" width="9.140625" style="128"/>
    <col min="9982" max="9982" width="37.5703125" style="128" bestFit="1" customWidth="1"/>
    <col min="9983" max="9983" width="2.5703125" style="128" customWidth="1"/>
    <col min="9984" max="9984" width="14" style="128" bestFit="1" customWidth="1"/>
    <col min="9985" max="9985" width="12.85546875" style="128" bestFit="1" customWidth="1"/>
    <col min="9986" max="9986" width="11.85546875" style="128" bestFit="1" customWidth="1"/>
    <col min="9987" max="9987" width="1" style="128" customWidth="1"/>
    <col min="9988" max="9988" width="15.140625" style="128" bestFit="1" customWidth="1"/>
    <col min="9989" max="9989" width="14.5703125" style="128" bestFit="1" customWidth="1"/>
    <col min="9990" max="9990" width="14.42578125" style="128" customWidth="1"/>
    <col min="9991" max="9991" width="1.140625" style="128" customWidth="1"/>
    <col min="9992" max="9993" width="14.5703125" style="128" bestFit="1" customWidth="1"/>
    <col min="9994" max="9994" width="13.5703125" style="128" bestFit="1" customWidth="1"/>
    <col min="9995" max="9995" width="1.28515625" style="128" customWidth="1"/>
    <col min="9996" max="9996" width="11.28515625" style="128" bestFit="1" customWidth="1"/>
    <col min="9997" max="9997" width="12.85546875" style="128" bestFit="1" customWidth="1"/>
    <col min="9998" max="9998" width="10.85546875" style="128" bestFit="1" customWidth="1"/>
    <col min="9999" max="9999" width="9.28515625" style="128" bestFit="1" customWidth="1"/>
    <col min="10000" max="10000" width="9.140625" style="128"/>
    <col min="10001" max="10003" width="18" style="128" customWidth="1"/>
    <col min="10004" max="10237" width="9.140625" style="128"/>
    <col min="10238" max="10238" width="37.5703125" style="128" bestFit="1" customWidth="1"/>
    <col min="10239" max="10239" width="2.5703125" style="128" customWidth="1"/>
    <col min="10240" max="10240" width="14" style="128" bestFit="1" customWidth="1"/>
    <col min="10241" max="10241" width="12.85546875" style="128" bestFit="1" customWidth="1"/>
    <col min="10242" max="10242" width="11.85546875" style="128" bestFit="1" customWidth="1"/>
    <col min="10243" max="10243" width="1" style="128" customWidth="1"/>
    <col min="10244" max="10244" width="15.140625" style="128" bestFit="1" customWidth="1"/>
    <col min="10245" max="10245" width="14.5703125" style="128" bestFit="1" customWidth="1"/>
    <col min="10246" max="10246" width="14.42578125" style="128" customWidth="1"/>
    <col min="10247" max="10247" width="1.140625" style="128" customWidth="1"/>
    <col min="10248" max="10249" width="14.5703125" style="128" bestFit="1" customWidth="1"/>
    <col min="10250" max="10250" width="13.5703125" style="128" bestFit="1" customWidth="1"/>
    <col min="10251" max="10251" width="1.28515625" style="128" customWidth="1"/>
    <col min="10252" max="10252" width="11.28515625" style="128" bestFit="1" customWidth="1"/>
    <col min="10253" max="10253" width="12.85546875" style="128" bestFit="1" customWidth="1"/>
    <col min="10254" max="10254" width="10.85546875" style="128" bestFit="1" customWidth="1"/>
    <col min="10255" max="10255" width="9.28515625" style="128" bestFit="1" customWidth="1"/>
    <col min="10256" max="10256" width="9.140625" style="128"/>
    <col min="10257" max="10259" width="18" style="128" customWidth="1"/>
    <col min="10260" max="10493" width="9.140625" style="128"/>
    <col min="10494" max="10494" width="37.5703125" style="128" bestFit="1" customWidth="1"/>
    <col min="10495" max="10495" width="2.5703125" style="128" customWidth="1"/>
    <col min="10496" max="10496" width="14" style="128" bestFit="1" customWidth="1"/>
    <col min="10497" max="10497" width="12.85546875" style="128" bestFit="1" customWidth="1"/>
    <col min="10498" max="10498" width="11.85546875" style="128" bestFit="1" customWidth="1"/>
    <col min="10499" max="10499" width="1" style="128" customWidth="1"/>
    <col min="10500" max="10500" width="15.140625" style="128" bestFit="1" customWidth="1"/>
    <col min="10501" max="10501" width="14.5703125" style="128" bestFit="1" customWidth="1"/>
    <col min="10502" max="10502" width="14.42578125" style="128" customWidth="1"/>
    <col min="10503" max="10503" width="1.140625" style="128" customWidth="1"/>
    <col min="10504" max="10505" width="14.5703125" style="128" bestFit="1" customWidth="1"/>
    <col min="10506" max="10506" width="13.5703125" style="128" bestFit="1" customWidth="1"/>
    <col min="10507" max="10507" width="1.28515625" style="128" customWidth="1"/>
    <col min="10508" max="10508" width="11.28515625" style="128" bestFit="1" customWidth="1"/>
    <col min="10509" max="10509" width="12.85546875" style="128" bestFit="1" customWidth="1"/>
    <col min="10510" max="10510" width="10.85546875" style="128" bestFit="1" customWidth="1"/>
    <col min="10511" max="10511" width="9.28515625" style="128" bestFit="1" customWidth="1"/>
    <col min="10512" max="10512" width="9.140625" style="128"/>
    <col min="10513" max="10515" width="18" style="128" customWidth="1"/>
    <col min="10516" max="10749" width="9.140625" style="128"/>
    <col min="10750" max="10750" width="37.5703125" style="128" bestFit="1" customWidth="1"/>
    <col min="10751" max="10751" width="2.5703125" style="128" customWidth="1"/>
    <col min="10752" max="10752" width="14" style="128" bestFit="1" customWidth="1"/>
    <col min="10753" max="10753" width="12.85546875" style="128" bestFit="1" customWidth="1"/>
    <col min="10754" max="10754" width="11.85546875" style="128" bestFit="1" customWidth="1"/>
    <col min="10755" max="10755" width="1" style="128" customWidth="1"/>
    <col min="10756" max="10756" width="15.140625" style="128" bestFit="1" customWidth="1"/>
    <col min="10757" max="10757" width="14.5703125" style="128" bestFit="1" customWidth="1"/>
    <col min="10758" max="10758" width="14.42578125" style="128" customWidth="1"/>
    <col min="10759" max="10759" width="1.140625" style="128" customWidth="1"/>
    <col min="10760" max="10761" width="14.5703125" style="128" bestFit="1" customWidth="1"/>
    <col min="10762" max="10762" width="13.5703125" style="128" bestFit="1" customWidth="1"/>
    <col min="10763" max="10763" width="1.28515625" style="128" customWidth="1"/>
    <col min="10764" max="10764" width="11.28515625" style="128" bestFit="1" customWidth="1"/>
    <col min="10765" max="10765" width="12.85546875" style="128" bestFit="1" customWidth="1"/>
    <col min="10766" max="10766" width="10.85546875" style="128" bestFit="1" customWidth="1"/>
    <col min="10767" max="10767" width="9.28515625" style="128" bestFit="1" customWidth="1"/>
    <col min="10768" max="10768" width="9.140625" style="128"/>
    <col min="10769" max="10771" width="18" style="128" customWidth="1"/>
    <col min="10772" max="11005" width="9.140625" style="128"/>
    <col min="11006" max="11006" width="37.5703125" style="128" bestFit="1" customWidth="1"/>
    <col min="11007" max="11007" width="2.5703125" style="128" customWidth="1"/>
    <col min="11008" max="11008" width="14" style="128" bestFit="1" customWidth="1"/>
    <col min="11009" max="11009" width="12.85546875" style="128" bestFit="1" customWidth="1"/>
    <col min="11010" max="11010" width="11.85546875" style="128" bestFit="1" customWidth="1"/>
    <col min="11011" max="11011" width="1" style="128" customWidth="1"/>
    <col min="11012" max="11012" width="15.140625" style="128" bestFit="1" customWidth="1"/>
    <col min="11013" max="11013" width="14.5703125" style="128" bestFit="1" customWidth="1"/>
    <col min="11014" max="11014" width="14.42578125" style="128" customWidth="1"/>
    <col min="11015" max="11015" width="1.140625" style="128" customWidth="1"/>
    <col min="11016" max="11017" width="14.5703125" style="128" bestFit="1" customWidth="1"/>
    <col min="11018" max="11018" width="13.5703125" style="128" bestFit="1" customWidth="1"/>
    <col min="11019" max="11019" width="1.28515625" style="128" customWidth="1"/>
    <col min="11020" max="11020" width="11.28515625" style="128" bestFit="1" customWidth="1"/>
    <col min="11021" max="11021" width="12.85546875" style="128" bestFit="1" customWidth="1"/>
    <col min="11022" max="11022" width="10.85546875" style="128" bestFit="1" customWidth="1"/>
    <col min="11023" max="11023" width="9.28515625" style="128" bestFit="1" customWidth="1"/>
    <col min="11024" max="11024" width="9.140625" style="128"/>
    <col min="11025" max="11027" width="18" style="128" customWidth="1"/>
    <col min="11028" max="11261" width="9.140625" style="128"/>
    <col min="11262" max="11262" width="37.5703125" style="128" bestFit="1" customWidth="1"/>
    <col min="11263" max="11263" width="2.5703125" style="128" customWidth="1"/>
    <col min="11264" max="11264" width="14" style="128" bestFit="1" customWidth="1"/>
    <col min="11265" max="11265" width="12.85546875" style="128" bestFit="1" customWidth="1"/>
    <col min="11266" max="11266" width="11.85546875" style="128" bestFit="1" customWidth="1"/>
    <col min="11267" max="11267" width="1" style="128" customWidth="1"/>
    <col min="11268" max="11268" width="15.140625" style="128" bestFit="1" customWidth="1"/>
    <col min="11269" max="11269" width="14.5703125" style="128" bestFit="1" customWidth="1"/>
    <col min="11270" max="11270" width="14.42578125" style="128" customWidth="1"/>
    <col min="11271" max="11271" width="1.140625" style="128" customWidth="1"/>
    <col min="11272" max="11273" width="14.5703125" style="128" bestFit="1" customWidth="1"/>
    <col min="11274" max="11274" width="13.5703125" style="128" bestFit="1" customWidth="1"/>
    <col min="11275" max="11275" width="1.28515625" style="128" customWidth="1"/>
    <col min="11276" max="11276" width="11.28515625" style="128" bestFit="1" customWidth="1"/>
    <col min="11277" max="11277" width="12.85546875" style="128" bestFit="1" customWidth="1"/>
    <col min="11278" max="11278" width="10.85546875" style="128" bestFit="1" customWidth="1"/>
    <col min="11279" max="11279" width="9.28515625" style="128" bestFit="1" customWidth="1"/>
    <col min="11280" max="11280" width="9.140625" style="128"/>
    <col min="11281" max="11283" width="18" style="128" customWidth="1"/>
    <col min="11284" max="11517" width="9.140625" style="128"/>
    <col min="11518" max="11518" width="37.5703125" style="128" bestFit="1" customWidth="1"/>
    <col min="11519" max="11519" width="2.5703125" style="128" customWidth="1"/>
    <col min="11520" max="11520" width="14" style="128" bestFit="1" customWidth="1"/>
    <col min="11521" max="11521" width="12.85546875" style="128" bestFit="1" customWidth="1"/>
    <col min="11522" max="11522" width="11.85546875" style="128" bestFit="1" customWidth="1"/>
    <col min="11523" max="11523" width="1" style="128" customWidth="1"/>
    <col min="11524" max="11524" width="15.140625" style="128" bestFit="1" customWidth="1"/>
    <col min="11525" max="11525" width="14.5703125" style="128" bestFit="1" customWidth="1"/>
    <col min="11526" max="11526" width="14.42578125" style="128" customWidth="1"/>
    <col min="11527" max="11527" width="1.140625" style="128" customWidth="1"/>
    <col min="11528" max="11529" width="14.5703125" style="128" bestFit="1" customWidth="1"/>
    <col min="11530" max="11530" width="13.5703125" style="128" bestFit="1" customWidth="1"/>
    <col min="11531" max="11531" width="1.28515625" style="128" customWidth="1"/>
    <col min="11532" max="11532" width="11.28515625" style="128" bestFit="1" customWidth="1"/>
    <col min="11533" max="11533" width="12.85546875" style="128" bestFit="1" customWidth="1"/>
    <col min="11534" max="11534" width="10.85546875" style="128" bestFit="1" customWidth="1"/>
    <col min="11535" max="11535" width="9.28515625" style="128" bestFit="1" customWidth="1"/>
    <col min="11536" max="11536" width="9.140625" style="128"/>
    <col min="11537" max="11539" width="18" style="128" customWidth="1"/>
    <col min="11540" max="11773" width="9.140625" style="128"/>
    <col min="11774" max="11774" width="37.5703125" style="128" bestFit="1" customWidth="1"/>
    <col min="11775" max="11775" width="2.5703125" style="128" customWidth="1"/>
    <col min="11776" max="11776" width="14" style="128" bestFit="1" customWidth="1"/>
    <col min="11777" max="11777" width="12.85546875" style="128" bestFit="1" customWidth="1"/>
    <col min="11778" max="11778" width="11.85546875" style="128" bestFit="1" customWidth="1"/>
    <col min="11779" max="11779" width="1" style="128" customWidth="1"/>
    <col min="11780" max="11780" width="15.140625" style="128" bestFit="1" customWidth="1"/>
    <col min="11781" max="11781" width="14.5703125" style="128" bestFit="1" customWidth="1"/>
    <col min="11782" max="11782" width="14.42578125" style="128" customWidth="1"/>
    <col min="11783" max="11783" width="1.140625" style="128" customWidth="1"/>
    <col min="11784" max="11785" width="14.5703125" style="128" bestFit="1" customWidth="1"/>
    <col min="11786" max="11786" width="13.5703125" style="128" bestFit="1" customWidth="1"/>
    <col min="11787" max="11787" width="1.28515625" style="128" customWidth="1"/>
    <col min="11788" max="11788" width="11.28515625" style="128" bestFit="1" customWidth="1"/>
    <col min="11789" max="11789" width="12.85546875" style="128" bestFit="1" customWidth="1"/>
    <col min="11790" max="11790" width="10.85546875" style="128" bestFit="1" customWidth="1"/>
    <col min="11791" max="11791" width="9.28515625" style="128" bestFit="1" customWidth="1"/>
    <col min="11792" max="11792" width="9.140625" style="128"/>
    <col min="11793" max="11795" width="18" style="128" customWidth="1"/>
    <col min="11796" max="12029" width="9.140625" style="128"/>
    <col min="12030" max="12030" width="37.5703125" style="128" bestFit="1" customWidth="1"/>
    <col min="12031" max="12031" width="2.5703125" style="128" customWidth="1"/>
    <col min="12032" max="12032" width="14" style="128" bestFit="1" customWidth="1"/>
    <col min="12033" max="12033" width="12.85546875" style="128" bestFit="1" customWidth="1"/>
    <col min="12034" max="12034" width="11.85546875" style="128" bestFit="1" customWidth="1"/>
    <col min="12035" max="12035" width="1" style="128" customWidth="1"/>
    <col min="12036" max="12036" width="15.140625" style="128" bestFit="1" customWidth="1"/>
    <col min="12037" max="12037" width="14.5703125" style="128" bestFit="1" customWidth="1"/>
    <col min="12038" max="12038" width="14.42578125" style="128" customWidth="1"/>
    <col min="12039" max="12039" width="1.140625" style="128" customWidth="1"/>
    <col min="12040" max="12041" width="14.5703125" style="128" bestFit="1" customWidth="1"/>
    <col min="12042" max="12042" width="13.5703125" style="128" bestFit="1" customWidth="1"/>
    <col min="12043" max="12043" width="1.28515625" style="128" customWidth="1"/>
    <col min="12044" max="12044" width="11.28515625" style="128" bestFit="1" customWidth="1"/>
    <col min="12045" max="12045" width="12.85546875" style="128" bestFit="1" customWidth="1"/>
    <col min="12046" max="12046" width="10.85546875" style="128" bestFit="1" customWidth="1"/>
    <col min="12047" max="12047" width="9.28515625" style="128" bestFit="1" customWidth="1"/>
    <col min="12048" max="12048" width="9.140625" style="128"/>
    <col min="12049" max="12051" width="18" style="128" customWidth="1"/>
    <col min="12052" max="12285" width="9.140625" style="128"/>
    <col min="12286" max="12286" width="37.5703125" style="128" bestFit="1" customWidth="1"/>
    <col min="12287" max="12287" width="2.5703125" style="128" customWidth="1"/>
    <col min="12288" max="12288" width="14" style="128" bestFit="1" customWidth="1"/>
    <col min="12289" max="12289" width="12.85546875" style="128" bestFit="1" customWidth="1"/>
    <col min="12290" max="12290" width="11.85546875" style="128" bestFit="1" customWidth="1"/>
    <col min="12291" max="12291" width="1" style="128" customWidth="1"/>
    <col min="12292" max="12292" width="15.140625" style="128" bestFit="1" customWidth="1"/>
    <col min="12293" max="12293" width="14.5703125" style="128" bestFit="1" customWidth="1"/>
    <col min="12294" max="12294" width="14.42578125" style="128" customWidth="1"/>
    <col min="12295" max="12295" width="1.140625" style="128" customWidth="1"/>
    <col min="12296" max="12297" width="14.5703125" style="128" bestFit="1" customWidth="1"/>
    <col min="12298" max="12298" width="13.5703125" style="128" bestFit="1" customWidth="1"/>
    <col min="12299" max="12299" width="1.28515625" style="128" customWidth="1"/>
    <col min="12300" max="12300" width="11.28515625" style="128" bestFit="1" customWidth="1"/>
    <col min="12301" max="12301" width="12.85546875" style="128" bestFit="1" customWidth="1"/>
    <col min="12302" max="12302" width="10.85546875" style="128" bestFit="1" customWidth="1"/>
    <col min="12303" max="12303" width="9.28515625" style="128" bestFit="1" customWidth="1"/>
    <col min="12304" max="12304" width="9.140625" style="128"/>
    <col min="12305" max="12307" width="18" style="128" customWidth="1"/>
    <col min="12308" max="12541" width="9.140625" style="128"/>
    <col min="12542" max="12542" width="37.5703125" style="128" bestFit="1" customWidth="1"/>
    <col min="12543" max="12543" width="2.5703125" style="128" customWidth="1"/>
    <col min="12544" max="12544" width="14" style="128" bestFit="1" customWidth="1"/>
    <col min="12545" max="12545" width="12.85546875" style="128" bestFit="1" customWidth="1"/>
    <col min="12546" max="12546" width="11.85546875" style="128" bestFit="1" customWidth="1"/>
    <col min="12547" max="12547" width="1" style="128" customWidth="1"/>
    <col min="12548" max="12548" width="15.140625" style="128" bestFit="1" customWidth="1"/>
    <col min="12549" max="12549" width="14.5703125" style="128" bestFit="1" customWidth="1"/>
    <col min="12550" max="12550" width="14.42578125" style="128" customWidth="1"/>
    <col min="12551" max="12551" width="1.140625" style="128" customWidth="1"/>
    <col min="12552" max="12553" width="14.5703125" style="128" bestFit="1" customWidth="1"/>
    <col min="12554" max="12554" width="13.5703125" style="128" bestFit="1" customWidth="1"/>
    <col min="12555" max="12555" width="1.28515625" style="128" customWidth="1"/>
    <col min="12556" max="12556" width="11.28515625" style="128" bestFit="1" customWidth="1"/>
    <col min="12557" max="12557" width="12.85546875" style="128" bestFit="1" customWidth="1"/>
    <col min="12558" max="12558" width="10.85546875" style="128" bestFit="1" customWidth="1"/>
    <col min="12559" max="12559" width="9.28515625" style="128" bestFit="1" customWidth="1"/>
    <col min="12560" max="12560" width="9.140625" style="128"/>
    <col min="12561" max="12563" width="18" style="128" customWidth="1"/>
    <col min="12564" max="12797" width="9.140625" style="128"/>
    <col min="12798" max="12798" width="37.5703125" style="128" bestFit="1" customWidth="1"/>
    <col min="12799" max="12799" width="2.5703125" style="128" customWidth="1"/>
    <col min="12800" max="12800" width="14" style="128" bestFit="1" customWidth="1"/>
    <col min="12801" max="12801" width="12.85546875" style="128" bestFit="1" customWidth="1"/>
    <col min="12802" max="12802" width="11.85546875" style="128" bestFit="1" customWidth="1"/>
    <col min="12803" max="12803" width="1" style="128" customWidth="1"/>
    <col min="12804" max="12804" width="15.140625" style="128" bestFit="1" customWidth="1"/>
    <col min="12805" max="12805" width="14.5703125" style="128" bestFit="1" customWidth="1"/>
    <col min="12806" max="12806" width="14.42578125" style="128" customWidth="1"/>
    <col min="12807" max="12807" width="1.140625" style="128" customWidth="1"/>
    <col min="12808" max="12809" width="14.5703125" style="128" bestFit="1" customWidth="1"/>
    <col min="12810" max="12810" width="13.5703125" style="128" bestFit="1" customWidth="1"/>
    <col min="12811" max="12811" width="1.28515625" style="128" customWidth="1"/>
    <col min="12812" max="12812" width="11.28515625" style="128" bestFit="1" customWidth="1"/>
    <col min="12813" max="12813" width="12.85546875" style="128" bestFit="1" customWidth="1"/>
    <col min="12814" max="12814" width="10.85546875" style="128" bestFit="1" customWidth="1"/>
    <col min="12815" max="12815" width="9.28515625" style="128" bestFit="1" customWidth="1"/>
    <col min="12816" max="12816" width="9.140625" style="128"/>
    <col min="12817" max="12819" width="18" style="128" customWidth="1"/>
    <col min="12820" max="13053" width="9.140625" style="128"/>
    <col min="13054" max="13054" width="37.5703125" style="128" bestFit="1" customWidth="1"/>
    <col min="13055" max="13055" width="2.5703125" style="128" customWidth="1"/>
    <col min="13056" max="13056" width="14" style="128" bestFit="1" customWidth="1"/>
    <col min="13057" max="13057" width="12.85546875" style="128" bestFit="1" customWidth="1"/>
    <col min="13058" max="13058" width="11.85546875" style="128" bestFit="1" customWidth="1"/>
    <col min="13059" max="13059" width="1" style="128" customWidth="1"/>
    <col min="13060" max="13060" width="15.140625" style="128" bestFit="1" customWidth="1"/>
    <col min="13061" max="13061" width="14.5703125" style="128" bestFit="1" customWidth="1"/>
    <col min="13062" max="13062" width="14.42578125" style="128" customWidth="1"/>
    <col min="13063" max="13063" width="1.140625" style="128" customWidth="1"/>
    <col min="13064" max="13065" width="14.5703125" style="128" bestFit="1" customWidth="1"/>
    <col min="13066" max="13066" width="13.5703125" style="128" bestFit="1" customWidth="1"/>
    <col min="13067" max="13067" width="1.28515625" style="128" customWidth="1"/>
    <col min="13068" max="13068" width="11.28515625" style="128" bestFit="1" customWidth="1"/>
    <col min="13069" max="13069" width="12.85546875" style="128" bestFit="1" customWidth="1"/>
    <col min="13070" max="13070" width="10.85546875" style="128" bestFit="1" customWidth="1"/>
    <col min="13071" max="13071" width="9.28515625" style="128" bestFit="1" customWidth="1"/>
    <col min="13072" max="13072" width="9.140625" style="128"/>
    <col min="13073" max="13075" width="18" style="128" customWidth="1"/>
    <col min="13076" max="13309" width="9.140625" style="128"/>
    <col min="13310" max="13310" width="37.5703125" style="128" bestFit="1" customWidth="1"/>
    <col min="13311" max="13311" width="2.5703125" style="128" customWidth="1"/>
    <col min="13312" max="13312" width="14" style="128" bestFit="1" customWidth="1"/>
    <col min="13313" max="13313" width="12.85546875" style="128" bestFit="1" customWidth="1"/>
    <col min="13314" max="13314" width="11.85546875" style="128" bestFit="1" customWidth="1"/>
    <col min="13315" max="13315" width="1" style="128" customWidth="1"/>
    <col min="13316" max="13316" width="15.140625" style="128" bestFit="1" customWidth="1"/>
    <col min="13317" max="13317" width="14.5703125" style="128" bestFit="1" customWidth="1"/>
    <col min="13318" max="13318" width="14.42578125" style="128" customWidth="1"/>
    <col min="13319" max="13319" width="1.140625" style="128" customWidth="1"/>
    <col min="13320" max="13321" width="14.5703125" style="128" bestFit="1" customWidth="1"/>
    <col min="13322" max="13322" width="13.5703125" style="128" bestFit="1" customWidth="1"/>
    <col min="13323" max="13323" width="1.28515625" style="128" customWidth="1"/>
    <col min="13324" max="13324" width="11.28515625" style="128" bestFit="1" customWidth="1"/>
    <col min="13325" max="13325" width="12.85546875" style="128" bestFit="1" customWidth="1"/>
    <col min="13326" max="13326" width="10.85546875" style="128" bestFit="1" customWidth="1"/>
    <col min="13327" max="13327" width="9.28515625" style="128" bestFit="1" customWidth="1"/>
    <col min="13328" max="13328" width="9.140625" style="128"/>
    <col min="13329" max="13331" width="18" style="128" customWidth="1"/>
    <col min="13332" max="13565" width="9.140625" style="128"/>
    <col min="13566" max="13566" width="37.5703125" style="128" bestFit="1" customWidth="1"/>
    <col min="13567" max="13567" width="2.5703125" style="128" customWidth="1"/>
    <col min="13568" max="13568" width="14" style="128" bestFit="1" customWidth="1"/>
    <col min="13569" max="13569" width="12.85546875" style="128" bestFit="1" customWidth="1"/>
    <col min="13570" max="13570" width="11.85546875" style="128" bestFit="1" customWidth="1"/>
    <col min="13571" max="13571" width="1" style="128" customWidth="1"/>
    <col min="13572" max="13572" width="15.140625" style="128" bestFit="1" customWidth="1"/>
    <col min="13573" max="13573" width="14.5703125" style="128" bestFit="1" customWidth="1"/>
    <col min="13574" max="13574" width="14.42578125" style="128" customWidth="1"/>
    <col min="13575" max="13575" width="1.140625" style="128" customWidth="1"/>
    <col min="13576" max="13577" width="14.5703125" style="128" bestFit="1" customWidth="1"/>
    <col min="13578" max="13578" width="13.5703125" style="128" bestFit="1" customWidth="1"/>
    <col min="13579" max="13579" width="1.28515625" style="128" customWidth="1"/>
    <col min="13580" max="13580" width="11.28515625" style="128" bestFit="1" customWidth="1"/>
    <col min="13581" max="13581" width="12.85546875" style="128" bestFit="1" customWidth="1"/>
    <col min="13582" max="13582" width="10.85546875" style="128" bestFit="1" customWidth="1"/>
    <col min="13583" max="13583" width="9.28515625" style="128" bestFit="1" customWidth="1"/>
    <col min="13584" max="13584" width="9.140625" style="128"/>
    <col min="13585" max="13587" width="18" style="128" customWidth="1"/>
    <col min="13588" max="13821" width="9.140625" style="128"/>
    <col min="13822" max="13822" width="37.5703125" style="128" bestFit="1" customWidth="1"/>
    <col min="13823" max="13823" width="2.5703125" style="128" customWidth="1"/>
    <col min="13824" max="13824" width="14" style="128" bestFit="1" customWidth="1"/>
    <col min="13825" max="13825" width="12.85546875" style="128" bestFit="1" customWidth="1"/>
    <col min="13826" max="13826" width="11.85546875" style="128" bestFit="1" customWidth="1"/>
    <col min="13827" max="13827" width="1" style="128" customWidth="1"/>
    <col min="13828" max="13828" width="15.140625" style="128" bestFit="1" customWidth="1"/>
    <col min="13829" max="13829" width="14.5703125" style="128" bestFit="1" customWidth="1"/>
    <col min="13830" max="13830" width="14.42578125" style="128" customWidth="1"/>
    <col min="13831" max="13831" width="1.140625" style="128" customWidth="1"/>
    <col min="13832" max="13833" width="14.5703125" style="128" bestFit="1" customWidth="1"/>
    <col min="13834" max="13834" width="13.5703125" style="128" bestFit="1" customWidth="1"/>
    <col min="13835" max="13835" width="1.28515625" style="128" customWidth="1"/>
    <col min="13836" max="13836" width="11.28515625" style="128" bestFit="1" customWidth="1"/>
    <col min="13837" max="13837" width="12.85546875" style="128" bestFit="1" customWidth="1"/>
    <col min="13838" max="13838" width="10.85546875" style="128" bestFit="1" customWidth="1"/>
    <col min="13839" max="13839" width="9.28515625" style="128" bestFit="1" customWidth="1"/>
    <col min="13840" max="13840" width="9.140625" style="128"/>
    <col min="13841" max="13843" width="18" style="128" customWidth="1"/>
    <col min="13844" max="14077" width="9.140625" style="128"/>
    <col min="14078" max="14078" width="37.5703125" style="128" bestFit="1" customWidth="1"/>
    <col min="14079" max="14079" width="2.5703125" style="128" customWidth="1"/>
    <col min="14080" max="14080" width="14" style="128" bestFit="1" customWidth="1"/>
    <col min="14081" max="14081" width="12.85546875" style="128" bestFit="1" customWidth="1"/>
    <col min="14082" max="14082" width="11.85546875" style="128" bestFit="1" customWidth="1"/>
    <col min="14083" max="14083" width="1" style="128" customWidth="1"/>
    <col min="14084" max="14084" width="15.140625" style="128" bestFit="1" customWidth="1"/>
    <col min="14085" max="14085" width="14.5703125" style="128" bestFit="1" customWidth="1"/>
    <col min="14086" max="14086" width="14.42578125" style="128" customWidth="1"/>
    <col min="14087" max="14087" width="1.140625" style="128" customWidth="1"/>
    <col min="14088" max="14089" width="14.5703125" style="128" bestFit="1" customWidth="1"/>
    <col min="14090" max="14090" width="13.5703125" style="128" bestFit="1" customWidth="1"/>
    <col min="14091" max="14091" width="1.28515625" style="128" customWidth="1"/>
    <col min="14092" max="14092" width="11.28515625" style="128" bestFit="1" customWidth="1"/>
    <col min="14093" max="14093" width="12.85546875" style="128" bestFit="1" customWidth="1"/>
    <col min="14094" max="14094" width="10.85546875" style="128" bestFit="1" customWidth="1"/>
    <col min="14095" max="14095" width="9.28515625" style="128" bestFit="1" customWidth="1"/>
    <col min="14096" max="14096" width="9.140625" style="128"/>
    <col min="14097" max="14099" width="18" style="128" customWidth="1"/>
    <col min="14100" max="14333" width="9.140625" style="128"/>
    <col min="14334" max="14334" width="37.5703125" style="128" bestFit="1" customWidth="1"/>
    <col min="14335" max="14335" width="2.5703125" style="128" customWidth="1"/>
    <col min="14336" max="14336" width="14" style="128" bestFit="1" customWidth="1"/>
    <col min="14337" max="14337" width="12.85546875" style="128" bestFit="1" customWidth="1"/>
    <col min="14338" max="14338" width="11.85546875" style="128" bestFit="1" customWidth="1"/>
    <col min="14339" max="14339" width="1" style="128" customWidth="1"/>
    <col min="14340" max="14340" width="15.140625" style="128" bestFit="1" customWidth="1"/>
    <col min="14341" max="14341" width="14.5703125" style="128" bestFit="1" customWidth="1"/>
    <col min="14342" max="14342" width="14.42578125" style="128" customWidth="1"/>
    <col min="14343" max="14343" width="1.140625" style="128" customWidth="1"/>
    <col min="14344" max="14345" width="14.5703125" style="128" bestFit="1" customWidth="1"/>
    <col min="14346" max="14346" width="13.5703125" style="128" bestFit="1" customWidth="1"/>
    <col min="14347" max="14347" width="1.28515625" style="128" customWidth="1"/>
    <col min="14348" max="14348" width="11.28515625" style="128" bestFit="1" customWidth="1"/>
    <col min="14349" max="14349" width="12.85546875" style="128" bestFit="1" customWidth="1"/>
    <col min="14350" max="14350" width="10.85546875" style="128" bestFit="1" customWidth="1"/>
    <col min="14351" max="14351" width="9.28515625" style="128" bestFit="1" customWidth="1"/>
    <col min="14352" max="14352" width="9.140625" style="128"/>
    <col min="14353" max="14355" width="18" style="128" customWidth="1"/>
    <col min="14356" max="14589" width="9.140625" style="128"/>
    <col min="14590" max="14590" width="37.5703125" style="128" bestFit="1" customWidth="1"/>
    <col min="14591" max="14591" width="2.5703125" style="128" customWidth="1"/>
    <col min="14592" max="14592" width="14" style="128" bestFit="1" customWidth="1"/>
    <col min="14593" max="14593" width="12.85546875" style="128" bestFit="1" customWidth="1"/>
    <col min="14594" max="14594" width="11.85546875" style="128" bestFit="1" customWidth="1"/>
    <col min="14595" max="14595" width="1" style="128" customWidth="1"/>
    <col min="14596" max="14596" width="15.140625" style="128" bestFit="1" customWidth="1"/>
    <col min="14597" max="14597" width="14.5703125" style="128" bestFit="1" customWidth="1"/>
    <col min="14598" max="14598" width="14.42578125" style="128" customWidth="1"/>
    <col min="14599" max="14599" width="1.140625" style="128" customWidth="1"/>
    <col min="14600" max="14601" width="14.5703125" style="128" bestFit="1" customWidth="1"/>
    <col min="14602" max="14602" width="13.5703125" style="128" bestFit="1" customWidth="1"/>
    <col min="14603" max="14603" width="1.28515625" style="128" customWidth="1"/>
    <col min="14604" max="14604" width="11.28515625" style="128" bestFit="1" customWidth="1"/>
    <col min="14605" max="14605" width="12.85546875" style="128" bestFit="1" customWidth="1"/>
    <col min="14606" max="14606" width="10.85546875" style="128" bestFit="1" customWidth="1"/>
    <col min="14607" max="14607" width="9.28515625" style="128" bestFit="1" customWidth="1"/>
    <col min="14608" max="14608" width="9.140625" style="128"/>
    <col min="14609" max="14611" width="18" style="128" customWidth="1"/>
    <col min="14612" max="14845" width="9.140625" style="128"/>
    <col min="14846" max="14846" width="37.5703125" style="128" bestFit="1" customWidth="1"/>
    <col min="14847" max="14847" width="2.5703125" style="128" customWidth="1"/>
    <col min="14848" max="14848" width="14" style="128" bestFit="1" customWidth="1"/>
    <col min="14849" max="14849" width="12.85546875" style="128" bestFit="1" customWidth="1"/>
    <col min="14850" max="14850" width="11.85546875" style="128" bestFit="1" customWidth="1"/>
    <col min="14851" max="14851" width="1" style="128" customWidth="1"/>
    <col min="14852" max="14852" width="15.140625" style="128" bestFit="1" customWidth="1"/>
    <col min="14853" max="14853" width="14.5703125" style="128" bestFit="1" customWidth="1"/>
    <col min="14854" max="14854" width="14.42578125" style="128" customWidth="1"/>
    <col min="14855" max="14855" width="1.140625" style="128" customWidth="1"/>
    <col min="14856" max="14857" width="14.5703125" style="128" bestFit="1" customWidth="1"/>
    <col min="14858" max="14858" width="13.5703125" style="128" bestFit="1" customWidth="1"/>
    <col min="14859" max="14859" width="1.28515625" style="128" customWidth="1"/>
    <col min="14860" max="14860" width="11.28515625" style="128" bestFit="1" customWidth="1"/>
    <col min="14861" max="14861" width="12.85546875" style="128" bestFit="1" customWidth="1"/>
    <col min="14862" max="14862" width="10.85546875" style="128" bestFit="1" customWidth="1"/>
    <col min="14863" max="14863" width="9.28515625" style="128" bestFit="1" customWidth="1"/>
    <col min="14864" max="14864" width="9.140625" style="128"/>
    <col min="14865" max="14867" width="18" style="128" customWidth="1"/>
    <col min="14868" max="15101" width="9.140625" style="128"/>
    <col min="15102" max="15102" width="37.5703125" style="128" bestFit="1" customWidth="1"/>
    <col min="15103" max="15103" width="2.5703125" style="128" customWidth="1"/>
    <col min="15104" max="15104" width="14" style="128" bestFit="1" customWidth="1"/>
    <col min="15105" max="15105" width="12.85546875" style="128" bestFit="1" customWidth="1"/>
    <col min="15106" max="15106" width="11.85546875" style="128" bestFit="1" customWidth="1"/>
    <col min="15107" max="15107" width="1" style="128" customWidth="1"/>
    <col min="15108" max="15108" width="15.140625" style="128" bestFit="1" customWidth="1"/>
    <col min="15109" max="15109" width="14.5703125" style="128" bestFit="1" customWidth="1"/>
    <col min="15110" max="15110" width="14.42578125" style="128" customWidth="1"/>
    <col min="15111" max="15111" width="1.140625" style="128" customWidth="1"/>
    <col min="15112" max="15113" width="14.5703125" style="128" bestFit="1" customWidth="1"/>
    <col min="15114" max="15114" width="13.5703125" style="128" bestFit="1" customWidth="1"/>
    <col min="15115" max="15115" width="1.28515625" style="128" customWidth="1"/>
    <col min="15116" max="15116" width="11.28515625" style="128" bestFit="1" customWidth="1"/>
    <col min="15117" max="15117" width="12.85546875" style="128" bestFit="1" customWidth="1"/>
    <col min="15118" max="15118" width="10.85546875" style="128" bestFit="1" customWidth="1"/>
    <col min="15119" max="15119" width="9.28515625" style="128" bestFit="1" customWidth="1"/>
    <col min="15120" max="15120" width="9.140625" style="128"/>
    <col min="15121" max="15123" width="18" style="128" customWidth="1"/>
    <col min="15124" max="15357" width="9.140625" style="128"/>
    <col min="15358" max="15358" width="37.5703125" style="128" bestFit="1" customWidth="1"/>
    <col min="15359" max="15359" width="2.5703125" style="128" customWidth="1"/>
    <col min="15360" max="15360" width="14" style="128" bestFit="1" customWidth="1"/>
    <col min="15361" max="15361" width="12.85546875" style="128" bestFit="1" customWidth="1"/>
    <col min="15362" max="15362" width="11.85546875" style="128" bestFit="1" customWidth="1"/>
    <col min="15363" max="15363" width="1" style="128" customWidth="1"/>
    <col min="15364" max="15364" width="15.140625" style="128" bestFit="1" customWidth="1"/>
    <col min="15365" max="15365" width="14.5703125" style="128" bestFit="1" customWidth="1"/>
    <col min="15366" max="15366" width="14.42578125" style="128" customWidth="1"/>
    <col min="15367" max="15367" width="1.140625" style="128" customWidth="1"/>
    <col min="15368" max="15369" width="14.5703125" style="128" bestFit="1" customWidth="1"/>
    <col min="15370" max="15370" width="13.5703125" style="128" bestFit="1" customWidth="1"/>
    <col min="15371" max="15371" width="1.28515625" style="128" customWidth="1"/>
    <col min="15372" max="15372" width="11.28515625" style="128" bestFit="1" customWidth="1"/>
    <col min="15373" max="15373" width="12.85546875" style="128" bestFit="1" customWidth="1"/>
    <col min="15374" max="15374" width="10.85546875" style="128" bestFit="1" customWidth="1"/>
    <col min="15375" max="15375" width="9.28515625" style="128" bestFit="1" customWidth="1"/>
    <col min="15376" max="15376" width="9.140625" style="128"/>
    <col min="15377" max="15379" width="18" style="128" customWidth="1"/>
    <col min="15380" max="15613" width="9.140625" style="128"/>
    <col min="15614" max="15614" width="37.5703125" style="128" bestFit="1" customWidth="1"/>
    <col min="15615" max="15615" width="2.5703125" style="128" customWidth="1"/>
    <col min="15616" max="15616" width="14" style="128" bestFit="1" customWidth="1"/>
    <col min="15617" max="15617" width="12.85546875" style="128" bestFit="1" customWidth="1"/>
    <col min="15618" max="15618" width="11.85546875" style="128" bestFit="1" customWidth="1"/>
    <col min="15619" max="15619" width="1" style="128" customWidth="1"/>
    <col min="15620" max="15620" width="15.140625" style="128" bestFit="1" customWidth="1"/>
    <col min="15621" max="15621" width="14.5703125" style="128" bestFit="1" customWidth="1"/>
    <col min="15622" max="15622" width="14.42578125" style="128" customWidth="1"/>
    <col min="15623" max="15623" width="1.140625" style="128" customWidth="1"/>
    <col min="15624" max="15625" width="14.5703125" style="128" bestFit="1" customWidth="1"/>
    <col min="15626" max="15626" width="13.5703125" style="128" bestFit="1" customWidth="1"/>
    <col min="15627" max="15627" width="1.28515625" style="128" customWidth="1"/>
    <col min="15628" max="15628" width="11.28515625" style="128" bestFit="1" customWidth="1"/>
    <col min="15629" max="15629" width="12.85546875" style="128" bestFit="1" customWidth="1"/>
    <col min="15630" max="15630" width="10.85546875" style="128" bestFit="1" customWidth="1"/>
    <col min="15631" max="15631" width="9.28515625" style="128" bestFit="1" customWidth="1"/>
    <col min="15632" max="15632" width="9.140625" style="128"/>
    <col min="15633" max="15635" width="18" style="128" customWidth="1"/>
    <col min="15636" max="15869" width="9.140625" style="128"/>
    <col min="15870" max="15870" width="37.5703125" style="128" bestFit="1" customWidth="1"/>
    <col min="15871" max="15871" width="2.5703125" style="128" customWidth="1"/>
    <col min="15872" max="15872" width="14" style="128" bestFit="1" customWidth="1"/>
    <col min="15873" max="15873" width="12.85546875" style="128" bestFit="1" customWidth="1"/>
    <col min="15874" max="15874" width="11.85546875" style="128" bestFit="1" customWidth="1"/>
    <col min="15875" max="15875" width="1" style="128" customWidth="1"/>
    <col min="15876" max="15876" width="15.140625" style="128" bestFit="1" customWidth="1"/>
    <col min="15877" max="15877" width="14.5703125" style="128" bestFit="1" customWidth="1"/>
    <col min="15878" max="15878" width="14.42578125" style="128" customWidth="1"/>
    <col min="15879" max="15879" width="1.140625" style="128" customWidth="1"/>
    <col min="15880" max="15881" width="14.5703125" style="128" bestFit="1" customWidth="1"/>
    <col min="15882" max="15882" width="13.5703125" style="128" bestFit="1" customWidth="1"/>
    <col min="15883" max="15883" width="1.28515625" style="128" customWidth="1"/>
    <col min="15884" max="15884" width="11.28515625" style="128" bestFit="1" customWidth="1"/>
    <col min="15885" max="15885" width="12.85546875" style="128" bestFit="1" customWidth="1"/>
    <col min="15886" max="15886" width="10.85546875" style="128" bestFit="1" customWidth="1"/>
    <col min="15887" max="15887" width="9.28515625" style="128" bestFit="1" customWidth="1"/>
    <col min="15888" max="15888" width="9.140625" style="128"/>
    <col min="15889" max="15891" width="18" style="128" customWidth="1"/>
    <col min="15892" max="16125" width="9.140625" style="128"/>
    <col min="16126" max="16126" width="37.5703125" style="128" bestFit="1" customWidth="1"/>
    <col min="16127" max="16127" width="2.5703125" style="128" customWidth="1"/>
    <col min="16128" max="16128" width="14" style="128" bestFit="1" customWidth="1"/>
    <col min="16129" max="16129" width="12.85546875" style="128" bestFit="1" customWidth="1"/>
    <col min="16130" max="16130" width="11.85546875" style="128" bestFit="1" customWidth="1"/>
    <col min="16131" max="16131" width="1" style="128" customWidth="1"/>
    <col min="16132" max="16132" width="15.140625" style="128" bestFit="1" customWidth="1"/>
    <col min="16133" max="16133" width="14.5703125" style="128" bestFit="1" customWidth="1"/>
    <col min="16134" max="16134" width="14.42578125" style="128" customWidth="1"/>
    <col min="16135" max="16135" width="1.140625" style="128" customWidth="1"/>
    <col min="16136" max="16137" width="14.5703125" style="128" bestFit="1" customWidth="1"/>
    <col min="16138" max="16138" width="13.5703125" style="128" bestFit="1" customWidth="1"/>
    <col min="16139" max="16139" width="1.28515625" style="128" customWidth="1"/>
    <col min="16140" max="16140" width="11.28515625" style="128" bestFit="1" customWidth="1"/>
    <col min="16141" max="16141" width="12.85546875" style="128" bestFit="1" customWidth="1"/>
    <col min="16142" max="16142" width="10.85546875" style="128" bestFit="1" customWidth="1"/>
    <col min="16143" max="16143" width="9.28515625" style="128" bestFit="1" customWidth="1"/>
    <col min="16144" max="16144" width="9.140625" style="128"/>
    <col min="16145" max="16147" width="18" style="128" customWidth="1"/>
    <col min="16148" max="16384" width="9.140625" style="128"/>
  </cols>
  <sheetData>
    <row r="1" spans="1:20" ht="20.25">
      <c r="A1" s="127" t="s">
        <v>1567</v>
      </c>
      <c r="G1" s="129"/>
      <c r="H1" s="129"/>
      <c r="I1" s="129"/>
    </row>
    <row r="2" spans="1:20" ht="21" thickBot="1">
      <c r="A2" s="127"/>
      <c r="C2" s="130"/>
      <c r="D2" s="130"/>
      <c r="E2" s="130"/>
      <c r="K2" s="130"/>
      <c r="L2" s="130"/>
    </row>
    <row r="3" spans="1:20" ht="13.5" thickBot="1">
      <c r="C3" s="455" t="s">
        <v>1568</v>
      </c>
      <c r="D3" s="456"/>
      <c r="E3" s="457"/>
      <c r="G3" s="455" t="s">
        <v>1569</v>
      </c>
      <c r="H3" s="456"/>
      <c r="I3" s="457"/>
      <c r="K3" s="455" t="s">
        <v>1570</v>
      </c>
      <c r="L3" s="456"/>
      <c r="M3" s="457"/>
      <c r="O3" s="455" t="s">
        <v>1333</v>
      </c>
      <c r="P3" s="456"/>
      <c r="Q3" s="457"/>
    </row>
    <row r="4" spans="1:20">
      <c r="C4" s="131" t="s">
        <v>1571</v>
      </c>
      <c r="D4" s="131" t="s">
        <v>1572</v>
      </c>
      <c r="E4" s="131" t="s">
        <v>1573</v>
      </c>
      <c r="G4" s="131" t="s">
        <v>1571</v>
      </c>
      <c r="H4" s="131" t="s">
        <v>1572</v>
      </c>
      <c r="I4" s="131" t="s">
        <v>1573</v>
      </c>
      <c r="K4" s="131" t="s">
        <v>1571</v>
      </c>
      <c r="L4" s="131" t="s">
        <v>1572</v>
      </c>
      <c r="M4" s="131" t="s">
        <v>1573</v>
      </c>
      <c r="O4" s="131" t="s">
        <v>1571</v>
      </c>
      <c r="P4" s="131" t="s">
        <v>1572</v>
      </c>
      <c r="Q4" s="131" t="s">
        <v>1573</v>
      </c>
    </row>
    <row r="5" spans="1:20">
      <c r="A5" s="145"/>
      <c r="J5" s="145"/>
    </row>
    <row r="6" spans="1:20">
      <c r="A6" s="132" t="s">
        <v>321</v>
      </c>
      <c r="C6" s="130">
        <f>+'Div 9 forecast'!AH$66</f>
        <v>6309802.0116606085</v>
      </c>
      <c r="D6" s="130">
        <f>+'Div 9 forecast'!AI$66</f>
        <v>7140270.8252153266</v>
      </c>
      <c r="E6" s="130">
        <f t="shared" ref="E6:E23" si="0">D6-C6</f>
        <v>830468.81355471816</v>
      </c>
      <c r="F6" s="133">
        <f>IF(C6=0,0,E6/C6)</f>
        <v>0.13161566908438638</v>
      </c>
      <c r="G6" s="130">
        <f>+'Div 2 forecast'!AK$42+'Div 12 forecast'!AK$27</f>
        <v>4739512.3866562657</v>
      </c>
      <c r="H6" s="130">
        <f>+'Div 2 forecast'!AL$42+'Div 12 forecast'!AL$27</f>
        <v>5326024.9479088578</v>
      </c>
      <c r="I6" s="130">
        <f t="shared" ref="I6:I23" si="1">H6-G6</f>
        <v>586512.56125259213</v>
      </c>
      <c r="J6" s="133">
        <f t="shared" ref="J6:J23" si="2">IF(G6=0,0,I6/G6)</f>
        <v>0.12374955763463628</v>
      </c>
      <c r="K6" s="130">
        <f>+'Div 91 forecast'!AK$41</f>
        <v>1454099.7940604952</v>
      </c>
      <c r="L6" s="130">
        <f>+'Div 91 forecast'!AL$41</f>
        <v>1603730.6043499452</v>
      </c>
      <c r="M6" s="130">
        <f t="shared" ref="M6:M23" si="3">L6-K6</f>
        <v>149630.81028944999</v>
      </c>
      <c r="N6" s="133">
        <f t="shared" ref="N6:N23" si="4">IF(K6=0,0,M6/K6)</f>
        <v>0.10290271059843425</v>
      </c>
      <c r="O6" s="130">
        <f>C6+G6+K6</f>
        <v>12503414.19237737</v>
      </c>
      <c r="P6" s="130">
        <f>D6+H6+L6</f>
        <v>14070026.377474129</v>
      </c>
      <c r="Q6" s="130">
        <f t="shared" ref="Q6:Q23" si="5">P6-O6</f>
        <v>1566612.1850967593</v>
      </c>
      <c r="R6" s="133">
        <f t="shared" ref="R6:R23" si="6">IF(O6=0,0,Q6/O6)</f>
        <v>0.12529475237666163</v>
      </c>
      <c r="T6" s="134"/>
    </row>
    <row r="7" spans="1:20">
      <c r="A7" s="132" t="s">
        <v>322</v>
      </c>
      <c r="C7" s="130">
        <f>+'Div 9 forecast'!AH$87</f>
        <v>745931.43647417857</v>
      </c>
      <c r="D7" s="130">
        <f>+'Div 9 forecast'!AI$87</f>
        <v>852653.00488622976</v>
      </c>
      <c r="E7" s="130">
        <f t="shared" si="0"/>
        <v>106721.56841205119</v>
      </c>
      <c r="F7" s="133">
        <f t="shared" ref="F7:F23" si="7">IF(C7=0,0,E7/C7)</f>
        <v>0.14307155214760212</v>
      </c>
      <c r="G7" s="130">
        <f>+'Div 2 forecast'!AK$76+'Div 12 forecast'!AK$40</f>
        <v>1226626.0124254306</v>
      </c>
      <c r="H7" s="130">
        <f>+'Div 2 forecast'!AL$76+'Div 12 forecast'!AL$40</f>
        <v>1486381.8386783863</v>
      </c>
      <c r="I7" s="130">
        <f t="shared" si="1"/>
        <v>259755.82625295571</v>
      </c>
      <c r="J7" s="133">
        <f t="shared" si="2"/>
        <v>0.2117644853620344</v>
      </c>
      <c r="K7" s="130">
        <f>+'Div 91 forecast'!AK$66</f>
        <v>807171.23928001057</v>
      </c>
      <c r="L7" s="130">
        <f>+'Div 91 forecast'!AL$66</f>
        <v>1569219.7512581786</v>
      </c>
      <c r="M7" s="130">
        <f t="shared" si="3"/>
        <v>762048.51197816804</v>
      </c>
      <c r="N7" s="133">
        <f t="shared" si="4"/>
        <v>0.94409770181840025</v>
      </c>
      <c r="O7" s="130">
        <f>C7+G7+K7</f>
        <v>2779728.6881796196</v>
      </c>
      <c r="P7" s="130">
        <f t="shared" ref="P7:P23" si="8">D7+H7+L7</f>
        <v>3908254.5948227947</v>
      </c>
      <c r="Q7" s="130">
        <f t="shared" si="5"/>
        <v>1128525.9066431751</v>
      </c>
      <c r="R7" s="133">
        <f t="shared" si="6"/>
        <v>0.40598419242930528</v>
      </c>
      <c r="T7" s="134"/>
    </row>
    <row r="8" spans="1:20">
      <c r="A8" s="132" t="s">
        <v>323</v>
      </c>
      <c r="C8" s="130">
        <f>+'Div 9 forecast'!AH$117</f>
        <v>169922.29588174421</v>
      </c>
      <c r="D8" s="130">
        <f>+'Div 9 forecast'!AI$117</f>
        <v>161612.65434287227</v>
      </c>
      <c r="E8" s="130">
        <f t="shared" si="0"/>
        <v>-8309.641538871947</v>
      </c>
      <c r="F8" s="133">
        <f t="shared" si="7"/>
        <v>-4.8902596894376725E-2</v>
      </c>
      <c r="G8" s="130">
        <f>+'Div 2 forecast'!AK$104+'Div 12 forecast'!AK$54</f>
        <v>1934571.1828182065</v>
      </c>
      <c r="H8" s="130">
        <f>+'Div 2 forecast'!AL$104+'Div 12 forecast'!AL$54</f>
        <v>1629526.6577035275</v>
      </c>
      <c r="I8" s="130">
        <f t="shared" si="1"/>
        <v>-305044.52511467901</v>
      </c>
      <c r="J8" s="133">
        <f t="shared" si="2"/>
        <v>-0.15768069318095718</v>
      </c>
      <c r="K8" s="130">
        <f>+'Div 91 forecast'!AK$94</f>
        <v>435910.67956972629</v>
      </c>
      <c r="L8" s="130">
        <f>+'Div 91 forecast'!AL$94</f>
        <v>331803.06067758321</v>
      </c>
      <c r="M8" s="130">
        <f t="shared" si="3"/>
        <v>-104107.61889214307</v>
      </c>
      <c r="N8" s="133">
        <f t="shared" si="4"/>
        <v>-0.23882786949588944</v>
      </c>
      <c r="O8" s="130">
        <f>C8+G8+K8</f>
        <v>2540404.1582696768</v>
      </c>
      <c r="P8" s="130">
        <f t="shared" si="8"/>
        <v>2122942.3727239831</v>
      </c>
      <c r="Q8" s="130">
        <f t="shared" si="5"/>
        <v>-417461.78554569371</v>
      </c>
      <c r="R8" s="133">
        <f t="shared" si="6"/>
        <v>-0.16432888608954088</v>
      </c>
      <c r="T8" s="134"/>
    </row>
    <row r="9" spans="1:20">
      <c r="A9" s="132" t="s">
        <v>324</v>
      </c>
      <c r="C9" s="130">
        <f>+'Div 9 forecast'!AH$126</f>
        <v>37513.319999999992</v>
      </c>
      <c r="D9" s="130">
        <f>+'Div 9 forecast'!AI$126</f>
        <v>0</v>
      </c>
      <c r="E9" s="130">
        <f t="shared" si="0"/>
        <v>-37513.319999999992</v>
      </c>
      <c r="F9" s="133">
        <f t="shared" si="7"/>
        <v>-1</v>
      </c>
      <c r="G9" s="130">
        <f>+'Div 2 forecast'!AK$112+'Div 12 forecast'!AK$58+'Cost Center 1903'!P11</f>
        <v>2690464.4126261594</v>
      </c>
      <c r="H9" s="130">
        <f>+'Div 2 forecast'!AL$112+'Div 12 forecast'!AL$58</f>
        <v>2935529.6883048187</v>
      </c>
      <c r="I9" s="130">
        <f t="shared" si="1"/>
        <v>245065.27567865932</v>
      </c>
      <c r="J9" s="133">
        <f t="shared" si="2"/>
        <v>9.1086607400783781E-2</v>
      </c>
      <c r="K9" s="130">
        <f>+'Div 91 forecast'!AK$101</f>
        <v>47568.431539693665</v>
      </c>
      <c r="L9" s="130">
        <f>+'Div 91 forecast'!AL$101</f>
        <v>93108.693231457044</v>
      </c>
      <c r="M9" s="130">
        <f t="shared" si="3"/>
        <v>45540.261691763379</v>
      </c>
      <c r="N9" s="133">
        <f t="shared" si="4"/>
        <v>0.95736311284012232</v>
      </c>
      <c r="O9" s="130">
        <f t="shared" ref="O9:O23" si="9">C9+G9+K9</f>
        <v>2775546.1641658531</v>
      </c>
      <c r="P9" s="130">
        <f t="shared" si="8"/>
        <v>3028638.3815362756</v>
      </c>
      <c r="Q9" s="130">
        <f t="shared" si="5"/>
        <v>253092.21737042256</v>
      </c>
      <c r="R9" s="133">
        <f t="shared" si="6"/>
        <v>9.1186455710235134E-2</v>
      </c>
      <c r="T9" s="134"/>
    </row>
    <row r="10" spans="1:20">
      <c r="A10" s="132" t="s">
        <v>325</v>
      </c>
      <c r="C10" s="130">
        <f>+'Div 9 forecast'!AH$170</f>
        <v>1011280.9500583373</v>
      </c>
      <c r="D10" s="130">
        <f>+'Div 9 forecast'!AI$170</f>
        <v>1048416.9861880966</v>
      </c>
      <c r="E10" s="130">
        <f t="shared" si="0"/>
        <v>37136.036129759275</v>
      </c>
      <c r="F10" s="133">
        <f t="shared" si="7"/>
        <v>3.6721779568394938E-2</v>
      </c>
      <c r="G10" s="130">
        <f>+'Div 2 forecast'!AK$130+'Div 12 forecast'!AK$69+'Cost Center 1903'!P12</f>
        <v>439891.96381882171</v>
      </c>
      <c r="H10" s="130">
        <f>+'Div 2 forecast'!AL$130+'Div 12 forecast'!AL$69</f>
        <v>427625.74839712778</v>
      </c>
      <c r="I10" s="130">
        <f t="shared" si="1"/>
        <v>-12266.215421693923</v>
      </c>
      <c r="J10" s="133">
        <f t="shared" si="2"/>
        <v>-2.7884609019013608E-2</v>
      </c>
      <c r="K10" s="130">
        <f>+'Div 91 forecast'!AK$127</f>
        <v>185438.97148663111</v>
      </c>
      <c r="L10" s="130">
        <f>+'Div 91 forecast'!AL$127</f>
        <v>277951.60657591466</v>
      </c>
      <c r="M10" s="130">
        <f t="shared" si="3"/>
        <v>92512.635089283547</v>
      </c>
      <c r="N10" s="133">
        <f t="shared" si="4"/>
        <v>0.49888453515259645</v>
      </c>
      <c r="O10" s="130">
        <f t="shared" si="9"/>
        <v>1636611.88536379</v>
      </c>
      <c r="P10" s="130">
        <f t="shared" si="8"/>
        <v>1753994.3411611391</v>
      </c>
      <c r="Q10" s="130">
        <f t="shared" si="5"/>
        <v>117382.4557973491</v>
      </c>
      <c r="R10" s="133">
        <f t="shared" si="6"/>
        <v>7.1722842078259172E-2</v>
      </c>
      <c r="T10" s="134"/>
    </row>
    <row r="11" spans="1:20">
      <c r="A11" s="132" t="s">
        <v>326</v>
      </c>
      <c r="C11" s="130">
        <f>+'Div 9 forecast'!AH$210</f>
        <v>1218461.3612081006</v>
      </c>
      <c r="D11" s="130">
        <f>+'Div 9 forecast'!AI$210</f>
        <v>1391357.633420187</v>
      </c>
      <c r="E11" s="130">
        <f t="shared" si="0"/>
        <v>172896.27221208648</v>
      </c>
      <c r="F11" s="133">
        <f t="shared" si="7"/>
        <v>0.14189721374558842</v>
      </c>
      <c r="G11" s="130">
        <f>+'Div 2 forecast'!AK$147+'Div 12 forecast'!AK$77</f>
        <v>11426.06390774932</v>
      </c>
      <c r="H11" s="130">
        <f>+'Div 2 forecast'!AL$147+'Div 12 forecast'!AL$77</f>
        <v>12502.134505301918</v>
      </c>
      <c r="I11" s="130">
        <f t="shared" si="1"/>
        <v>1076.070597552598</v>
      </c>
      <c r="J11" s="133">
        <f t="shared" si="2"/>
        <v>9.4176840444835208E-2</v>
      </c>
      <c r="K11" s="130">
        <f>+'Div 91 forecast'!AK$146</f>
        <v>56564.973559551116</v>
      </c>
      <c r="L11" s="130">
        <f>+'Div 91 forecast'!AL$146</f>
        <v>81857.539550025336</v>
      </c>
      <c r="M11" s="130">
        <f t="shared" si="3"/>
        <v>25292.565990474221</v>
      </c>
      <c r="N11" s="133">
        <f t="shared" si="4"/>
        <v>0.44714183352081699</v>
      </c>
      <c r="O11" s="130">
        <f t="shared" si="9"/>
        <v>1286452.398675401</v>
      </c>
      <c r="P11" s="130">
        <f t="shared" si="8"/>
        <v>1485717.3074755142</v>
      </c>
      <c r="Q11" s="130">
        <f t="shared" si="5"/>
        <v>199264.90880011325</v>
      </c>
      <c r="R11" s="133">
        <f t="shared" si="6"/>
        <v>0.15489489467724329</v>
      </c>
      <c r="T11" s="134"/>
    </row>
    <row r="12" spans="1:20">
      <c r="A12" s="132" t="s">
        <v>327</v>
      </c>
      <c r="C12" s="130">
        <f>+'Div 9 forecast'!AH$258</f>
        <v>1065284.0843839999</v>
      </c>
      <c r="D12" s="130">
        <f>+'Div 9 forecast'!AI$258</f>
        <v>1031735.2075360002</v>
      </c>
      <c r="E12" s="130">
        <f t="shared" si="0"/>
        <v>-33548.876847999752</v>
      </c>
      <c r="F12" s="133">
        <f t="shared" si="7"/>
        <v>-3.1492892215130928E-2</v>
      </c>
      <c r="G12" s="130">
        <f>+'Div 2 forecast'!AK$170+'Div 12 forecast'!AK$87+'Cost Center 1903'!P13</f>
        <v>69776.725577323479</v>
      </c>
      <c r="H12" s="130">
        <f>+'Div 2 forecast'!AL$170+'Div 12 forecast'!AL$87</f>
        <v>63927.264892902</v>
      </c>
      <c r="I12" s="130">
        <f t="shared" si="1"/>
        <v>-5849.4606844214795</v>
      </c>
      <c r="J12" s="133">
        <f t="shared" si="2"/>
        <v>-8.3831114687939412E-2</v>
      </c>
      <c r="K12" s="130">
        <f>+'Div 91 forecast'!AK$160</f>
        <v>23864.089242755894</v>
      </c>
      <c r="L12" s="130">
        <f>+'Div 91 forecast'!AL$160</f>
        <v>29362.057352901615</v>
      </c>
      <c r="M12" s="130">
        <f t="shared" si="3"/>
        <v>5497.9681101457209</v>
      </c>
      <c r="N12" s="133">
        <f t="shared" si="4"/>
        <v>0.23038667238535684</v>
      </c>
      <c r="O12" s="130">
        <f t="shared" si="9"/>
        <v>1158924.8992040793</v>
      </c>
      <c r="P12" s="130">
        <f t="shared" si="8"/>
        <v>1125024.529781804</v>
      </c>
      <c r="Q12" s="130">
        <f t="shared" si="5"/>
        <v>-33900.36942227534</v>
      </c>
      <c r="R12" s="133">
        <f t="shared" si="6"/>
        <v>-2.9251567073550037E-2</v>
      </c>
      <c r="T12" s="134"/>
    </row>
    <row r="13" spans="1:20">
      <c r="A13" s="132" t="s">
        <v>304</v>
      </c>
      <c r="C13" s="130">
        <f>+'Div 9 forecast'!AH$263</f>
        <v>39332.680000000008</v>
      </c>
      <c r="D13" s="130">
        <f>+'Div 9 forecast'!AI$263</f>
        <v>24218.609999999993</v>
      </c>
      <c r="E13" s="130">
        <f t="shared" si="0"/>
        <v>-15114.070000000014</v>
      </c>
      <c r="F13" s="133">
        <f t="shared" si="7"/>
        <v>-0.38426239961273961</v>
      </c>
      <c r="G13" s="130">
        <f>+'Div 2 forecast'!AK$186+'Div 12 forecast'!AK$94+'Cost Center 1903'!P14</f>
        <v>2081230.9445358806</v>
      </c>
      <c r="H13" s="130">
        <f>+'Div 2 forecast'!AL$186+'Div 12 forecast'!AL$94</f>
        <v>2137856.2133285627</v>
      </c>
      <c r="I13" s="130">
        <f t="shared" si="1"/>
        <v>56625.268792682094</v>
      </c>
      <c r="J13" s="133">
        <f t="shared" si="2"/>
        <v>2.7207585463471792E-2</v>
      </c>
      <c r="K13" s="130">
        <f>+'Div 91 forecast'!AK$166</f>
        <v>105382.59309039859</v>
      </c>
      <c r="L13" s="130">
        <f>+'Div 91 forecast'!AL$166</f>
        <v>142362.20879356004</v>
      </c>
      <c r="M13" s="130">
        <f t="shared" si="3"/>
        <v>36979.615703161457</v>
      </c>
      <c r="N13" s="133">
        <f t="shared" si="4"/>
        <v>0.35090819668329715</v>
      </c>
      <c r="O13" s="130">
        <f t="shared" si="9"/>
        <v>2225946.2176262792</v>
      </c>
      <c r="P13" s="130">
        <f t="shared" si="8"/>
        <v>2304437.0321221226</v>
      </c>
      <c r="Q13" s="130">
        <f t="shared" si="5"/>
        <v>78490.81449584337</v>
      </c>
      <c r="R13" s="133">
        <f t="shared" si="6"/>
        <v>3.5261774913656709E-2</v>
      </c>
      <c r="T13" s="134"/>
    </row>
    <row r="14" spans="1:20">
      <c r="A14" s="132" t="s">
        <v>328</v>
      </c>
      <c r="C14" s="130">
        <f>+'Div 9 forecast'!AH$281</f>
        <v>102681.19277975519</v>
      </c>
      <c r="D14" s="130">
        <f>+'Div 9 forecast'!AI$281</f>
        <v>114100.16738266162</v>
      </c>
      <c r="E14" s="130">
        <f t="shared" si="0"/>
        <v>11418.974602906426</v>
      </c>
      <c r="F14" s="133">
        <f t="shared" si="7"/>
        <v>0.11120804398327765</v>
      </c>
      <c r="G14" s="130">
        <f>+'Div 2 forecast'!AK$201+'Div 12 forecast'!AK$106</f>
        <v>243224.87673479554</v>
      </c>
      <c r="H14" s="130">
        <f>+'Div 2 forecast'!AL$201+'Div 12 forecast'!AL$106</f>
        <v>225089.55784084828</v>
      </c>
      <c r="I14" s="130">
        <f t="shared" si="1"/>
        <v>-18135.31889394726</v>
      </c>
      <c r="J14" s="133">
        <f t="shared" si="2"/>
        <v>-7.4561940938802154E-2</v>
      </c>
      <c r="K14" s="130">
        <f>+'Div 91 forecast'!AK$183</f>
        <v>116995.07718204425</v>
      </c>
      <c r="L14" s="130">
        <f>+'Div 91 forecast'!AL$183</f>
        <v>182781.0475148632</v>
      </c>
      <c r="M14" s="130">
        <f t="shared" si="3"/>
        <v>65785.97033281895</v>
      </c>
      <c r="N14" s="133">
        <f t="shared" si="4"/>
        <v>0.56229690955676737</v>
      </c>
      <c r="O14" s="130">
        <f t="shared" si="9"/>
        <v>462901.14669659501</v>
      </c>
      <c r="P14" s="130">
        <f t="shared" si="8"/>
        <v>521970.77273837308</v>
      </c>
      <c r="Q14" s="130">
        <f t="shared" si="5"/>
        <v>59069.626041778072</v>
      </c>
      <c r="R14" s="133">
        <f t="shared" si="6"/>
        <v>0.12760743079449488</v>
      </c>
      <c r="T14" s="134"/>
    </row>
    <row r="15" spans="1:20">
      <c r="A15" s="132" t="s">
        <v>329</v>
      </c>
      <c r="C15" s="130">
        <f>+'Div 9 forecast'!AH$304</f>
        <v>213629.39700000006</v>
      </c>
      <c r="D15" s="130">
        <f>+'Div 9 forecast'!AI$304</f>
        <v>111747.98799999997</v>
      </c>
      <c r="E15" s="130">
        <f t="shared" si="0"/>
        <v>-101881.40900000009</v>
      </c>
      <c r="F15" s="133">
        <f t="shared" si="7"/>
        <v>-0.47690725354619645</v>
      </c>
      <c r="G15" s="130">
        <f>+'Div 2 forecast'!AK$213+'Div 12 forecast'!AK$110</f>
        <v>36962.390738382215</v>
      </c>
      <c r="H15" s="130">
        <f>+'Div 2 forecast'!AL$213+'Div 12 forecast'!AL$110</f>
        <v>14160.757748763099</v>
      </c>
      <c r="I15" s="130">
        <f t="shared" si="1"/>
        <v>-22801.632989619116</v>
      </c>
      <c r="J15" s="133">
        <f t="shared" si="2"/>
        <v>-0.61688739646219937</v>
      </c>
      <c r="K15" s="130">
        <f>+'Div 91 forecast'!AK$197</f>
        <v>359447.69197902275</v>
      </c>
      <c r="L15" s="130">
        <f>+'Div 91 forecast'!AL$197</f>
        <v>475636.92671188019</v>
      </c>
      <c r="M15" s="130">
        <f t="shared" si="3"/>
        <v>116189.23473285744</v>
      </c>
      <c r="N15" s="133">
        <f t="shared" si="4"/>
        <v>0.32324379130980263</v>
      </c>
      <c r="O15" s="130">
        <f t="shared" si="9"/>
        <v>610039.47971740505</v>
      </c>
      <c r="P15" s="130">
        <f t="shared" si="8"/>
        <v>601545.67246064323</v>
      </c>
      <c r="Q15" s="130">
        <f t="shared" si="5"/>
        <v>-8493.8072567618219</v>
      </c>
      <c r="R15" s="133">
        <f t="shared" si="6"/>
        <v>-1.3923373058898576E-2</v>
      </c>
      <c r="T15" s="134"/>
    </row>
    <row r="16" spans="1:20">
      <c r="A16" s="132" t="s">
        <v>330</v>
      </c>
      <c r="C16" s="130">
        <f>+'Div 9 forecast'!AH$308</f>
        <v>0</v>
      </c>
      <c r="D16" s="130">
        <f>+'Div 9 forecast'!AI$308</f>
        <v>0</v>
      </c>
      <c r="E16" s="130">
        <f t="shared" si="0"/>
        <v>0</v>
      </c>
      <c r="F16" s="133">
        <f t="shared" si="7"/>
        <v>0</v>
      </c>
      <c r="G16" s="130">
        <f>+'Div 2 forecast'!AK$233+'Div 12 forecast'!AK$115</f>
        <v>349569.38390127843</v>
      </c>
      <c r="H16" s="130">
        <f>+'Div 2 forecast'!AL$233+'Div 12 forecast'!AL$115</f>
        <v>326864.42015877564</v>
      </c>
      <c r="I16" s="130">
        <f t="shared" si="1"/>
        <v>-22704.96374250279</v>
      </c>
      <c r="J16" s="133">
        <f t="shared" si="2"/>
        <v>-6.4951236544544988E-2</v>
      </c>
      <c r="K16" s="130">
        <f>+'Div 91 forecast'!AK$201</f>
        <v>1164.3909460746765</v>
      </c>
      <c r="L16" s="130">
        <f>+'Div 91 forecast'!AL$201</f>
        <v>0</v>
      </c>
      <c r="M16" s="130">
        <f t="shared" si="3"/>
        <v>-1164.3909460746765</v>
      </c>
      <c r="N16" s="133">
        <f t="shared" si="4"/>
        <v>-1</v>
      </c>
      <c r="O16" s="130">
        <f t="shared" si="9"/>
        <v>350733.77484735311</v>
      </c>
      <c r="P16" s="130">
        <f t="shared" si="8"/>
        <v>326864.42015877564</v>
      </c>
      <c r="Q16" s="130">
        <f t="shared" si="5"/>
        <v>-23869.35468857747</v>
      </c>
      <c r="R16" s="133">
        <f t="shared" si="6"/>
        <v>-6.8055477973189005E-2</v>
      </c>
      <c r="T16" s="134"/>
    </row>
    <row r="17" spans="1:20">
      <c r="A17" s="132" t="s">
        <v>1574</v>
      </c>
      <c r="C17" s="130">
        <f>+'Div 9 forecast'!AH$320</f>
        <v>123783.96400000001</v>
      </c>
      <c r="D17" s="130">
        <f>+'Div 9 forecast'!AI$320</f>
        <v>119535.36600000001</v>
      </c>
      <c r="E17" s="130">
        <f t="shared" si="0"/>
        <v>-4248.5979999999981</v>
      </c>
      <c r="F17" s="133">
        <f t="shared" si="7"/>
        <v>-3.4322684964265632E-2</v>
      </c>
      <c r="G17" s="130">
        <f>+'Div 2 forecast'!AK$243+'Div 12 forecast'!AK$121</f>
        <v>63521.290574801242</v>
      </c>
      <c r="H17" s="130">
        <f>+'Div 2 forecast'!AL$243+'Div 12 forecast'!AL$121</f>
        <v>58581.82102437759</v>
      </c>
      <c r="I17" s="130">
        <f t="shared" si="1"/>
        <v>-4939.4695504236515</v>
      </c>
      <c r="J17" s="133">
        <f t="shared" si="2"/>
        <v>-7.77608500351082E-2</v>
      </c>
      <c r="K17" s="130">
        <f>+'Div 91 forecast'!AK$207</f>
        <v>56724.854407787963</v>
      </c>
      <c r="L17" s="130">
        <f>+'Div 91 forecast'!AL$207</f>
        <v>103522.84800060005</v>
      </c>
      <c r="M17" s="130">
        <f t="shared" si="3"/>
        <v>46797.993592812083</v>
      </c>
      <c r="N17" s="133">
        <f t="shared" si="4"/>
        <v>0.82499980090538605</v>
      </c>
      <c r="O17" s="130">
        <f t="shared" si="9"/>
        <v>244030.10898258921</v>
      </c>
      <c r="P17" s="130">
        <f t="shared" si="8"/>
        <v>281640.03502497764</v>
      </c>
      <c r="Q17" s="130">
        <f t="shared" si="5"/>
        <v>37609.926042388426</v>
      </c>
      <c r="R17" s="133">
        <f t="shared" si="6"/>
        <v>0.15412002313645559</v>
      </c>
      <c r="T17" s="134"/>
    </row>
    <row r="18" spans="1:20">
      <c r="A18" s="132" t="s">
        <v>331</v>
      </c>
      <c r="C18" s="130">
        <f>+'Div 9 forecast'!AH$329</f>
        <v>13123.015500000001</v>
      </c>
      <c r="D18" s="130">
        <f>+'Div 9 forecast'!AI$329</f>
        <v>32894.142</v>
      </c>
      <c r="E18" s="130">
        <f t="shared" si="0"/>
        <v>19771.126499999998</v>
      </c>
      <c r="F18" s="133">
        <f t="shared" si="7"/>
        <v>1.5065993406774529</v>
      </c>
      <c r="G18" s="130">
        <f>+'Div 2 forecast'!AK$254+'Div 12 forecast'!AK$125+'Cost Center 1903'!P15</f>
        <v>26561.769771748586</v>
      </c>
      <c r="H18" s="130">
        <f>+'Div 2 forecast'!AL$254+'Div 12 forecast'!AL$125</f>
        <v>28207.607677743792</v>
      </c>
      <c r="I18" s="130">
        <f t="shared" si="1"/>
        <v>1645.8379059952058</v>
      </c>
      <c r="J18" s="133">
        <f t="shared" si="2"/>
        <v>6.196265987312858E-2</v>
      </c>
      <c r="K18" s="130">
        <f>+'Div 91 forecast'!AK$214</f>
        <v>7634.8670800396503</v>
      </c>
      <c r="L18" s="130">
        <f>+'Div 91 forecast'!AL$214</f>
        <v>5752.6093622000017</v>
      </c>
      <c r="M18" s="130">
        <f t="shared" si="3"/>
        <v>-1882.2577178396486</v>
      </c>
      <c r="N18" s="133">
        <f t="shared" si="4"/>
        <v>-0.24653444494935117</v>
      </c>
      <c r="O18" s="130">
        <f t="shared" si="9"/>
        <v>47319.652351788238</v>
      </c>
      <c r="P18" s="130">
        <f t="shared" si="8"/>
        <v>66854.359039943796</v>
      </c>
      <c r="Q18" s="130">
        <f t="shared" si="5"/>
        <v>19534.706688155558</v>
      </c>
      <c r="R18" s="133">
        <f t="shared" si="6"/>
        <v>0.41282439150078265</v>
      </c>
      <c r="T18" s="134"/>
    </row>
    <row r="19" spans="1:20">
      <c r="A19" s="132" t="s">
        <v>332</v>
      </c>
      <c r="C19" s="130">
        <f>+'Div 9 forecast'!AH$369</f>
        <v>385894.4436</v>
      </c>
      <c r="D19" s="130">
        <f>+'Div 9 forecast'!AI$369</f>
        <v>388077.2943999999</v>
      </c>
      <c r="E19" s="130">
        <f t="shared" si="0"/>
        <v>2182.8507999998983</v>
      </c>
      <c r="F19" s="133">
        <f t="shared" si="7"/>
        <v>5.6566007523615415E-3</v>
      </c>
      <c r="G19" s="130">
        <f>+'Div 2 forecast'!AK$279+'Div 12 forecast'!AK$140+'Cost Center 1903'!P16</f>
        <v>117187.16906921317</v>
      </c>
      <c r="H19" s="130">
        <f>+'Div 2 forecast'!AL$279+'Div 12 forecast'!AL$140</f>
        <v>108480.7480126649</v>
      </c>
      <c r="I19" s="130">
        <f t="shared" si="1"/>
        <v>-8706.4210565482645</v>
      </c>
      <c r="J19" s="133">
        <f t="shared" si="2"/>
        <v>-7.4295002820710443E-2</v>
      </c>
      <c r="K19" s="130">
        <f>+'Div 91 forecast'!AK$242</f>
        <v>310850.74764790607</v>
      </c>
      <c r="L19" s="130">
        <f>+'Div 91 forecast'!AL$242</f>
        <v>342033.41694388009</v>
      </c>
      <c r="M19" s="130">
        <f t="shared" si="3"/>
        <v>31182.669295974018</v>
      </c>
      <c r="N19" s="133">
        <f t="shared" si="4"/>
        <v>0.10031395945456742</v>
      </c>
      <c r="O19" s="130">
        <f t="shared" si="9"/>
        <v>813932.36031711916</v>
      </c>
      <c r="P19" s="130">
        <f t="shared" si="8"/>
        <v>838591.45935654489</v>
      </c>
      <c r="Q19" s="130">
        <f t="shared" si="5"/>
        <v>24659.099039425724</v>
      </c>
      <c r="R19" s="133">
        <f t="shared" si="6"/>
        <v>3.0296250943774004E-2</v>
      </c>
      <c r="T19" s="134"/>
    </row>
    <row r="20" spans="1:20">
      <c r="A20" s="132" t="s">
        <v>333</v>
      </c>
      <c r="C20" s="130">
        <f>+'Div 9 forecast'!AH$384</f>
        <v>48645.75</v>
      </c>
      <c r="D20" s="130">
        <f>+'Div 9 forecast'!AI$384</f>
        <v>56366.329999999994</v>
      </c>
      <c r="E20" s="130">
        <f t="shared" si="0"/>
        <v>7720.5799999999945</v>
      </c>
      <c r="F20" s="133">
        <f t="shared" si="7"/>
        <v>0.1587102675978887</v>
      </c>
      <c r="G20" s="130">
        <f>+'Div 2 forecast'!AK$299+'Div 12 forecast'!AK$152+'Cost Center 1903'!P17</f>
        <v>75199.00231275821</v>
      </c>
      <c r="H20" s="130">
        <f>+'Div 2 forecast'!AL$299+'Div 12 forecast'!AL$152</f>
        <v>85744.66218214437</v>
      </c>
      <c r="I20" s="130">
        <f t="shared" si="1"/>
        <v>10545.65986938616</v>
      </c>
      <c r="J20" s="133">
        <f t="shared" si="2"/>
        <v>0.14023669922542298</v>
      </c>
      <c r="K20" s="130">
        <f>+'Div 91 forecast'!AK$254</f>
        <v>86608.243861554511</v>
      </c>
      <c r="L20" s="130">
        <f>+'Div 91 forecast'!AL$254</f>
        <v>117458.44262400005</v>
      </c>
      <c r="M20" s="130">
        <f t="shared" si="3"/>
        <v>30850.198762445536</v>
      </c>
      <c r="N20" s="133">
        <f t="shared" si="4"/>
        <v>0.35620395226764284</v>
      </c>
      <c r="O20" s="130">
        <f t="shared" si="9"/>
        <v>210452.99617431272</v>
      </c>
      <c r="P20" s="130">
        <f t="shared" si="8"/>
        <v>259569.43480614442</v>
      </c>
      <c r="Q20" s="130">
        <f t="shared" si="5"/>
        <v>49116.438631831697</v>
      </c>
      <c r="R20" s="133">
        <f t="shared" si="6"/>
        <v>0.23338436384697434</v>
      </c>
      <c r="T20" s="134"/>
    </row>
    <row r="21" spans="1:20">
      <c r="A21" s="132" t="s">
        <v>334</v>
      </c>
      <c r="C21" s="130">
        <f>+'Div 9 forecast'!AH$403</f>
        <v>4434995.22</v>
      </c>
      <c r="D21" s="130">
        <f>+'Div 9 forecast'!AI$403</f>
        <v>3203184.959999999</v>
      </c>
      <c r="E21" s="130">
        <f t="shared" si="0"/>
        <v>-1231810.2600000007</v>
      </c>
      <c r="F21" s="133">
        <f t="shared" si="7"/>
        <v>-0.27774782133812553</v>
      </c>
      <c r="G21" s="130">
        <f>+'Div 2 forecast'!AK$319+'Div 12 forecast'!AK$157+'Cost Center 1903'!P18</f>
        <v>1603566.5786395497</v>
      </c>
      <c r="H21" s="130">
        <f>+'Div 2 forecast'!AL$319+'Div 12 forecast'!AL$157</f>
        <v>1086308.1422456391</v>
      </c>
      <c r="I21" s="130">
        <f t="shared" si="1"/>
        <v>-517258.43639391055</v>
      </c>
      <c r="J21" s="133">
        <f t="shared" si="2"/>
        <v>-0.32256748381021233</v>
      </c>
      <c r="K21" s="130">
        <f>+'Div 91 forecast'!AK$265</f>
        <v>1535973.7895423074</v>
      </c>
      <c r="L21" s="130">
        <f>+'Div 91 forecast'!AL$265</f>
        <v>2734760.6894814004</v>
      </c>
      <c r="M21" s="130">
        <f t="shared" si="3"/>
        <v>1198786.899939093</v>
      </c>
      <c r="N21" s="133">
        <f t="shared" si="4"/>
        <v>0.78047353939308428</v>
      </c>
      <c r="O21" s="130">
        <f t="shared" si="9"/>
        <v>7574535.5881818561</v>
      </c>
      <c r="P21" s="130">
        <f t="shared" si="8"/>
        <v>7024253.7917270381</v>
      </c>
      <c r="Q21" s="130">
        <f t="shared" si="5"/>
        <v>-550281.79645481799</v>
      </c>
      <c r="R21" s="133">
        <f t="shared" si="6"/>
        <v>-7.2648915573569062E-2</v>
      </c>
      <c r="T21" s="134"/>
    </row>
    <row r="22" spans="1:20">
      <c r="A22" s="132" t="s">
        <v>335</v>
      </c>
      <c r="C22" s="130">
        <f>+'Div 9 forecast'!AH$406</f>
        <v>1603608.033025</v>
      </c>
      <c r="D22" s="130">
        <f>+'Div 9 forecast'!AI$406</f>
        <v>731531.84087815229</v>
      </c>
      <c r="E22" s="130">
        <f t="shared" si="0"/>
        <v>-872076.19214684772</v>
      </c>
      <c r="F22" s="133">
        <f t="shared" si="7"/>
        <v>-0.5438212918538381</v>
      </c>
      <c r="G22" s="130">
        <f>+'Div 2 forecast'!AK$322+0</f>
        <v>215081.65072711205</v>
      </c>
      <c r="H22" s="130">
        <f>+'Div 2 forecast'!AL$322+0</f>
        <v>0</v>
      </c>
      <c r="I22" s="130">
        <f t="shared" si="1"/>
        <v>-215081.65072711205</v>
      </c>
      <c r="J22" s="133">
        <f t="shared" si="2"/>
        <v>-1</v>
      </c>
      <c r="K22" s="130">
        <f>+'Div 91 forecast'!AK$268</f>
        <v>678.83245604353601</v>
      </c>
      <c r="L22" s="130">
        <f>+'Div 91 forecast'!AL$268</f>
        <v>0</v>
      </c>
      <c r="M22" s="130">
        <f t="shared" si="3"/>
        <v>-678.83245604353601</v>
      </c>
      <c r="N22" s="133">
        <f t="shared" si="4"/>
        <v>-1</v>
      </c>
      <c r="O22" s="130">
        <f t="shared" si="9"/>
        <v>1819368.5162081555</v>
      </c>
      <c r="P22" s="130">
        <f t="shared" si="8"/>
        <v>731531.84087815229</v>
      </c>
      <c r="Q22" s="130">
        <f t="shared" si="5"/>
        <v>-1087836.6753300033</v>
      </c>
      <c r="R22" s="133">
        <f t="shared" si="6"/>
        <v>-0.59791991871840378</v>
      </c>
      <c r="T22" s="134"/>
    </row>
    <row r="23" spans="1:20">
      <c r="A23" s="132" t="s">
        <v>336</v>
      </c>
      <c r="C23" s="130">
        <f>+'Div 9 forecast'!AH$422</f>
        <v>159209.85999999999</v>
      </c>
      <c r="D23" s="130">
        <f>+'Div 9 forecast'!AI$422</f>
        <v>252754</v>
      </c>
      <c r="E23" s="130">
        <f t="shared" si="0"/>
        <v>93544.140000000014</v>
      </c>
      <c r="F23" s="133">
        <f t="shared" si="7"/>
        <v>0.58755242922768747</v>
      </c>
      <c r="G23" s="130">
        <f>+'Div 2 forecast'!AK$331+'Div 12 forecast'!AK$161+'Cost Center 1903'!P19</f>
        <v>-5605856.3100020383</v>
      </c>
      <c r="H23" s="130">
        <f>+'Div 2 forecast'!AL$331+'Div 12 forecast'!AL$161</f>
        <v>-5803238.0937537327</v>
      </c>
      <c r="I23" s="130">
        <f t="shared" si="1"/>
        <v>-197381.78375169449</v>
      </c>
      <c r="J23" s="133">
        <f t="shared" si="2"/>
        <v>3.5209925627155921E-2</v>
      </c>
      <c r="K23" s="130">
        <f>+'Div 91 forecast'!AK$274</f>
        <v>-56775.194405476323</v>
      </c>
      <c r="L23" s="130">
        <f>+'Div 91 forecast'!AL$274</f>
        <v>10393.780108659566</v>
      </c>
      <c r="M23" s="130">
        <f t="shared" si="3"/>
        <v>67168.974514135887</v>
      </c>
      <c r="N23" s="133">
        <f t="shared" si="4"/>
        <v>-1.1830690360024028</v>
      </c>
      <c r="O23" s="130">
        <f t="shared" si="9"/>
        <v>-5503421.6444075145</v>
      </c>
      <c r="P23" s="130">
        <f t="shared" si="8"/>
        <v>-5540090.3136450732</v>
      </c>
      <c r="Q23" s="130">
        <f t="shared" si="5"/>
        <v>-36668.66923755873</v>
      </c>
      <c r="R23" s="133">
        <f t="shared" si="6"/>
        <v>6.6628856749184071E-3</v>
      </c>
      <c r="T23" s="134"/>
    </row>
    <row r="24" spans="1:20">
      <c r="A24" s="285"/>
      <c r="C24" s="130"/>
      <c r="D24" s="130"/>
      <c r="E24" s="130"/>
      <c r="F24" s="135"/>
      <c r="G24" s="433"/>
      <c r="H24" s="433"/>
      <c r="I24" s="130"/>
      <c r="J24" s="135"/>
      <c r="K24" s="434"/>
      <c r="L24" s="434"/>
      <c r="M24" s="130"/>
      <c r="N24" s="135"/>
      <c r="O24" s="434"/>
      <c r="P24" s="434"/>
      <c r="Q24" s="130"/>
      <c r="R24" s="135"/>
      <c r="T24" s="136"/>
    </row>
    <row r="25" spans="1:20">
      <c r="A25" s="132" t="s">
        <v>1575</v>
      </c>
      <c r="C25" s="130">
        <f>SUM(C6:C23)</f>
        <v>17683099.015571725</v>
      </c>
      <c r="D25" s="130">
        <f>SUM(D6:D23)</f>
        <v>16660457.010249525</v>
      </c>
      <c r="E25" s="130">
        <f>SUM(E6:E23)</f>
        <v>-1022642.0053221985</v>
      </c>
      <c r="F25" s="68">
        <f>IF(C25=0,0,E25/C25)</f>
        <v>-5.7831605445496891E-2</v>
      </c>
      <c r="G25" s="130">
        <f>SUM(G6:G23)</f>
        <v>10318517.494833441</v>
      </c>
      <c r="H25" s="130">
        <f>SUM(H6:H23)</f>
        <v>10149574.116856713</v>
      </c>
      <c r="I25" s="130">
        <f>SUM(I6:I23)</f>
        <v>-168943.37797672939</v>
      </c>
      <c r="J25" s="68">
        <f>IF(G25=0,0,I25/G25)</f>
        <v>-1.6372834378709983E-2</v>
      </c>
      <c r="K25" s="130">
        <f>SUM(K6:K23)</f>
        <v>5535304.0725265676</v>
      </c>
      <c r="L25" s="130">
        <f>SUM(L6:L23)</f>
        <v>8101735.2825370496</v>
      </c>
      <c r="M25" s="130">
        <f>SUM(M6:M23)</f>
        <v>2566431.2100104825</v>
      </c>
      <c r="N25" s="68">
        <f>IF(K25=0,0,M25/K25)</f>
        <v>0.46364773757389</v>
      </c>
      <c r="O25" s="130">
        <f>SUM(O6:O23)</f>
        <v>33536920.582931731</v>
      </c>
      <c r="P25" s="130">
        <f>SUM(P6:P23)</f>
        <v>34911766.409643285</v>
      </c>
      <c r="Q25" s="130">
        <f>SUM(Q6:Q23)</f>
        <v>1374845.8267115531</v>
      </c>
      <c r="R25" s="68">
        <f>IF(O25=0,0,Q25/O25)</f>
        <v>4.0994993064785643E-2</v>
      </c>
      <c r="T25" s="136"/>
    </row>
    <row r="26" spans="1:20">
      <c r="A26" s="137" t="s">
        <v>1576</v>
      </c>
      <c r="C26" s="130">
        <f>+'[1]C.2.2 B 09'!$P$123</f>
        <v>0</v>
      </c>
      <c r="D26" s="130">
        <f>+'[1]C.2.2-F 09'!$P$123</f>
        <v>0</v>
      </c>
      <c r="E26" s="138"/>
      <c r="F26" s="138"/>
      <c r="G26" s="130">
        <f>+'[1]C.2.2 B 02'!$P$49+'[1]C.2.2 B 12'!$P$38</f>
        <v>-2724153.0449483478</v>
      </c>
      <c r="H26" s="130">
        <f>+'[1]C.2.2-F 12'!$P$38+'[1]C.2.2-F 02'!$P$47</f>
        <v>-10149574.117212111</v>
      </c>
      <c r="I26" s="138"/>
      <c r="J26" s="139"/>
      <c r="K26" s="130">
        <f>+'[1]C.2.2 B 91'!$P$65</f>
        <v>0</v>
      </c>
      <c r="L26" s="130">
        <f>+'[1]C.2.2-F 91'!$P$63</f>
        <v>-8101735.2825370487</v>
      </c>
      <c r="M26" s="138"/>
      <c r="N26" s="139"/>
      <c r="O26" s="130">
        <f>-SUM('[1]C.2'!$D$18:$D$25)</f>
        <v>-33536926.780049894</v>
      </c>
      <c r="P26" s="130">
        <f>-SUM('[1]C.2'!$K$18:$K$25)</f>
        <v>-34911766.409998678</v>
      </c>
      <c r="Q26" s="138"/>
      <c r="R26" s="140"/>
      <c r="S26" s="130"/>
      <c r="T26" s="130"/>
    </row>
    <row r="27" spans="1:20">
      <c r="A27" s="132" t="s">
        <v>1577</v>
      </c>
      <c r="C27" s="130"/>
      <c r="D27" s="130">
        <f>-[1]F.4!$K$18</f>
        <v>-157820.57700000005</v>
      </c>
      <c r="E27" s="130">
        <f>D27-C27</f>
        <v>-157820.57700000005</v>
      </c>
      <c r="F27" s="130"/>
      <c r="G27" s="130"/>
      <c r="H27" s="130">
        <f>-[1]F.4!$K$24-[1]F.4!$K$27</f>
        <v>-11658.9905743698</v>
      </c>
      <c r="I27" s="130">
        <f t="shared" ref="I27:I33" si="10">H27-G27</f>
        <v>-11658.9905743698</v>
      </c>
      <c r="K27" s="130"/>
      <c r="L27" s="130">
        <f>-[1]F.4!$K$21</f>
        <v>-19241.530100829998</v>
      </c>
      <c r="M27" s="130">
        <f t="shared" ref="M27:M33" si="11">L27-K27</f>
        <v>-19241.530100829998</v>
      </c>
      <c r="O27" s="130"/>
      <c r="P27" s="130">
        <f>D27+H27+L27</f>
        <v>-188721.09767519982</v>
      </c>
      <c r="Q27" s="130">
        <f t="shared" ref="Q27:Q33" si="12">P27-O27</f>
        <v>-188721.09767519982</v>
      </c>
      <c r="R27" s="140"/>
      <c r="S27" s="359"/>
      <c r="T27" s="134"/>
    </row>
    <row r="28" spans="1:20">
      <c r="A28" s="132" t="s">
        <v>1578</v>
      </c>
      <c r="C28" s="130"/>
      <c r="D28" s="130">
        <f>[1]F.1!$H$113</f>
        <v>-12589.627419999999</v>
      </c>
      <c r="E28" s="130">
        <f t="shared" ref="E28:E33" si="13">D28-C28</f>
        <v>-12589.627419999999</v>
      </c>
      <c r="F28" s="130"/>
      <c r="G28" s="130"/>
      <c r="H28" s="130"/>
      <c r="I28" s="130">
        <f t="shared" si="10"/>
        <v>0</v>
      </c>
      <c r="K28" s="130"/>
      <c r="L28" s="130"/>
      <c r="M28" s="130">
        <f t="shared" si="11"/>
        <v>0</v>
      </c>
      <c r="O28" s="130"/>
      <c r="P28" s="130">
        <f t="shared" ref="P28:P33" si="14">D28+H28+L28</f>
        <v>-12589.627419999999</v>
      </c>
      <c r="Q28" s="130">
        <f t="shared" si="12"/>
        <v>-12589.627419999999</v>
      </c>
      <c r="R28" s="140"/>
      <c r="S28" s="359"/>
      <c r="T28" s="134"/>
    </row>
    <row r="29" spans="1:20">
      <c r="A29" s="132" t="s">
        <v>1579</v>
      </c>
      <c r="C29" s="130"/>
      <c r="D29" s="130">
        <f>-[1]F.8!$I$16</f>
        <v>-33461.379999999997</v>
      </c>
      <c r="E29" s="130">
        <f t="shared" si="13"/>
        <v>-33461.379999999997</v>
      </c>
      <c r="F29" s="130"/>
      <c r="G29" s="130"/>
      <c r="H29" s="130">
        <f>-[1]F.8!$I$20-[1]F.8!$I$22</f>
        <v>-49095.865981719573</v>
      </c>
      <c r="I29" s="130">
        <f t="shared" si="10"/>
        <v>-49095.865981719573</v>
      </c>
      <c r="K29" s="130"/>
      <c r="L29" s="130">
        <f>-[1]F.8!$I$18</f>
        <v>-51406.137799999997</v>
      </c>
      <c r="M29" s="130">
        <f t="shared" si="11"/>
        <v>-51406.137799999997</v>
      </c>
      <c r="O29" s="130"/>
      <c r="P29" s="130">
        <f t="shared" si="14"/>
        <v>-133963.38378171957</v>
      </c>
      <c r="Q29" s="130">
        <f t="shared" si="12"/>
        <v>-133963.38378171957</v>
      </c>
      <c r="R29" s="140"/>
      <c r="T29" s="432"/>
    </row>
    <row r="30" spans="1:20">
      <c r="A30" s="132" t="s">
        <v>1580</v>
      </c>
      <c r="C30" s="130"/>
      <c r="D30" s="336"/>
      <c r="E30" s="130">
        <f t="shared" si="13"/>
        <v>0</v>
      </c>
      <c r="F30" s="130"/>
      <c r="G30" s="130"/>
      <c r="H30" s="130">
        <f>-[1]F.9!$F$15</f>
        <v>-31835.762473260918</v>
      </c>
      <c r="I30" s="130">
        <f t="shared" si="10"/>
        <v>-31835.762473260918</v>
      </c>
      <c r="K30" s="130"/>
      <c r="L30" s="130">
        <f>-[1]F.9!$F$17</f>
        <v>-17933.073695999989</v>
      </c>
      <c r="M30" s="130">
        <f t="shared" si="11"/>
        <v>-17933.073695999989</v>
      </c>
      <c r="O30" s="130"/>
      <c r="P30" s="130">
        <f t="shared" si="14"/>
        <v>-49768.836169260903</v>
      </c>
      <c r="Q30" s="130">
        <f t="shared" si="12"/>
        <v>-49768.836169260903</v>
      </c>
      <c r="R30" s="140"/>
      <c r="T30" s="134"/>
    </row>
    <row r="31" spans="1:20">
      <c r="A31" s="132" t="s">
        <v>1581</v>
      </c>
      <c r="D31" s="141">
        <f>[1]F.6!$E$31</f>
        <v>214240.70666666667</v>
      </c>
      <c r="E31" s="130">
        <f t="shared" si="13"/>
        <v>214240.70666666667</v>
      </c>
      <c r="F31" s="130"/>
      <c r="I31" s="130">
        <f t="shared" si="10"/>
        <v>0</v>
      </c>
      <c r="M31" s="130">
        <f t="shared" si="11"/>
        <v>0</v>
      </c>
      <c r="O31" s="130"/>
      <c r="P31" s="130">
        <f t="shared" si="14"/>
        <v>214240.70666666667</v>
      </c>
      <c r="Q31" s="130">
        <f t="shared" si="12"/>
        <v>214240.70666666667</v>
      </c>
      <c r="S31" s="130"/>
      <c r="T31" s="134"/>
    </row>
    <row r="32" spans="1:20">
      <c r="A32" s="132" t="s">
        <v>1582</v>
      </c>
      <c r="D32" s="141">
        <f>-SUM([1]F.10!$F$33)</f>
        <v>0</v>
      </c>
      <c r="E32" s="130">
        <f t="shared" si="13"/>
        <v>0</v>
      </c>
      <c r="F32" s="130"/>
      <c r="H32" s="141">
        <f>-SUM([1]F.10!$F$15:$F$17,[1]F.10!$F$27,[1]F.10!$F$29)</f>
        <v>-825176.24808298377</v>
      </c>
      <c r="I32" s="130">
        <f t="shared" si="10"/>
        <v>-825176.24808298377</v>
      </c>
      <c r="L32" s="141">
        <f>-SUM([1]F.10!$F$19,[1]F.10!$F$31)</f>
        <v>-287422.07869947713</v>
      </c>
      <c r="M32" s="130">
        <f t="shared" si="11"/>
        <v>-287422.07869947713</v>
      </c>
      <c r="O32" s="130"/>
      <c r="P32" s="130">
        <f t="shared" si="14"/>
        <v>-1112598.3267824608</v>
      </c>
      <c r="Q32" s="130">
        <f t="shared" si="12"/>
        <v>-1112598.3267824608</v>
      </c>
      <c r="S32" s="130"/>
      <c r="T32" s="134"/>
    </row>
    <row r="33" spans="1:28">
      <c r="A33" s="132" t="s">
        <v>1583</v>
      </c>
      <c r="D33" s="141"/>
      <c r="E33" s="130">
        <f t="shared" si="13"/>
        <v>0</v>
      </c>
      <c r="F33" s="130"/>
      <c r="H33" s="141">
        <f>-[1]F.11!$F$19-L33</f>
        <v>-278266.71085701318</v>
      </c>
      <c r="I33" s="130">
        <f t="shared" si="10"/>
        <v>-278266.71085701318</v>
      </c>
      <c r="L33" s="141">
        <f>-[1]F.11!$F$17</f>
        <v>-31374.603935999992</v>
      </c>
      <c r="M33" s="130">
        <f t="shared" si="11"/>
        <v>-31374.603935999992</v>
      </c>
      <c r="O33" s="130"/>
      <c r="P33" s="130">
        <f t="shared" si="14"/>
        <v>-309641.31479301315</v>
      </c>
      <c r="Q33" s="130">
        <f t="shared" si="12"/>
        <v>-309641.31479301315</v>
      </c>
      <c r="T33" s="134"/>
    </row>
    <row r="34" spans="1:28">
      <c r="A34" s="132" t="s">
        <v>1584</v>
      </c>
      <c r="B34" s="132"/>
      <c r="C34" s="142">
        <f>SUM(C27:C32)+C25</f>
        <v>17683099.015571725</v>
      </c>
      <c r="D34" s="142">
        <f>SUM(D27:D32)+D25</f>
        <v>16670826.132496191</v>
      </c>
      <c r="E34" s="142">
        <f>SUM(E27:E32)+E25</f>
        <v>-1012272.8830755319</v>
      </c>
      <c r="F34" s="130"/>
      <c r="G34" s="142">
        <f>SUM(G27:G32)+G25</f>
        <v>10318517.494833441</v>
      </c>
      <c r="H34" s="142">
        <f>SUM(H27:H33)+H25</f>
        <v>8953540.5388873648</v>
      </c>
      <c r="I34" s="142">
        <f>SUM(I27:I33)+I25</f>
        <v>-1364976.9559460767</v>
      </c>
      <c r="K34" s="142">
        <f>SUM(K27:K33)+K25</f>
        <v>5535304.0725265676</v>
      </c>
      <c r="L34" s="142">
        <f>SUM(L27:L33)+L25</f>
        <v>7694357.8583047427</v>
      </c>
      <c r="M34" s="142">
        <f>SUM(M27:M33)+M25</f>
        <v>2159053.7857781756</v>
      </c>
      <c r="O34" s="142">
        <f>SUM(O27:O32)+O25</f>
        <v>33536920.582931731</v>
      </c>
      <c r="P34" s="142">
        <f>SUM(P27:P33)+P25</f>
        <v>33318724.529688299</v>
      </c>
      <c r="Q34" s="142">
        <f>SUM(Q27:Q33)+Q25</f>
        <v>-218196.05324343452</v>
      </c>
      <c r="R34" s="140">
        <f>Q34/O34</f>
        <v>-6.5061445550395327E-3</v>
      </c>
      <c r="S34" s="130"/>
      <c r="T34" s="432"/>
    </row>
    <row r="35" spans="1:28">
      <c r="A35" s="285"/>
      <c r="C35" s="130"/>
      <c r="G35" s="349"/>
      <c r="H35" s="131"/>
      <c r="I35" s="131"/>
      <c r="K35" s="349"/>
      <c r="L35" s="131"/>
      <c r="M35" s="143"/>
      <c r="O35" s="130"/>
      <c r="P35" s="130"/>
      <c r="S35" s="130"/>
    </row>
    <row r="36" spans="1:28">
      <c r="G36" s="130"/>
      <c r="H36" s="130"/>
      <c r="P36" s="130"/>
    </row>
    <row r="37" spans="1:28">
      <c r="A37" s="144" t="s">
        <v>1585</v>
      </c>
      <c r="D37" s="130"/>
      <c r="G37" s="145"/>
      <c r="H37" s="145"/>
      <c r="I37" s="145"/>
      <c r="K37" s="145"/>
      <c r="L37" s="145"/>
      <c r="M37" s="145"/>
      <c r="S37" s="130"/>
    </row>
    <row r="38" spans="1:28">
      <c r="A38" s="132" t="s">
        <v>321</v>
      </c>
      <c r="G38" s="130">
        <f>+'Div 2 forecast'!AH$42+'Div 12 forecast'!AH$27</f>
        <v>99696417.198718503</v>
      </c>
      <c r="H38" s="130">
        <f>+'Div 2 forecast'!AI$42+'Div 12 forecast'!AI$27</f>
        <v>109873739.46684441</v>
      </c>
      <c r="I38" s="145"/>
      <c r="K38" s="130">
        <f>+'Div 91 forecast'!AH$41</f>
        <v>2909945.5552676376</v>
      </c>
      <c r="L38" s="130">
        <f>+'Div 91 forecast'!AI$41</f>
        <v>3209386.840804372</v>
      </c>
      <c r="M38" s="145"/>
      <c r="O38" s="130"/>
      <c r="P38" s="130"/>
      <c r="S38" s="130"/>
      <c r="Z38" s="146"/>
      <c r="AA38" s="146"/>
      <c r="AB38" s="146"/>
    </row>
    <row r="39" spans="1:28">
      <c r="A39" s="132" t="s">
        <v>323</v>
      </c>
      <c r="G39" s="130">
        <f>+'Div 2 forecast'!AH$76+'Div 12 forecast'!AH$40</f>
        <v>25796521.490148358</v>
      </c>
      <c r="H39" s="130">
        <f>+'Div 2 forecast'!AI$76+'Div 12 forecast'!AI$40</f>
        <v>30928027.636898622</v>
      </c>
      <c r="I39" s="145"/>
      <c r="K39" s="130">
        <f>+'Div 91 forecast'!AH$66</f>
        <v>1615311.6654557609</v>
      </c>
      <c r="L39" s="130">
        <f>+'Div 91 forecast'!AI$66</f>
        <v>3140323.6967343967</v>
      </c>
      <c r="M39" s="145"/>
      <c r="O39" s="130"/>
      <c r="P39" s="130"/>
      <c r="S39" s="130"/>
    </row>
    <row r="40" spans="1:28">
      <c r="A40" s="132" t="s">
        <v>322</v>
      </c>
      <c r="G40" s="130">
        <f>+'Div 2 forecast'!AH$104+'Div 12 forecast'!AH$54</f>
        <v>40256786.292429939</v>
      </c>
      <c r="H40" s="130">
        <f>+'Div 2 forecast'!AI$104+'Div 12 forecast'!AI$54</f>
        <v>35123558.578439996</v>
      </c>
      <c r="I40" s="145"/>
      <c r="K40" s="130">
        <f>+'Div 91 forecast'!AH$94</f>
        <v>872344.76594310533</v>
      </c>
      <c r="L40" s="130">
        <f>+'Div 91 forecast'!AI$94</f>
        <v>664004.52406960796</v>
      </c>
      <c r="M40" s="145"/>
      <c r="O40" s="130"/>
      <c r="P40" s="130"/>
      <c r="S40" s="130"/>
    </row>
    <row r="41" spans="1:28">
      <c r="A41" s="132" t="s">
        <v>324</v>
      </c>
      <c r="G41" s="130">
        <f>+'Div 2 forecast'!AH$112+'Div 12 forecast'!AH$58</f>
        <v>60360837.40185333</v>
      </c>
      <c r="H41" s="130">
        <f>+'Div 2 forecast'!AI$112+'Div 12 forecast'!AI$58</f>
        <v>64343747.284620903</v>
      </c>
      <c r="I41" s="145"/>
      <c r="K41" s="130">
        <f>+'Div 91 forecast'!AH$101</f>
        <v>95193.979460962437</v>
      </c>
      <c r="L41" s="130">
        <f>+'Div 91 forecast'!AI$101</f>
        <v>186329.183973298</v>
      </c>
      <c r="M41" s="145"/>
      <c r="S41" s="130"/>
    </row>
    <row r="42" spans="1:28">
      <c r="A42" s="132" t="s">
        <v>325</v>
      </c>
      <c r="G42" s="130">
        <f>+'Div 2 forecast'!AH$130+'Div 12 forecast'!AH$69</f>
        <v>9215423.9499999993</v>
      </c>
      <c r="H42" s="130">
        <f>+'Div 2 forecast'!AI$130+'Div 12 forecast'!AI$69</f>
        <v>8968377.9800000004</v>
      </c>
      <c r="I42" s="145"/>
      <c r="K42" s="130">
        <f>+'Div 91 forecast'!AH$127</f>
        <v>371100.60331146338</v>
      </c>
      <c r="L42" s="130">
        <f>+'Div 91 forecast'!AI$127</f>
        <v>556236.9553250242</v>
      </c>
      <c r="M42" s="145"/>
      <c r="P42" s="130"/>
      <c r="S42" s="130"/>
    </row>
    <row r="43" spans="1:28">
      <c r="A43" s="132" t="s">
        <v>326</v>
      </c>
      <c r="G43" s="130">
        <f>+'Div 2 forecast'!AH$147+'Div 12 forecast'!AH$77</f>
        <v>237713.83199999999</v>
      </c>
      <c r="H43" s="130">
        <f>+'Div 2 forecast'!AI$147+'Div 12 forecast'!AI$77</f>
        <v>270763.47199999995</v>
      </c>
      <c r="I43" s="145"/>
      <c r="K43" s="130">
        <f>+'Div 91 forecast'!AH$146</f>
        <v>113197.86583134561</v>
      </c>
      <c r="L43" s="130">
        <f>+'Div 91 forecast'!AI$146</f>
        <v>163813.36712032283</v>
      </c>
      <c r="M43" s="145"/>
      <c r="S43" s="130"/>
    </row>
    <row r="44" spans="1:28">
      <c r="A44" s="132" t="s">
        <v>327</v>
      </c>
      <c r="G44" s="130">
        <f>+'Div 2 forecast'!AH$170+'Div 12 forecast'!AH$87</f>
        <v>1452926.4499999995</v>
      </c>
      <c r="H44" s="130">
        <f>+'Div 2 forecast'!AI$170+'Div 12 forecast'!AI$87</f>
        <v>1391308.2</v>
      </c>
      <c r="I44" s="145"/>
      <c r="K44" s="130">
        <f>+'Div 91 forecast'!AH$160</f>
        <v>47756.83258200001</v>
      </c>
      <c r="L44" s="130">
        <f>+'Div 91 forecast'!AI$160</f>
        <v>58759.370328000012</v>
      </c>
      <c r="M44" s="145"/>
      <c r="S44" s="130"/>
    </row>
    <row r="45" spans="1:28">
      <c r="A45" s="132" t="s">
        <v>304</v>
      </c>
      <c r="G45" s="130">
        <f>+'Div 2 forecast'!AH$186+'Div 12 forecast'!AH$94</f>
        <v>43424232.120643646</v>
      </c>
      <c r="H45" s="130">
        <f>+'Div 2 forecast'!AI$186+'Div 12 forecast'!AI$94</f>
        <v>45801360.266414993</v>
      </c>
      <c r="I45" s="145"/>
      <c r="K45" s="130">
        <f>+'Div 91 forecast'!AH$166</f>
        <v>210891.72120000003</v>
      </c>
      <c r="L45" s="130">
        <f>+'Div 91 forecast'!AI$166</f>
        <v>284895.35480000003</v>
      </c>
      <c r="M45" s="145"/>
      <c r="S45" s="130"/>
    </row>
    <row r="46" spans="1:28">
      <c r="A46" s="132" t="s">
        <v>328</v>
      </c>
      <c r="G46" s="130">
        <f>+'Div 2 forecast'!AH$201+'Div 12 forecast'!AH$106</f>
        <v>5098261.0864999993</v>
      </c>
      <c r="H46" s="130">
        <f>+'Div 2 forecast'!AI$201+'Div 12 forecast'!AI$106</f>
        <v>4856025.7732999995</v>
      </c>
      <c r="I46" s="145"/>
      <c r="K46" s="130">
        <f>+'Div 91 forecast'!AH$183</f>
        <v>234130.63272871909</v>
      </c>
      <c r="L46" s="130">
        <f>+'Div 91 forecast'!AI$183</f>
        <v>365781.56396810716</v>
      </c>
      <c r="M46" s="145"/>
      <c r="S46" s="130"/>
    </row>
    <row r="47" spans="1:28">
      <c r="A47" s="132" t="s">
        <v>329</v>
      </c>
      <c r="G47" s="130">
        <f>+'Div 2 forecast'!AH$213+'Div 12 forecast'!AH$110</f>
        <v>768923.48</v>
      </c>
      <c r="H47" s="130">
        <f>+'Div 2 forecast'!AI$213+'Div 12 forecast'!AI$110</f>
        <v>292311.70999999996</v>
      </c>
      <c r="I47" s="145"/>
      <c r="K47" s="130">
        <f>+'Div 91 forecast'!AH$197</f>
        <v>719326.98010000016</v>
      </c>
      <c r="L47" s="130">
        <f>+'Div 91 forecast'!AI$197</f>
        <v>951844.9604000001</v>
      </c>
      <c r="M47" s="145"/>
      <c r="S47" s="130"/>
    </row>
    <row r="48" spans="1:28">
      <c r="A48" s="132" t="s">
        <v>330</v>
      </c>
      <c r="G48" s="130">
        <f>+'Div 2 forecast'!AH$233+'Div 12 forecast'!AH$115</f>
        <v>7272067.6900000004</v>
      </c>
      <c r="H48" s="130">
        <f>+'Div 2 forecast'!AI$233+'Div 12 forecast'!AI$115</f>
        <v>7095487.9600000009</v>
      </c>
      <c r="I48" s="145"/>
      <c r="K48" s="130">
        <f>+'Div 91 forecast'!AH$201</f>
        <v>2330.1799999999998</v>
      </c>
      <c r="L48" s="130">
        <f>+'Div 91 forecast'!AI$201</f>
        <v>0</v>
      </c>
      <c r="M48" s="145"/>
      <c r="S48" s="130"/>
    </row>
    <row r="49" spans="1:19">
      <c r="A49" s="132" t="s">
        <v>1574</v>
      </c>
      <c r="G49" s="130">
        <f>+'Div 2 forecast'!AH$243+'Div 12 forecast'!AH$121</f>
        <v>1319737.8699999999</v>
      </c>
      <c r="H49" s="130">
        <f>+'Div 2 forecast'!AI$243+'Div 12 forecast'!AI$121</f>
        <v>1281928.1599999997</v>
      </c>
      <c r="I49" s="145"/>
      <c r="K49" s="130">
        <f>+'Div 91 forecast'!AH$207</f>
        <v>113517.81949999998</v>
      </c>
      <c r="L49" s="130">
        <f>+'Div 91 forecast'!AI$207</f>
        <v>207169.99800000002</v>
      </c>
      <c r="M49" s="145"/>
      <c r="S49" s="130"/>
    </row>
    <row r="50" spans="1:19">
      <c r="A50" s="132" t="s">
        <v>331</v>
      </c>
      <c r="G50" s="130">
        <f>+'Div 2 forecast'!AH$254+'Div 12 forecast'!AH$125</f>
        <v>555974.55999999982</v>
      </c>
      <c r="H50" s="130">
        <f>+'Div 2 forecast'!AI$254+'Div 12 forecast'!AI$125</f>
        <v>603183.57999999984</v>
      </c>
      <c r="I50" s="145"/>
      <c r="K50" s="130">
        <f>+'Div 91 forecast'!AH$214</f>
        <v>15278.901499999998</v>
      </c>
      <c r="L50" s="130">
        <f>+'Div 91 forecast'!AI$214</f>
        <v>11512.126</v>
      </c>
      <c r="M50" s="145"/>
      <c r="S50" s="130"/>
    </row>
    <row r="51" spans="1:19">
      <c r="A51" s="132" t="s">
        <v>332</v>
      </c>
      <c r="G51" s="130">
        <f>+'Div 2 forecast'!AH$279+'Div 12 forecast'!AH$140</f>
        <v>2461516.8600000003</v>
      </c>
      <c r="H51" s="130">
        <f>+'Div 2 forecast'!AI$279+'Div 12 forecast'!AI$140</f>
        <v>2315092.09</v>
      </c>
      <c r="I51" s="145"/>
      <c r="K51" s="130">
        <f>+'Div 91 forecast'!AH$242</f>
        <v>622074.74010000017</v>
      </c>
      <c r="L51" s="130">
        <f>+'Div 91 forecast'!AI$242</f>
        <v>684477.52040000004</v>
      </c>
      <c r="M51" s="145"/>
      <c r="S51" s="130"/>
    </row>
    <row r="52" spans="1:19">
      <c r="A52" s="132" t="s">
        <v>333</v>
      </c>
      <c r="G52" s="130">
        <f>+'Div 2 forecast'!AH$299+'Div 12 forecast'!AH$152</f>
        <v>1565049.5599999996</v>
      </c>
      <c r="H52" s="130">
        <f>+'Div 2 forecast'!AI$299+'Div 12 forecast'!AI$152</f>
        <v>1864460.0399999996</v>
      </c>
      <c r="I52" s="145"/>
      <c r="K52" s="130">
        <f>+'Div 91 forecast'!AH$254</f>
        <v>173320.48</v>
      </c>
      <c r="L52" s="130">
        <f>+'Div 91 forecast'!AI$254</f>
        <v>235057.92000000001</v>
      </c>
      <c r="M52" s="145"/>
      <c r="S52" s="130"/>
    </row>
    <row r="53" spans="1:19">
      <c r="A53" s="132" t="s">
        <v>334</v>
      </c>
      <c r="G53" s="130">
        <f>+'Div 2 forecast'!AH$319+'Div 12 forecast'!AH$157</f>
        <v>37779109.643000007</v>
      </c>
      <c r="H53" s="130">
        <f>+'Div 2 forecast'!AI$319+'Div 12 forecast'!AI$157</f>
        <v>23427957.518000003</v>
      </c>
      <c r="I53" s="145"/>
      <c r="K53" s="130">
        <f>+'Div 91 forecast'!AH$265</f>
        <v>3073791.8539999998</v>
      </c>
      <c r="L53" s="130">
        <f>+'Div 91 forecast'!AI$265</f>
        <v>5472805.061999999</v>
      </c>
      <c r="M53" s="145"/>
      <c r="S53" s="130"/>
    </row>
    <row r="54" spans="1:19">
      <c r="A54" s="132" t="s">
        <v>335</v>
      </c>
      <c r="G54" s="130">
        <f>+'Div 2 forecast'!AH$322+0</f>
        <v>4465529.1899999995</v>
      </c>
      <c r="H54" s="130">
        <f>+'Div 2 forecast'!AI$322+0</f>
        <v>0</v>
      </c>
      <c r="I54" s="145"/>
      <c r="K54" s="130">
        <f>+'Div 91 forecast'!AH$268</f>
        <v>1358.48</v>
      </c>
      <c r="L54" s="130">
        <f>+'Div 91 forecast'!AI$268</f>
        <v>0</v>
      </c>
      <c r="M54" s="145"/>
      <c r="S54" s="130"/>
    </row>
    <row r="55" spans="1:19">
      <c r="A55" s="132" t="s">
        <v>336</v>
      </c>
      <c r="G55" s="130">
        <f>+'Div 2 forecast'!AH$331+'Div 12 forecast'!AH$161</f>
        <v>-118754951.26497424</v>
      </c>
      <c r="H55" s="130">
        <f>+'Div 2 forecast'!AI$331+'Div 12 forecast'!AI$161</f>
        <v>-127202465.30351579</v>
      </c>
      <c r="I55" s="145"/>
      <c r="K55" s="130">
        <f>+'Div 91 forecast'!AH$274</f>
        <v>-113618.55993963403</v>
      </c>
      <c r="L55" s="130">
        <f>+'Div 91 forecast'!AI$274</f>
        <v>20800.040241464005</v>
      </c>
      <c r="M55" s="145"/>
      <c r="S55" s="130"/>
    </row>
    <row r="56" spans="1:19">
      <c r="H56" s="145"/>
      <c r="I56" s="145"/>
      <c r="L56" s="145"/>
      <c r="M56" s="145"/>
      <c r="S56" s="130"/>
    </row>
    <row r="57" spans="1:19">
      <c r="A57" s="132" t="s">
        <v>1575</v>
      </c>
      <c r="G57" s="130">
        <f>SUM(G38:G56)</f>
        <v>222972077.41031951</v>
      </c>
      <c r="H57" s="130">
        <f>SUM(H38:H56)</f>
        <v>211234864.41300309</v>
      </c>
      <c r="I57" s="145"/>
      <c r="K57" s="130">
        <f>SUM(K38:K56)</f>
        <v>11077254.49704136</v>
      </c>
      <c r="L57" s="130">
        <f>SUM(L38:L56)</f>
        <v>16213198.484164592</v>
      </c>
      <c r="M57" s="145"/>
      <c r="S57" s="130"/>
    </row>
    <row r="59" spans="1:19">
      <c r="G59" s="147"/>
    </row>
    <row r="60" spans="1:19">
      <c r="G60" s="147"/>
    </row>
    <row r="61" spans="1:19">
      <c r="G61" s="147"/>
    </row>
    <row r="64" spans="1:19">
      <c r="C64" s="130"/>
      <c r="D64" s="130"/>
      <c r="E64" s="130"/>
      <c r="F64" s="130"/>
      <c r="G64" s="146"/>
      <c r="H64" s="146"/>
      <c r="I64" s="130"/>
      <c r="K64" s="130"/>
      <c r="L64" s="130"/>
    </row>
    <row r="65" spans="3:12">
      <c r="C65" s="130"/>
      <c r="D65" s="130"/>
      <c r="E65" s="130"/>
      <c r="F65" s="130"/>
      <c r="G65" s="146"/>
      <c r="H65" s="146"/>
      <c r="I65" s="130"/>
      <c r="K65" s="130"/>
      <c r="L65" s="130"/>
    </row>
    <row r="66" spans="3:12">
      <c r="C66" s="130"/>
      <c r="D66" s="130"/>
      <c r="E66" s="130"/>
      <c r="F66" s="130"/>
      <c r="G66" s="146"/>
      <c r="H66" s="146"/>
      <c r="I66" s="130"/>
      <c r="K66" s="130"/>
      <c r="L66" s="130"/>
    </row>
    <row r="67" spans="3:12">
      <c r="C67" s="130"/>
      <c r="D67" s="130"/>
      <c r="E67" s="130"/>
      <c r="F67" s="130"/>
      <c r="G67" s="146"/>
      <c r="H67" s="146"/>
      <c r="I67" s="130"/>
      <c r="K67" s="130"/>
      <c r="L67" s="130"/>
    </row>
    <row r="68" spans="3:12">
      <c r="C68" s="130"/>
      <c r="D68" s="130"/>
      <c r="E68" s="130"/>
      <c r="F68" s="130"/>
      <c r="G68" s="146"/>
      <c r="H68" s="146"/>
      <c r="I68" s="130"/>
      <c r="K68" s="130"/>
      <c r="L68" s="130"/>
    </row>
    <row r="69" spans="3:12">
      <c r="C69" s="130"/>
      <c r="D69" s="130"/>
      <c r="E69" s="130"/>
      <c r="F69" s="130"/>
      <c r="G69" s="146"/>
      <c r="H69" s="146"/>
      <c r="I69" s="130"/>
      <c r="K69" s="130"/>
      <c r="L69" s="130"/>
    </row>
    <row r="70" spans="3:12">
      <c r="C70" s="130"/>
      <c r="D70" s="130"/>
      <c r="E70" s="130"/>
      <c r="F70" s="130"/>
      <c r="G70" s="146"/>
      <c r="H70" s="146"/>
      <c r="I70" s="130"/>
      <c r="K70" s="130"/>
      <c r="L70" s="130"/>
    </row>
    <row r="71" spans="3:12">
      <c r="C71" s="130"/>
      <c r="D71" s="130"/>
      <c r="E71" s="130"/>
      <c r="F71" s="130"/>
      <c r="G71" s="146"/>
      <c r="H71" s="146"/>
      <c r="I71" s="130"/>
      <c r="K71" s="130"/>
      <c r="L71" s="130"/>
    </row>
    <row r="72" spans="3:12">
      <c r="C72" s="130"/>
      <c r="D72" s="130"/>
      <c r="E72" s="130"/>
      <c r="F72" s="130"/>
      <c r="G72" s="146"/>
      <c r="H72" s="146"/>
      <c r="I72" s="130"/>
      <c r="K72" s="130"/>
      <c r="L72" s="130"/>
    </row>
    <row r="73" spans="3:12">
      <c r="C73" s="130"/>
      <c r="D73" s="130"/>
      <c r="E73" s="130"/>
      <c r="F73" s="130"/>
      <c r="G73" s="146"/>
      <c r="H73" s="146"/>
      <c r="I73" s="130"/>
      <c r="K73" s="130"/>
      <c r="L73" s="130"/>
    </row>
    <row r="74" spans="3:12">
      <c r="C74" s="130"/>
      <c r="D74" s="130"/>
      <c r="E74" s="130"/>
      <c r="F74" s="130"/>
      <c r="G74" s="146"/>
      <c r="H74" s="146"/>
      <c r="I74" s="130"/>
      <c r="K74" s="130"/>
      <c r="L74" s="130"/>
    </row>
    <row r="75" spans="3:12">
      <c r="C75" s="130"/>
      <c r="D75" s="130"/>
      <c r="E75" s="130"/>
      <c r="F75" s="130"/>
      <c r="G75" s="146"/>
      <c r="H75" s="146"/>
      <c r="I75" s="130"/>
      <c r="K75" s="130"/>
      <c r="L75" s="130"/>
    </row>
    <row r="76" spans="3:12">
      <c r="C76" s="130"/>
      <c r="D76" s="130"/>
      <c r="E76" s="130"/>
      <c r="F76" s="130"/>
      <c r="G76" s="146"/>
      <c r="H76" s="146"/>
      <c r="I76" s="130"/>
      <c r="K76" s="130"/>
      <c r="L76" s="130"/>
    </row>
    <row r="77" spans="3:12">
      <c r="C77" s="130"/>
      <c r="D77" s="130"/>
      <c r="E77" s="130"/>
      <c r="F77" s="130"/>
      <c r="G77" s="146"/>
      <c r="H77" s="146"/>
      <c r="I77" s="130"/>
      <c r="K77" s="130"/>
      <c r="L77" s="130"/>
    </row>
    <row r="78" spans="3:12">
      <c r="C78" s="130"/>
      <c r="D78" s="130"/>
      <c r="E78" s="130"/>
      <c r="F78" s="130"/>
      <c r="G78" s="146"/>
      <c r="H78" s="146"/>
      <c r="I78" s="130"/>
      <c r="K78" s="130"/>
      <c r="L78" s="130"/>
    </row>
    <row r="79" spans="3:12">
      <c r="C79" s="130"/>
      <c r="D79" s="130"/>
      <c r="E79" s="130"/>
      <c r="F79" s="130"/>
      <c r="G79" s="146"/>
      <c r="H79" s="146"/>
      <c r="I79" s="130"/>
      <c r="K79" s="130"/>
      <c r="L79" s="130"/>
    </row>
    <row r="80" spans="3:12">
      <c r="C80" s="130"/>
      <c r="D80" s="130"/>
      <c r="E80" s="130"/>
      <c r="F80" s="130"/>
      <c r="G80" s="146"/>
      <c r="H80" s="146"/>
      <c r="I80" s="130"/>
      <c r="K80" s="130"/>
      <c r="L80" s="130"/>
    </row>
    <row r="81" spans="3:12">
      <c r="C81" s="148"/>
      <c r="D81" s="148"/>
      <c r="E81" s="148"/>
      <c r="F81" s="130"/>
      <c r="G81" s="146"/>
      <c r="H81" s="146"/>
      <c r="I81" s="130"/>
      <c r="K81" s="130"/>
      <c r="L81" s="130"/>
    </row>
    <row r="82" spans="3:12">
      <c r="D82" s="130"/>
      <c r="E82" s="130"/>
      <c r="F82" s="130"/>
      <c r="L82" s="130"/>
    </row>
  </sheetData>
  <mergeCells count="4">
    <mergeCell ref="C3:E3"/>
    <mergeCell ref="G3:I3"/>
    <mergeCell ref="K3:M3"/>
    <mergeCell ref="O3:Q3"/>
  </mergeCells>
  <pageMargins left="0.7" right="0.7" top="0.75" bottom="0.75" header="0.3" footer="0.3"/>
  <pageSetup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A1:O425"/>
  <sheetViews>
    <sheetView zoomScale="80" zoomScaleNormal="80" workbookViewId="0">
      <pane xSplit="2" ySplit="8" topLeftCell="C9" activePane="bottomRight" state="frozen"/>
      <selection activeCell="E39" sqref="E39"/>
      <selection pane="topRight" activeCell="E39" sqref="E39"/>
      <selection pane="bottomLeft" activeCell="E39" sqref="E39"/>
      <selection pane="bottomRight" activeCell="E277" sqref="E277"/>
    </sheetView>
  </sheetViews>
  <sheetFormatPr defaultRowHeight="12.75"/>
  <cols>
    <col min="1" max="1" width="26" customWidth="1"/>
    <col min="2" max="2" width="72.7109375" customWidth="1"/>
    <col min="3" max="8" width="13.7109375" style="3" customWidth="1"/>
    <col min="9" max="14" width="13.7109375" style="3" bestFit="1" customWidth="1"/>
    <col min="15" max="15" width="13.85546875" customWidth="1"/>
  </cols>
  <sheetData>
    <row r="1" spans="1:15">
      <c r="B1" s="15" t="s">
        <v>0</v>
      </c>
    </row>
    <row r="2" spans="1:15">
      <c r="B2" s="16" t="s">
        <v>357</v>
      </c>
    </row>
    <row r="3" spans="1:15">
      <c r="B3" s="15" t="s">
        <v>1</v>
      </c>
    </row>
    <row r="4" spans="1:15">
      <c r="B4" s="15" t="s">
        <v>2</v>
      </c>
    </row>
    <row r="5" spans="1:15">
      <c r="B5" s="15" t="s">
        <v>133</v>
      </c>
    </row>
    <row r="7" spans="1:15">
      <c r="C7" s="14" t="s">
        <v>1043</v>
      </c>
      <c r="D7" s="14" t="s">
        <v>1043</v>
      </c>
      <c r="E7" s="14" t="s">
        <v>1043</v>
      </c>
      <c r="F7" s="14" t="s">
        <v>1044</v>
      </c>
      <c r="G7" s="14" t="s">
        <v>1044</v>
      </c>
      <c r="H7" s="14" t="s">
        <v>1044</v>
      </c>
      <c r="I7" s="14" t="s">
        <v>1044</v>
      </c>
      <c r="J7" s="14" t="s">
        <v>1044</v>
      </c>
      <c r="K7" s="14" t="s">
        <v>1044</v>
      </c>
      <c r="L7" s="14" t="s">
        <v>1044</v>
      </c>
      <c r="M7" s="14" t="s">
        <v>1044</v>
      </c>
      <c r="N7" s="14" t="s">
        <v>1044</v>
      </c>
    </row>
    <row r="8" spans="1:15">
      <c r="C8" s="14" t="s">
        <v>339</v>
      </c>
      <c r="D8" s="14" t="s">
        <v>340</v>
      </c>
      <c r="E8" s="14" t="s">
        <v>341</v>
      </c>
      <c r="F8" s="14" t="s">
        <v>342</v>
      </c>
      <c r="G8" s="14" t="s">
        <v>343</v>
      </c>
      <c r="H8" s="14" t="s">
        <v>344</v>
      </c>
      <c r="I8" s="14" t="s">
        <v>470</v>
      </c>
      <c r="J8" s="14" t="s">
        <v>471</v>
      </c>
      <c r="K8" s="14" t="s">
        <v>472</v>
      </c>
      <c r="L8" s="14" t="s">
        <v>473</v>
      </c>
      <c r="M8" s="14" t="s">
        <v>474</v>
      </c>
      <c r="N8" s="14" t="s">
        <v>475</v>
      </c>
      <c r="O8" s="57" t="s">
        <v>1333</v>
      </c>
    </row>
    <row r="10" spans="1:15">
      <c r="A10" s="15" t="s">
        <v>746</v>
      </c>
      <c r="B10" s="15" t="s">
        <v>134</v>
      </c>
      <c r="C10" s="3">
        <v>3015.7799999999997</v>
      </c>
      <c r="D10" s="3">
        <v>3133.6299999999997</v>
      </c>
      <c r="E10" s="3">
        <v>3584.5399999999995</v>
      </c>
      <c r="F10" s="3">
        <v>2136.79</v>
      </c>
      <c r="G10" s="3">
        <v>1674.1299999999999</v>
      </c>
      <c r="H10" s="3">
        <v>7622.9599999999991</v>
      </c>
      <c r="I10" s="3">
        <v>8432.8799999999992</v>
      </c>
      <c r="J10" s="3">
        <v>2079.7400000000002</v>
      </c>
      <c r="K10" s="3">
        <v>4601.91</v>
      </c>
      <c r="L10" s="3">
        <v>5730.829999999999</v>
      </c>
      <c r="M10" s="3">
        <v>8057.9900000000007</v>
      </c>
      <c r="N10" s="3">
        <v>5229.05</v>
      </c>
      <c r="O10" s="3">
        <f>SUM(C10:N10)</f>
        <v>55300.229999999996</v>
      </c>
    </row>
    <row r="11" spans="1:15">
      <c r="A11" s="15" t="s">
        <v>938</v>
      </c>
      <c r="B11" s="15" t="s">
        <v>371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244.94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f t="shared" ref="O11:O74" si="0">SUM(C11:N11)</f>
        <v>244.94</v>
      </c>
    </row>
    <row r="12" spans="1:15">
      <c r="A12" s="15" t="s">
        <v>747</v>
      </c>
      <c r="B12" s="15" t="s">
        <v>373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55.02</v>
      </c>
      <c r="N12" s="3">
        <v>0</v>
      </c>
      <c r="O12" s="3">
        <f t="shared" si="0"/>
        <v>55.02</v>
      </c>
    </row>
    <row r="13" spans="1:15">
      <c r="A13" s="15" t="s">
        <v>748</v>
      </c>
      <c r="B13" s="15" t="s">
        <v>135</v>
      </c>
      <c r="C13" s="3">
        <v>0</v>
      </c>
      <c r="D13" s="3">
        <v>0</v>
      </c>
      <c r="E13" s="3">
        <v>504.4</v>
      </c>
      <c r="F13" s="3">
        <v>0</v>
      </c>
      <c r="G13" s="3">
        <v>0</v>
      </c>
      <c r="H13" s="3">
        <v>59.18</v>
      </c>
      <c r="I13" s="3">
        <v>0</v>
      </c>
      <c r="J13" s="3">
        <v>0</v>
      </c>
      <c r="K13" s="3">
        <v>82.53</v>
      </c>
      <c r="L13" s="3">
        <v>0</v>
      </c>
      <c r="M13" s="3">
        <v>0</v>
      </c>
      <c r="N13" s="3">
        <v>0</v>
      </c>
      <c r="O13" s="3">
        <f t="shared" si="0"/>
        <v>646.1099999999999</v>
      </c>
    </row>
    <row r="14" spans="1:15">
      <c r="A14" s="15" t="s">
        <v>749</v>
      </c>
      <c r="B14" s="15" t="s">
        <v>136</v>
      </c>
      <c r="C14" s="3">
        <v>17158.57</v>
      </c>
      <c r="D14" s="3">
        <v>21986.230000000003</v>
      </c>
      <c r="E14" s="3">
        <v>17754.47</v>
      </c>
      <c r="F14" s="3">
        <v>19299.680000000004</v>
      </c>
      <c r="G14" s="3">
        <v>17873.719999999998</v>
      </c>
      <c r="H14" s="3">
        <v>28399.260000000002</v>
      </c>
      <c r="I14" s="3">
        <v>18074.830000000002</v>
      </c>
      <c r="J14" s="3">
        <v>24546.600000000002</v>
      </c>
      <c r="K14" s="3">
        <v>22628.420000000002</v>
      </c>
      <c r="L14" s="3">
        <v>18845.500000000004</v>
      </c>
      <c r="M14" s="3">
        <v>31707.64</v>
      </c>
      <c r="N14" s="3">
        <v>22389.100000000002</v>
      </c>
      <c r="O14" s="3">
        <f t="shared" si="0"/>
        <v>260664.02000000005</v>
      </c>
    </row>
    <row r="15" spans="1:15">
      <c r="A15" s="15" t="s">
        <v>477</v>
      </c>
      <c r="B15" s="15" t="s">
        <v>4</v>
      </c>
      <c r="C15" s="3">
        <v>27059.190000000006</v>
      </c>
      <c r="D15" s="3">
        <v>28433.420000000002</v>
      </c>
      <c r="E15" s="3">
        <v>26642.23</v>
      </c>
      <c r="F15" s="3">
        <v>21431.420000000002</v>
      </c>
      <c r="G15" s="3">
        <v>16372.690000000002</v>
      </c>
      <c r="H15" s="3">
        <v>18272.63</v>
      </c>
      <c r="I15" s="3">
        <v>10065.299999999999</v>
      </c>
      <c r="J15" s="3">
        <v>19461.669999999998</v>
      </c>
      <c r="K15" s="3">
        <v>25219.800000000003</v>
      </c>
      <c r="L15" s="3">
        <v>23972.380000000005</v>
      </c>
      <c r="M15" s="3">
        <v>33535.279999999999</v>
      </c>
      <c r="N15" s="3">
        <v>16068.88</v>
      </c>
      <c r="O15" s="3">
        <f t="shared" si="0"/>
        <v>266534.88999999996</v>
      </c>
    </row>
    <row r="16" spans="1:15">
      <c r="A16" s="15" t="s">
        <v>750</v>
      </c>
      <c r="B16" s="15" t="s">
        <v>137</v>
      </c>
      <c r="C16" s="3">
        <v>9823.2099999999991</v>
      </c>
      <c r="D16" s="3">
        <v>9823.2099999999991</v>
      </c>
      <c r="E16" s="3">
        <v>9823.2199999999993</v>
      </c>
      <c r="F16" s="3">
        <v>9972.8200000000015</v>
      </c>
      <c r="G16" s="3">
        <v>10122.42</v>
      </c>
      <c r="H16" s="3">
        <v>15183.630000000001</v>
      </c>
      <c r="I16" s="3">
        <v>10122.43</v>
      </c>
      <c r="J16" s="3">
        <v>10122.42</v>
      </c>
      <c r="K16" s="3">
        <v>10122.42</v>
      </c>
      <c r="L16" s="3">
        <v>10164.820000000002</v>
      </c>
      <c r="M16" s="3">
        <v>15310.8</v>
      </c>
      <c r="N16" s="3">
        <v>10360.33</v>
      </c>
      <c r="O16" s="3">
        <f t="shared" si="0"/>
        <v>130951.73000000001</v>
      </c>
    </row>
    <row r="17" spans="1:15">
      <c r="A17" s="15" t="s">
        <v>751</v>
      </c>
      <c r="B17" s="15" t="s">
        <v>138</v>
      </c>
      <c r="C17" s="3">
        <v>1203.3699999999999</v>
      </c>
      <c r="D17" s="3">
        <v>1203.3800000000001</v>
      </c>
      <c r="E17" s="3">
        <v>7895.68</v>
      </c>
      <c r="F17" s="3">
        <v>8014.12</v>
      </c>
      <c r="G17" s="3">
        <v>8132.52</v>
      </c>
      <c r="H17" s="3">
        <v>12419.2</v>
      </c>
      <c r="I17" s="3">
        <v>8132.55</v>
      </c>
      <c r="J17" s="3">
        <v>8132.53</v>
      </c>
      <c r="K17" s="3">
        <v>8132.5300000000007</v>
      </c>
      <c r="L17" s="3">
        <v>8132.53</v>
      </c>
      <c r="M17" s="3">
        <v>12198.810000000001</v>
      </c>
      <c r="N17" s="3">
        <v>8254.5499999999993</v>
      </c>
      <c r="O17" s="3">
        <f t="shared" si="0"/>
        <v>91851.77</v>
      </c>
    </row>
    <row r="18" spans="1:15">
      <c r="A18" s="15" t="s">
        <v>478</v>
      </c>
      <c r="B18" s="15" t="s">
        <v>5</v>
      </c>
      <c r="C18" s="3">
        <v>14512.47</v>
      </c>
      <c r="D18" s="3">
        <v>16397.09</v>
      </c>
      <c r="E18" s="3">
        <v>9879.0400000000009</v>
      </c>
      <c r="F18" s="3">
        <v>4939.53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f t="shared" si="0"/>
        <v>45728.13</v>
      </c>
    </row>
    <row r="19" spans="1:15">
      <c r="A19" s="15" t="s">
        <v>752</v>
      </c>
      <c r="B19" s="15" t="s">
        <v>139</v>
      </c>
      <c r="C19" s="3">
        <v>8044.35</v>
      </c>
      <c r="D19" s="3">
        <v>3722.52</v>
      </c>
      <c r="E19" s="3">
        <v>6590.19</v>
      </c>
      <c r="F19" s="3">
        <v>1786.12</v>
      </c>
      <c r="G19" s="3">
        <v>1867.78</v>
      </c>
      <c r="H19" s="3">
        <v>2617.5700000000002</v>
      </c>
      <c r="I19" s="3">
        <v>1506.66</v>
      </c>
      <c r="J19" s="3">
        <v>1729</v>
      </c>
      <c r="K19" s="3">
        <v>301.99</v>
      </c>
      <c r="L19" s="3">
        <v>0</v>
      </c>
      <c r="M19" s="3">
        <v>2375.59</v>
      </c>
      <c r="N19" s="3">
        <v>1102.27</v>
      </c>
      <c r="O19" s="3">
        <f t="shared" si="0"/>
        <v>31644.04</v>
      </c>
    </row>
    <row r="20" spans="1:15">
      <c r="A20" s="15" t="s">
        <v>753</v>
      </c>
      <c r="B20" s="15" t="s">
        <v>140</v>
      </c>
      <c r="C20" s="3">
        <v>0</v>
      </c>
      <c r="D20" s="3">
        <v>154.94</v>
      </c>
      <c r="E20" s="3">
        <v>0</v>
      </c>
      <c r="F20" s="3">
        <v>287.12</v>
      </c>
      <c r="G20" s="3">
        <v>280.62</v>
      </c>
      <c r="H20" s="3">
        <v>768.76</v>
      </c>
      <c r="I20" s="3">
        <v>851.4</v>
      </c>
      <c r="J20" s="3">
        <v>2064.1799999999998</v>
      </c>
      <c r="K20" s="3">
        <v>167.45</v>
      </c>
      <c r="L20" s="3">
        <v>0</v>
      </c>
      <c r="M20" s="3">
        <v>1491.31</v>
      </c>
      <c r="N20" s="3">
        <v>709.88</v>
      </c>
      <c r="O20" s="3">
        <f t="shared" si="0"/>
        <v>6775.6600000000008</v>
      </c>
    </row>
    <row r="21" spans="1:15">
      <c r="A21" s="15" t="s">
        <v>754</v>
      </c>
      <c r="B21" s="15" t="s">
        <v>141</v>
      </c>
      <c r="C21" s="3">
        <v>1581.44</v>
      </c>
      <c r="D21" s="3">
        <v>2954.48</v>
      </c>
      <c r="E21" s="3">
        <v>2457.52</v>
      </c>
      <c r="F21" s="3">
        <v>1677.93</v>
      </c>
      <c r="G21" s="3">
        <v>1177.81</v>
      </c>
      <c r="H21" s="3">
        <v>1579.75</v>
      </c>
      <c r="I21" s="3">
        <v>1935.51</v>
      </c>
      <c r="J21" s="3">
        <v>1132.53</v>
      </c>
      <c r="K21" s="3">
        <v>2154.96</v>
      </c>
      <c r="L21" s="3">
        <v>4628.8500000000004</v>
      </c>
      <c r="M21" s="3">
        <v>6323.75</v>
      </c>
      <c r="N21" s="3">
        <v>1326.02</v>
      </c>
      <c r="O21" s="3">
        <f t="shared" si="0"/>
        <v>28930.55</v>
      </c>
    </row>
    <row r="22" spans="1:15">
      <c r="A22" s="15" t="s">
        <v>755</v>
      </c>
      <c r="B22" s="15" t="s">
        <v>142</v>
      </c>
      <c r="C22" s="3">
        <v>255.87</v>
      </c>
      <c r="D22" s="3">
        <v>0</v>
      </c>
      <c r="E22" s="3">
        <v>69.48</v>
      </c>
      <c r="F22" s="3">
        <v>0</v>
      </c>
      <c r="G22" s="3">
        <v>0</v>
      </c>
      <c r="H22" s="3">
        <v>0</v>
      </c>
      <c r="I22" s="3">
        <v>0</v>
      </c>
      <c r="J22" s="3">
        <v>122.3</v>
      </c>
      <c r="K22" s="3">
        <v>0</v>
      </c>
      <c r="L22" s="3">
        <v>56.67</v>
      </c>
      <c r="M22" s="3">
        <v>0</v>
      </c>
      <c r="N22" s="3">
        <v>0</v>
      </c>
      <c r="O22" s="3">
        <f t="shared" si="0"/>
        <v>504.32000000000005</v>
      </c>
    </row>
    <row r="23" spans="1:15">
      <c r="A23" s="15" t="s">
        <v>756</v>
      </c>
      <c r="B23" s="15" t="s">
        <v>143</v>
      </c>
      <c r="C23" s="3">
        <v>0</v>
      </c>
      <c r="D23" s="3">
        <v>158.63</v>
      </c>
      <c r="E23" s="3">
        <v>809.67</v>
      </c>
      <c r="F23" s="3">
        <v>0</v>
      </c>
      <c r="G23" s="3">
        <v>2492.79</v>
      </c>
      <c r="H23" s="3">
        <v>9167.26</v>
      </c>
      <c r="I23" s="3">
        <v>12694.86</v>
      </c>
      <c r="J23" s="3">
        <v>15536.27</v>
      </c>
      <c r="K23" s="3">
        <v>645.20000000000005</v>
      </c>
      <c r="L23" s="3">
        <v>0</v>
      </c>
      <c r="M23" s="3">
        <v>0</v>
      </c>
      <c r="N23" s="3">
        <v>0</v>
      </c>
      <c r="O23" s="3">
        <f t="shared" si="0"/>
        <v>41504.679999999993</v>
      </c>
    </row>
    <row r="24" spans="1:15">
      <c r="A24" s="15" t="s">
        <v>939</v>
      </c>
      <c r="B24" s="15" t="s">
        <v>940</v>
      </c>
      <c r="C24" s="3">
        <v>718.86</v>
      </c>
      <c r="D24" s="3">
        <v>1814.42</v>
      </c>
      <c r="E24" s="3">
        <v>3507.45</v>
      </c>
      <c r="F24" s="3">
        <v>2857.3</v>
      </c>
      <c r="G24" s="3">
        <v>2231.71</v>
      </c>
      <c r="H24" s="3">
        <v>3820.15</v>
      </c>
      <c r="I24" s="3">
        <v>1717.61</v>
      </c>
      <c r="J24" s="3">
        <v>3143.4</v>
      </c>
      <c r="K24" s="3">
        <v>4732.1899999999996</v>
      </c>
      <c r="L24" s="3">
        <v>3646.49</v>
      </c>
      <c r="M24" s="3">
        <v>4842.21</v>
      </c>
      <c r="N24" s="3">
        <v>1227.2</v>
      </c>
      <c r="O24" s="3">
        <f t="shared" si="0"/>
        <v>34258.989999999991</v>
      </c>
    </row>
    <row r="25" spans="1:15">
      <c r="A25" s="15" t="s">
        <v>757</v>
      </c>
      <c r="B25" s="15" t="s">
        <v>144</v>
      </c>
      <c r="C25" s="3">
        <v>12503.85</v>
      </c>
      <c r="D25" s="3">
        <v>10811.71</v>
      </c>
      <c r="E25" s="3">
        <v>16006.92</v>
      </c>
      <c r="F25" s="3">
        <v>11981.31</v>
      </c>
      <c r="G25" s="3">
        <v>12322.54</v>
      </c>
      <c r="H25" s="3">
        <v>27997.55</v>
      </c>
      <c r="I25" s="3">
        <v>21126.32</v>
      </c>
      <c r="J25" s="3">
        <v>12278.61</v>
      </c>
      <c r="K25" s="3">
        <v>13542.98</v>
      </c>
      <c r="L25" s="3">
        <v>13423.54</v>
      </c>
      <c r="M25" s="3">
        <v>17734.919999999998</v>
      </c>
      <c r="N25" s="3">
        <v>15013.35</v>
      </c>
      <c r="O25" s="3">
        <f t="shared" si="0"/>
        <v>184743.6</v>
      </c>
    </row>
    <row r="26" spans="1:15">
      <c r="A26" s="15" t="s">
        <v>758</v>
      </c>
      <c r="B26" s="15" t="s">
        <v>145</v>
      </c>
      <c r="C26" s="3">
        <v>7615.49</v>
      </c>
      <c r="D26" s="3">
        <v>1627.97</v>
      </c>
      <c r="E26" s="3">
        <v>7613</v>
      </c>
      <c r="F26" s="3">
        <v>22415.42</v>
      </c>
      <c r="G26" s="3">
        <v>18152.28</v>
      </c>
      <c r="H26" s="3">
        <v>15485.88</v>
      </c>
      <c r="I26" s="3">
        <v>2300.52</v>
      </c>
      <c r="J26" s="3">
        <v>9259.48</v>
      </c>
      <c r="K26" s="3">
        <v>10239.33</v>
      </c>
      <c r="L26" s="3">
        <v>8455.69</v>
      </c>
      <c r="M26" s="3">
        <v>11342.01</v>
      </c>
      <c r="N26" s="3">
        <v>8631.32</v>
      </c>
      <c r="O26" s="3">
        <f t="shared" si="0"/>
        <v>123138.38999999998</v>
      </c>
    </row>
    <row r="27" spans="1:15">
      <c r="A27" s="15" t="s">
        <v>759</v>
      </c>
      <c r="B27" s="15" t="s">
        <v>146</v>
      </c>
      <c r="C27" s="3">
        <v>0</v>
      </c>
      <c r="D27" s="3">
        <v>0</v>
      </c>
      <c r="E27" s="3">
        <v>572.49</v>
      </c>
      <c r="F27" s="3">
        <v>738.55</v>
      </c>
      <c r="G27" s="3">
        <v>0</v>
      </c>
      <c r="H27" s="3">
        <v>0</v>
      </c>
      <c r="I27" s="3">
        <v>659.14</v>
      </c>
      <c r="J27" s="3">
        <v>150.52000000000001</v>
      </c>
      <c r="K27" s="3">
        <v>0</v>
      </c>
      <c r="L27" s="3">
        <v>0</v>
      </c>
      <c r="M27" s="3">
        <v>0</v>
      </c>
      <c r="N27" s="3">
        <v>0</v>
      </c>
      <c r="O27" s="3">
        <f t="shared" si="0"/>
        <v>2120.6999999999998</v>
      </c>
    </row>
    <row r="28" spans="1:15">
      <c r="A28" s="15" t="s">
        <v>760</v>
      </c>
      <c r="B28" s="15" t="s">
        <v>147</v>
      </c>
      <c r="C28" s="3">
        <v>913.31</v>
      </c>
      <c r="D28" s="3">
        <v>2567.0100000000002</v>
      </c>
      <c r="E28" s="3">
        <v>2576.5300000000002</v>
      </c>
      <c r="F28" s="3">
        <v>6417.26</v>
      </c>
      <c r="G28" s="3">
        <v>4378.25</v>
      </c>
      <c r="H28" s="3">
        <v>2999.77</v>
      </c>
      <c r="I28" s="3">
        <v>0</v>
      </c>
      <c r="J28" s="3">
        <v>1030.24</v>
      </c>
      <c r="K28" s="3">
        <v>508.49</v>
      </c>
      <c r="L28" s="3">
        <v>818.47</v>
      </c>
      <c r="M28" s="3">
        <v>3258.64</v>
      </c>
      <c r="N28" s="3">
        <v>3403.23</v>
      </c>
      <c r="O28" s="3">
        <f t="shared" si="0"/>
        <v>28871.200000000004</v>
      </c>
    </row>
    <row r="29" spans="1:15">
      <c r="A29" s="15" t="s">
        <v>585</v>
      </c>
      <c r="B29" s="15" t="s">
        <v>6</v>
      </c>
      <c r="C29" s="3">
        <v>46304.63</v>
      </c>
      <c r="D29" s="3">
        <v>35218.159999999996</v>
      </c>
      <c r="E29" s="3">
        <v>39106.32</v>
      </c>
      <c r="F29" s="3">
        <v>38136.960000000006</v>
      </c>
      <c r="G29" s="3">
        <v>36173.4</v>
      </c>
      <c r="H29" s="3">
        <v>81733.079999999987</v>
      </c>
      <c r="I29" s="3">
        <v>66473.259999999995</v>
      </c>
      <c r="J29" s="3">
        <v>46086.090000000004</v>
      </c>
      <c r="K29" s="3">
        <v>50373.880000000005</v>
      </c>
      <c r="L29" s="3">
        <v>54053.579999999994</v>
      </c>
      <c r="M29" s="3">
        <v>76123.01999999999</v>
      </c>
      <c r="N29" s="3">
        <v>60116.310000000005</v>
      </c>
      <c r="O29" s="3">
        <f t="shared" si="0"/>
        <v>629898.69000000006</v>
      </c>
    </row>
    <row r="30" spans="1:15">
      <c r="A30" s="15" t="s">
        <v>479</v>
      </c>
      <c r="B30" s="15" t="s">
        <v>148</v>
      </c>
      <c r="C30" s="3">
        <v>151576.25</v>
      </c>
      <c r="D30" s="3">
        <v>164422.09</v>
      </c>
      <c r="E30" s="3">
        <v>161269.79</v>
      </c>
      <c r="F30" s="3">
        <v>157981.28999999998</v>
      </c>
      <c r="G30" s="3">
        <v>159217.06999999998</v>
      </c>
      <c r="H30" s="3">
        <v>242155.76</v>
      </c>
      <c r="I30" s="3">
        <v>153907.50999999995</v>
      </c>
      <c r="J30" s="3">
        <v>168827.5</v>
      </c>
      <c r="K30" s="3">
        <v>169411.39</v>
      </c>
      <c r="L30" s="3">
        <v>142635.93999999997</v>
      </c>
      <c r="M30" s="3">
        <v>234851.45</v>
      </c>
      <c r="N30" s="3">
        <v>176467.53</v>
      </c>
      <c r="O30" s="3">
        <f t="shared" si="0"/>
        <v>2082723.5699999998</v>
      </c>
    </row>
    <row r="31" spans="1:15">
      <c r="A31" s="15" t="s">
        <v>554</v>
      </c>
      <c r="B31" s="15" t="s">
        <v>149</v>
      </c>
      <c r="C31" s="3">
        <v>74851.299999999988</v>
      </c>
      <c r="D31" s="3">
        <v>77120.77</v>
      </c>
      <c r="E31" s="3">
        <v>76307.990000000005</v>
      </c>
      <c r="F31" s="3">
        <v>81181.05</v>
      </c>
      <c r="G31" s="3">
        <v>76397.48</v>
      </c>
      <c r="H31" s="3">
        <v>109959.86</v>
      </c>
      <c r="I31" s="3">
        <v>100477.15</v>
      </c>
      <c r="J31" s="3">
        <v>83409.86</v>
      </c>
      <c r="K31" s="3">
        <v>76870.22</v>
      </c>
      <c r="L31" s="3">
        <v>73690.150000000009</v>
      </c>
      <c r="M31" s="3">
        <v>100858.35999999999</v>
      </c>
      <c r="N31" s="3">
        <v>64336.82</v>
      </c>
      <c r="O31" s="3">
        <f t="shared" si="0"/>
        <v>995461.00999999989</v>
      </c>
    </row>
    <row r="32" spans="1:15">
      <c r="A32" s="15" t="s">
        <v>761</v>
      </c>
      <c r="B32" s="15" t="s">
        <v>150</v>
      </c>
      <c r="C32" s="3">
        <v>282.87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f t="shared" si="0"/>
        <v>282.87</v>
      </c>
    </row>
    <row r="33" spans="1:15">
      <c r="A33" s="15" t="s">
        <v>762</v>
      </c>
      <c r="B33" s="15" t="s">
        <v>151</v>
      </c>
      <c r="C33" s="3">
        <v>50998.249999999993</v>
      </c>
      <c r="D33" s="3">
        <v>47313.710000000006</v>
      </c>
      <c r="E33" s="3">
        <v>50041.89</v>
      </c>
      <c r="F33" s="3">
        <v>62968.350000000006</v>
      </c>
      <c r="G33" s="3">
        <v>87419.76999999999</v>
      </c>
      <c r="H33" s="3">
        <v>124499.67000000001</v>
      </c>
      <c r="I33" s="3">
        <v>76799.460000000006</v>
      </c>
      <c r="J33" s="3">
        <v>58983.54</v>
      </c>
      <c r="K33" s="3">
        <v>53205.72</v>
      </c>
      <c r="L33" s="3">
        <v>56444.6</v>
      </c>
      <c r="M33" s="3">
        <v>70510.069999999992</v>
      </c>
      <c r="N33" s="3">
        <v>57548.73</v>
      </c>
      <c r="O33" s="3">
        <f t="shared" si="0"/>
        <v>796733.75999999989</v>
      </c>
    </row>
    <row r="34" spans="1:15">
      <c r="A34" s="15" t="s">
        <v>763</v>
      </c>
      <c r="B34" s="15" t="s">
        <v>152</v>
      </c>
      <c r="C34" s="3">
        <v>663241.88</v>
      </c>
      <c r="D34" s="3">
        <v>670954.67999999993</v>
      </c>
      <c r="E34" s="3">
        <v>666890.27</v>
      </c>
      <c r="F34" s="3">
        <v>657831.82000000007</v>
      </c>
      <c r="G34" s="3">
        <v>684646.97999999986</v>
      </c>
      <c r="H34" s="3">
        <v>971354.89999999991</v>
      </c>
      <c r="I34" s="3">
        <v>643634.34</v>
      </c>
      <c r="J34" s="3">
        <v>707468.69000000006</v>
      </c>
      <c r="K34" s="3">
        <v>668498.73999999987</v>
      </c>
      <c r="L34" s="3">
        <v>659465.97000000009</v>
      </c>
      <c r="M34" s="3">
        <v>986945.36999999988</v>
      </c>
      <c r="N34" s="3">
        <v>688139.94999999984</v>
      </c>
      <c r="O34" s="3">
        <f t="shared" si="0"/>
        <v>8669073.5899999999</v>
      </c>
    </row>
    <row r="35" spans="1:15">
      <c r="A35" s="15" t="s">
        <v>555</v>
      </c>
      <c r="B35" s="15" t="s">
        <v>8</v>
      </c>
      <c r="C35" s="3">
        <v>-659666.87000000011</v>
      </c>
      <c r="D35" s="3">
        <v>-663150.39999999991</v>
      </c>
      <c r="E35" s="3">
        <v>-676727.5399999998</v>
      </c>
      <c r="F35" s="3">
        <v>-664149.24</v>
      </c>
      <c r="G35" s="3">
        <v>-693920.70000000007</v>
      </c>
      <c r="H35" s="3">
        <v>-987427.32</v>
      </c>
      <c r="I35" s="3">
        <v>-654470.55999999994</v>
      </c>
      <c r="J35" s="3">
        <v>-681033.05</v>
      </c>
      <c r="K35" s="3">
        <v>-670620.29</v>
      </c>
      <c r="L35" s="3">
        <v>-668175.1</v>
      </c>
      <c r="M35" s="3">
        <v>-998657.18999999983</v>
      </c>
      <c r="N35" s="3">
        <v>-687005.71</v>
      </c>
      <c r="O35" s="3">
        <f t="shared" si="0"/>
        <v>-8705003.9699999988</v>
      </c>
    </row>
    <row r="36" spans="1:15">
      <c r="A36" s="15" t="s">
        <v>941</v>
      </c>
      <c r="B36" s="15" t="s">
        <v>153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2828.39</v>
      </c>
      <c r="L36" s="3">
        <v>7335.66</v>
      </c>
      <c r="M36" s="3">
        <v>10071.36</v>
      </c>
      <c r="N36" s="3">
        <v>0</v>
      </c>
      <c r="O36" s="3">
        <f t="shared" si="0"/>
        <v>20235.41</v>
      </c>
    </row>
    <row r="37" spans="1:15">
      <c r="A37" s="15" t="s">
        <v>1035</v>
      </c>
      <c r="B37" s="15" t="s">
        <v>1036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2636.11</v>
      </c>
      <c r="K37" s="3">
        <v>7634.93</v>
      </c>
      <c r="L37" s="3">
        <v>-3792.21</v>
      </c>
      <c r="M37" s="3">
        <v>0</v>
      </c>
      <c r="N37" s="3">
        <v>0</v>
      </c>
      <c r="O37" s="3">
        <f t="shared" si="0"/>
        <v>6478.8300000000008</v>
      </c>
    </row>
    <row r="38" spans="1:15">
      <c r="A38" s="15" t="s">
        <v>764</v>
      </c>
      <c r="B38" s="15" t="s">
        <v>159</v>
      </c>
      <c r="C38" s="3">
        <v>1692.43</v>
      </c>
      <c r="D38" s="3">
        <v>-738.18</v>
      </c>
      <c r="E38" s="3">
        <v>1619.97</v>
      </c>
      <c r="F38" s="3">
        <v>-2223.4299999999998</v>
      </c>
      <c r="G38" s="3">
        <v>235.78</v>
      </c>
      <c r="H38" s="3">
        <v>-871.19</v>
      </c>
      <c r="I38" s="3">
        <v>166.4</v>
      </c>
      <c r="J38" s="3">
        <v>175.39</v>
      </c>
      <c r="K38" s="3">
        <v>-627.04999999999995</v>
      </c>
      <c r="L38" s="3">
        <v>-151</v>
      </c>
      <c r="M38" s="3">
        <v>395.93</v>
      </c>
      <c r="N38" s="3">
        <v>-120.36</v>
      </c>
      <c r="O38" s="3">
        <f t="shared" si="0"/>
        <v>-445.30999999999966</v>
      </c>
    </row>
    <row r="39" spans="1:15">
      <c r="A39" s="15" t="s">
        <v>765</v>
      </c>
      <c r="B39" s="15" t="s">
        <v>160</v>
      </c>
      <c r="C39" s="3">
        <v>-102.02</v>
      </c>
      <c r="D39" s="3">
        <v>69.72</v>
      </c>
      <c r="E39" s="3">
        <v>-69.72</v>
      </c>
      <c r="F39" s="3">
        <v>172.27</v>
      </c>
      <c r="G39" s="3">
        <v>24.16</v>
      </c>
      <c r="H39" s="3">
        <v>-68.3</v>
      </c>
      <c r="I39" s="3">
        <v>212.43</v>
      </c>
      <c r="J39" s="3">
        <v>588.32000000000005</v>
      </c>
      <c r="K39" s="3">
        <v>-845.15</v>
      </c>
      <c r="L39" s="3">
        <v>-83.73</v>
      </c>
      <c r="M39" s="3">
        <v>248.55</v>
      </c>
      <c r="N39" s="3">
        <v>-71.08</v>
      </c>
      <c r="O39" s="3">
        <f t="shared" si="0"/>
        <v>75.450000000000145</v>
      </c>
    </row>
    <row r="40" spans="1:15">
      <c r="A40" s="15" t="s">
        <v>766</v>
      </c>
      <c r="B40" s="15" t="s">
        <v>161</v>
      </c>
      <c r="C40" s="3">
        <v>97.33</v>
      </c>
      <c r="D40" s="3">
        <v>855.09</v>
      </c>
      <c r="E40" s="3">
        <v>-100.76</v>
      </c>
      <c r="F40" s="3">
        <v>-222</v>
      </c>
      <c r="G40" s="3">
        <v>-182.29</v>
      </c>
      <c r="H40" s="3">
        <v>-561.17999999999995</v>
      </c>
      <c r="I40" s="3">
        <v>510.91</v>
      </c>
      <c r="J40" s="3">
        <v>-264.56</v>
      </c>
      <c r="K40" s="3">
        <v>567.84</v>
      </c>
      <c r="L40" s="3">
        <v>1699.83</v>
      </c>
      <c r="M40" s="3">
        <v>-1723.35</v>
      </c>
      <c r="N40" s="3">
        <v>-722.45</v>
      </c>
      <c r="O40" s="3">
        <f t="shared" si="0"/>
        <v>-45.589999999999918</v>
      </c>
    </row>
    <row r="41" spans="1:15">
      <c r="A41" s="15" t="s">
        <v>767</v>
      </c>
      <c r="B41" s="15" t="s">
        <v>162</v>
      </c>
      <c r="C41" s="3">
        <v>76.760000000000005</v>
      </c>
      <c r="D41" s="3">
        <v>-76.760000000000005</v>
      </c>
      <c r="E41" s="3">
        <v>34.74</v>
      </c>
      <c r="F41" s="3">
        <v>-34.74</v>
      </c>
      <c r="G41" s="3">
        <v>0</v>
      </c>
      <c r="H41" s="3">
        <v>0</v>
      </c>
      <c r="I41" s="3">
        <v>0</v>
      </c>
      <c r="J41" s="3">
        <v>55.04</v>
      </c>
      <c r="K41" s="3">
        <v>-55.04</v>
      </c>
      <c r="L41" s="3">
        <v>34</v>
      </c>
      <c r="M41" s="3">
        <v>-34</v>
      </c>
      <c r="N41" s="3">
        <v>0</v>
      </c>
      <c r="O41" s="3">
        <f t="shared" si="0"/>
        <v>0</v>
      </c>
    </row>
    <row r="42" spans="1:15">
      <c r="A42" s="15" t="s">
        <v>768</v>
      </c>
      <c r="B42" s="15" t="s">
        <v>163</v>
      </c>
      <c r="C42" s="3">
        <v>-25.81</v>
      </c>
      <c r="D42" s="3">
        <v>71.38</v>
      </c>
      <c r="E42" s="3">
        <v>333.46</v>
      </c>
      <c r="F42" s="3">
        <v>-404.84</v>
      </c>
      <c r="G42" s="3">
        <v>1744.95</v>
      </c>
      <c r="H42" s="3">
        <v>-217.07</v>
      </c>
      <c r="I42" s="3">
        <v>3550.06</v>
      </c>
      <c r="J42" s="3">
        <v>1913.38</v>
      </c>
      <c r="K42" s="3">
        <v>-6668.72</v>
      </c>
      <c r="L42" s="3">
        <v>-322.60000000000002</v>
      </c>
      <c r="M42" s="3">
        <v>0</v>
      </c>
      <c r="N42" s="3">
        <v>0</v>
      </c>
      <c r="O42" s="3">
        <f t="shared" si="0"/>
        <v>-25.810000000000059</v>
      </c>
    </row>
    <row r="43" spans="1:15">
      <c r="A43" s="15" t="s">
        <v>769</v>
      </c>
      <c r="B43" s="15" t="s">
        <v>164</v>
      </c>
      <c r="C43" s="3">
        <v>-305.01</v>
      </c>
      <c r="D43" s="3">
        <v>600.83000000000004</v>
      </c>
      <c r="E43" s="3">
        <v>937.24</v>
      </c>
      <c r="F43" s="3">
        <v>-39.35</v>
      </c>
      <c r="G43" s="3">
        <v>-152.18</v>
      </c>
      <c r="H43" s="3">
        <v>-925.51</v>
      </c>
      <c r="I43" s="3">
        <v>50.35</v>
      </c>
      <c r="J43" s="3">
        <v>727.49</v>
      </c>
      <c r="K43" s="3">
        <v>951.57</v>
      </c>
      <c r="L43" s="3">
        <v>-178.21</v>
      </c>
      <c r="M43" s="3">
        <v>-1380.85</v>
      </c>
      <c r="N43" s="3">
        <v>-500.24</v>
      </c>
      <c r="O43" s="3">
        <f t="shared" si="0"/>
        <v>-213.86999999999989</v>
      </c>
    </row>
    <row r="44" spans="1:15">
      <c r="A44" s="15" t="s">
        <v>770</v>
      </c>
      <c r="B44" s="15" t="s">
        <v>165</v>
      </c>
      <c r="C44" s="3">
        <v>149.76</v>
      </c>
      <c r="D44" s="3">
        <v>1114.1099999999999</v>
      </c>
      <c r="E44" s="3">
        <v>3138.19</v>
      </c>
      <c r="F44" s="3">
        <v>-814.67</v>
      </c>
      <c r="G44" s="3">
        <v>1436.99</v>
      </c>
      <c r="H44" s="3">
        <v>-3959.52</v>
      </c>
      <c r="I44" s="3">
        <v>3784.27</v>
      </c>
      <c r="J44" s="3">
        <v>-2925.16</v>
      </c>
      <c r="K44" s="3">
        <v>1246.1199999999999</v>
      </c>
      <c r="L44" s="3">
        <v>1282.6300000000001</v>
      </c>
      <c r="M44" s="3">
        <v>-5098.3</v>
      </c>
      <c r="N44" s="3">
        <v>797.52</v>
      </c>
      <c r="O44" s="3">
        <f t="shared" si="0"/>
        <v>151.93999999999915</v>
      </c>
    </row>
    <row r="45" spans="1:15">
      <c r="A45" s="15" t="s">
        <v>695</v>
      </c>
      <c r="B45" s="15" t="s">
        <v>14</v>
      </c>
      <c r="C45" s="3">
        <v>77.5</v>
      </c>
      <c r="D45" s="3">
        <v>-1552.06</v>
      </c>
      <c r="E45" s="3">
        <v>3073.91</v>
      </c>
      <c r="F45" s="3">
        <v>9642.75</v>
      </c>
      <c r="G45" s="3">
        <v>-742.65</v>
      </c>
      <c r="H45" s="3">
        <v>-10125.620000000001</v>
      </c>
      <c r="I45" s="3">
        <v>-1660.77</v>
      </c>
      <c r="J45" s="3">
        <v>3246.56</v>
      </c>
      <c r="K45" s="3">
        <v>952.9</v>
      </c>
      <c r="L45" s="3">
        <v>-46.26</v>
      </c>
      <c r="M45" s="3">
        <v>-3183.07</v>
      </c>
      <c r="N45" s="3">
        <v>267.49</v>
      </c>
      <c r="O45" s="3">
        <f t="shared" si="0"/>
        <v>-49.320000000000391</v>
      </c>
    </row>
    <row r="46" spans="1:15">
      <c r="A46" s="15" t="s">
        <v>771</v>
      </c>
      <c r="B46" s="15" t="s">
        <v>166</v>
      </c>
      <c r="C46" s="3">
        <v>0</v>
      </c>
      <c r="D46" s="3">
        <v>0</v>
      </c>
      <c r="E46" s="3">
        <v>286.25</v>
      </c>
      <c r="F46" s="3">
        <v>156.88</v>
      </c>
      <c r="G46" s="3">
        <v>-443.13</v>
      </c>
      <c r="H46" s="3">
        <v>0</v>
      </c>
      <c r="I46" s="3">
        <v>263.66000000000003</v>
      </c>
      <c r="J46" s="3">
        <v>-195.93</v>
      </c>
      <c r="K46" s="3">
        <v>-67.73</v>
      </c>
      <c r="L46" s="3">
        <v>0</v>
      </c>
      <c r="M46" s="3">
        <v>0</v>
      </c>
      <c r="N46" s="3">
        <v>0</v>
      </c>
      <c r="O46" s="3">
        <f t="shared" si="0"/>
        <v>1.4210854715202004E-14</v>
      </c>
    </row>
    <row r="47" spans="1:15">
      <c r="A47" s="15" t="s">
        <v>772</v>
      </c>
      <c r="B47" s="15" t="s">
        <v>167</v>
      </c>
      <c r="C47" s="3">
        <v>-147.31</v>
      </c>
      <c r="D47" s="3">
        <v>881.16</v>
      </c>
      <c r="E47" s="3">
        <v>133.12</v>
      </c>
      <c r="F47" s="3">
        <v>2562.09</v>
      </c>
      <c r="G47" s="3">
        <v>-785.58</v>
      </c>
      <c r="H47" s="3">
        <v>-2564.8200000000002</v>
      </c>
      <c r="I47" s="3">
        <v>-499.96</v>
      </c>
      <c r="J47" s="3">
        <v>463.61</v>
      </c>
      <c r="K47" s="3">
        <v>-209.36</v>
      </c>
      <c r="L47" s="3">
        <v>236.83</v>
      </c>
      <c r="M47" s="3">
        <v>52.03</v>
      </c>
      <c r="N47" s="3">
        <v>307.7</v>
      </c>
      <c r="O47" s="3">
        <f t="shared" si="0"/>
        <v>429.50999999999988</v>
      </c>
    </row>
    <row r="48" spans="1:15">
      <c r="A48" s="15" t="s">
        <v>588</v>
      </c>
      <c r="B48" s="15" t="s">
        <v>15</v>
      </c>
      <c r="C48" s="3">
        <v>4118.12</v>
      </c>
      <c r="D48" s="3">
        <v>1956.8</v>
      </c>
      <c r="E48" s="3">
        <v>3705.0100000000007</v>
      </c>
      <c r="F48" s="3">
        <v>3328.9799999999996</v>
      </c>
      <c r="G48" s="3">
        <v>2439.2100000000009</v>
      </c>
      <c r="H48" s="3">
        <v>-11699.179999999997</v>
      </c>
      <c r="I48" s="3">
        <v>12967.090000000002</v>
      </c>
      <c r="J48" s="3">
        <v>-4664.2899999999991</v>
      </c>
      <c r="K48" s="3">
        <v>3262.0099999999993</v>
      </c>
      <c r="L48" s="3">
        <v>7245.1399999999985</v>
      </c>
      <c r="M48" s="3">
        <v>-19744.939999999999</v>
      </c>
      <c r="N48" s="3">
        <v>2341.88</v>
      </c>
      <c r="O48" s="3">
        <f t="shared" si="0"/>
        <v>5255.8300000000081</v>
      </c>
    </row>
    <row r="49" spans="1:15">
      <c r="A49" s="15" t="s">
        <v>482</v>
      </c>
      <c r="B49" s="15" t="s">
        <v>16</v>
      </c>
      <c r="C49" s="3">
        <v>5324.82</v>
      </c>
      <c r="D49" s="3">
        <v>28517.07</v>
      </c>
      <c r="E49" s="3">
        <v>6644.9800000000005</v>
      </c>
      <c r="F49" s="3">
        <v>14153.840000000002</v>
      </c>
      <c r="G49" s="3">
        <v>16663.189999999999</v>
      </c>
      <c r="H49" s="3">
        <v>-71092.639999999999</v>
      </c>
      <c r="I49" s="3">
        <v>21203.670000000006</v>
      </c>
      <c r="J49" s="3">
        <v>14409.400000000001</v>
      </c>
      <c r="K49" s="3">
        <v>10629.44</v>
      </c>
      <c r="L49" s="3">
        <v>-1020.2399999999998</v>
      </c>
      <c r="M49" s="3">
        <v>-46439.659999999996</v>
      </c>
      <c r="N49" s="3">
        <v>4974.9699999999993</v>
      </c>
      <c r="O49" s="3">
        <f t="shared" si="0"/>
        <v>3968.8400000000238</v>
      </c>
    </row>
    <row r="50" spans="1:15">
      <c r="A50" s="15" t="s">
        <v>556</v>
      </c>
      <c r="B50" s="15" t="s">
        <v>168</v>
      </c>
      <c r="C50" s="3">
        <v>4504.670000000001</v>
      </c>
      <c r="D50" s="3">
        <v>12248.97</v>
      </c>
      <c r="E50" s="3">
        <v>3449.6400000000003</v>
      </c>
      <c r="F50" s="3">
        <v>10554.630000000001</v>
      </c>
      <c r="G50" s="3">
        <v>4769.6000000000004</v>
      </c>
      <c r="H50" s="3">
        <v>-35151.58</v>
      </c>
      <c r="I50" s="3">
        <v>21864.21</v>
      </c>
      <c r="J50" s="3">
        <v>-2656.42</v>
      </c>
      <c r="K50" s="3">
        <v>900.68000000000006</v>
      </c>
      <c r="L50" s="3">
        <v>5778.9700000000012</v>
      </c>
      <c r="M50" s="3">
        <v>-27404.36</v>
      </c>
      <c r="N50" s="3">
        <v>-725.52</v>
      </c>
      <c r="O50" s="3">
        <f t="shared" si="0"/>
        <v>-1866.5099999999979</v>
      </c>
    </row>
    <row r="51" spans="1:15">
      <c r="A51" s="15" t="s">
        <v>773</v>
      </c>
      <c r="B51" s="15" t="s">
        <v>169</v>
      </c>
      <c r="C51" s="3">
        <v>84.86</v>
      </c>
      <c r="D51" s="3">
        <v>-84.86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f t="shared" si="0"/>
        <v>0</v>
      </c>
    </row>
    <row r="52" spans="1:15">
      <c r="A52" s="15" t="s">
        <v>774</v>
      </c>
      <c r="B52" s="15" t="s">
        <v>17</v>
      </c>
      <c r="C52" s="3">
        <v>3648.95</v>
      </c>
      <c r="D52" s="3">
        <v>5991.7</v>
      </c>
      <c r="E52" s="3">
        <v>3729.81</v>
      </c>
      <c r="F52" s="3">
        <v>12760.019999999999</v>
      </c>
      <c r="G52" s="3">
        <v>23412.82</v>
      </c>
      <c r="H52" s="3">
        <v>-40443.879999999997</v>
      </c>
      <c r="I52" s="3">
        <v>9969.84</v>
      </c>
      <c r="J52" s="3">
        <v>-4177.1900000000005</v>
      </c>
      <c r="K52" s="3">
        <v>60.299999999999898</v>
      </c>
      <c r="L52" s="3">
        <v>7263.8499999999995</v>
      </c>
      <c r="M52" s="3">
        <v>-22115.059999999998</v>
      </c>
      <c r="N52" s="3">
        <v>2635.51</v>
      </c>
      <c r="O52" s="3">
        <f t="shared" si="0"/>
        <v>2736.67</v>
      </c>
    </row>
    <row r="53" spans="1:15">
      <c r="A53" s="15" t="s">
        <v>775</v>
      </c>
      <c r="B53" s="15" t="s">
        <v>154</v>
      </c>
      <c r="C53" s="3">
        <v>215.05</v>
      </c>
      <c r="D53" s="3">
        <v>505.40999999999997</v>
      </c>
      <c r="E53" s="3">
        <v>382.15</v>
      </c>
      <c r="F53" s="3">
        <v>-510.21000000000009</v>
      </c>
      <c r="G53" s="3">
        <v>-110.17000000000002</v>
      </c>
      <c r="H53" s="3">
        <v>98.59</v>
      </c>
      <c r="I53" s="3">
        <v>2102.66</v>
      </c>
      <c r="J53" s="3">
        <v>-2437.2600000000002</v>
      </c>
      <c r="K53" s="3">
        <v>1365.08</v>
      </c>
      <c r="L53" s="3">
        <v>1137.52</v>
      </c>
      <c r="M53" s="3">
        <v>-2095.4899999999998</v>
      </c>
      <c r="N53" s="3">
        <v>-35.749999999999979</v>
      </c>
      <c r="O53" s="3">
        <f t="shared" si="0"/>
        <v>617.57999999999993</v>
      </c>
    </row>
    <row r="54" spans="1:15">
      <c r="A54" s="15" t="s">
        <v>942</v>
      </c>
      <c r="B54" s="15" t="s">
        <v>372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97.98</v>
      </c>
      <c r="J54" s="3">
        <v>-97.98</v>
      </c>
      <c r="K54" s="3">
        <v>0</v>
      </c>
      <c r="L54" s="3">
        <v>0</v>
      </c>
      <c r="M54" s="3">
        <v>0</v>
      </c>
      <c r="N54" s="3">
        <v>0</v>
      </c>
      <c r="O54" s="3">
        <f t="shared" si="0"/>
        <v>0</v>
      </c>
    </row>
    <row r="55" spans="1:15">
      <c r="A55" s="15" t="s">
        <v>776</v>
      </c>
      <c r="B55" s="15" t="s">
        <v>374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9.17</v>
      </c>
      <c r="N55" s="3">
        <v>-9.17</v>
      </c>
      <c r="O55" s="3">
        <f t="shared" si="0"/>
        <v>0</v>
      </c>
    </row>
    <row r="56" spans="1:15">
      <c r="A56" s="15" t="s">
        <v>777</v>
      </c>
      <c r="B56" s="15" t="s">
        <v>155</v>
      </c>
      <c r="C56" s="3">
        <v>0</v>
      </c>
      <c r="D56" s="3">
        <v>0</v>
      </c>
      <c r="E56" s="3">
        <v>252.2</v>
      </c>
      <c r="F56" s="3">
        <v>-252.2</v>
      </c>
      <c r="G56" s="3">
        <v>0</v>
      </c>
      <c r="H56" s="3">
        <v>9.86</v>
      </c>
      <c r="I56" s="3">
        <v>-9.86</v>
      </c>
      <c r="J56" s="3">
        <v>0</v>
      </c>
      <c r="K56" s="3">
        <v>41.27</v>
      </c>
      <c r="L56" s="3">
        <v>-41.27</v>
      </c>
      <c r="M56" s="3">
        <v>0</v>
      </c>
      <c r="N56" s="3">
        <v>0</v>
      </c>
      <c r="O56" s="3">
        <f t="shared" si="0"/>
        <v>0</v>
      </c>
    </row>
    <row r="57" spans="1:15">
      <c r="A57" s="15" t="s">
        <v>778</v>
      </c>
      <c r="B57" s="15" t="s">
        <v>156</v>
      </c>
      <c r="C57" s="3">
        <v>622.90000000000009</v>
      </c>
      <c r="D57" s="3">
        <v>4746.2299999999996</v>
      </c>
      <c r="E57" s="3">
        <v>-1016.5500000000002</v>
      </c>
      <c r="F57" s="3">
        <v>2702.57</v>
      </c>
      <c r="G57" s="3">
        <v>931.77999999999986</v>
      </c>
      <c r="H57" s="3">
        <v>-7778.380000000001</v>
      </c>
      <c r="I57" s="3">
        <v>2496.6999999999998</v>
      </c>
      <c r="J57" s="3">
        <v>3816.0400000000009</v>
      </c>
      <c r="K57" s="3">
        <v>268.25999999999993</v>
      </c>
      <c r="L57" s="3">
        <v>-6.9199999999999591</v>
      </c>
      <c r="M57" s="3">
        <v>-6022.6800000000021</v>
      </c>
      <c r="N57" s="3">
        <v>312.67000000000007</v>
      </c>
      <c r="O57" s="3">
        <f t="shared" si="0"/>
        <v>1072.6199999999972</v>
      </c>
    </row>
    <row r="58" spans="1:15">
      <c r="A58" s="15" t="s">
        <v>484</v>
      </c>
      <c r="B58" s="15" t="s">
        <v>12</v>
      </c>
      <c r="C58" s="3">
        <v>-672.98</v>
      </c>
      <c r="D58" s="3">
        <v>4677.2700000000004</v>
      </c>
      <c r="E58" s="3">
        <v>526.1099999999999</v>
      </c>
      <c r="F58" s="3">
        <v>-462.29</v>
      </c>
      <c r="G58" s="3">
        <v>-1397.9500000000003</v>
      </c>
      <c r="H58" s="3">
        <v>-8415.4500000000007</v>
      </c>
      <c r="I58" s="3">
        <v>980.68000000000006</v>
      </c>
      <c r="J58" s="3">
        <v>4731.619999999999</v>
      </c>
      <c r="K58" s="3">
        <v>3852.1600000000008</v>
      </c>
      <c r="L58" s="3">
        <v>1773.51</v>
      </c>
      <c r="M58" s="3">
        <v>-8794.19</v>
      </c>
      <c r="N58" s="3">
        <v>-1571.9900000000002</v>
      </c>
      <c r="O58" s="3">
        <f t="shared" si="0"/>
        <v>-4773.5000000000018</v>
      </c>
    </row>
    <row r="59" spans="1:15">
      <c r="A59" s="15" t="s">
        <v>779</v>
      </c>
      <c r="B59" s="15" t="s">
        <v>157</v>
      </c>
      <c r="C59" s="3">
        <v>491.15</v>
      </c>
      <c r="D59" s="3">
        <v>1473.49</v>
      </c>
      <c r="E59" s="3">
        <v>491.15999999999997</v>
      </c>
      <c r="F59" s="3">
        <v>1072.08</v>
      </c>
      <c r="G59" s="3">
        <v>1102.01</v>
      </c>
      <c r="H59" s="3">
        <v>-4555.1000000000004</v>
      </c>
      <c r="I59" s="3">
        <v>1518.37</v>
      </c>
      <c r="J59" s="3">
        <v>506.12</v>
      </c>
      <c r="K59" s="3">
        <v>506.12</v>
      </c>
      <c r="L59" s="3">
        <v>1037.68</v>
      </c>
      <c r="M59" s="3">
        <v>-3547.09</v>
      </c>
      <c r="N59" s="3">
        <v>38.290000000000006</v>
      </c>
      <c r="O59" s="3">
        <f t="shared" si="0"/>
        <v>134.27999999999889</v>
      </c>
    </row>
    <row r="60" spans="1:15">
      <c r="A60" s="15" t="s">
        <v>780</v>
      </c>
      <c r="B60" s="15" t="s">
        <v>158</v>
      </c>
      <c r="C60" s="3">
        <v>-1793.26</v>
      </c>
      <c r="D60" s="3">
        <v>180.51</v>
      </c>
      <c r="E60" s="3">
        <v>3406.33</v>
      </c>
      <c r="F60" s="3">
        <v>860.63</v>
      </c>
      <c r="G60" s="3">
        <v>884.29</v>
      </c>
      <c r="H60" s="3">
        <v>-3622.8999999999996</v>
      </c>
      <c r="I60" s="3">
        <v>1183.1500000000001</v>
      </c>
      <c r="J60" s="3">
        <v>406.62</v>
      </c>
      <c r="K60" s="3">
        <v>406.63</v>
      </c>
      <c r="L60" s="3">
        <v>813.25</v>
      </c>
      <c r="M60" s="3">
        <v>-2846.38</v>
      </c>
      <c r="N60" s="3">
        <v>30.5</v>
      </c>
      <c r="O60" s="3">
        <f t="shared" si="0"/>
        <v>-90.629999999999654</v>
      </c>
    </row>
    <row r="61" spans="1:15">
      <c r="A61" s="15" t="s">
        <v>485</v>
      </c>
      <c r="B61" s="15" t="s">
        <v>13</v>
      </c>
      <c r="C61" s="3">
        <v>725.62</v>
      </c>
      <c r="D61" s="3">
        <v>3024.95</v>
      </c>
      <c r="E61" s="3">
        <v>-2439.17</v>
      </c>
      <c r="F61" s="3">
        <v>-1975.8</v>
      </c>
      <c r="G61" s="3">
        <v>-2963.72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f t="shared" si="0"/>
        <v>-3628.12</v>
      </c>
    </row>
    <row r="62" spans="1:15">
      <c r="A62" s="15" t="s">
        <v>559</v>
      </c>
      <c r="B62" s="15" t="s">
        <v>19</v>
      </c>
      <c r="C62" s="3">
        <v>398755.13999999996</v>
      </c>
      <c r="D62" s="3">
        <v>393068.93</v>
      </c>
      <c r="E62" s="3">
        <v>405629.33000000007</v>
      </c>
      <c r="F62" s="3">
        <v>403359.88</v>
      </c>
      <c r="G62" s="3">
        <v>424244.1399999999</v>
      </c>
      <c r="H62" s="3">
        <v>646377.74999999988</v>
      </c>
      <c r="I62" s="3">
        <v>447267.93000000011</v>
      </c>
      <c r="J62" s="3">
        <v>397767.69</v>
      </c>
      <c r="K62" s="3">
        <v>384307.58000000007</v>
      </c>
      <c r="L62" s="3">
        <v>393184.14</v>
      </c>
      <c r="M62" s="3">
        <v>556205.16</v>
      </c>
      <c r="N62" s="3">
        <v>409919.95</v>
      </c>
      <c r="O62" s="3">
        <f t="shared" si="0"/>
        <v>5260087.62</v>
      </c>
    </row>
    <row r="63" spans="1:15">
      <c r="A63" s="15" t="s">
        <v>781</v>
      </c>
      <c r="B63" s="15" t="s">
        <v>170</v>
      </c>
      <c r="C63" s="3">
        <v>-402330.15</v>
      </c>
      <c r="D63" s="3">
        <v>-400873.21000000008</v>
      </c>
      <c r="E63" s="3">
        <v>-395792.05999999994</v>
      </c>
      <c r="F63" s="3">
        <v>-397042.45999999996</v>
      </c>
      <c r="G63" s="3">
        <v>-414970.42</v>
      </c>
      <c r="H63" s="3">
        <v>-630305.33000000019</v>
      </c>
      <c r="I63" s="3">
        <v>-436431.71</v>
      </c>
      <c r="J63" s="3">
        <v>-424203.33</v>
      </c>
      <c r="K63" s="3">
        <v>-382186.03</v>
      </c>
      <c r="L63" s="3">
        <v>-384475.00999999995</v>
      </c>
      <c r="M63" s="3">
        <v>-544493.34000000008</v>
      </c>
      <c r="N63" s="3">
        <v>-411054.19</v>
      </c>
      <c r="O63" s="3">
        <f t="shared" si="0"/>
        <v>-5224157.24</v>
      </c>
    </row>
    <row r="64" spans="1:15">
      <c r="A64" s="15" t="s">
        <v>1033</v>
      </c>
      <c r="B64" s="15" t="s">
        <v>171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-2828.39</v>
      </c>
      <c r="L64" s="3">
        <v>-7335.66</v>
      </c>
      <c r="M64" s="3">
        <v>-10071.36</v>
      </c>
      <c r="N64" s="3">
        <v>0</v>
      </c>
      <c r="O64" s="3">
        <f t="shared" si="0"/>
        <v>-20235.41</v>
      </c>
    </row>
    <row r="65" spans="1:15">
      <c r="A65" s="15" t="s">
        <v>1037</v>
      </c>
      <c r="B65" s="15" t="s">
        <v>1038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-6478.83</v>
      </c>
      <c r="L65" s="3">
        <v>0</v>
      </c>
      <c r="M65" s="3">
        <v>0</v>
      </c>
      <c r="N65" s="3">
        <v>0</v>
      </c>
      <c r="O65" s="3">
        <f t="shared" si="0"/>
        <v>-6478.83</v>
      </c>
    </row>
    <row r="66" spans="1:15" s="2" customFormat="1">
      <c r="A66" t="s">
        <v>321</v>
      </c>
      <c r="B66" s="1" t="s">
        <v>321</v>
      </c>
      <c r="C66" s="17">
        <v>447202.58999999973</v>
      </c>
      <c r="D66" s="17">
        <v>493326.20000000007</v>
      </c>
      <c r="E66" s="17">
        <v>471530.89000000025</v>
      </c>
      <c r="F66" s="17">
        <v>505250.2300000001</v>
      </c>
      <c r="G66" s="17">
        <v>503154.08999999979</v>
      </c>
      <c r="H66" s="17">
        <v>502798.0499999997</v>
      </c>
      <c r="I66" s="17">
        <v>576274.17000000016</v>
      </c>
      <c r="J66" s="17">
        <v>484353.38999999984</v>
      </c>
      <c r="K66" s="17">
        <v>470634.83999999997</v>
      </c>
      <c r="L66" s="17">
        <v>447360.81000000006</v>
      </c>
      <c r="M66" s="17">
        <v>480853.13000000012</v>
      </c>
      <c r="N66" s="17">
        <v>460134.53999999975</v>
      </c>
      <c r="O66" s="17">
        <f t="shared" si="0"/>
        <v>5842872.9299999997</v>
      </c>
    </row>
    <row r="67" spans="1:15">
      <c r="B67" s="15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>
        <f t="shared" si="0"/>
        <v>0</v>
      </c>
    </row>
    <row r="68" spans="1:15">
      <c r="A68" s="15" t="s">
        <v>488</v>
      </c>
      <c r="B68" s="15" t="s">
        <v>23</v>
      </c>
      <c r="C68" s="3">
        <v>14755.699999999995</v>
      </c>
      <c r="D68" s="3">
        <v>16261.92</v>
      </c>
      <c r="E68" s="3">
        <v>15610.18</v>
      </c>
      <c r="F68" s="3">
        <v>13127.05</v>
      </c>
      <c r="G68" s="3">
        <v>13091.500000000002</v>
      </c>
      <c r="H68" s="3">
        <v>13072.73</v>
      </c>
      <c r="I68" s="3">
        <v>14983.14</v>
      </c>
      <c r="J68" s="3">
        <v>12524.67</v>
      </c>
      <c r="K68" s="3">
        <v>12206.470000000001</v>
      </c>
      <c r="L68" s="3">
        <v>11729.98</v>
      </c>
      <c r="M68" s="3">
        <v>12502.199999999997</v>
      </c>
      <c r="N68" s="3">
        <v>11963.499999999998</v>
      </c>
      <c r="O68" s="3">
        <f t="shared" si="0"/>
        <v>161829.03999999998</v>
      </c>
    </row>
    <row r="69" spans="1:15">
      <c r="A69" s="15" t="s">
        <v>489</v>
      </c>
      <c r="B69" s="15" t="s">
        <v>24</v>
      </c>
      <c r="C69" s="3">
        <v>7746.75</v>
      </c>
      <c r="D69" s="3">
        <v>8555.090000000002</v>
      </c>
      <c r="E69" s="3">
        <v>8137.1000000000022</v>
      </c>
      <c r="F69" s="3">
        <v>6737.9000000000005</v>
      </c>
      <c r="G69" s="3">
        <v>6673.880000000001</v>
      </c>
      <c r="H69" s="3">
        <v>6687.22</v>
      </c>
      <c r="I69" s="3">
        <v>7664.4500000000007</v>
      </c>
      <c r="J69" s="3">
        <v>6406.85</v>
      </c>
      <c r="K69" s="3">
        <v>6244.0699999999988</v>
      </c>
      <c r="L69" s="3">
        <v>6000.34</v>
      </c>
      <c r="M69" s="3">
        <v>6395.35</v>
      </c>
      <c r="N69" s="3">
        <v>6119.79</v>
      </c>
      <c r="O69" s="3">
        <f t="shared" si="0"/>
        <v>83368.789999999994</v>
      </c>
    </row>
    <row r="70" spans="1:15">
      <c r="A70" s="15" t="s">
        <v>490</v>
      </c>
      <c r="B70" s="15" t="s">
        <v>29</v>
      </c>
      <c r="C70" s="3">
        <v>80495.55</v>
      </c>
      <c r="D70" s="3">
        <v>88766.86</v>
      </c>
      <c r="E70" s="3">
        <v>84976.37000000001</v>
      </c>
      <c r="F70" s="3">
        <v>95154.16</v>
      </c>
      <c r="G70" s="3">
        <v>94829.22</v>
      </c>
      <c r="H70" s="3">
        <v>94727.179999999978</v>
      </c>
      <c r="I70" s="3">
        <v>108570.06000000001</v>
      </c>
      <c r="J70" s="3">
        <v>90755.550000000017</v>
      </c>
      <c r="K70" s="3">
        <v>88449.780000000013</v>
      </c>
      <c r="L70" s="3">
        <v>84997.200000000012</v>
      </c>
      <c r="M70" s="3">
        <v>90592.709999999992</v>
      </c>
      <c r="N70" s="3">
        <v>86689.359999999986</v>
      </c>
      <c r="O70" s="3">
        <f t="shared" si="0"/>
        <v>1089004</v>
      </c>
    </row>
    <row r="71" spans="1:15">
      <c r="A71" s="15" t="s">
        <v>943</v>
      </c>
      <c r="B71" s="15" t="s">
        <v>944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496.64</v>
      </c>
      <c r="K71" s="3">
        <v>217.81000000000006</v>
      </c>
      <c r="L71" s="3">
        <v>-714.45</v>
      </c>
      <c r="M71" s="3">
        <v>0</v>
      </c>
      <c r="N71" s="3">
        <v>0</v>
      </c>
      <c r="O71" s="3">
        <f t="shared" si="0"/>
        <v>0</v>
      </c>
    </row>
    <row r="72" spans="1:15">
      <c r="A72" s="15" t="s">
        <v>491</v>
      </c>
      <c r="B72" s="15" t="s">
        <v>31</v>
      </c>
      <c r="C72" s="3">
        <v>18218.97</v>
      </c>
      <c r="D72" s="3">
        <v>20085.740000000002</v>
      </c>
      <c r="E72" s="3">
        <v>19250.629999999994</v>
      </c>
      <c r="F72" s="3">
        <v>18864.509999999998</v>
      </c>
      <c r="G72" s="3">
        <v>18748.989999999998</v>
      </c>
      <c r="H72" s="3">
        <v>18754.39</v>
      </c>
      <c r="I72" s="3">
        <v>21495.03</v>
      </c>
      <c r="J72" s="3">
        <v>17968.079999999994</v>
      </c>
      <c r="K72" s="3">
        <v>17511.52</v>
      </c>
      <c r="L72" s="3">
        <v>16828</v>
      </c>
      <c r="M72" s="3">
        <v>17935.830000000002</v>
      </c>
      <c r="N72" s="3">
        <v>17163.03</v>
      </c>
      <c r="O72" s="3">
        <f t="shared" si="0"/>
        <v>222824.72</v>
      </c>
    </row>
    <row r="73" spans="1:15">
      <c r="A73" s="15" t="s">
        <v>945</v>
      </c>
      <c r="B73" s="15" t="s">
        <v>946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98.33</v>
      </c>
      <c r="K73" s="3">
        <v>43.11999999999999</v>
      </c>
      <c r="L73" s="3">
        <v>-141.44999999999999</v>
      </c>
      <c r="M73" s="3">
        <v>0</v>
      </c>
      <c r="N73" s="3">
        <v>0</v>
      </c>
      <c r="O73" s="3">
        <f t="shared" si="0"/>
        <v>0</v>
      </c>
    </row>
    <row r="74" spans="1:15">
      <c r="A74" s="15" t="s">
        <v>492</v>
      </c>
      <c r="B74" s="15" t="s">
        <v>33</v>
      </c>
      <c r="C74" s="3">
        <v>6193.74</v>
      </c>
      <c r="D74" s="3">
        <v>6844.03</v>
      </c>
      <c r="E74" s="3">
        <v>6492.7199999999984</v>
      </c>
      <c r="F74" s="3">
        <v>7299.3100000000013</v>
      </c>
      <c r="G74" s="3">
        <v>7221.6899999999987</v>
      </c>
      <c r="H74" s="3">
        <v>7240.3200000000006</v>
      </c>
      <c r="I74" s="3">
        <v>8298.34</v>
      </c>
      <c r="J74" s="3">
        <v>6936.71</v>
      </c>
      <c r="K74" s="3">
        <v>6760.4899999999989</v>
      </c>
      <c r="L74" s="3">
        <v>6496.5999999999995</v>
      </c>
      <c r="M74" s="3">
        <v>6924.2700000000013</v>
      </c>
      <c r="N74" s="3">
        <v>6625.91</v>
      </c>
      <c r="O74" s="3">
        <f t="shared" si="0"/>
        <v>83334.13</v>
      </c>
    </row>
    <row r="75" spans="1:15">
      <c r="A75" s="15" t="s">
        <v>947</v>
      </c>
      <c r="B75" s="15" t="s">
        <v>948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37.96</v>
      </c>
      <c r="K75" s="3">
        <v>16.649999999999999</v>
      </c>
      <c r="L75" s="3">
        <v>-54.61</v>
      </c>
      <c r="M75" s="3">
        <v>0</v>
      </c>
      <c r="N75" s="3">
        <v>0</v>
      </c>
      <c r="O75" s="3">
        <f t="shared" ref="O75:O138" si="1">SUM(C75:N75)</f>
        <v>0</v>
      </c>
    </row>
    <row r="76" spans="1:15">
      <c r="A76" s="15" t="s">
        <v>493</v>
      </c>
      <c r="B76" s="15" t="s">
        <v>35</v>
      </c>
      <c r="C76" s="3">
        <v>894.39999999999986</v>
      </c>
      <c r="D76" s="3">
        <v>986.65000000000009</v>
      </c>
      <c r="E76" s="3">
        <v>943.07</v>
      </c>
      <c r="F76" s="3">
        <v>1212.5899999999997</v>
      </c>
      <c r="G76" s="3">
        <v>1207.5500000000002</v>
      </c>
      <c r="H76" s="3">
        <v>1206.69</v>
      </c>
      <c r="I76" s="3">
        <v>1383.06</v>
      </c>
      <c r="J76" s="3">
        <v>1156.1199999999997</v>
      </c>
      <c r="K76" s="3">
        <v>1126.7500000000002</v>
      </c>
      <c r="L76" s="3">
        <v>1082.74</v>
      </c>
      <c r="M76" s="3">
        <v>1154.03</v>
      </c>
      <c r="N76" s="3">
        <v>1104.3000000000002</v>
      </c>
      <c r="O76" s="3">
        <f t="shared" si="1"/>
        <v>13457.95</v>
      </c>
    </row>
    <row r="77" spans="1:15">
      <c r="A77" s="15" t="s">
        <v>949</v>
      </c>
      <c r="B77" s="15" t="s">
        <v>950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6.33</v>
      </c>
      <c r="K77" s="3">
        <v>2.7699999999999996</v>
      </c>
      <c r="L77" s="3">
        <v>-9.1</v>
      </c>
      <c r="M77" s="3">
        <v>0</v>
      </c>
      <c r="N77" s="3">
        <v>0</v>
      </c>
      <c r="O77" s="3">
        <f t="shared" si="1"/>
        <v>0</v>
      </c>
    </row>
    <row r="78" spans="1:15">
      <c r="A78" s="15" t="s">
        <v>494</v>
      </c>
      <c r="B78" s="15" t="s">
        <v>37</v>
      </c>
      <c r="C78" s="3">
        <v>2862.1000000000004</v>
      </c>
      <c r="D78" s="3">
        <v>3157.2899999999995</v>
      </c>
      <c r="E78" s="3">
        <v>3017.82</v>
      </c>
      <c r="F78" s="3">
        <v>3385.1700000000005</v>
      </c>
      <c r="G78" s="3">
        <v>3371.1300000000006</v>
      </c>
      <c r="H78" s="3">
        <v>3368.75</v>
      </c>
      <c r="I78" s="3">
        <v>3861.0599999999995</v>
      </c>
      <c r="J78" s="3">
        <v>3227.5300000000007</v>
      </c>
      <c r="K78" s="3">
        <v>3145.4900000000002</v>
      </c>
      <c r="L78" s="3">
        <v>3022.72</v>
      </c>
      <c r="M78" s="3">
        <v>3221.7099999999996</v>
      </c>
      <c r="N78" s="3">
        <v>3082.9</v>
      </c>
      <c r="O78" s="3">
        <f t="shared" si="1"/>
        <v>38723.670000000006</v>
      </c>
    </row>
    <row r="79" spans="1:15">
      <c r="A79" s="15" t="s">
        <v>951</v>
      </c>
      <c r="B79" s="15" t="s">
        <v>952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17.66</v>
      </c>
      <c r="K79" s="3">
        <v>7.75</v>
      </c>
      <c r="L79" s="3">
        <v>-25.41</v>
      </c>
      <c r="M79" s="3">
        <v>0</v>
      </c>
      <c r="N79" s="3">
        <v>0</v>
      </c>
      <c r="O79" s="3">
        <f t="shared" si="1"/>
        <v>0</v>
      </c>
    </row>
    <row r="80" spans="1:15">
      <c r="A80" s="15" t="s">
        <v>953</v>
      </c>
      <c r="B80" s="15" t="s">
        <v>954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70.650000000000006</v>
      </c>
      <c r="K80" s="3">
        <v>30.97999999999999</v>
      </c>
      <c r="L80" s="3">
        <v>-101.63</v>
      </c>
      <c r="M80" s="3">
        <v>0</v>
      </c>
      <c r="N80" s="3">
        <v>0</v>
      </c>
      <c r="O80" s="3">
        <f t="shared" si="1"/>
        <v>0</v>
      </c>
    </row>
    <row r="81" spans="1:15">
      <c r="A81" s="15" t="s">
        <v>955</v>
      </c>
      <c r="B81" s="15" t="s">
        <v>956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35.06</v>
      </c>
      <c r="K81" s="3">
        <v>15.379999999999995</v>
      </c>
      <c r="L81" s="3">
        <v>-50.44</v>
      </c>
      <c r="M81" s="3">
        <v>0</v>
      </c>
      <c r="N81" s="3">
        <v>0</v>
      </c>
      <c r="O81" s="3">
        <f t="shared" si="1"/>
        <v>0</v>
      </c>
    </row>
    <row r="82" spans="1:15">
      <c r="A82" s="15" t="s">
        <v>957</v>
      </c>
      <c r="B82" s="15" t="s">
        <v>958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18.190000000000001</v>
      </c>
      <c r="K82" s="3">
        <v>7.98</v>
      </c>
      <c r="L82" s="3">
        <v>-26.17</v>
      </c>
      <c r="M82" s="3">
        <v>0</v>
      </c>
      <c r="N82" s="3">
        <v>0</v>
      </c>
      <c r="O82" s="3">
        <f t="shared" si="1"/>
        <v>0</v>
      </c>
    </row>
    <row r="83" spans="1:15">
      <c r="A83" s="15" t="s">
        <v>495</v>
      </c>
      <c r="B83" s="15" t="s">
        <v>350</v>
      </c>
      <c r="C83" s="3">
        <v>-74183.34</v>
      </c>
      <c r="D83" s="3">
        <v>-81457.509999999995</v>
      </c>
      <c r="E83" s="3">
        <v>-79463.899999999994</v>
      </c>
      <c r="F83" s="3">
        <v>-79986.080000000016</v>
      </c>
      <c r="G83" s="3">
        <v>-80451.030000000013</v>
      </c>
      <c r="H83" s="3">
        <v>-79995.169999999984</v>
      </c>
      <c r="I83" s="3">
        <v>-91685.2</v>
      </c>
      <c r="J83" s="3">
        <v>-76641.24000000002</v>
      </c>
      <c r="K83" s="3">
        <v>-74694.060000000012</v>
      </c>
      <c r="L83" s="3">
        <v>-71778.45</v>
      </c>
      <c r="M83" s="3">
        <v>-76503.72</v>
      </c>
      <c r="N83" s="3">
        <v>-73207.42</v>
      </c>
      <c r="O83" s="3">
        <f t="shared" si="1"/>
        <v>-940047.12</v>
      </c>
    </row>
    <row r="84" spans="1:15">
      <c r="A84" s="15" t="s">
        <v>602</v>
      </c>
      <c r="B84" s="15" t="s">
        <v>352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-419.41</v>
      </c>
      <c r="K84" s="3">
        <v>-1245.3</v>
      </c>
      <c r="L84" s="3">
        <v>1100.94</v>
      </c>
      <c r="M84" s="3">
        <v>-1038.5800000000004</v>
      </c>
      <c r="N84" s="3">
        <v>0</v>
      </c>
      <c r="O84" s="3">
        <f t="shared" si="1"/>
        <v>-1602.3500000000004</v>
      </c>
    </row>
    <row r="85" spans="1:15">
      <c r="A85" s="15" t="s">
        <v>496</v>
      </c>
      <c r="B85" s="15" t="s">
        <v>353</v>
      </c>
      <c r="C85" s="3">
        <v>-8401.8299999999981</v>
      </c>
      <c r="D85" s="3">
        <v>-9259.7899999999991</v>
      </c>
      <c r="E85" s="3">
        <v>-8887.4</v>
      </c>
      <c r="F85" s="3">
        <v>-6109.09</v>
      </c>
      <c r="G85" s="3">
        <v>-6092.6100000000006</v>
      </c>
      <c r="H85" s="3">
        <v>-6083.8499999999985</v>
      </c>
      <c r="I85" s="3">
        <v>-6972.94</v>
      </c>
      <c r="J85" s="3">
        <v>-5828.7900000000009</v>
      </c>
      <c r="K85" s="3">
        <v>-5680.7</v>
      </c>
      <c r="L85" s="3">
        <v>-5458.9500000000007</v>
      </c>
      <c r="M85" s="3">
        <v>-5818.3300000000008</v>
      </c>
      <c r="N85" s="3">
        <v>-5567.6399999999994</v>
      </c>
      <c r="O85" s="3">
        <f t="shared" si="1"/>
        <v>-80161.919999999998</v>
      </c>
    </row>
    <row r="86" spans="1:15">
      <c r="A86" s="15" t="s">
        <v>604</v>
      </c>
      <c r="B86" s="15" t="s">
        <v>355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-34.270000000000003</v>
      </c>
      <c r="K86" s="3">
        <v>-101.75999999999999</v>
      </c>
      <c r="L86" s="3">
        <v>89.96999999999997</v>
      </c>
      <c r="M86" s="3">
        <v>-84.859999999999985</v>
      </c>
      <c r="N86" s="3">
        <v>0</v>
      </c>
      <c r="O86" s="3">
        <f t="shared" si="1"/>
        <v>-130.92000000000002</v>
      </c>
    </row>
    <row r="87" spans="1:15" s="2" customFormat="1">
      <c r="A87" s="15" t="s">
        <v>322</v>
      </c>
      <c r="B87" s="1" t="s">
        <v>322</v>
      </c>
      <c r="C87" s="17">
        <v>48582.039999999994</v>
      </c>
      <c r="D87" s="17">
        <v>53940.279999999992</v>
      </c>
      <c r="E87" s="17">
        <v>50076.590000000018</v>
      </c>
      <c r="F87" s="17">
        <v>59685.51999999999</v>
      </c>
      <c r="G87" s="17">
        <v>58600.319999999978</v>
      </c>
      <c r="H87" s="17">
        <v>58978.259999999987</v>
      </c>
      <c r="I87" s="17">
        <v>67597.000000000015</v>
      </c>
      <c r="J87" s="17">
        <v>56832.619999999966</v>
      </c>
      <c r="K87" s="17">
        <v>54065.189999999995</v>
      </c>
      <c r="L87" s="17">
        <v>52987.830000000031</v>
      </c>
      <c r="M87" s="17">
        <v>55280.609999999971</v>
      </c>
      <c r="N87" s="17">
        <v>53973.729999999981</v>
      </c>
      <c r="O87" s="17">
        <f t="shared" si="1"/>
        <v>670599.99</v>
      </c>
    </row>
    <row r="88" spans="1:15">
      <c r="A88" s="15"/>
      <c r="B88" s="15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>
        <f t="shared" si="1"/>
        <v>0</v>
      </c>
    </row>
    <row r="89" spans="1:15">
      <c r="A89" s="15" t="s">
        <v>787</v>
      </c>
      <c r="B89" s="15" t="s">
        <v>172</v>
      </c>
      <c r="C89" s="3">
        <v>0</v>
      </c>
      <c r="D89" s="3">
        <v>342.12</v>
      </c>
      <c r="E89" s="3">
        <v>0</v>
      </c>
      <c r="F89" s="3">
        <v>1657.85</v>
      </c>
      <c r="G89" s="3">
        <v>4201.6499999999996</v>
      </c>
      <c r="H89" s="3">
        <v>503.99</v>
      </c>
      <c r="I89" s="3">
        <v>0</v>
      </c>
      <c r="J89" s="3">
        <v>0</v>
      </c>
      <c r="K89" s="3">
        <v>0</v>
      </c>
      <c r="L89" s="3">
        <v>212.25</v>
      </c>
      <c r="M89" s="3">
        <v>505.1</v>
      </c>
      <c r="N89" s="3">
        <v>481.55</v>
      </c>
      <c r="O89" s="3">
        <f t="shared" si="1"/>
        <v>7904.5099999999993</v>
      </c>
    </row>
    <row r="90" spans="1:15">
      <c r="A90" s="15" t="s">
        <v>783</v>
      </c>
      <c r="B90" s="15" t="s">
        <v>173</v>
      </c>
      <c r="C90" s="3">
        <v>333.62</v>
      </c>
      <c r="D90" s="3">
        <v>997.85000000000014</v>
      </c>
      <c r="E90" s="3">
        <v>2082.37</v>
      </c>
      <c r="F90" s="3">
        <v>729.21</v>
      </c>
      <c r="G90" s="3">
        <v>1609.87</v>
      </c>
      <c r="H90" s="3">
        <v>848.71</v>
      </c>
      <c r="I90" s="3">
        <v>1194.81</v>
      </c>
      <c r="J90" s="3">
        <v>48.65</v>
      </c>
      <c r="K90" s="3">
        <v>329.94</v>
      </c>
      <c r="L90" s="3">
        <v>0</v>
      </c>
      <c r="M90" s="3">
        <v>606.54</v>
      </c>
      <c r="N90" s="3">
        <v>977.93000000000006</v>
      </c>
      <c r="O90" s="3">
        <f t="shared" si="1"/>
        <v>9759.5</v>
      </c>
    </row>
    <row r="91" spans="1:15">
      <c r="A91" s="15" t="s">
        <v>784</v>
      </c>
      <c r="B91" s="15" t="s">
        <v>174</v>
      </c>
      <c r="C91" s="3">
        <v>4208.8599999999997</v>
      </c>
      <c r="D91" s="3">
        <v>14357.819999999998</v>
      </c>
      <c r="E91" s="3">
        <v>6905.59</v>
      </c>
      <c r="F91" s="3">
        <v>16711.43</v>
      </c>
      <c r="G91" s="3">
        <v>18866.499999999996</v>
      </c>
      <c r="H91" s="3">
        <v>11140.630000000001</v>
      </c>
      <c r="I91" s="3">
        <v>10704.97</v>
      </c>
      <c r="J91" s="3">
        <v>8169.65</v>
      </c>
      <c r="K91" s="3">
        <v>7837.3899999999994</v>
      </c>
      <c r="L91" s="3">
        <v>11236.04</v>
      </c>
      <c r="M91" s="3">
        <v>21831.43</v>
      </c>
      <c r="N91" s="3">
        <v>13426.98</v>
      </c>
      <c r="O91" s="3">
        <f t="shared" si="1"/>
        <v>145397.29</v>
      </c>
    </row>
    <row r="92" spans="1:15">
      <c r="A92" s="15" t="s">
        <v>785</v>
      </c>
      <c r="B92" s="15" t="s">
        <v>375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345.47</v>
      </c>
      <c r="I92" s="3">
        <v>0</v>
      </c>
      <c r="J92" s="3">
        <v>61.02</v>
      </c>
      <c r="K92" s="3">
        <v>199.96</v>
      </c>
      <c r="L92" s="3">
        <v>0</v>
      </c>
      <c r="M92" s="3">
        <v>153.69</v>
      </c>
      <c r="N92" s="3">
        <v>0</v>
      </c>
      <c r="O92" s="3">
        <f t="shared" si="1"/>
        <v>760.1400000000001</v>
      </c>
    </row>
    <row r="93" spans="1:15">
      <c r="A93" s="15" t="s">
        <v>786</v>
      </c>
      <c r="B93" s="15" t="s">
        <v>175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80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f t="shared" si="1"/>
        <v>80</v>
      </c>
    </row>
    <row r="94" spans="1:15">
      <c r="A94" s="15" t="s">
        <v>1156</v>
      </c>
      <c r="B94" s="15" t="s">
        <v>1157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110.2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f t="shared" si="1"/>
        <v>110.2</v>
      </c>
    </row>
    <row r="95" spans="1:15">
      <c r="A95" s="15" t="s">
        <v>782</v>
      </c>
      <c r="B95" s="15" t="s">
        <v>176</v>
      </c>
      <c r="C95" s="3">
        <v>594.98</v>
      </c>
      <c r="D95" s="3">
        <v>841.06999999999994</v>
      </c>
      <c r="E95" s="3">
        <v>2109.2999999999997</v>
      </c>
      <c r="F95" s="3">
        <v>3421.08</v>
      </c>
      <c r="G95" s="3">
        <v>4433.6499999999996</v>
      </c>
      <c r="H95" s="3">
        <v>4494.0300000000007</v>
      </c>
      <c r="I95" s="3">
        <v>5819.0000000000009</v>
      </c>
      <c r="J95" s="3">
        <v>1853.05</v>
      </c>
      <c r="K95" s="3">
        <v>1629.04</v>
      </c>
      <c r="L95" s="3">
        <v>783.5100000000001</v>
      </c>
      <c r="M95" s="3">
        <v>5414.5199999999995</v>
      </c>
      <c r="N95" s="3">
        <v>1861.13</v>
      </c>
      <c r="O95" s="3">
        <f t="shared" si="1"/>
        <v>33254.36</v>
      </c>
    </row>
    <row r="96" spans="1:15">
      <c r="A96" s="15" t="s">
        <v>788</v>
      </c>
      <c r="B96" s="15" t="s">
        <v>177</v>
      </c>
      <c r="C96" s="3">
        <v>-214.54</v>
      </c>
      <c r="D96" s="3">
        <v>-558.19000000000005</v>
      </c>
      <c r="E96" s="3">
        <v>-1393.42</v>
      </c>
      <c r="F96" s="3">
        <v>-2942.13</v>
      </c>
      <c r="G96" s="3">
        <v>-3812.94</v>
      </c>
      <c r="H96" s="3">
        <v>-3864.8700000000003</v>
      </c>
      <c r="I96" s="3">
        <v>-5004.329999999999</v>
      </c>
      <c r="J96" s="3">
        <v>-1132.25</v>
      </c>
      <c r="K96" s="3">
        <v>-1051.1499999999999</v>
      </c>
      <c r="L96" s="3">
        <v>-484.92000000000007</v>
      </c>
      <c r="M96" s="3">
        <v>-3329.05</v>
      </c>
      <c r="N96" s="3">
        <v>-1153.52</v>
      </c>
      <c r="O96" s="3">
        <f t="shared" si="1"/>
        <v>-24941.310000000005</v>
      </c>
    </row>
    <row r="97" spans="1:15">
      <c r="A97" s="15" t="s">
        <v>793</v>
      </c>
      <c r="B97" s="15" t="s">
        <v>178</v>
      </c>
      <c r="C97" s="3">
        <v>0</v>
      </c>
      <c r="D97" s="3">
        <v>-162.38999999999999</v>
      </c>
      <c r="E97" s="3">
        <v>0</v>
      </c>
      <c r="F97" s="3">
        <v>-1425.75</v>
      </c>
      <c r="G97" s="3">
        <v>-3613.42</v>
      </c>
      <c r="H97" s="3">
        <v>-433.43</v>
      </c>
      <c r="I97" s="3">
        <v>0</v>
      </c>
      <c r="J97" s="3">
        <v>0</v>
      </c>
      <c r="K97" s="3">
        <v>0</v>
      </c>
      <c r="L97" s="3">
        <v>-38.450000000000003</v>
      </c>
      <c r="M97" s="3">
        <v>-113.8</v>
      </c>
      <c r="N97" s="3">
        <v>-173.85</v>
      </c>
      <c r="O97" s="3">
        <f t="shared" si="1"/>
        <v>-5961.09</v>
      </c>
    </row>
    <row r="98" spans="1:15">
      <c r="A98" s="15" t="s">
        <v>789</v>
      </c>
      <c r="B98" s="15" t="s">
        <v>179</v>
      </c>
      <c r="C98" s="3">
        <v>-225.15</v>
      </c>
      <c r="D98" s="3">
        <v>-599.59</v>
      </c>
      <c r="E98" s="3">
        <v>-1363.3600000000001</v>
      </c>
      <c r="F98" s="3">
        <v>-627.12</v>
      </c>
      <c r="G98" s="3">
        <v>-1384.49</v>
      </c>
      <c r="H98" s="3">
        <v>-729.89</v>
      </c>
      <c r="I98" s="3">
        <v>-1027.53</v>
      </c>
      <c r="J98" s="3">
        <v>-29.81</v>
      </c>
      <c r="K98" s="3">
        <v>-188.45</v>
      </c>
      <c r="L98" s="3">
        <v>0</v>
      </c>
      <c r="M98" s="3">
        <v>-352.63</v>
      </c>
      <c r="N98" s="3">
        <v>-765.74</v>
      </c>
      <c r="O98" s="3">
        <f t="shared" si="1"/>
        <v>-7293.76</v>
      </c>
    </row>
    <row r="99" spans="1:15">
      <c r="A99" s="15" t="s">
        <v>790</v>
      </c>
      <c r="B99" s="15" t="s">
        <v>180</v>
      </c>
      <c r="C99" s="3">
        <v>-2549.71</v>
      </c>
      <c r="D99" s="3">
        <v>-8415.5099999999984</v>
      </c>
      <c r="E99" s="3">
        <v>-4283.18</v>
      </c>
      <c r="F99" s="3">
        <v>-14371.819999999998</v>
      </c>
      <c r="G99" s="3">
        <v>-16225.210000000001</v>
      </c>
      <c r="H99" s="3">
        <v>-9580.9399999999987</v>
      </c>
      <c r="I99" s="3">
        <v>-9206.2900000000009</v>
      </c>
      <c r="J99" s="3">
        <v>-5245.51</v>
      </c>
      <c r="K99" s="3">
        <v>-4988.7</v>
      </c>
      <c r="L99" s="3">
        <v>-6448.08</v>
      </c>
      <c r="M99" s="3">
        <v>-13890.439999999999</v>
      </c>
      <c r="N99" s="3">
        <v>-8067.2500000000009</v>
      </c>
      <c r="O99" s="3">
        <f t="shared" si="1"/>
        <v>-103272.64</v>
      </c>
    </row>
    <row r="100" spans="1:15">
      <c r="A100" s="15" t="s">
        <v>791</v>
      </c>
      <c r="B100" s="15" t="s">
        <v>376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-297.10000000000002</v>
      </c>
      <c r="I100" s="3">
        <v>0</v>
      </c>
      <c r="J100" s="3">
        <v>-15.61</v>
      </c>
      <c r="K100" s="3">
        <v>-52.46</v>
      </c>
      <c r="L100" s="3">
        <v>0</v>
      </c>
      <c r="M100" s="3">
        <v>-39.630000000000003</v>
      </c>
      <c r="N100" s="3">
        <v>0</v>
      </c>
      <c r="O100" s="3">
        <f t="shared" si="1"/>
        <v>-404.8</v>
      </c>
    </row>
    <row r="101" spans="1:15">
      <c r="A101" s="15" t="s">
        <v>792</v>
      </c>
      <c r="B101" s="15" t="s">
        <v>181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-68.8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f t="shared" si="1"/>
        <v>-68.8</v>
      </c>
    </row>
    <row r="102" spans="1:15">
      <c r="A102" s="15" t="s">
        <v>1158</v>
      </c>
      <c r="B102" s="15" t="s">
        <v>1159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-94.77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f t="shared" si="1"/>
        <v>-94.77</v>
      </c>
    </row>
    <row r="103" spans="1:15">
      <c r="A103" s="15" t="s">
        <v>1160</v>
      </c>
      <c r="B103" s="15" t="s">
        <v>1161</v>
      </c>
      <c r="C103" s="3">
        <v>0</v>
      </c>
      <c r="D103" s="3">
        <v>0</v>
      </c>
      <c r="E103" s="3">
        <v>0</v>
      </c>
      <c r="F103" s="3">
        <v>618.82000000000005</v>
      </c>
      <c r="G103" s="3">
        <v>1729.98</v>
      </c>
      <c r="H103" s="3">
        <v>2848.56</v>
      </c>
      <c r="I103" s="3">
        <v>0</v>
      </c>
      <c r="J103" s="3">
        <v>60.43</v>
      </c>
      <c r="K103" s="3">
        <v>60.43</v>
      </c>
      <c r="L103" s="3">
        <v>0</v>
      </c>
      <c r="M103" s="3">
        <v>355.74</v>
      </c>
      <c r="N103" s="3">
        <v>0</v>
      </c>
      <c r="O103" s="3">
        <f t="shared" si="1"/>
        <v>5673.9600000000009</v>
      </c>
    </row>
    <row r="104" spans="1:15">
      <c r="A104" s="15" t="s">
        <v>499</v>
      </c>
      <c r="B104" s="15" t="s">
        <v>43</v>
      </c>
      <c r="C104" s="3">
        <v>4677.3100000000004</v>
      </c>
      <c r="D104" s="3">
        <v>-2041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f t="shared" si="1"/>
        <v>2636.3100000000004</v>
      </c>
    </row>
    <row r="105" spans="1:15">
      <c r="A105" s="15" t="s">
        <v>1162</v>
      </c>
      <c r="B105" s="15" t="s">
        <v>1163</v>
      </c>
      <c r="C105" s="3">
        <v>1028.2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f t="shared" si="1"/>
        <v>1028.2</v>
      </c>
    </row>
    <row r="106" spans="1:15">
      <c r="A106" s="15" t="s">
        <v>503</v>
      </c>
      <c r="B106" s="15" t="s">
        <v>113</v>
      </c>
      <c r="C106" s="3">
        <v>427.6</v>
      </c>
      <c r="D106" s="3">
        <v>0</v>
      </c>
      <c r="E106" s="3">
        <v>0</v>
      </c>
      <c r="F106" s="3">
        <v>0</v>
      </c>
      <c r="G106" s="3">
        <v>387.46</v>
      </c>
      <c r="H106" s="3">
        <v>0</v>
      </c>
      <c r="I106" s="3">
        <v>300</v>
      </c>
      <c r="J106" s="3">
        <v>54.69</v>
      </c>
      <c r="K106" s="3">
        <v>0</v>
      </c>
      <c r="L106" s="3">
        <v>156.19</v>
      </c>
      <c r="M106" s="3">
        <v>0</v>
      </c>
      <c r="N106" s="3">
        <v>1085.23</v>
      </c>
      <c r="O106" s="3">
        <f t="shared" si="1"/>
        <v>2411.17</v>
      </c>
    </row>
    <row r="107" spans="1:15">
      <c r="A107" s="15" t="s">
        <v>1164</v>
      </c>
      <c r="B107" s="15" t="s">
        <v>1165</v>
      </c>
      <c r="C107" s="3">
        <v>0</v>
      </c>
      <c r="D107" s="3">
        <v>0</v>
      </c>
      <c r="E107" s="3">
        <v>485.36</v>
      </c>
      <c r="F107" s="3">
        <v>0</v>
      </c>
      <c r="G107" s="3">
        <v>0</v>
      </c>
      <c r="H107" s="3">
        <v>1088.6099999999999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f t="shared" si="1"/>
        <v>1573.9699999999998</v>
      </c>
    </row>
    <row r="108" spans="1:15">
      <c r="A108" s="15" t="s">
        <v>504</v>
      </c>
      <c r="B108" s="15" t="s">
        <v>50</v>
      </c>
      <c r="C108" s="3">
        <v>0</v>
      </c>
      <c r="D108" s="3">
        <v>186.32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f t="shared" si="1"/>
        <v>186.32</v>
      </c>
    </row>
    <row r="109" spans="1:15">
      <c r="A109" s="15" t="s">
        <v>617</v>
      </c>
      <c r="B109" s="15" t="s">
        <v>51</v>
      </c>
      <c r="C109" s="3">
        <v>260.04000000000002</v>
      </c>
      <c r="D109" s="3">
        <v>221.75</v>
      </c>
      <c r="E109" s="3">
        <v>224.13</v>
      </c>
      <c r="F109" s="3">
        <v>463.51</v>
      </c>
      <c r="G109" s="3">
        <v>601.74</v>
      </c>
      <c r="H109" s="3">
        <v>50.51</v>
      </c>
      <c r="I109" s="3">
        <v>658.74</v>
      </c>
      <c r="J109" s="3">
        <v>134.49</v>
      </c>
      <c r="K109" s="3">
        <v>11.84</v>
      </c>
      <c r="L109" s="3">
        <v>300.45</v>
      </c>
      <c r="M109" s="3">
        <v>0</v>
      </c>
      <c r="N109" s="3">
        <v>0</v>
      </c>
      <c r="O109" s="3">
        <f t="shared" si="1"/>
        <v>2927.2</v>
      </c>
    </row>
    <row r="110" spans="1:15">
      <c r="A110" s="15" t="s">
        <v>794</v>
      </c>
      <c r="B110" s="15" t="s">
        <v>182</v>
      </c>
      <c r="C110" s="3">
        <v>150</v>
      </c>
      <c r="D110" s="3">
        <v>0</v>
      </c>
      <c r="E110" s="3">
        <v>0</v>
      </c>
      <c r="F110" s="3">
        <v>0</v>
      </c>
      <c r="G110" s="3">
        <v>0</v>
      </c>
      <c r="H110" s="3">
        <v>32.75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f t="shared" si="1"/>
        <v>182.75</v>
      </c>
    </row>
    <row r="111" spans="1:15">
      <c r="A111" s="15" t="s">
        <v>619</v>
      </c>
      <c r="B111" s="15" t="s">
        <v>183</v>
      </c>
      <c r="C111" s="3">
        <v>1789.24</v>
      </c>
      <c r="D111" s="3">
        <v>1775.8000000000002</v>
      </c>
      <c r="E111" s="3">
        <v>941.36</v>
      </c>
      <c r="F111" s="3">
        <v>1241.5400000000002</v>
      </c>
      <c r="G111" s="3">
        <v>1010.33</v>
      </c>
      <c r="H111" s="3">
        <v>4961.95</v>
      </c>
      <c r="I111" s="3">
        <v>910.02</v>
      </c>
      <c r="J111" s="3">
        <v>4138.01</v>
      </c>
      <c r="K111" s="3">
        <v>3757.15</v>
      </c>
      <c r="L111" s="3">
        <v>1640.6</v>
      </c>
      <c r="M111" s="3">
        <v>1596.28</v>
      </c>
      <c r="N111" s="3">
        <v>1676.97</v>
      </c>
      <c r="O111" s="3">
        <f t="shared" si="1"/>
        <v>25439.25</v>
      </c>
    </row>
    <row r="112" spans="1:15">
      <c r="A112" s="15" t="s">
        <v>620</v>
      </c>
      <c r="B112" s="15" t="s">
        <v>184</v>
      </c>
      <c r="C112" s="3">
        <v>0</v>
      </c>
      <c r="D112" s="3">
        <v>199.32</v>
      </c>
      <c r="E112" s="3">
        <v>393.21999999999997</v>
      </c>
      <c r="F112" s="3">
        <v>1389.38</v>
      </c>
      <c r="G112" s="3">
        <v>3913.0099999999998</v>
      </c>
      <c r="H112" s="3">
        <v>753.65000000000009</v>
      </c>
      <c r="I112" s="3">
        <v>213.6</v>
      </c>
      <c r="J112" s="3">
        <v>1076.8599999999999</v>
      </c>
      <c r="K112" s="3">
        <v>267.3</v>
      </c>
      <c r="L112" s="3">
        <v>1685.14</v>
      </c>
      <c r="M112" s="3">
        <v>2028</v>
      </c>
      <c r="N112" s="3">
        <v>115.16</v>
      </c>
      <c r="O112" s="3">
        <f t="shared" si="1"/>
        <v>12034.64</v>
      </c>
    </row>
    <row r="113" spans="1:15">
      <c r="A113" s="15" t="s">
        <v>795</v>
      </c>
      <c r="B113" s="15" t="s">
        <v>185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25</v>
      </c>
      <c r="I113" s="3">
        <v>0</v>
      </c>
      <c r="J113" s="3">
        <v>159.82</v>
      </c>
      <c r="K113" s="3">
        <v>0</v>
      </c>
      <c r="L113" s="3">
        <v>0</v>
      </c>
      <c r="M113" s="3">
        <v>0</v>
      </c>
      <c r="N113" s="3">
        <v>0</v>
      </c>
      <c r="O113" s="3">
        <f t="shared" si="1"/>
        <v>184.82</v>
      </c>
    </row>
    <row r="114" spans="1:15">
      <c r="A114" s="15" t="s">
        <v>1166</v>
      </c>
      <c r="B114" s="15" t="s">
        <v>1167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19.93</v>
      </c>
      <c r="N114" s="3">
        <v>0</v>
      </c>
      <c r="O114" s="3">
        <f t="shared" si="1"/>
        <v>19.93</v>
      </c>
    </row>
    <row r="115" spans="1:15">
      <c r="A115" s="15" t="s">
        <v>796</v>
      </c>
      <c r="B115" s="15" t="s">
        <v>377</v>
      </c>
      <c r="C115" s="3">
        <v>0</v>
      </c>
      <c r="D115" s="3">
        <v>0</v>
      </c>
      <c r="E115" s="3">
        <v>0</v>
      </c>
      <c r="F115" s="3">
        <v>585.9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f t="shared" si="1"/>
        <v>585.9</v>
      </c>
    </row>
    <row r="116" spans="1:15">
      <c r="A116" s="15" t="s">
        <v>1168</v>
      </c>
      <c r="B116" s="15" t="s">
        <v>1169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96.98</v>
      </c>
      <c r="J116" s="3">
        <v>0</v>
      </c>
      <c r="K116" s="3">
        <v>0</v>
      </c>
      <c r="L116" s="3">
        <v>28.9</v>
      </c>
      <c r="M116" s="3">
        <v>0</v>
      </c>
      <c r="N116" s="3">
        <v>0</v>
      </c>
      <c r="O116" s="3">
        <f t="shared" si="1"/>
        <v>125.88</v>
      </c>
    </row>
    <row r="117" spans="1:15" s="2" customFormat="1">
      <c r="A117" s="15" t="s">
        <v>323</v>
      </c>
      <c r="B117" s="1" t="s">
        <v>323</v>
      </c>
      <c r="C117" s="17">
        <v>10480.449999999999</v>
      </c>
      <c r="D117" s="17">
        <v>7145.369999999999</v>
      </c>
      <c r="E117" s="17">
        <v>6101.3699999999972</v>
      </c>
      <c r="F117" s="17">
        <v>7451.9</v>
      </c>
      <c r="G117" s="17">
        <v>11718.129999999997</v>
      </c>
      <c r="H117" s="17">
        <v>12203.060000000001</v>
      </c>
      <c r="I117" s="17">
        <v>4671.1699999999983</v>
      </c>
      <c r="J117" s="17">
        <v>9333.489999999998</v>
      </c>
      <c r="K117" s="17">
        <v>7812.2899999999991</v>
      </c>
      <c r="L117" s="17">
        <v>9071.630000000001</v>
      </c>
      <c r="M117" s="17">
        <v>14785.679999999998</v>
      </c>
      <c r="N117" s="17">
        <v>9464.59</v>
      </c>
      <c r="O117" s="17">
        <f t="shared" si="1"/>
        <v>110239.12999999999</v>
      </c>
    </row>
    <row r="118" spans="1:15">
      <c r="A118" s="15"/>
      <c r="B118" s="15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>
        <f t="shared" si="1"/>
        <v>0</v>
      </c>
    </row>
    <row r="119" spans="1:15">
      <c r="A119" s="15" t="s">
        <v>505</v>
      </c>
      <c r="B119" s="15" t="s">
        <v>52</v>
      </c>
      <c r="C119" s="3">
        <v>35206.06</v>
      </c>
      <c r="D119" s="3">
        <v>35206.06</v>
      </c>
      <c r="E119" s="3">
        <v>35206.06</v>
      </c>
      <c r="F119" s="3">
        <v>35206.06</v>
      </c>
      <c r="G119" s="3">
        <v>35206.06</v>
      </c>
      <c r="H119" s="3">
        <v>35206.06</v>
      </c>
      <c r="I119" s="3">
        <v>35206.06</v>
      </c>
      <c r="J119" s="3">
        <v>35206.06</v>
      </c>
      <c r="K119" s="3">
        <v>37153.5</v>
      </c>
      <c r="L119" s="3">
        <v>37153.5</v>
      </c>
      <c r="M119" s="3">
        <v>37153.5</v>
      </c>
      <c r="N119" s="3">
        <v>37153.5</v>
      </c>
      <c r="O119" s="3">
        <f t="shared" si="1"/>
        <v>430262.48</v>
      </c>
    </row>
    <row r="120" spans="1:15">
      <c r="A120" s="15" t="s">
        <v>506</v>
      </c>
      <c r="B120" s="15" t="s">
        <v>53</v>
      </c>
      <c r="C120" s="3">
        <v>3543.15</v>
      </c>
      <c r="D120" s="3">
        <v>3543.15</v>
      </c>
      <c r="E120" s="3">
        <v>3543.15</v>
      </c>
      <c r="F120" s="3">
        <v>3543.15</v>
      </c>
      <c r="G120" s="3">
        <v>3543.15</v>
      </c>
      <c r="H120" s="3">
        <v>5791.75</v>
      </c>
      <c r="I120" s="3">
        <v>3543.15</v>
      </c>
      <c r="J120" s="3">
        <v>3543.15</v>
      </c>
      <c r="K120" s="3">
        <v>3543.15</v>
      </c>
      <c r="L120" s="3">
        <v>4954.82</v>
      </c>
      <c r="M120" s="3">
        <v>4953.38</v>
      </c>
      <c r="N120" s="3">
        <v>4953.38</v>
      </c>
      <c r="O120" s="3">
        <f t="shared" si="1"/>
        <v>48998.53</v>
      </c>
    </row>
    <row r="121" spans="1:15">
      <c r="A121" s="15" t="s">
        <v>621</v>
      </c>
      <c r="B121" s="15" t="s">
        <v>54</v>
      </c>
      <c r="C121" s="3">
        <v>0</v>
      </c>
      <c r="D121" s="3">
        <v>0</v>
      </c>
      <c r="E121" s="3">
        <v>732.96</v>
      </c>
      <c r="F121" s="3">
        <v>101.8</v>
      </c>
      <c r="G121" s="3">
        <v>0</v>
      </c>
      <c r="H121" s="3">
        <v>0</v>
      </c>
      <c r="I121" s="3">
        <v>2239.6</v>
      </c>
      <c r="J121" s="3">
        <v>1105.4000000000001</v>
      </c>
      <c r="K121" s="3">
        <v>445.88</v>
      </c>
      <c r="L121" s="3">
        <v>0</v>
      </c>
      <c r="M121" s="3">
        <v>0</v>
      </c>
      <c r="N121" s="3">
        <v>0</v>
      </c>
      <c r="O121" s="3">
        <f t="shared" si="1"/>
        <v>4625.6400000000003</v>
      </c>
    </row>
    <row r="122" spans="1:15">
      <c r="A122" s="15" t="s">
        <v>797</v>
      </c>
      <c r="B122" s="15" t="s">
        <v>186</v>
      </c>
      <c r="C122" s="3">
        <v>-23506.78</v>
      </c>
      <c r="D122" s="3">
        <v>-23376.639999999999</v>
      </c>
      <c r="E122" s="3">
        <v>-23759.16</v>
      </c>
      <c r="F122" s="3">
        <v>-33411.870000000003</v>
      </c>
      <c r="G122" s="3">
        <v>-33324.32</v>
      </c>
      <c r="H122" s="3">
        <v>-35258.120000000003</v>
      </c>
      <c r="I122" s="3">
        <v>-35250.379999999997</v>
      </c>
      <c r="J122" s="3">
        <v>-34274.959999999999</v>
      </c>
      <c r="K122" s="3">
        <v>-35382.58</v>
      </c>
      <c r="L122" s="3">
        <v>-36213.160000000003</v>
      </c>
      <c r="M122" s="3">
        <v>-36211.919999999998</v>
      </c>
      <c r="N122" s="3">
        <v>-36211.919999999998</v>
      </c>
      <c r="O122" s="3">
        <f t="shared" si="1"/>
        <v>-386181.80999999994</v>
      </c>
    </row>
    <row r="123" spans="1:15">
      <c r="A123" s="15" t="s">
        <v>961</v>
      </c>
      <c r="B123" s="15" t="s">
        <v>188</v>
      </c>
      <c r="C123" s="3">
        <v>60.85</v>
      </c>
      <c r="D123" s="3">
        <v>3973.5</v>
      </c>
      <c r="E123" s="3">
        <v>1100.76</v>
      </c>
      <c r="F123" s="3">
        <v>213.58</v>
      </c>
      <c r="G123" s="3">
        <v>694.75</v>
      </c>
      <c r="H123" s="3">
        <v>425.93</v>
      </c>
      <c r="I123" s="3">
        <v>621.43999999999994</v>
      </c>
      <c r="J123" s="3">
        <v>79.06</v>
      </c>
      <c r="K123" s="3">
        <v>37.049999999999997</v>
      </c>
      <c r="L123" s="3">
        <v>848.87</v>
      </c>
      <c r="M123" s="3">
        <v>0</v>
      </c>
      <c r="N123" s="3">
        <v>516.43000000000006</v>
      </c>
      <c r="O123" s="3">
        <f t="shared" si="1"/>
        <v>8572.2199999999993</v>
      </c>
    </row>
    <row r="124" spans="1:15">
      <c r="A124" s="15" t="s">
        <v>798</v>
      </c>
      <c r="B124" s="15" t="s">
        <v>187</v>
      </c>
      <c r="C124" s="3">
        <v>0</v>
      </c>
      <c r="D124" s="3">
        <v>338.17</v>
      </c>
      <c r="E124" s="3">
        <v>19.05</v>
      </c>
      <c r="F124" s="3">
        <v>0</v>
      </c>
      <c r="G124" s="3">
        <v>107.44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135.79</v>
      </c>
      <c r="O124" s="3">
        <f t="shared" si="1"/>
        <v>600.45000000000005</v>
      </c>
    </row>
    <row r="125" spans="1:15">
      <c r="A125" s="15" t="s">
        <v>799</v>
      </c>
      <c r="B125" s="15" t="s">
        <v>378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10.57</v>
      </c>
      <c r="O125" s="3">
        <f t="shared" si="1"/>
        <v>10.57</v>
      </c>
    </row>
    <row r="126" spans="1:15" s="2" customFormat="1">
      <c r="A126" s="15" t="s">
        <v>324</v>
      </c>
      <c r="B126" s="1" t="s">
        <v>324</v>
      </c>
      <c r="C126" s="17">
        <v>15303.28</v>
      </c>
      <c r="D126" s="17">
        <v>19684.239999999998</v>
      </c>
      <c r="E126" s="17">
        <v>16842.82</v>
      </c>
      <c r="F126" s="17">
        <v>5652.7199999999921</v>
      </c>
      <c r="G126" s="17">
        <v>6227.08</v>
      </c>
      <c r="H126" s="17">
        <v>6165.6199999999953</v>
      </c>
      <c r="I126" s="17">
        <v>6359.87</v>
      </c>
      <c r="J126" s="17">
        <v>5658.7100000000019</v>
      </c>
      <c r="K126" s="17">
        <v>5796.9999999999973</v>
      </c>
      <c r="L126" s="17">
        <v>6744.0299999999961</v>
      </c>
      <c r="M126" s="17">
        <v>5894.9599999999991</v>
      </c>
      <c r="N126" s="17">
        <v>6557.7499999999991</v>
      </c>
      <c r="O126" s="17">
        <f t="shared" si="1"/>
        <v>106888.07999999999</v>
      </c>
    </row>
    <row r="127" spans="1:15">
      <c r="A127" s="15"/>
      <c r="B127" s="15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>
        <f t="shared" si="1"/>
        <v>0</v>
      </c>
    </row>
    <row r="128" spans="1:15">
      <c r="A128" s="15" t="s">
        <v>696</v>
      </c>
      <c r="B128" s="15" t="s">
        <v>1071</v>
      </c>
      <c r="C128" s="3">
        <v>20146.650000000001</v>
      </c>
      <c r="D128" s="3">
        <v>20146.59</v>
      </c>
      <c r="E128" s="3">
        <v>20146.759999999998</v>
      </c>
      <c r="F128" s="3">
        <v>20146.650000000001</v>
      </c>
      <c r="G128" s="3">
        <v>26239.78</v>
      </c>
      <c r="H128" s="3">
        <v>20146.59</v>
      </c>
      <c r="I128" s="3">
        <v>20572.810000000001</v>
      </c>
      <c r="J128" s="3">
        <v>20146.7</v>
      </c>
      <c r="K128" s="3">
        <v>20146.650000000001</v>
      </c>
      <c r="L128" s="3">
        <v>20146.689999999999</v>
      </c>
      <c r="M128" s="3">
        <v>26232.84</v>
      </c>
      <c r="N128" s="3">
        <v>21646.880000000001</v>
      </c>
      <c r="O128" s="3">
        <f t="shared" si="1"/>
        <v>255865.59</v>
      </c>
    </row>
    <row r="129" spans="1:15">
      <c r="A129" s="15" t="s">
        <v>697</v>
      </c>
      <c r="B129" s="15" t="s">
        <v>408</v>
      </c>
      <c r="C129" s="3">
        <v>123.79</v>
      </c>
      <c r="D129" s="3">
        <v>450.44</v>
      </c>
      <c r="E129" s="3">
        <v>447.89</v>
      </c>
      <c r="F129" s="3">
        <v>458.84</v>
      </c>
      <c r="G129" s="3">
        <v>208.04</v>
      </c>
      <c r="H129" s="3">
        <v>203.64</v>
      </c>
      <c r="I129" s="3">
        <v>210.62</v>
      </c>
      <c r="J129" s="3">
        <v>210.62</v>
      </c>
      <c r="K129" s="3">
        <v>210.62</v>
      </c>
      <c r="L129" s="3">
        <v>210.64</v>
      </c>
      <c r="M129" s="3">
        <v>210.6</v>
      </c>
      <c r="N129" s="3">
        <v>0</v>
      </c>
      <c r="O129" s="3">
        <f t="shared" si="1"/>
        <v>2945.7399999999993</v>
      </c>
    </row>
    <row r="130" spans="1:15">
      <c r="A130" s="15" t="s">
        <v>800</v>
      </c>
      <c r="B130" s="15" t="s">
        <v>379</v>
      </c>
      <c r="C130" s="3">
        <v>2381.34</v>
      </c>
      <c r="D130" s="3">
        <v>2460.65</v>
      </c>
      <c r="E130" s="3">
        <v>2461.9</v>
      </c>
      <c r="F130" s="3">
        <v>3125.29</v>
      </c>
      <c r="G130" s="3">
        <v>2520.4500000000003</v>
      </c>
      <c r="H130" s="3">
        <v>2486.1</v>
      </c>
      <c r="I130" s="3">
        <v>4415.43</v>
      </c>
      <c r="J130" s="3">
        <v>2628.37</v>
      </c>
      <c r="K130" s="3">
        <v>2639.75</v>
      </c>
      <c r="L130" s="3">
        <v>1439.7399999999998</v>
      </c>
      <c r="M130" s="3">
        <v>2565.92</v>
      </c>
      <c r="N130" s="3">
        <v>2608.62</v>
      </c>
      <c r="O130" s="3">
        <f t="shared" si="1"/>
        <v>31733.56</v>
      </c>
    </row>
    <row r="131" spans="1:15">
      <c r="A131" s="15" t="s">
        <v>801</v>
      </c>
      <c r="B131" s="15" t="s">
        <v>380</v>
      </c>
      <c r="C131" s="3">
        <v>21.94</v>
      </c>
      <c r="D131" s="3">
        <v>28.83</v>
      </c>
      <c r="E131" s="3">
        <v>10</v>
      </c>
      <c r="F131" s="3">
        <v>4.58</v>
      </c>
      <c r="G131" s="3">
        <v>8.23</v>
      </c>
      <c r="H131" s="3">
        <v>24.16</v>
      </c>
      <c r="I131" s="3">
        <v>6.34</v>
      </c>
      <c r="J131" s="3">
        <v>7.82</v>
      </c>
      <c r="K131" s="3">
        <v>15.48</v>
      </c>
      <c r="L131" s="3">
        <v>47.82</v>
      </c>
      <c r="M131" s="3">
        <v>17.41</v>
      </c>
      <c r="N131" s="3">
        <v>17.059999999999999</v>
      </c>
      <c r="O131" s="3">
        <f t="shared" si="1"/>
        <v>209.67000000000002</v>
      </c>
    </row>
    <row r="132" spans="1:15">
      <c r="A132" s="15" t="s">
        <v>1170</v>
      </c>
      <c r="B132" s="15" t="s">
        <v>1171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f t="shared" si="1"/>
        <v>0</v>
      </c>
    </row>
    <row r="133" spans="1:15">
      <c r="A133" s="15" t="s">
        <v>802</v>
      </c>
      <c r="B133" s="15" t="s">
        <v>381</v>
      </c>
      <c r="C133" s="3">
        <v>55772.939999999995</v>
      </c>
      <c r="D133" s="3">
        <v>55772.930000000008</v>
      </c>
      <c r="E133" s="3">
        <v>59272.920000000006</v>
      </c>
      <c r="F133" s="3">
        <v>39855.950000000004</v>
      </c>
      <c r="G133" s="3">
        <v>43355.920000000006</v>
      </c>
      <c r="H133" s="3">
        <v>43355.939999999995</v>
      </c>
      <c r="I133" s="3">
        <v>43355.94000000001</v>
      </c>
      <c r="J133" s="3">
        <v>43355.9</v>
      </c>
      <c r="K133" s="3">
        <v>43355.960000000006</v>
      </c>
      <c r="L133" s="3">
        <v>43355.920000000006</v>
      </c>
      <c r="M133" s="3">
        <v>43355.950000000004</v>
      </c>
      <c r="N133" s="3">
        <v>78157.850000000006</v>
      </c>
      <c r="O133" s="3">
        <f t="shared" si="1"/>
        <v>592324.12000000011</v>
      </c>
    </row>
    <row r="134" spans="1:15">
      <c r="A134" s="15" t="s">
        <v>803</v>
      </c>
      <c r="B134" s="15" t="s">
        <v>189</v>
      </c>
      <c r="C134" s="3">
        <v>-76.36</v>
      </c>
      <c r="D134" s="3">
        <v>0</v>
      </c>
      <c r="E134" s="3">
        <v>-84.23</v>
      </c>
      <c r="F134" s="3">
        <v>-464.68</v>
      </c>
      <c r="G134" s="3">
        <v>0</v>
      </c>
      <c r="H134" s="3">
        <v>0</v>
      </c>
      <c r="I134" s="3">
        <v>-393.02</v>
      </c>
      <c r="J134" s="3">
        <v>-63.64</v>
      </c>
      <c r="K134" s="3">
        <v>0</v>
      </c>
      <c r="L134" s="3">
        <v>-68.8</v>
      </c>
      <c r="M134" s="3">
        <v>-146.19999999999999</v>
      </c>
      <c r="N134" s="3">
        <v>0</v>
      </c>
      <c r="O134" s="3">
        <f t="shared" si="1"/>
        <v>-1296.93</v>
      </c>
    </row>
    <row r="135" spans="1:15">
      <c r="A135" s="15" t="s">
        <v>805</v>
      </c>
      <c r="B135" s="15" t="s">
        <v>382</v>
      </c>
      <c r="C135" s="3">
        <v>-4455.38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-5160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f t="shared" si="1"/>
        <v>-9615.380000000001</v>
      </c>
    </row>
    <row r="136" spans="1:15">
      <c r="A136" s="15" t="s">
        <v>804</v>
      </c>
      <c r="B136" s="15" t="s">
        <v>190</v>
      </c>
      <c r="C136" s="3">
        <v>-37515.509999999995</v>
      </c>
      <c r="D136" s="3">
        <v>-36327.19</v>
      </c>
      <c r="E136" s="3">
        <v>-38048.89</v>
      </c>
      <c r="F136" s="3">
        <v>-32920.67</v>
      </c>
      <c r="G136" s="3">
        <v>-40879.399999999994</v>
      </c>
      <c r="H136" s="3">
        <v>-35930.629999999997</v>
      </c>
      <c r="I136" s="3">
        <v>-35936.639999999992</v>
      </c>
      <c r="J136" s="3">
        <v>-36280.61</v>
      </c>
      <c r="K136" s="3">
        <v>-35936.649999999994</v>
      </c>
      <c r="L136" s="3">
        <v>-37463.18</v>
      </c>
      <c r="M136" s="3">
        <v>-35936.639999999999</v>
      </c>
      <c r="N136" s="3">
        <v>-62856.270000000004</v>
      </c>
      <c r="O136" s="3">
        <f t="shared" si="1"/>
        <v>-466032.27999999997</v>
      </c>
    </row>
    <row r="137" spans="1:15">
      <c r="A137" s="15" t="s">
        <v>807</v>
      </c>
      <c r="B137" s="15" t="s">
        <v>384</v>
      </c>
      <c r="C137" s="3">
        <v>200</v>
      </c>
      <c r="D137" s="3">
        <v>500</v>
      </c>
      <c r="E137" s="3">
        <v>0</v>
      </c>
      <c r="F137" s="3">
        <v>0</v>
      </c>
      <c r="G137" s="3">
        <v>5750</v>
      </c>
      <c r="H137" s="3">
        <v>0</v>
      </c>
      <c r="I137" s="3">
        <v>0</v>
      </c>
      <c r="J137" s="3">
        <v>400</v>
      </c>
      <c r="K137" s="3">
        <v>0</v>
      </c>
      <c r="L137" s="3">
        <v>1775.06</v>
      </c>
      <c r="M137" s="3">
        <v>0</v>
      </c>
      <c r="N137" s="3">
        <v>-3500</v>
      </c>
      <c r="O137" s="3">
        <f t="shared" si="1"/>
        <v>5125.0599999999995</v>
      </c>
    </row>
    <row r="138" spans="1:15">
      <c r="A138" s="15" t="s">
        <v>806</v>
      </c>
      <c r="B138" s="15" t="s">
        <v>383</v>
      </c>
      <c r="C138" s="3">
        <v>182.5</v>
      </c>
      <c r="D138" s="3">
        <v>0</v>
      </c>
      <c r="E138" s="3">
        <v>499.85</v>
      </c>
      <c r="F138" s="3">
        <v>540.32000000000005</v>
      </c>
      <c r="G138" s="3">
        <v>0</v>
      </c>
      <c r="H138" s="3">
        <v>0</v>
      </c>
      <c r="I138" s="3">
        <v>457</v>
      </c>
      <c r="J138" s="3">
        <v>74</v>
      </c>
      <c r="K138" s="3">
        <v>0</v>
      </c>
      <c r="L138" s="3">
        <v>80</v>
      </c>
      <c r="M138" s="3">
        <v>170</v>
      </c>
      <c r="N138" s="3">
        <v>0</v>
      </c>
      <c r="O138" s="3">
        <f t="shared" si="1"/>
        <v>2003.67</v>
      </c>
    </row>
    <row r="139" spans="1:15">
      <c r="A139" s="15" t="s">
        <v>808</v>
      </c>
      <c r="B139" s="15" t="s">
        <v>385</v>
      </c>
      <c r="C139" s="3">
        <v>6500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6000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f t="shared" ref="O139:O202" si="2">SUM(C139:N139)</f>
        <v>12500</v>
      </c>
    </row>
    <row r="140" spans="1:15">
      <c r="A140" s="15" t="s">
        <v>509</v>
      </c>
      <c r="B140" s="15" t="s">
        <v>55</v>
      </c>
      <c r="C140" s="3">
        <v>185.5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f t="shared" si="2"/>
        <v>185.5</v>
      </c>
    </row>
    <row r="141" spans="1:15">
      <c r="A141" s="15" t="s">
        <v>811</v>
      </c>
      <c r="B141" s="15" t="s">
        <v>192</v>
      </c>
      <c r="C141" s="3">
        <v>622.87000000000012</v>
      </c>
      <c r="D141" s="3">
        <v>9106.7999999999993</v>
      </c>
      <c r="E141" s="3">
        <v>1324.63</v>
      </c>
      <c r="F141" s="3">
        <v>7480.41</v>
      </c>
      <c r="G141" s="3">
        <v>9014.11</v>
      </c>
      <c r="H141" s="3">
        <v>13206.75</v>
      </c>
      <c r="I141" s="3">
        <v>2055.62</v>
      </c>
      <c r="J141" s="3">
        <v>4878.17</v>
      </c>
      <c r="K141" s="3">
        <v>4619.1100000000006</v>
      </c>
      <c r="L141" s="3">
        <v>7929.29</v>
      </c>
      <c r="M141" s="3">
        <v>4572.6900000000005</v>
      </c>
      <c r="N141" s="3">
        <v>11523.35</v>
      </c>
      <c r="O141" s="3">
        <f t="shared" si="2"/>
        <v>76333.8</v>
      </c>
    </row>
    <row r="142" spans="1:15">
      <c r="A142" s="15" t="s">
        <v>809</v>
      </c>
      <c r="B142" s="15" t="s">
        <v>193</v>
      </c>
      <c r="C142" s="3">
        <v>12767.86</v>
      </c>
      <c r="D142" s="3">
        <v>9308.8799999999992</v>
      </c>
      <c r="E142" s="3">
        <v>11725.29</v>
      </c>
      <c r="F142" s="3">
        <v>14498.5</v>
      </c>
      <c r="G142" s="3">
        <v>5473.12</v>
      </c>
      <c r="H142" s="3">
        <v>6087.26</v>
      </c>
      <c r="I142" s="3">
        <v>1466.3400000000001</v>
      </c>
      <c r="J142" s="3">
        <v>539.70000000000005</v>
      </c>
      <c r="K142" s="3">
        <v>434.02</v>
      </c>
      <c r="L142" s="3">
        <v>2972.4500000000003</v>
      </c>
      <c r="M142" s="3">
        <v>6227.92</v>
      </c>
      <c r="N142" s="3">
        <v>3460.9</v>
      </c>
      <c r="O142" s="3">
        <f t="shared" si="2"/>
        <v>74962.239999999991</v>
      </c>
    </row>
    <row r="143" spans="1:15">
      <c r="A143" s="15" t="s">
        <v>810</v>
      </c>
      <c r="B143" s="15" t="s">
        <v>191</v>
      </c>
      <c r="C143" s="3">
        <v>26967.5</v>
      </c>
      <c r="D143" s="3">
        <v>37994.299999999996</v>
      </c>
      <c r="E143" s="3">
        <v>27560.92</v>
      </c>
      <c r="F143" s="3">
        <v>26075.479999999996</v>
      </c>
      <c r="G143" s="3">
        <v>16356.790000000005</v>
      </c>
      <c r="H143" s="3">
        <v>24165.969999999998</v>
      </c>
      <c r="I143" s="3">
        <v>32682.590000000004</v>
      </c>
      <c r="J143" s="3">
        <v>16267.940000000002</v>
      </c>
      <c r="K143" s="3">
        <v>54702.679999999993</v>
      </c>
      <c r="L143" s="3">
        <v>42148.240000000005</v>
      </c>
      <c r="M143" s="3">
        <v>26476.469999999994</v>
      </c>
      <c r="N143" s="3">
        <v>28953.320000000003</v>
      </c>
      <c r="O143" s="3">
        <f t="shared" si="2"/>
        <v>360352.19999999995</v>
      </c>
    </row>
    <row r="144" spans="1:15">
      <c r="A144" s="15" t="s">
        <v>1172</v>
      </c>
      <c r="B144" s="15" t="s">
        <v>1173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424.41</v>
      </c>
      <c r="M144" s="3">
        <v>0</v>
      </c>
      <c r="N144" s="3">
        <v>0</v>
      </c>
      <c r="O144" s="3">
        <f t="shared" si="2"/>
        <v>424.41</v>
      </c>
    </row>
    <row r="145" spans="1:15">
      <c r="A145" s="15" t="s">
        <v>962</v>
      </c>
      <c r="B145" s="15" t="s">
        <v>963</v>
      </c>
      <c r="C145" s="3">
        <v>0</v>
      </c>
      <c r="D145" s="3">
        <v>585.38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8172</v>
      </c>
      <c r="M145" s="3">
        <v>0</v>
      </c>
      <c r="N145" s="3">
        <v>0</v>
      </c>
      <c r="O145" s="3">
        <f t="shared" si="2"/>
        <v>8757.3799999999992</v>
      </c>
    </row>
    <row r="146" spans="1:15">
      <c r="A146" s="15" t="s">
        <v>1174</v>
      </c>
      <c r="B146" s="15" t="s">
        <v>1175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87</v>
      </c>
      <c r="M146" s="3">
        <v>0</v>
      </c>
      <c r="N146" s="3">
        <v>0</v>
      </c>
      <c r="O146" s="3">
        <f t="shared" si="2"/>
        <v>87</v>
      </c>
    </row>
    <row r="147" spans="1:15">
      <c r="A147" s="15" t="s">
        <v>827</v>
      </c>
      <c r="B147" s="15" t="s">
        <v>194</v>
      </c>
      <c r="C147" s="3">
        <v>60.84</v>
      </c>
      <c r="D147" s="3">
        <v>61.42</v>
      </c>
      <c r="E147" s="3">
        <v>61.99</v>
      </c>
      <c r="F147" s="3">
        <v>132.93</v>
      </c>
      <c r="G147" s="3">
        <v>233.84</v>
      </c>
      <c r="H147" s="3">
        <v>61.28</v>
      </c>
      <c r="I147" s="3">
        <v>62.55</v>
      </c>
      <c r="J147" s="3">
        <v>61.75</v>
      </c>
      <c r="K147" s="3">
        <v>60.49</v>
      </c>
      <c r="L147" s="3">
        <v>60.56</v>
      </c>
      <c r="M147" s="3">
        <v>63.37</v>
      </c>
      <c r="N147" s="3">
        <v>-107.24000000000001</v>
      </c>
      <c r="O147" s="3">
        <f t="shared" si="2"/>
        <v>813.77999999999986</v>
      </c>
    </row>
    <row r="148" spans="1:15">
      <c r="A148" s="15" t="s">
        <v>828</v>
      </c>
      <c r="B148" s="15" t="s">
        <v>387</v>
      </c>
      <c r="C148" s="3">
        <v>449.22</v>
      </c>
      <c r="D148" s="3">
        <v>450.47999999999996</v>
      </c>
      <c r="E148" s="3">
        <v>461.43</v>
      </c>
      <c r="F148" s="3">
        <v>430.97999999999996</v>
      </c>
      <c r="G148" s="3">
        <v>422.3</v>
      </c>
      <c r="H148" s="3">
        <v>456.10999999999996</v>
      </c>
      <c r="I148" s="3">
        <v>467.07</v>
      </c>
      <c r="J148" s="3">
        <v>383.19</v>
      </c>
      <c r="K148" s="3">
        <v>466.8</v>
      </c>
      <c r="L148" s="3">
        <v>429.5</v>
      </c>
      <c r="M148" s="3">
        <v>454.78</v>
      </c>
      <c r="N148" s="3">
        <v>350.62</v>
      </c>
      <c r="O148" s="3">
        <f t="shared" si="2"/>
        <v>5222.4800000000005</v>
      </c>
    </row>
    <row r="149" spans="1:15">
      <c r="A149" s="15" t="s">
        <v>510</v>
      </c>
      <c r="B149" s="15" t="s">
        <v>115</v>
      </c>
      <c r="C149" s="3">
        <v>-24.97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f t="shared" si="2"/>
        <v>-24.97</v>
      </c>
    </row>
    <row r="150" spans="1:15">
      <c r="A150" s="15" t="s">
        <v>821</v>
      </c>
      <c r="B150" s="15" t="s">
        <v>195</v>
      </c>
      <c r="C150" s="3">
        <v>7622.5299999999988</v>
      </c>
      <c r="D150" s="3">
        <v>10834.23</v>
      </c>
      <c r="E150" s="3">
        <v>8388.8799999999992</v>
      </c>
      <c r="F150" s="3">
        <v>11151.949999999999</v>
      </c>
      <c r="G150" s="3">
        <v>10796.230000000001</v>
      </c>
      <c r="H150" s="3">
        <v>7420.3300000000008</v>
      </c>
      <c r="I150" s="3">
        <v>7890.4799999999987</v>
      </c>
      <c r="J150" s="3">
        <v>7648.2399999999989</v>
      </c>
      <c r="K150" s="3">
        <v>8399.3100000000013</v>
      </c>
      <c r="L150" s="3">
        <v>6564.33</v>
      </c>
      <c r="M150" s="3">
        <v>11218.98</v>
      </c>
      <c r="N150" s="3">
        <v>7794.97</v>
      </c>
      <c r="O150" s="3">
        <f t="shared" si="2"/>
        <v>105730.45999999999</v>
      </c>
    </row>
    <row r="151" spans="1:15">
      <c r="A151" s="15" t="s">
        <v>822</v>
      </c>
      <c r="B151" s="15" t="s">
        <v>196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-19.82</v>
      </c>
      <c r="M151" s="3">
        <v>0</v>
      </c>
      <c r="N151" s="3">
        <v>0</v>
      </c>
      <c r="O151" s="3">
        <f t="shared" si="2"/>
        <v>-19.82</v>
      </c>
    </row>
    <row r="152" spans="1:15">
      <c r="A152" s="15" t="s">
        <v>823</v>
      </c>
      <c r="B152" s="15" t="s">
        <v>197</v>
      </c>
      <c r="C152" s="3">
        <v>4857.57</v>
      </c>
      <c r="D152" s="3">
        <v>6831.07</v>
      </c>
      <c r="E152" s="3">
        <v>4556.17</v>
      </c>
      <c r="F152" s="3">
        <v>5914.65</v>
      </c>
      <c r="G152" s="3">
        <v>6286.22</v>
      </c>
      <c r="H152" s="3">
        <v>5766.2499999999982</v>
      </c>
      <c r="I152" s="3">
        <v>6002.76</v>
      </c>
      <c r="J152" s="3">
        <v>4826.04</v>
      </c>
      <c r="K152" s="3">
        <v>6635.7900000000009</v>
      </c>
      <c r="L152" s="3">
        <v>5156.1799999999994</v>
      </c>
      <c r="M152" s="3">
        <v>6973.2400000000007</v>
      </c>
      <c r="N152" s="3">
        <v>5474.13</v>
      </c>
      <c r="O152" s="3">
        <f t="shared" si="2"/>
        <v>69280.070000000007</v>
      </c>
    </row>
    <row r="153" spans="1:15">
      <c r="A153" s="15" t="s">
        <v>824</v>
      </c>
      <c r="B153" s="15" t="s">
        <v>198</v>
      </c>
      <c r="C153" s="3">
        <v>497.56</v>
      </c>
      <c r="D153" s="3">
        <v>973.63999999999987</v>
      </c>
      <c r="E153" s="3">
        <v>1884.55</v>
      </c>
      <c r="F153" s="3">
        <v>519.49</v>
      </c>
      <c r="G153" s="3">
        <v>570.49</v>
      </c>
      <c r="H153" s="3">
        <v>488.85</v>
      </c>
      <c r="I153" s="3">
        <v>520.35</v>
      </c>
      <c r="J153" s="3">
        <v>455.71999999999997</v>
      </c>
      <c r="K153" s="3">
        <v>544.87</v>
      </c>
      <c r="L153" s="3">
        <v>426.09</v>
      </c>
      <c r="M153" s="3">
        <v>615.66999999999996</v>
      </c>
      <c r="N153" s="3">
        <v>567.16</v>
      </c>
      <c r="O153" s="3">
        <f t="shared" si="2"/>
        <v>8064.4400000000005</v>
      </c>
    </row>
    <row r="154" spans="1:15">
      <c r="A154" s="15" t="s">
        <v>825</v>
      </c>
      <c r="B154" s="15" t="s">
        <v>199</v>
      </c>
      <c r="C154" s="3">
        <v>209.19</v>
      </c>
      <c r="D154" s="3">
        <v>320.86</v>
      </c>
      <c r="E154" s="3">
        <v>62.36</v>
      </c>
      <c r="F154" s="3">
        <v>231.97</v>
      </c>
      <c r="G154" s="3">
        <v>249.49</v>
      </c>
      <c r="H154" s="3">
        <v>328.76</v>
      </c>
      <c r="I154" s="3">
        <v>319.32</v>
      </c>
      <c r="J154" s="3">
        <v>381.4</v>
      </c>
      <c r="K154" s="3">
        <v>379.52</v>
      </c>
      <c r="L154" s="3">
        <v>269.22000000000003</v>
      </c>
      <c r="M154" s="3">
        <v>260.42</v>
      </c>
      <c r="N154" s="3">
        <v>143.66</v>
      </c>
      <c r="O154" s="3">
        <f t="shared" si="2"/>
        <v>3156.17</v>
      </c>
    </row>
    <row r="155" spans="1:15">
      <c r="A155" s="15" t="s">
        <v>826</v>
      </c>
      <c r="B155" s="15" t="s">
        <v>200</v>
      </c>
      <c r="C155" s="3">
        <v>440.03999999999996</v>
      </c>
      <c r="D155" s="3">
        <v>2102.58</v>
      </c>
      <c r="E155" s="3">
        <v>451.5</v>
      </c>
      <c r="F155" s="3">
        <v>1076.75</v>
      </c>
      <c r="G155" s="3">
        <v>1933.42</v>
      </c>
      <c r="H155" s="3">
        <v>1090.51</v>
      </c>
      <c r="I155" s="3">
        <v>1072.6599999999999</v>
      </c>
      <c r="J155" s="3">
        <v>542.05999999999995</v>
      </c>
      <c r="K155" s="3">
        <v>1622.19</v>
      </c>
      <c r="L155" s="3">
        <v>859.49</v>
      </c>
      <c r="M155" s="3">
        <v>1824.4100000000003</v>
      </c>
      <c r="N155" s="3">
        <v>1160.3600000000001</v>
      </c>
      <c r="O155" s="3">
        <f t="shared" si="2"/>
        <v>14175.970000000001</v>
      </c>
    </row>
    <row r="156" spans="1:15">
      <c r="A156" s="15" t="s">
        <v>816</v>
      </c>
      <c r="B156" s="15" t="s">
        <v>208</v>
      </c>
      <c r="C156" s="3">
        <v>155.29</v>
      </c>
      <c r="D156" s="3">
        <v>188.67</v>
      </c>
      <c r="E156" s="3">
        <v>186.27</v>
      </c>
      <c r="F156" s="3">
        <v>157.26</v>
      </c>
      <c r="G156" s="3">
        <v>147.6</v>
      </c>
      <c r="H156" s="3">
        <v>257.18</v>
      </c>
      <c r="I156" s="3">
        <v>313.08</v>
      </c>
      <c r="J156" s="3">
        <v>322.89</v>
      </c>
      <c r="K156" s="3">
        <v>232.09</v>
      </c>
      <c r="L156" s="3">
        <v>206.68</v>
      </c>
      <c r="M156" s="3">
        <v>157.9</v>
      </c>
      <c r="N156" s="3">
        <v>134.78</v>
      </c>
      <c r="O156" s="3">
        <f t="shared" si="2"/>
        <v>2459.69</v>
      </c>
    </row>
    <row r="157" spans="1:15">
      <c r="A157" s="15" t="s">
        <v>817</v>
      </c>
      <c r="B157" s="15" t="s">
        <v>201</v>
      </c>
      <c r="C157" s="3">
        <v>124.5</v>
      </c>
      <c r="D157" s="3">
        <v>110.96</v>
      </c>
      <c r="E157" s="3">
        <v>77.489999999999995</v>
      </c>
      <c r="F157" s="3">
        <v>81.680000000000007</v>
      </c>
      <c r="G157" s="3">
        <v>132.99</v>
      </c>
      <c r="H157" s="3">
        <v>480.66</v>
      </c>
      <c r="I157" s="3">
        <v>825.53</v>
      </c>
      <c r="J157" s="3">
        <v>1432.35</v>
      </c>
      <c r="K157" s="3">
        <v>1242.51</v>
      </c>
      <c r="L157" s="3">
        <v>750.4</v>
      </c>
      <c r="M157" s="3">
        <v>499.98</v>
      </c>
      <c r="N157" s="3">
        <v>147.49</v>
      </c>
      <c r="O157" s="3">
        <f t="shared" si="2"/>
        <v>5906.5399999999991</v>
      </c>
    </row>
    <row r="158" spans="1:15">
      <c r="A158" s="15" t="s">
        <v>818</v>
      </c>
      <c r="B158" s="15" t="s">
        <v>213</v>
      </c>
      <c r="C158" s="3">
        <v>38.770000000000003</v>
      </c>
      <c r="D158" s="3">
        <v>39.36</v>
      </c>
      <c r="E158" s="3">
        <v>38.22</v>
      </c>
      <c r="F158" s="3">
        <v>35.979999999999997</v>
      </c>
      <c r="G158" s="3">
        <v>38.53</v>
      </c>
      <c r="H158" s="3">
        <v>41.31</v>
      </c>
      <c r="I158" s="3">
        <v>40.1</v>
      </c>
      <c r="J158" s="3">
        <v>39.61</v>
      </c>
      <c r="K158" s="3">
        <v>38.72</v>
      </c>
      <c r="L158" s="3">
        <v>36.770000000000003</v>
      </c>
      <c r="M158" s="3">
        <v>35.83</v>
      </c>
      <c r="N158" s="3">
        <v>42.28</v>
      </c>
      <c r="O158" s="3">
        <f t="shared" si="2"/>
        <v>465.48</v>
      </c>
    </row>
    <row r="159" spans="1:15">
      <c r="A159" s="15" t="s">
        <v>819</v>
      </c>
      <c r="B159" s="15" t="s">
        <v>202</v>
      </c>
      <c r="C159" s="3">
        <v>1745.17</v>
      </c>
      <c r="D159" s="3">
        <v>2479.8999999999996</v>
      </c>
      <c r="E159" s="3">
        <v>1000.5999999999999</v>
      </c>
      <c r="F159" s="3">
        <v>2712.08</v>
      </c>
      <c r="G159" s="3">
        <v>2547.62</v>
      </c>
      <c r="H159" s="3">
        <v>2003.79</v>
      </c>
      <c r="I159" s="3">
        <v>2056.5099999999998</v>
      </c>
      <c r="J159" s="3">
        <v>1436.8000000000002</v>
      </c>
      <c r="K159" s="3">
        <v>2233.9500000000003</v>
      </c>
      <c r="L159" s="3">
        <v>2092.6099999999997</v>
      </c>
      <c r="M159" s="3">
        <v>2248.7600000000002</v>
      </c>
      <c r="N159" s="3">
        <v>2086.88</v>
      </c>
      <c r="O159" s="3">
        <f t="shared" si="2"/>
        <v>24644.670000000002</v>
      </c>
    </row>
    <row r="160" spans="1:15">
      <c r="A160" s="15" t="s">
        <v>820</v>
      </c>
      <c r="B160" s="15" t="s">
        <v>203</v>
      </c>
      <c r="C160" s="3">
        <v>690.56000000000006</v>
      </c>
      <c r="D160" s="3">
        <v>723.05000000000007</v>
      </c>
      <c r="E160" s="3">
        <v>467.31000000000006</v>
      </c>
      <c r="F160" s="3">
        <v>565.12</v>
      </c>
      <c r="G160" s="3">
        <v>777.46</v>
      </c>
      <c r="H160" s="3">
        <v>748.09000000000015</v>
      </c>
      <c r="I160" s="3">
        <v>919.26</v>
      </c>
      <c r="J160" s="3">
        <v>720.54</v>
      </c>
      <c r="K160" s="3">
        <v>629.27</v>
      </c>
      <c r="L160" s="3">
        <v>858.23</v>
      </c>
      <c r="M160" s="3">
        <v>819.83</v>
      </c>
      <c r="N160" s="3">
        <v>809.16000000000008</v>
      </c>
      <c r="O160" s="3">
        <f t="shared" si="2"/>
        <v>8727.8799999999992</v>
      </c>
    </row>
    <row r="161" spans="1:15">
      <c r="A161" s="15" t="s">
        <v>812</v>
      </c>
      <c r="B161" s="15" t="s">
        <v>204</v>
      </c>
      <c r="C161" s="3">
        <v>167.08</v>
      </c>
      <c r="D161" s="3">
        <v>181.93</v>
      </c>
      <c r="E161" s="3">
        <v>174.63</v>
      </c>
      <c r="F161" s="3">
        <v>174.42</v>
      </c>
      <c r="G161" s="3">
        <v>152.30000000000001</v>
      </c>
      <c r="H161" s="3">
        <v>162.16</v>
      </c>
      <c r="I161" s="3">
        <v>195.87</v>
      </c>
      <c r="J161" s="3">
        <v>212.55</v>
      </c>
      <c r="K161" s="3">
        <v>189.22</v>
      </c>
      <c r="L161" s="3">
        <v>168.55</v>
      </c>
      <c r="M161" s="3">
        <v>178.64</v>
      </c>
      <c r="N161" s="3">
        <v>168.03</v>
      </c>
      <c r="O161" s="3">
        <f t="shared" si="2"/>
        <v>2125.38</v>
      </c>
    </row>
    <row r="162" spans="1:15">
      <c r="A162" s="15" t="s">
        <v>813</v>
      </c>
      <c r="B162" s="15" t="s">
        <v>205</v>
      </c>
      <c r="C162" s="3">
        <v>97.62</v>
      </c>
      <c r="D162" s="3">
        <v>76.239999999999995</v>
      </c>
      <c r="E162" s="3">
        <v>82.42</v>
      </c>
      <c r="F162" s="3">
        <v>79.03</v>
      </c>
      <c r="G162" s="3">
        <v>81.55</v>
      </c>
      <c r="H162" s="3">
        <v>81.55</v>
      </c>
      <c r="I162" s="3">
        <v>81.55</v>
      </c>
      <c r="J162" s="3">
        <v>81.55</v>
      </c>
      <c r="K162" s="3">
        <v>140.74</v>
      </c>
      <c r="L162" s="3">
        <v>101.97</v>
      </c>
      <c r="M162" s="3">
        <v>64.2</v>
      </c>
      <c r="N162" s="3">
        <v>84.26</v>
      </c>
      <c r="O162" s="3">
        <f t="shared" si="2"/>
        <v>1052.68</v>
      </c>
    </row>
    <row r="163" spans="1:15">
      <c r="A163" s="15" t="s">
        <v>814</v>
      </c>
      <c r="B163" s="15" t="s">
        <v>206</v>
      </c>
      <c r="C163" s="3">
        <v>92.9</v>
      </c>
      <c r="D163" s="3">
        <v>28.52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f t="shared" si="2"/>
        <v>121.42</v>
      </c>
    </row>
    <row r="164" spans="1:15">
      <c r="A164" s="15" t="s">
        <v>815</v>
      </c>
      <c r="B164" s="15" t="s">
        <v>207</v>
      </c>
      <c r="C164" s="3">
        <v>103.34</v>
      </c>
      <c r="D164" s="3">
        <v>98.22</v>
      </c>
      <c r="E164" s="3">
        <v>51.53</v>
      </c>
      <c r="F164" s="3">
        <v>133.41999999999999</v>
      </c>
      <c r="G164" s="3">
        <v>92.01</v>
      </c>
      <c r="H164" s="3">
        <v>112.56</v>
      </c>
      <c r="I164" s="3">
        <v>150.85</v>
      </c>
      <c r="J164" s="3">
        <v>173.13</v>
      </c>
      <c r="K164" s="3">
        <v>194.8</v>
      </c>
      <c r="L164" s="3">
        <v>159.94</v>
      </c>
      <c r="M164" s="3">
        <v>142.6</v>
      </c>
      <c r="N164" s="3">
        <v>113.59</v>
      </c>
      <c r="O164" s="3">
        <f t="shared" si="2"/>
        <v>1525.9899999999998</v>
      </c>
    </row>
    <row r="165" spans="1:15">
      <c r="A165" s="15" t="s">
        <v>829</v>
      </c>
      <c r="B165" s="15" t="s">
        <v>212</v>
      </c>
      <c r="C165" s="3">
        <v>-1074.25</v>
      </c>
      <c r="D165" s="3">
        <v>-1622.8000000000002</v>
      </c>
      <c r="E165" s="3">
        <v>-546.63</v>
      </c>
      <c r="F165" s="3">
        <v>-2332.38</v>
      </c>
      <c r="G165" s="3">
        <v>-2190.9700000000003</v>
      </c>
      <c r="H165" s="3">
        <v>-1723.27</v>
      </c>
      <c r="I165" s="3">
        <v>-1768.5900000000001</v>
      </c>
      <c r="J165" s="3">
        <v>-1235.6400000000001</v>
      </c>
      <c r="K165" s="3">
        <v>-1921.21</v>
      </c>
      <c r="L165" s="3">
        <v>-1874.4500000000003</v>
      </c>
      <c r="M165" s="3">
        <v>-1933.92</v>
      </c>
      <c r="N165" s="3">
        <v>-1794.71</v>
      </c>
      <c r="O165" s="3">
        <f t="shared" si="2"/>
        <v>-20018.82</v>
      </c>
    </row>
    <row r="166" spans="1:15">
      <c r="A166" s="15" t="s">
        <v>832</v>
      </c>
      <c r="B166" s="15" t="s">
        <v>209</v>
      </c>
      <c r="C166" s="3">
        <v>-87.86</v>
      </c>
      <c r="D166" s="3">
        <v>-68.62</v>
      </c>
      <c r="E166" s="3">
        <v>-74.180000000000007</v>
      </c>
      <c r="F166" s="3">
        <v>-67.97</v>
      </c>
      <c r="G166" s="3">
        <v>-70.13</v>
      </c>
      <c r="H166" s="3">
        <v>-70.13</v>
      </c>
      <c r="I166" s="3">
        <v>-70.13</v>
      </c>
      <c r="J166" s="3">
        <v>-70.13</v>
      </c>
      <c r="K166" s="3">
        <v>-121.04</v>
      </c>
      <c r="L166" s="3">
        <v>-87.69</v>
      </c>
      <c r="M166" s="3">
        <v>-55.21</v>
      </c>
      <c r="N166" s="3">
        <v>-72.459999999999994</v>
      </c>
      <c r="O166" s="3">
        <f t="shared" si="2"/>
        <v>-915.55</v>
      </c>
    </row>
    <row r="167" spans="1:15">
      <c r="A167" s="15" t="s">
        <v>830</v>
      </c>
      <c r="B167" s="15" t="s">
        <v>211</v>
      </c>
      <c r="C167" s="3">
        <v>-22807.870000000003</v>
      </c>
      <c r="D167" s="3">
        <v>-31195.420000000002</v>
      </c>
      <c r="E167" s="3">
        <v>-23011.16</v>
      </c>
      <c r="F167" s="3">
        <v>-32015.579999999998</v>
      </c>
      <c r="G167" s="3">
        <v>-23351.58</v>
      </c>
      <c r="H167" s="3">
        <v>-27164.219999999998</v>
      </c>
      <c r="I167" s="3">
        <v>-34892.830000000009</v>
      </c>
      <c r="J167" s="3">
        <v>-20567.89</v>
      </c>
      <c r="K167" s="3">
        <v>-54267.709999999985</v>
      </c>
      <c r="L167" s="3">
        <v>-41892.82</v>
      </c>
      <c r="M167" s="3">
        <v>-32418.110000000004</v>
      </c>
      <c r="N167" s="3">
        <v>-31603.519999999997</v>
      </c>
      <c r="O167" s="3">
        <f t="shared" si="2"/>
        <v>-375188.71</v>
      </c>
    </row>
    <row r="168" spans="1:15">
      <c r="A168" s="15" t="s">
        <v>831</v>
      </c>
      <c r="B168" s="15" t="s">
        <v>210</v>
      </c>
      <c r="C168" s="3">
        <v>-7529.369999999999</v>
      </c>
      <c r="D168" s="3">
        <v>-5263.81</v>
      </c>
      <c r="E168" s="3">
        <v>-6361.86</v>
      </c>
      <c r="F168" s="3">
        <v>-12583.04</v>
      </c>
      <c r="G168" s="3">
        <v>-4907.99</v>
      </c>
      <c r="H168" s="3">
        <v>-5287.75</v>
      </c>
      <c r="I168" s="3">
        <v>-1314.8400000000001</v>
      </c>
      <c r="J168" s="3">
        <v>-517.24</v>
      </c>
      <c r="K168" s="3">
        <v>-425.28</v>
      </c>
      <c r="L168" s="3">
        <v>-2608.39</v>
      </c>
      <c r="M168" s="3">
        <v>-5410.51</v>
      </c>
      <c r="N168" s="3">
        <v>-2884.15</v>
      </c>
      <c r="O168" s="3">
        <f t="shared" si="2"/>
        <v>-55094.23</v>
      </c>
    </row>
    <row r="169" spans="1:15">
      <c r="A169" s="15" t="s">
        <v>833</v>
      </c>
      <c r="B169" s="15" t="s">
        <v>388</v>
      </c>
      <c r="C169" s="3">
        <v>26397.42</v>
      </c>
      <c r="D169" s="3">
        <v>26397.39</v>
      </c>
      <c r="E169" s="3">
        <v>26400.95</v>
      </c>
      <c r="F169" s="3">
        <v>26381.81</v>
      </c>
      <c r="G169" s="3">
        <v>26377.96</v>
      </c>
      <c r="H169" s="3">
        <v>26372.98</v>
      </c>
      <c r="I169" s="3">
        <v>26373.02</v>
      </c>
      <c r="J169" s="3">
        <v>26374.19</v>
      </c>
      <c r="K169" s="3">
        <v>26370.63</v>
      </c>
      <c r="L169" s="3">
        <v>26371.7</v>
      </c>
      <c r="M169" s="3">
        <v>26409</v>
      </c>
      <c r="N169" s="3">
        <v>26378.89</v>
      </c>
      <c r="O169" s="3">
        <f t="shared" si="2"/>
        <v>316605.94</v>
      </c>
    </row>
    <row r="170" spans="1:15" s="2" customFormat="1">
      <c r="A170" s="15" t="s">
        <v>325</v>
      </c>
      <c r="B170" s="1" t="s">
        <v>325</v>
      </c>
      <c r="C170" s="17">
        <v>96050.92</v>
      </c>
      <c r="D170" s="17">
        <v>113775.48</v>
      </c>
      <c r="E170" s="17">
        <v>99669.51</v>
      </c>
      <c r="F170" s="17">
        <v>81581.22</v>
      </c>
      <c r="G170" s="17">
        <v>88366.380000000034</v>
      </c>
      <c r="H170" s="17">
        <v>85372.779999999984</v>
      </c>
      <c r="I170" s="17">
        <v>78977.60000000002</v>
      </c>
      <c r="J170" s="17">
        <v>74866.080000000002</v>
      </c>
      <c r="K170" s="17">
        <v>82833.280000000013</v>
      </c>
      <c r="L170" s="17">
        <v>89286.330000000016</v>
      </c>
      <c r="M170" s="17">
        <v>85896.819999999978</v>
      </c>
      <c r="N170" s="17">
        <v>89005.89</v>
      </c>
      <c r="O170" s="17">
        <f t="shared" si="2"/>
        <v>1065682.29</v>
      </c>
    </row>
    <row r="171" spans="1:15">
      <c r="A171" s="15"/>
      <c r="B171" s="15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>
        <f t="shared" si="2"/>
        <v>0</v>
      </c>
    </row>
    <row r="172" spans="1:15">
      <c r="A172" s="15" t="s">
        <v>513</v>
      </c>
      <c r="B172" s="15" t="s">
        <v>58</v>
      </c>
      <c r="C172" s="3">
        <v>101743.43000000002</v>
      </c>
      <c r="D172" s="3">
        <v>100889.25000000001</v>
      </c>
      <c r="E172" s="3">
        <v>101076.27000000002</v>
      </c>
      <c r="F172" s="3">
        <v>105425.41</v>
      </c>
      <c r="G172" s="3">
        <v>0</v>
      </c>
      <c r="H172" s="3">
        <v>-91269.459999999992</v>
      </c>
      <c r="I172" s="3">
        <v>-7993.77</v>
      </c>
      <c r="J172" s="3">
        <v>12566.560000000001</v>
      </c>
      <c r="K172" s="3">
        <v>-31004.630000000005</v>
      </c>
      <c r="L172" s="3">
        <v>583</v>
      </c>
      <c r="M172" s="3">
        <v>0</v>
      </c>
      <c r="N172" s="3">
        <v>0</v>
      </c>
      <c r="O172" s="3">
        <f t="shared" si="2"/>
        <v>292016.06000000011</v>
      </c>
    </row>
    <row r="173" spans="1:15">
      <c r="A173" s="15" t="s">
        <v>1176</v>
      </c>
      <c r="B173" s="15" t="s">
        <v>1177</v>
      </c>
      <c r="C173" s="3">
        <v>0</v>
      </c>
      <c r="D173" s="3">
        <v>0</v>
      </c>
      <c r="E173" s="3">
        <v>-6.27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f t="shared" si="2"/>
        <v>-6.27</v>
      </c>
    </row>
    <row r="174" spans="1:15">
      <c r="A174" s="15" t="s">
        <v>964</v>
      </c>
      <c r="B174" s="15" t="s">
        <v>965</v>
      </c>
      <c r="C174" s="3">
        <v>-108.33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f t="shared" si="2"/>
        <v>-108.33</v>
      </c>
    </row>
    <row r="175" spans="1:15">
      <c r="A175" s="15" t="s">
        <v>836</v>
      </c>
      <c r="B175" s="15" t="s">
        <v>214</v>
      </c>
      <c r="C175" s="3">
        <v>-95.32</v>
      </c>
      <c r="D175" s="3">
        <v>-292.02999999999997</v>
      </c>
      <c r="E175" s="3">
        <v>0</v>
      </c>
      <c r="F175" s="3">
        <v>-39.369999999999997</v>
      </c>
      <c r="G175" s="3">
        <v>-2.2000000000000002</v>
      </c>
      <c r="H175" s="3">
        <v>0</v>
      </c>
      <c r="I175" s="3">
        <v>-4.8</v>
      </c>
      <c r="J175" s="3">
        <v>-58.67</v>
      </c>
      <c r="K175" s="3">
        <v>-7.22</v>
      </c>
      <c r="L175" s="3">
        <v>-6.5</v>
      </c>
      <c r="M175" s="3">
        <v>-23.88</v>
      </c>
      <c r="N175" s="3">
        <v>-247.21</v>
      </c>
      <c r="O175" s="3">
        <f t="shared" si="2"/>
        <v>-777.2</v>
      </c>
    </row>
    <row r="176" spans="1:15">
      <c r="A176" s="15" t="s">
        <v>837</v>
      </c>
      <c r="B176" s="15" t="s">
        <v>215</v>
      </c>
      <c r="C176" s="3">
        <v>-685.34</v>
      </c>
      <c r="D176" s="3">
        <v>-1953.74</v>
      </c>
      <c r="E176" s="3">
        <v>-2106.39</v>
      </c>
      <c r="F176" s="3">
        <v>-1789.3100000000002</v>
      </c>
      <c r="G176" s="3">
        <v>-965.2</v>
      </c>
      <c r="H176" s="3">
        <v>-116.32</v>
      </c>
      <c r="I176" s="3">
        <v>-418.9</v>
      </c>
      <c r="J176" s="3">
        <v>-90</v>
      </c>
      <c r="K176" s="3">
        <v>-256.21999999999997</v>
      </c>
      <c r="L176" s="3">
        <v>-2298.3900000000003</v>
      </c>
      <c r="M176" s="3">
        <v>-239.16</v>
      </c>
      <c r="N176" s="3">
        <v>-90.070000000000007</v>
      </c>
      <c r="O176" s="3">
        <f t="shared" si="2"/>
        <v>-11009.039999999997</v>
      </c>
    </row>
    <row r="177" spans="1:15">
      <c r="A177" s="15" t="s">
        <v>834</v>
      </c>
      <c r="B177" s="15" t="s">
        <v>216</v>
      </c>
      <c r="C177" s="3">
        <v>-116729.9</v>
      </c>
      <c r="D177" s="3">
        <v>-134350.84000000003</v>
      </c>
      <c r="E177" s="3">
        <v>-165013.78999999995</v>
      </c>
      <c r="F177" s="3">
        <v>-146578.68</v>
      </c>
      <c r="G177" s="3">
        <v>-173370.47</v>
      </c>
      <c r="H177" s="3">
        <v>-114344.87999999998</v>
      </c>
      <c r="I177" s="3">
        <v>-139747.28</v>
      </c>
      <c r="J177" s="3">
        <v>-154869.30000000005</v>
      </c>
      <c r="K177" s="3">
        <v>-157481.38</v>
      </c>
      <c r="L177" s="3">
        <v>-202116.79000000004</v>
      </c>
      <c r="M177" s="3">
        <v>-153324.68999999997</v>
      </c>
      <c r="N177" s="3">
        <v>-139471.78000000003</v>
      </c>
      <c r="O177" s="3">
        <f t="shared" si="2"/>
        <v>-1797399.78</v>
      </c>
    </row>
    <row r="178" spans="1:15">
      <c r="A178" s="15" t="s">
        <v>835</v>
      </c>
      <c r="B178" s="15" t="s">
        <v>217</v>
      </c>
      <c r="C178" s="3">
        <v>-133.41</v>
      </c>
      <c r="D178" s="3">
        <v>-44.28</v>
      </c>
      <c r="E178" s="3">
        <v>0</v>
      </c>
      <c r="F178" s="3">
        <v>0</v>
      </c>
      <c r="G178" s="3">
        <v>0</v>
      </c>
      <c r="H178" s="3">
        <v>-112.73</v>
      </c>
      <c r="I178" s="3">
        <v>-77.650000000000006</v>
      </c>
      <c r="J178" s="3">
        <v>-385.12</v>
      </c>
      <c r="K178" s="3">
        <v>-50.83</v>
      </c>
      <c r="L178" s="3">
        <v>0</v>
      </c>
      <c r="M178" s="3">
        <v>-17.77</v>
      </c>
      <c r="N178" s="3">
        <v>0</v>
      </c>
      <c r="O178" s="3">
        <f t="shared" si="2"/>
        <v>-821.79000000000008</v>
      </c>
    </row>
    <row r="179" spans="1:15">
      <c r="A179" s="15" t="s">
        <v>1178</v>
      </c>
      <c r="B179" s="15" t="s">
        <v>1179</v>
      </c>
      <c r="C179" s="3">
        <v>0</v>
      </c>
      <c r="D179" s="3">
        <v>0</v>
      </c>
      <c r="E179" s="3">
        <v>-1457.32</v>
      </c>
      <c r="F179" s="3">
        <v>-1372.66</v>
      </c>
      <c r="G179" s="3">
        <v>0</v>
      </c>
      <c r="H179" s="3">
        <v>0</v>
      </c>
      <c r="I179" s="3">
        <v>0</v>
      </c>
      <c r="J179" s="3">
        <v>0</v>
      </c>
      <c r="K179" s="3">
        <v>-6.6899999999999995</v>
      </c>
      <c r="L179" s="3">
        <v>-57.67</v>
      </c>
      <c r="M179" s="3">
        <v>0</v>
      </c>
      <c r="N179" s="3">
        <v>0</v>
      </c>
      <c r="O179" s="3">
        <f t="shared" si="2"/>
        <v>-2894.34</v>
      </c>
    </row>
    <row r="180" spans="1:15">
      <c r="A180" s="15" t="s">
        <v>1180</v>
      </c>
      <c r="B180" s="15" t="s">
        <v>1181</v>
      </c>
      <c r="C180" s="3">
        <v>0</v>
      </c>
      <c r="D180" s="3">
        <v>0</v>
      </c>
      <c r="E180" s="3">
        <v>0</v>
      </c>
      <c r="F180" s="3">
        <v>-332.54</v>
      </c>
      <c r="G180" s="3">
        <v>0</v>
      </c>
      <c r="H180" s="3">
        <v>0</v>
      </c>
      <c r="I180" s="3">
        <v>0</v>
      </c>
      <c r="J180" s="3">
        <v>0</v>
      </c>
      <c r="K180" s="3">
        <v>-84.51</v>
      </c>
      <c r="L180" s="3">
        <v>0</v>
      </c>
      <c r="M180" s="3">
        <v>0</v>
      </c>
      <c r="N180" s="3">
        <v>0</v>
      </c>
      <c r="O180" s="3">
        <f t="shared" si="2"/>
        <v>-417.05</v>
      </c>
    </row>
    <row r="181" spans="1:15">
      <c r="A181" s="15" t="s">
        <v>1182</v>
      </c>
      <c r="B181" s="15" t="s">
        <v>1183</v>
      </c>
      <c r="C181" s="3">
        <v>0</v>
      </c>
      <c r="D181" s="3">
        <v>-12.95</v>
      </c>
      <c r="E181" s="3">
        <v>0</v>
      </c>
      <c r="F181" s="3">
        <v>11.05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f t="shared" si="2"/>
        <v>-1.8999999999999986</v>
      </c>
    </row>
    <row r="182" spans="1:15">
      <c r="A182" s="15" t="s">
        <v>1184</v>
      </c>
      <c r="B182" s="15" t="s">
        <v>1185</v>
      </c>
      <c r="C182" s="3">
        <v>0</v>
      </c>
      <c r="D182" s="3">
        <v>19.07</v>
      </c>
      <c r="E182" s="3">
        <v>0</v>
      </c>
      <c r="F182" s="3">
        <v>-17.989999999999998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f t="shared" si="2"/>
        <v>1.0800000000000018</v>
      </c>
    </row>
    <row r="183" spans="1:15">
      <c r="A183" s="15" t="s">
        <v>514</v>
      </c>
      <c r="B183" s="15" t="s">
        <v>59</v>
      </c>
      <c r="C183" s="3">
        <v>0</v>
      </c>
      <c r="D183" s="3">
        <v>0</v>
      </c>
      <c r="E183" s="3">
        <v>20.98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f t="shared" si="2"/>
        <v>20.98</v>
      </c>
    </row>
    <row r="184" spans="1:15">
      <c r="A184" s="15" t="s">
        <v>966</v>
      </c>
      <c r="B184" s="15" t="s">
        <v>967</v>
      </c>
      <c r="C184" s="3">
        <v>258.91000000000003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f t="shared" si="2"/>
        <v>258.91000000000003</v>
      </c>
    </row>
    <row r="185" spans="1:15">
      <c r="A185" s="15" t="s">
        <v>839</v>
      </c>
      <c r="B185" s="15" t="s">
        <v>218</v>
      </c>
      <c r="C185" s="3">
        <v>227.82</v>
      </c>
      <c r="D185" s="3">
        <v>615.22</v>
      </c>
      <c r="E185" s="3">
        <v>0</v>
      </c>
      <c r="F185" s="3">
        <v>205.58</v>
      </c>
      <c r="G185" s="3">
        <v>15.12</v>
      </c>
      <c r="H185" s="3">
        <v>0</v>
      </c>
      <c r="I185" s="3">
        <v>30.01</v>
      </c>
      <c r="J185" s="3">
        <v>411.17</v>
      </c>
      <c r="K185" s="3">
        <v>36.520000000000003</v>
      </c>
      <c r="L185" s="3">
        <v>35.869999999999997</v>
      </c>
      <c r="M185" s="3">
        <v>106</v>
      </c>
      <c r="N185" s="3">
        <v>684.76</v>
      </c>
      <c r="O185" s="3">
        <f t="shared" si="2"/>
        <v>2368.0699999999997</v>
      </c>
    </row>
    <row r="186" spans="1:15">
      <c r="A186" s="15" t="s">
        <v>840</v>
      </c>
      <c r="B186" s="15" t="s">
        <v>219</v>
      </c>
      <c r="C186" s="3">
        <v>978.08999999999992</v>
      </c>
      <c r="D186" s="3">
        <v>3280.3100000000004</v>
      </c>
      <c r="E186" s="3">
        <v>3172.57</v>
      </c>
      <c r="F186" s="3">
        <v>2880.4</v>
      </c>
      <c r="G186" s="3">
        <v>1327.6</v>
      </c>
      <c r="H186" s="3">
        <v>201.35000000000002</v>
      </c>
      <c r="I186" s="3">
        <v>636.26</v>
      </c>
      <c r="J186" s="3">
        <v>181.93</v>
      </c>
      <c r="K186" s="3">
        <v>312.42</v>
      </c>
      <c r="L186" s="3">
        <v>2582.6</v>
      </c>
      <c r="M186" s="3">
        <v>277.08999999999997</v>
      </c>
      <c r="N186" s="3">
        <v>255.47000000000003</v>
      </c>
      <c r="O186" s="3">
        <f t="shared" si="2"/>
        <v>16086.090000000002</v>
      </c>
    </row>
    <row r="187" spans="1:15">
      <c r="A187" s="15" t="s">
        <v>515</v>
      </c>
      <c r="B187" s="15" t="s">
        <v>60</v>
      </c>
      <c r="C187" s="3">
        <v>120564.71000000002</v>
      </c>
      <c r="D187" s="3">
        <v>109562.93</v>
      </c>
      <c r="E187" s="3">
        <v>153580.49000000005</v>
      </c>
      <c r="F187" s="3">
        <v>126505.06000000001</v>
      </c>
      <c r="G187" s="3">
        <v>146882.20000000001</v>
      </c>
      <c r="H187" s="3">
        <v>121427.36</v>
      </c>
      <c r="I187" s="3">
        <v>130382.52999999998</v>
      </c>
      <c r="J187" s="3">
        <v>150248.63999999998</v>
      </c>
      <c r="K187" s="3">
        <v>165652.40999999997</v>
      </c>
      <c r="L187" s="3">
        <v>239988.28000000006</v>
      </c>
      <c r="M187" s="3">
        <v>132723.88999999998</v>
      </c>
      <c r="N187" s="3">
        <v>123282.40000000001</v>
      </c>
      <c r="O187" s="3">
        <f t="shared" si="2"/>
        <v>1720800.9</v>
      </c>
    </row>
    <row r="188" spans="1:15">
      <c r="A188" s="15" t="s">
        <v>838</v>
      </c>
      <c r="B188" s="15" t="s">
        <v>220</v>
      </c>
      <c r="C188" s="3">
        <v>219.1</v>
      </c>
      <c r="D188" s="3">
        <v>167.31</v>
      </c>
      <c r="E188" s="3">
        <v>0</v>
      </c>
      <c r="F188" s="3">
        <v>0</v>
      </c>
      <c r="G188" s="3">
        <v>0</v>
      </c>
      <c r="H188" s="3">
        <v>427.07</v>
      </c>
      <c r="I188" s="3">
        <v>305.33</v>
      </c>
      <c r="J188" s="3">
        <v>620.5</v>
      </c>
      <c r="K188" s="3">
        <v>193.77</v>
      </c>
      <c r="L188" s="3">
        <v>0</v>
      </c>
      <c r="M188" s="3">
        <v>68.900000000000006</v>
      </c>
      <c r="N188" s="3">
        <v>0</v>
      </c>
      <c r="O188" s="3">
        <f t="shared" si="2"/>
        <v>2001.98</v>
      </c>
    </row>
    <row r="189" spans="1:15">
      <c r="A189" s="15" t="s">
        <v>1186</v>
      </c>
      <c r="B189" s="15" t="s">
        <v>1187</v>
      </c>
      <c r="C189" s="3">
        <v>0</v>
      </c>
      <c r="D189" s="3">
        <v>0</v>
      </c>
      <c r="E189" s="3">
        <v>2326.63</v>
      </c>
      <c r="F189" s="3">
        <v>2334.1799999999998</v>
      </c>
      <c r="G189" s="3">
        <v>0</v>
      </c>
      <c r="H189" s="3">
        <v>0</v>
      </c>
      <c r="I189" s="3">
        <v>0</v>
      </c>
      <c r="J189" s="3">
        <v>0</v>
      </c>
      <c r="K189" s="3">
        <v>11.66</v>
      </c>
      <c r="L189" s="3">
        <v>127.92</v>
      </c>
      <c r="M189" s="3">
        <v>0</v>
      </c>
      <c r="N189" s="3">
        <v>0</v>
      </c>
      <c r="O189" s="3">
        <f t="shared" si="2"/>
        <v>4800.3899999999994</v>
      </c>
    </row>
    <row r="190" spans="1:15">
      <c r="A190" s="15" t="s">
        <v>1188</v>
      </c>
      <c r="B190" s="15" t="s">
        <v>1189</v>
      </c>
      <c r="C190" s="3">
        <v>0</v>
      </c>
      <c r="D190" s="3">
        <v>0</v>
      </c>
      <c r="E190" s="3">
        <v>0</v>
      </c>
      <c r="F190" s="3">
        <v>489.39</v>
      </c>
      <c r="G190" s="3">
        <v>0</v>
      </c>
      <c r="H190" s="3">
        <v>0</v>
      </c>
      <c r="I190" s="3">
        <v>0</v>
      </c>
      <c r="J190" s="3">
        <v>0</v>
      </c>
      <c r="K190" s="3">
        <v>137.77000000000001</v>
      </c>
      <c r="L190" s="3">
        <v>0</v>
      </c>
      <c r="M190" s="3">
        <v>0</v>
      </c>
      <c r="N190" s="3">
        <v>0</v>
      </c>
      <c r="O190" s="3">
        <f t="shared" si="2"/>
        <v>627.16</v>
      </c>
    </row>
    <row r="191" spans="1:15">
      <c r="A191" s="15" t="s">
        <v>1075</v>
      </c>
      <c r="B191" s="15" t="s">
        <v>1076</v>
      </c>
      <c r="C191" s="3">
        <v>0</v>
      </c>
      <c r="D191" s="3">
        <v>0</v>
      </c>
      <c r="E191" s="3">
        <v>0</v>
      </c>
      <c r="F191" s="3">
        <v>0</v>
      </c>
      <c r="G191" s="3">
        <v>139038.81000000003</v>
      </c>
      <c r="H191" s="3">
        <v>182360.91</v>
      </c>
      <c r="I191" s="3">
        <v>107361.21999999999</v>
      </c>
      <c r="J191" s="3">
        <v>112661.51</v>
      </c>
      <c r="K191" s="3">
        <v>114324.22000000002</v>
      </c>
      <c r="L191" s="3">
        <v>112386.48999999999</v>
      </c>
      <c r="M191" s="3">
        <v>110680.09000000003</v>
      </c>
      <c r="N191" s="3">
        <v>105196.37999999999</v>
      </c>
      <c r="O191" s="3">
        <f t="shared" si="2"/>
        <v>984009.63</v>
      </c>
    </row>
    <row r="192" spans="1:15">
      <c r="A192" s="15" t="s">
        <v>626</v>
      </c>
      <c r="B192" s="15" t="s">
        <v>389</v>
      </c>
      <c r="C192" s="3">
        <v>2881.99</v>
      </c>
      <c r="D192" s="3">
        <v>3237.84</v>
      </c>
      <c r="E192" s="3">
        <v>3776.3100000000004</v>
      </c>
      <c r="F192" s="3">
        <v>7718.6500000000005</v>
      </c>
      <c r="G192" s="3">
        <v>9987.2099999999973</v>
      </c>
      <c r="H192" s="3">
        <v>0</v>
      </c>
      <c r="I192" s="3">
        <v>2941.4799999999996</v>
      </c>
      <c r="J192" s="3">
        <v>4318.16</v>
      </c>
      <c r="K192" s="3">
        <v>-156.75</v>
      </c>
      <c r="L192" s="3">
        <v>3665.5000000000005</v>
      </c>
      <c r="M192" s="3">
        <v>2806.39</v>
      </c>
      <c r="N192" s="3">
        <v>3937.6100000000006</v>
      </c>
      <c r="O192" s="3">
        <f t="shared" si="2"/>
        <v>45114.39</v>
      </c>
    </row>
    <row r="193" spans="1:15">
      <c r="A193" s="15" t="s">
        <v>627</v>
      </c>
      <c r="B193" s="15" t="s">
        <v>61</v>
      </c>
      <c r="C193" s="3">
        <v>33536.340000000004</v>
      </c>
      <c r="D193" s="3">
        <v>34262.959999999999</v>
      </c>
      <c r="E193" s="3">
        <v>34607.46</v>
      </c>
      <c r="F193" s="3">
        <v>34607.430000000008</v>
      </c>
      <c r="G193" s="3">
        <v>0</v>
      </c>
      <c r="H193" s="3">
        <v>70139.320000000007</v>
      </c>
      <c r="I193" s="3">
        <v>31381.83</v>
      </c>
      <c r="J193" s="3">
        <v>31613.27</v>
      </c>
      <c r="K193" s="3">
        <v>35820.29</v>
      </c>
      <c r="L193" s="3">
        <v>31083.740000000005</v>
      </c>
      <c r="M193" s="3">
        <v>32629.98</v>
      </c>
      <c r="N193" s="3">
        <v>31060.829999999998</v>
      </c>
      <c r="O193" s="3">
        <f t="shared" si="2"/>
        <v>400743.45</v>
      </c>
    </row>
    <row r="194" spans="1:15">
      <c r="A194" s="15" t="s">
        <v>1190</v>
      </c>
      <c r="B194" s="15" t="s">
        <v>1191</v>
      </c>
      <c r="C194" s="3">
        <v>1760.3</v>
      </c>
      <c r="D194" s="3">
        <v>1018.45</v>
      </c>
      <c r="E194" s="3">
        <v>100</v>
      </c>
      <c r="F194" s="3">
        <v>1107.45</v>
      </c>
      <c r="G194" s="3">
        <v>1111.99</v>
      </c>
      <c r="H194" s="3">
        <v>1148.6500000000001</v>
      </c>
      <c r="I194" s="3">
        <v>1154.51</v>
      </c>
      <c r="J194" s="3">
        <v>1080.8900000000001</v>
      </c>
      <c r="K194" s="3">
        <v>1154.51</v>
      </c>
      <c r="L194" s="3">
        <v>0</v>
      </c>
      <c r="M194" s="3">
        <v>649</v>
      </c>
      <c r="N194" s="3">
        <v>0</v>
      </c>
      <c r="O194" s="3">
        <f t="shared" si="2"/>
        <v>10285.75</v>
      </c>
    </row>
    <row r="195" spans="1:15">
      <c r="A195" s="15" t="s">
        <v>1192</v>
      </c>
      <c r="B195" s="15" t="s">
        <v>1193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79.67</v>
      </c>
      <c r="M195" s="3">
        <v>0</v>
      </c>
      <c r="N195" s="3">
        <v>0</v>
      </c>
      <c r="O195" s="3">
        <f t="shared" si="2"/>
        <v>79.67</v>
      </c>
    </row>
    <row r="196" spans="1:15">
      <c r="A196" s="15" t="s">
        <v>629</v>
      </c>
      <c r="B196" s="15" t="s">
        <v>62</v>
      </c>
      <c r="C196" s="3">
        <v>12069.329999999998</v>
      </c>
      <c r="D196" s="3">
        <v>23874.370000000003</v>
      </c>
      <c r="E196" s="3">
        <v>26438.850000000002</v>
      </c>
      <c r="F196" s="3">
        <v>11621.25</v>
      </c>
      <c r="G196" s="3">
        <v>38718.450000000004</v>
      </c>
      <c r="H196" s="3">
        <v>33120.37000000001</v>
      </c>
      <c r="I196" s="3">
        <v>8581.119999999999</v>
      </c>
      <c r="J196" s="3">
        <v>22428.350000000002</v>
      </c>
      <c r="K196" s="3">
        <v>37787.389999999992</v>
      </c>
      <c r="L196" s="3">
        <v>26973.919999999995</v>
      </c>
      <c r="M196" s="3">
        <v>29560.260000000002</v>
      </c>
      <c r="N196" s="3">
        <v>20775.75</v>
      </c>
      <c r="O196" s="3">
        <f t="shared" si="2"/>
        <v>291949.40999999997</v>
      </c>
    </row>
    <row r="197" spans="1:15">
      <c r="A197" s="15" t="s">
        <v>843</v>
      </c>
      <c r="B197" s="15" t="s">
        <v>390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351.94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f t="shared" si="2"/>
        <v>351.94</v>
      </c>
    </row>
    <row r="198" spans="1:15">
      <c r="A198" s="15" t="s">
        <v>841</v>
      </c>
      <c r="B198" s="15" t="s">
        <v>221</v>
      </c>
      <c r="C198" s="3">
        <v>1692.08</v>
      </c>
      <c r="D198" s="3">
        <v>2127.12</v>
      </c>
      <c r="E198" s="3">
        <v>429.63</v>
      </c>
      <c r="F198" s="3">
        <v>1105.21</v>
      </c>
      <c r="G198" s="3">
        <v>3047.42</v>
      </c>
      <c r="H198" s="3">
        <v>1943.51</v>
      </c>
      <c r="I198" s="3">
        <v>0</v>
      </c>
      <c r="J198" s="3">
        <v>-665.51</v>
      </c>
      <c r="K198" s="3">
        <v>0</v>
      </c>
      <c r="L198" s="3">
        <v>0</v>
      </c>
      <c r="M198" s="3">
        <v>2501.16</v>
      </c>
      <c r="N198" s="3">
        <v>318.63</v>
      </c>
      <c r="O198" s="3">
        <f t="shared" si="2"/>
        <v>12499.249999999998</v>
      </c>
    </row>
    <row r="199" spans="1:15">
      <c r="A199" s="15" t="s">
        <v>842</v>
      </c>
      <c r="B199" s="15" t="s">
        <v>222</v>
      </c>
      <c r="C199" s="3">
        <v>0</v>
      </c>
      <c r="D199" s="3">
        <v>0</v>
      </c>
      <c r="E199" s="3">
        <v>0</v>
      </c>
      <c r="F199" s="3">
        <v>288.85000000000002</v>
      </c>
      <c r="G199" s="3">
        <v>144.49</v>
      </c>
      <c r="H199" s="3">
        <v>276.47000000000003</v>
      </c>
      <c r="I199" s="3">
        <v>0</v>
      </c>
      <c r="J199" s="3">
        <v>38.4</v>
      </c>
      <c r="K199" s="3">
        <v>0</v>
      </c>
      <c r="L199" s="3">
        <v>609.72</v>
      </c>
      <c r="M199" s="3">
        <v>0</v>
      </c>
      <c r="N199" s="3">
        <v>92.01</v>
      </c>
      <c r="O199" s="3">
        <f t="shared" si="2"/>
        <v>1449.94</v>
      </c>
    </row>
    <row r="200" spans="1:15">
      <c r="A200" s="15" t="s">
        <v>844</v>
      </c>
      <c r="B200" s="15" t="s">
        <v>391</v>
      </c>
      <c r="C200" s="3">
        <v>-20161.349999999999</v>
      </c>
      <c r="D200" s="3">
        <v>-19743.66</v>
      </c>
      <c r="E200" s="3">
        <v>-19743.82</v>
      </c>
      <c r="F200" s="3">
        <v>-19743.72</v>
      </c>
      <c r="G200" s="3">
        <v>-25714.98</v>
      </c>
      <c r="H200" s="3">
        <v>-19743.66</v>
      </c>
      <c r="I200" s="3">
        <v>-20161.349999999999</v>
      </c>
      <c r="J200" s="3">
        <v>-19743.77</v>
      </c>
      <c r="K200" s="3">
        <v>-19743.72</v>
      </c>
      <c r="L200" s="3">
        <v>-19743.759999999998</v>
      </c>
      <c r="M200" s="3">
        <v>-25708.18</v>
      </c>
      <c r="N200" s="3">
        <v>-21213.94</v>
      </c>
      <c r="O200" s="3">
        <f t="shared" si="2"/>
        <v>-251165.90999999997</v>
      </c>
    </row>
    <row r="201" spans="1:15">
      <c r="A201" s="15" t="s">
        <v>1194</v>
      </c>
      <c r="B201" s="15" t="s">
        <v>1195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-78.08</v>
      </c>
      <c r="M201" s="3">
        <v>0</v>
      </c>
      <c r="N201" s="3">
        <v>0</v>
      </c>
      <c r="O201" s="3">
        <f t="shared" si="2"/>
        <v>-78.08</v>
      </c>
    </row>
    <row r="202" spans="1:15">
      <c r="A202" s="15" t="s">
        <v>847</v>
      </c>
      <c r="B202" s="15" t="s">
        <v>225</v>
      </c>
      <c r="C202" s="3">
        <v>-56785.73</v>
      </c>
      <c r="D202" s="3">
        <v>-69445.88</v>
      </c>
      <c r="E202" s="3">
        <v>-72388.44</v>
      </c>
      <c r="F202" s="3">
        <v>-58376.82</v>
      </c>
      <c r="G202" s="3">
        <v>-63192.790000000008</v>
      </c>
      <c r="H202" s="3">
        <v>-114332.95999999999</v>
      </c>
      <c r="I202" s="3">
        <v>-51663.74</v>
      </c>
      <c r="J202" s="3">
        <v>-67860.929999999993</v>
      </c>
      <c r="K202" s="3">
        <v>-81036.329999999987</v>
      </c>
      <c r="L202" s="3">
        <v>-72868.58</v>
      </c>
      <c r="M202" s="3">
        <v>-74543.040000000023</v>
      </c>
      <c r="N202" s="3">
        <v>-65842.3</v>
      </c>
      <c r="O202" s="3">
        <f t="shared" si="2"/>
        <v>-848337.54</v>
      </c>
    </row>
    <row r="203" spans="1:15">
      <c r="A203" s="15" t="s">
        <v>848</v>
      </c>
      <c r="B203" s="15" t="s">
        <v>392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-344.9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f t="shared" ref="O203:O266" si="3">SUM(C203:N203)</f>
        <v>-344.9</v>
      </c>
    </row>
    <row r="204" spans="1:15">
      <c r="A204" s="15" t="s">
        <v>845</v>
      </c>
      <c r="B204" s="15" t="s">
        <v>223</v>
      </c>
      <c r="C204" s="3">
        <v>-1658.24</v>
      </c>
      <c r="D204" s="3">
        <v>-2084.58</v>
      </c>
      <c r="E204" s="3">
        <v>-421.04</v>
      </c>
      <c r="F204" s="3">
        <v>-1083.1099999999999</v>
      </c>
      <c r="G204" s="3">
        <v>-2986.47</v>
      </c>
      <c r="H204" s="3">
        <v>-1904.64</v>
      </c>
      <c r="I204" s="3">
        <v>0</v>
      </c>
      <c r="J204" s="3">
        <v>652.20000000000005</v>
      </c>
      <c r="K204" s="3">
        <v>0</v>
      </c>
      <c r="L204" s="3">
        <v>0</v>
      </c>
      <c r="M204" s="3">
        <v>-2451.14</v>
      </c>
      <c r="N204" s="3">
        <v>-312.26</v>
      </c>
      <c r="O204" s="3">
        <f t="shared" si="3"/>
        <v>-12249.279999999997</v>
      </c>
    </row>
    <row r="205" spans="1:15">
      <c r="A205" s="15" t="s">
        <v>846</v>
      </c>
      <c r="B205" s="15" t="s">
        <v>224</v>
      </c>
      <c r="C205" s="3">
        <v>-1725.09</v>
      </c>
      <c r="D205" s="3">
        <v>-998.08</v>
      </c>
      <c r="E205" s="3">
        <v>-98</v>
      </c>
      <c r="F205" s="3">
        <v>-1368.37</v>
      </c>
      <c r="G205" s="3">
        <v>-1231.3499999999999</v>
      </c>
      <c r="H205" s="3">
        <v>-1396.62</v>
      </c>
      <c r="I205" s="3">
        <v>-1131.42</v>
      </c>
      <c r="J205" s="3">
        <v>-1096.9000000000001</v>
      </c>
      <c r="K205" s="3">
        <v>-1131.42</v>
      </c>
      <c r="L205" s="3">
        <v>-597.53</v>
      </c>
      <c r="M205" s="3">
        <v>-636.02</v>
      </c>
      <c r="N205" s="3">
        <v>-90.17</v>
      </c>
      <c r="O205" s="3">
        <f t="shared" si="3"/>
        <v>-11500.970000000001</v>
      </c>
    </row>
    <row r="206" spans="1:15">
      <c r="A206" s="15" t="s">
        <v>630</v>
      </c>
      <c r="B206" s="15" t="s">
        <v>393</v>
      </c>
      <c r="C206" s="3">
        <v>426.16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f t="shared" si="3"/>
        <v>426.16</v>
      </c>
    </row>
    <row r="207" spans="1:15">
      <c r="A207" s="15" t="s">
        <v>849</v>
      </c>
      <c r="B207" s="15" t="s">
        <v>394</v>
      </c>
      <c r="C207" s="3">
        <v>9456.9800000000014</v>
      </c>
      <c r="D207" s="3">
        <v>9487.9800000000014</v>
      </c>
      <c r="E207" s="3">
        <v>9043.15</v>
      </c>
      <c r="F207" s="3">
        <v>5620.84</v>
      </c>
      <c r="G207" s="3">
        <v>15776.76</v>
      </c>
      <c r="H207" s="3">
        <v>13406.599999999999</v>
      </c>
      <c r="I207" s="3">
        <v>9813.6400000000012</v>
      </c>
      <c r="J207" s="3">
        <v>10886.06</v>
      </c>
      <c r="K207" s="3">
        <v>9239.2000000000007</v>
      </c>
      <c r="L207" s="3">
        <v>12632.539999999999</v>
      </c>
      <c r="M207" s="3">
        <v>11067.689999999999</v>
      </c>
      <c r="N207" s="3">
        <v>11411.82</v>
      </c>
      <c r="O207" s="3">
        <f t="shared" si="3"/>
        <v>127843.25999999998</v>
      </c>
    </row>
    <row r="208" spans="1:15">
      <c r="A208" s="15" t="s">
        <v>516</v>
      </c>
      <c r="B208" s="15" t="s">
        <v>366</v>
      </c>
      <c r="C208" s="3">
        <v>-57691.43</v>
      </c>
      <c r="D208" s="3">
        <v>2968.5</v>
      </c>
      <c r="E208" s="3">
        <v>9472.92</v>
      </c>
      <c r="F208" s="3">
        <v>4234.6000000000004</v>
      </c>
      <c r="G208" s="3">
        <v>-985.32999999999993</v>
      </c>
      <c r="H208" s="3">
        <v>-7287.7500000000018</v>
      </c>
      <c r="I208" s="3">
        <v>0</v>
      </c>
      <c r="J208" s="3">
        <v>-16892.95</v>
      </c>
      <c r="K208" s="3">
        <v>4490.76</v>
      </c>
      <c r="L208" s="3">
        <v>-14151.839999999998</v>
      </c>
      <c r="M208" s="3">
        <v>9826.2000000000007</v>
      </c>
      <c r="N208" s="3">
        <v>5875.66</v>
      </c>
      <c r="O208" s="3">
        <f t="shared" si="3"/>
        <v>-60140.66</v>
      </c>
    </row>
    <row r="209" spans="1:15">
      <c r="A209" s="15" t="s">
        <v>517</v>
      </c>
      <c r="B209" s="15" t="s">
        <v>367</v>
      </c>
      <c r="C209" s="3">
        <v>12698.37</v>
      </c>
      <c r="D209" s="3">
        <v>12918.41</v>
      </c>
      <c r="E209" s="3">
        <v>10516.160000000002</v>
      </c>
      <c r="F209" s="3">
        <v>17090.050000000003</v>
      </c>
      <c r="G209" s="3">
        <v>18271.789999999997</v>
      </c>
      <c r="H209" s="3">
        <v>0</v>
      </c>
      <c r="I209" s="3">
        <v>17935.280000000002</v>
      </c>
      <c r="J209" s="3">
        <v>6313.3099999999986</v>
      </c>
      <c r="K209" s="3">
        <v>12631.630000000001</v>
      </c>
      <c r="L209" s="3">
        <v>13027.390000000001</v>
      </c>
      <c r="M209" s="3">
        <v>11418.230000000001</v>
      </c>
      <c r="N209" s="3">
        <v>9880.5099999999984</v>
      </c>
      <c r="O209" s="3">
        <f t="shared" si="3"/>
        <v>142701.13</v>
      </c>
    </row>
    <row r="210" spans="1:15" s="2" customFormat="1">
      <c r="A210" s="15" t="s">
        <v>326</v>
      </c>
      <c r="B210" s="1" t="s">
        <v>326</v>
      </c>
      <c r="C210" s="17">
        <v>42739.470000000074</v>
      </c>
      <c r="D210" s="17">
        <v>75503.679999999949</v>
      </c>
      <c r="E210" s="17">
        <v>93326.350000000137</v>
      </c>
      <c r="F210" s="17">
        <v>90542.830000000016</v>
      </c>
      <c r="G210" s="17">
        <v>105873.05000000002</v>
      </c>
      <c r="H210" s="17">
        <v>73942.590000000113</v>
      </c>
      <c r="I210" s="17">
        <v>89331.339999999953</v>
      </c>
      <c r="J210" s="17">
        <v>92357.799999999916</v>
      </c>
      <c r="K210" s="17">
        <v>90832.849999999962</v>
      </c>
      <c r="L210" s="17">
        <v>131857.5</v>
      </c>
      <c r="M210" s="17">
        <v>87371</v>
      </c>
      <c r="N210" s="17">
        <v>85504.099999999962</v>
      </c>
      <c r="O210" s="17">
        <f t="shared" si="3"/>
        <v>1059182.56</v>
      </c>
    </row>
    <row r="211" spans="1:15">
      <c r="A211" s="15"/>
      <c r="B211" s="15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>
        <f t="shared" si="3"/>
        <v>0</v>
      </c>
    </row>
    <row r="212" spans="1:15">
      <c r="A212" s="15" t="s">
        <v>970</v>
      </c>
      <c r="B212" s="15" t="s">
        <v>971</v>
      </c>
      <c r="C212" s="3">
        <v>100</v>
      </c>
      <c r="D212" s="3">
        <v>130.16</v>
      </c>
      <c r="E212" s="3">
        <v>-18.010000000000002</v>
      </c>
      <c r="F212" s="3">
        <v>719.4</v>
      </c>
      <c r="G212" s="3">
        <v>32.1</v>
      </c>
      <c r="H212" s="3">
        <v>0</v>
      </c>
      <c r="I212" s="3">
        <v>0</v>
      </c>
      <c r="J212" s="3">
        <v>498.05</v>
      </c>
      <c r="K212" s="3">
        <v>763.03</v>
      </c>
      <c r="L212" s="3">
        <v>6.49</v>
      </c>
      <c r="M212" s="3">
        <v>0</v>
      </c>
      <c r="N212" s="3">
        <v>0</v>
      </c>
      <c r="O212" s="3">
        <f t="shared" si="3"/>
        <v>2231.2199999999998</v>
      </c>
    </row>
    <row r="213" spans="1:15">
      <c r="A213" s="15" t="s">
        <v>1196</v>
      </c>
      <c r="B213" s="15" t="s">
        <v>1197</v>
      </c>
      <c r="C213" s="3">
        <v>461.56</v>
      </c>
      <c r="D213" s="3">
        <v>0</v>
      </c>
      <c r="E213" s="3">
        <v>0</v>
      </c>
      <c r="F213" s="3">
        <v>342.57</v>
      </c>
      <c r="G213" s="3">
        <v>1804.36</v>
      </c>
      <c r="H213" s="3">
        <v>302.11</v>
      </c>
      <c r="I213" s="3">
        <v>768.92</v>
      </c>
      <c r="J213" s="3">
        <v>79.41</v>
      </c>
      <c r="K213" s="3">
        <v>23.04</v>
      </c>
      <c r="L213" s="3">
        <v>0</v>
      </c>
      <c r="M213" s="3">
        <v>0</v>
      </c>
      <c r="N213" s="3">
        <v>405.81</v>
      </c>
      <c r="O213" s="3">
        <f t="shared" si="3"/>
        <v>4187.78</v>
      </c>
    </row>
    <row r="214" spans="1:15">
      <c r="A214" s="15" t="s">
        <v>972</v>
      </c>
      <c r="B214" s="15" t="s">
        <v>973</v>
      </c>
      <c r="C214" s="3">
        <v>0</v>
      </c>
      <c r="D214" s="3">
        <v>0</v>
      </c>
      <c r="E214" s="3">
        <v>1032.04</v>
      </c>
      <c r="F214" s="3">
        <v>8368.65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f t="shared" si="3"/>
        <v>9400.6899999999987</v>
      </c>
    </row>
    <row r="215" spans="1:15">
      <c r="A215" s="15" t="s">
        <v>850</v>
      </c>
      <c r="B215" s="15" t="s">
        <v>308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31666.639999999999</v>
      </c>
      <c r="K215" s="3">
        <v>0</v>
      </c>
      <c r="L215" s="3">
        <v>0</v>
      </c>
      <c r="M215" s="3">
        <v>0</v>
      </c>
      <c r="N215" s="3">
        <v>0</v>
      </c>
      <c r="O215" s="3">
        <f t="shared" si="3"/>
        <v>31666.639999999999</v>
      </c>
    </row>
    <row r="216" spans="1:15">
      <c r="A216" s="15" t="s">
        <v>851</v>
      </c>
      <c r="B216" s="15" t="s">
        <v>306</v>
      </c>
      <c r="C216" s="3">
        <v>0</v>
      </c>
      <c r="D216" s="3">
        <v>0</v>
      </c>
      <c r="E216" s="3">
        <v>33361.279999999999</v>
      </c>
      <c r="F216" s="3">
        <v>34527.199999999997</v>
      </c>
      <c r="G216" s="3">
        <v>1190.82</v>
      </c>
      <c r="H216" s="3">
        <v>2151.42</v>
      </c>
      <c r="I216" s="3">
        <v>0</v>
      </c>
      <c r="J216" s="3">
        <v>4252.9799999999996</v>
      </c>
      <c r="K216" s="3">
        <v>28337.8</v>
      </c>
      <c r="L216" s="3">
        <v>40707.72</v>
      </c>
      <c r="M216" s="3">
        <v>392.32</v>
      </c>
      <c r="N216" s="3">
        <v>0</v>
      </c>
      <c r="O216" s="3">
        <f t="shared" si="3"/>
        <v>144921.54</v>
      </c>
    </row>
    <row r="217" spans="1:15">
      <c r="A217" s="15" t="s">
        <v>852</v>
      </c>
      <c r="B217" s="15" t="s">
        <v>226</v>
      </c>
      <c r="C217" s="3">
        <v>21768.82</v>
      </c>
      <c r="D217" s="3">
        <v>5892.22</v>
      </c>
      <c r="E217" s="3">
        <v>28523.8</v>
      </c>
      <c r="F217" s="3">
        <v>49756.08</v>
      </c>
      <c r="G217" s="3">
        <v>16559.91</v>
      </c>
      <c r="H217" s="3">
        <v>20573.36</v>
      </c>
      <c r="I217" s="3">
        <v>20292.25</v>
      </c>
      <c r="J217" s="3">
        <v>-9828.2699999999986</v>
      </c>
      <c r="K217" s="3">
        <v>17603.900000000001</v>
      </c>
      <c r="L217" s="3">
        <v>25755.119999999999</v>
      </c>
      <c r="M217" s="3">
        <v>31231.440000000002</v>
      </c>
      <c r="N217" s="3">
        <v>32120.059999999994</v>
      </c>
      <c r="O217" s="3">
        <f t="shared" si="3"/>
        <v>260248.69</v>
      </c>
    </row>
    <row r="218" spans="1:15">
      <c r="A218" s="15" t="s">
        <v>853</v>
      </c>
      <c r="B218" s="15" t="s">
        <v>227</v>
      </c>
      <c r="C218" s="3">
        <v>1297.94</v>
      </c>
      <c r="D218" s="3">
        <v>0</v>
      </c>
      <c r="E218" s="3">
        <v>0</v>
      </c>
      <c r="F218" s="3">
        <v>951.7</v>
      </c>
      <c r="G218" s="3">
        <v>590</v>
      </c>
      <c r="H218" s="3">
        <v>7414.07</v>
      </c>
      <c r="I218" s="3">
        <v>1131.5999999999999</v>
      </c>
      <c r="J218" s="3">
        <v>2840.88</v>
      </c>
      <c r="K218" s="3">
        <v>489.17</v>
      </c>
      <c r="L218" s="3">
        <v>720.6</v>
      </c>
      <c r="M218" s="3">
        <v>739.23</v>
      </c>
      <c r="N218" s="3">
        <v>123.28</v>
      </c>
      <c r="O218" s="3">
        <f t="shared" si="3"/>
        <v>16298.47</v>
      </c>
    </row>
    <row r="219" spans="1:15">
      <c r="A219" s="15" t="s">
        <v>974</v>
      </c>
      <c r="B219" s="15" t="s">
        <v>975</v>
      </c>
      <c r="C219" s="3">
        <v>4.5</v>
      </c>
      <c r="D219" s="3">
        <v>5.86</v>
      </c>
      <c r="E219" s="3">
        <v>-0.18</v>
      </c>
      <c r="F219" s="3">
        <v>35.97</v>
      </c>
      <c r="G219" s="3">
        <v>0.16</v>
      </c>
      <c r="H219" s="3">
        <v>0</v>
      </c>
      <c r="I219" s="3">
        <v>0</v>
      </c>
      <c r="J219" s="3">
        <v>4.9800000000000004</v>
      </c>
      <c r="K219" s="3">
        <v>7.63</v>
      </c>
      <c r="L219" s="3">
        <v>0.06</v>
      </c>
      <c r="M219" s="3">
        <v>0</v>
      </c>
      <c r="N219" s="3">
        <v>0</v>
      </c>
      <c r="O219" s="3">
        <f t="shared" si="3"/>
        <v>58.98</v>
      </c>
    </row>
    <row r="220" spans="1:15">
      <c r="A220" s="15" t="s">
        <v>1198</v>
      </c>
      <c r="B220" s="15" t="s">
        <v>1199</v>
      </c>
      <c r="C220" s="3">
        <v>20.77</v>
      </c>
      <c r="D220" s="3">
        <v>0</v>
      </c>
      <c r="E220" s="3">
        <v>0</v>
      </c>
      <c r="F220" s="3">
        <v>17.13</v>
      </c>
      <c r="G220" s="3">
        <v>9.02</v>
      </c>
      <c r="H220" s="3">
        <v>3.02</v>
      </c>
      <c r="I220" s="3">
        <v>7.6899999999999995</v>
      </c>
      <c r="J220" s="3">
        <v>0.79</v>
      </c>
      <c r="K220" s="3">
        <v>0.23</v>
      </c>
      <c r="L220" s="3">
        <v>0</v>
      </c>
      <c r="M220" s="3">
        <v>0</v>
      </c>
      <c r="N220" s="3">
        <v>4.0599999999999996</v>
      </c>
      <c r="O220" s="3">
        <f t="shared" si="3"/>
        <v>62.71</v>
      </c>
    </row>
    <row r="221" spans="1:15">
      <c r="A221" s="15" t="s">
        <v>976</v>
      </c>
      <c r="B221" s="15" t="s">
        <v>977</v>
      </c>
      <c r="C221" s="3">
        <v>0</v>
      </c>
      <c r="D221" s="3">
        <v>0</v>
      </c>
      <c r="E221" s="3">
        <v>10.32</v>
      </c>
      <c r="F221" s="3">
        <v>418.43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f t="shared" si="3"/>
        <v>428.75</v>
      </c>
    </row>
    <row r="222" spans="1:15">
      <c r="A222" s="15" t="s">
        <v>854</v>
      </c>
      <c r="B222" s="15" t="s">
        <v>309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316.67</v>
      </c>
      <c r="K222" s="3">
        <v>0</v>
      </c>
      <c r="L222" s="3">
        <v>0</v>
      </c>
      <c r="M222" s="3">
        <v>0</v>
      </c>
      <c r="N222" s="3">
        <v>0</v>
      </c>
      <c r="O222" s="3">
        <f t="shared" si="3"/>
        <v>316.67</v>
      </c>
    </row>
    <row r="223" spans="1:15">
      <c r="A223" s="15" t="s">
        <v>855</v>
      </c>
      <c r="B223" s="15" t="s">
        <v>307</v>
      </c>
      <c r="C223" s="3">
        <v>0</v>
      </c>
      <c r="D223" s="3">
        <v>0</v>
      </c>
      <c r="E223" s="3">
        <v>333.61</v>
      </c>
      <c r="F223" s="3">
        <v>1726.36</v>
      </c>
      <c r="G223" s="3">
        <v>5.95</v>
      </c>
      <c r="H223" s="3">
        <v>21.51</v>
      </c>
      <c r="I223" s="3">
        <v>0</v>
      </c>
      <c r="J223" s="3">
        <v>42.53</v>
      </c>
      <c r="K223" s="3">
        <v>283.38</v>
      </c>
      <c r="L223" s="3">
        <v>407.08</v>
      </c>
      <c r="M223" s="3">
        <v>3.92</v>
      </c>
      <c r="N223" s="3">
        <v>0</v>
      </c>
      <c r="O223" s="3">
        <f t="shared" si="3"/>
        <v>2824.34</v>
      </c>
    </row>
    <row r="224" spans="1:15">
      <c r="A224" s="15" t="s">
        <v>856</v>
      </c>
      <c r="B224" s="15" t="s">
        <v>228</v>
      </c>
      <c r="C224" s="3">
        <v>979.61000000000024</v>
      </c>
      <c r="D224" s="3">
        <v>265.15000000000003</v>
      </c>
      <c r="E224" s="3">
        <v>285.25000000000006</v>
      </c>
      <c r="F224" s="3">
        <v>2487.81</v>
      </c>
      <c r="G224" s="3">
        <v>82.79</v>
      </c>
      <c r="H224" s="3">
        <v>205.73</v>
      </c>
      <c r="I224" s="3">
        <v>202.92000000000002</v>
      </c>
      <c r="J224" s="3">
        <v>-98.289999999999978</v>
      </c>
      <c r="K224" s="3">
        <v>176.05</v>
      </c>
      <c r="L224" s="3">
        <v>257.53999999999996</v>
      </c>
      <c r="M224" s="3">
        <v>312.32000000000005</v>
      </c>
      <c r="N224" s="3">
        <v>321.19</v>
      </c>
      <c r="O224" s="3">
        <f t="shared" si="3"/>
        <v>5478.07</v>
      </c>
    </row>
    <row r="225" spans="1:15">
      <c r="A225" s="15" t="s">
        <v>857</v>
      </c>
      <c r="B225" s="15" t="s">
        <v>229</v>
      </c>
      <c r="C225" s="3">
        <v>58.41</v>
      </c>
      <c r="D225" s="3">
        <v>0</v>
      </c>
      <c r="E225" s="3">
        <v>0</v>
      </c>
      <c r="F225" s="3">
        <v>47.59</v>
      </c>
      <c r="G225" s="3">
        <v>2.95</v>
      </c>
      <c r="H225" s="3">
        <v>74.14</v>
      </c>
      <c r="I225" s="3">
        <v>11.32</v>
      </c>
      <c r="J225" s="3">
        <v>28.41</v>
      </c>
      <c r="K225" s="3">
        <v>4.8899999999999997</v>
      </c>
      <c r="L225" s="3">
        <v>7.21</v>
      </c>
      <c r="M225" s="3">
        <v>7.39</v>
      </c>
      <c r="N225" s="3">
        <v>1.23</v>
      </c>
      <c r="O225" s="3">
        <f t="shared" si="3"/>
        <v>243.53999999999996</v>
      </c>
    </row>
    <row r="226" spans="1:15">
      <c r="A226" s="15" t="s">
        <v>858</v>
      </c>
      <c r="B226" s="15" t="s">
        <v>236</v>
      </c>
      <c r="C226" s="3">
        <v>0</v>
      </c>
      <c r="D226" s="3">
        <v>0</v>
      </c>
      <c r="E226" s="3">
        <v>0</v>
      </c>
      <c r="F226" s="3">
        <v>750.23</v>
      </c>
      <c r="G226" s="3">
        <v>653.24</v>
      </c>
      <c r="H226" s="3">
        <v>29.65</v>
      </c>
      <c r="I226" s="3">
        <v>0</v>
      </c>
      <c r="J226" s="3">
        <v>925.05000000000018</v>
      </c>
      <c r="K226" s="3">
        <v>0</v>
      </c>
      <c r="L226" s="3">
        <v>0</v>
      </c>
      <c r="M226" s="3">
        <v>0</v>
      </c>
      <c r="N226" s="3">
        <v>0</v>
      </c>
      <c r="O226" s="3">
        <f t="shared" si="3"/>
        <v>2358.17</v>
      </c>
    </row>
    <row r="227" spans="1:15">
      <c r="A227" s="15" t="s">
        <v>859</v>
      </c>
      <c r="B227" s="15" t="s">
        <v>237</v>
      </c>
      <c r="C227" s="3">
        <v>23403.649999999998</v>
      </c>
      <c r="D227" s="3">
        <v>20730.41</v>
      </c>
      <c r="E227" s="3">
        <v>34748.129999999997</v>
      </c>
      <c r="F227" s="3">
        <v>21939.94</v>
      </c>
      <c r="G227" s="3">
        <v>23250.66</v>
      </c>
      <c r="H227" s="3">
        <v>18377.29</v>
      </c>
      <c r="I227" s="3">
        <v>24433.989999999998</v>
      </c>
      <c r="J227" s="3">
        <v>41134.689999999995</v>
      </c>
      <c r="K227" s="3">
        <v>14804.479999999998</v>
      </c>
      <c r="L227" s="3">
        <v>35161.399999999994</v>
      </c>
      <c r="M227" s="3">
        <v>21727.09</v>
      </c>
      <c r="N227" s="3">
        <v>41614.610000000008</v>
      </c>
      <c r="O227" s="3">
        <f t="shared" si="3"/>
        <v>321326.34000000003</v>
      </c>
    </row>
    <row r="228" spans="1:15">
      <c r="A228" s="15" t="s">
        <v>860</v>
      </c>
      <c r="B228" s="15" t="s">
        <v>238</v>
      </c>
      <c r="C228" s="3">
        <v>1920.18</v>
      </c>
      <c r="D228" s="3">
        <v>78.61</v>
      </c>
      <c r="E228" s="3">
        <v>659.85</v>
      </c>
      <c r="F228" s="3">
        <v>0</v>
      </c>
      <c r="G228" s="3">
        <v>2604.27</v>
      </c>
      <c r="H228" s="3">
        <v>1166.31</v>
      </c>
      <c r="I228" s="3">
        <v>7228.3099999999995</v>
      </c>
      <c r="J228" s="3">
        <v>27379.079999999998</v>
      </c>
      <c r="K228" s="3">
        <v>3869.44</v>
      </c>
      <c r="L228" s="3">
        <v>845.41</v>
      </c>
      <c r="M228" s="3">
        <v>2297.2399999999998</v>
      </c>
      <c r="N228" s="3">
        <v>1566.29</v>
      </c>
      <c r="O228" s="3">
        <f t="shared" si="3"/>
        <v>49614.990000000005</v>
      </c>
    </row>
    <row r="229" spans="1:15">
      <c r="A229" s="15" t="s">
        <v>861</v>
      </c>
      <c r="B229" s="15" t="s">
        <v>239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191.44</v>
      </c>
      <c r="L229" s="3">
        <v>105.31</v>
      </c>
      <c r="M229" s="3">
        <v>0</v>
      </c>
      <c r="N229" s="3">
        <v>0</v>
      </c>
      <c r="O229" s="3">
        <f t="shared" si="3"/>
        <v>296.75</v>
      </c>
    </row>
    <row r="230" spans="1:15">
      <c r="A230" s="15" t="s">
        <v>1200</v>
      </c>
      <c r="B230" s="15" t="s">
        <v>1201</v>
      </c>
      <c r="C230" s="3">
        <v>0</v>
      </c>
      <c r="D230" s="3">
        <v>0</v>
      </c>
      <c r="E230" s="3">
        <v>0</v>
      </c>
      <c r="F230" s="3">
        <v>0</v>
      </c>
      <c r="G230" s="3">
        <v>52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f t="shared" si="3"/>
        <v>52</v>
      </c>
    </row>
    <row r="231" spans="1:15">
      <c r="A231" s="15" t="s">
        <v>862</v>
      </c>
      <c r="B231" s="15" t="s">
        <v>240</v>
      </c>
      <c r="C231" s="3">
        <v>537.04999999999995</v>
      </c>
      <c r="D231" s="3">
        <v>284.46000000000004</v>
      </c>
      <c r="E231" s="3">
        <v>0</v>
      </c>
      <c r="F231" s="3">
        <v>0</v>
      </c>
      <c r="G231" s="3">
        <v>0</v>
      </c>
      <c r="H231" s="3">
        <v>-53</v>
      </c>
      <c r="I231" s="3">
        <v>266.24</v>
      </c>
      <c r="J231" s="3">
        <v>1048.4000000000001</v>
      </c>
      <c r="K231" s="3">
        <v>0</v>
      </c>
      <c r="L231" s="3">
        <v>-930.40999999999985</v>
      </c>
      <c r="M231" s="3">
        <v>0</v>
      </c>
      <c r="N231" s="3">
        <v>0</v>
      </c>
      <c r="O231" s="3">
        <f t="shared" si="3"/>
        <v>1152.7400000000002</v>
      </c>
    </row>
    <row r="232" spans="1:15">
      <c r="A232" s="15" t="s">
        <v>863</v>
      </c>
      <c r="B232" s="15" t="s">
        <v>241</v>
      </c>
      <c r="C232" s="3">
        <v>0</v>
      </c>
      <c r="D232" s="3">
        <v>0</v>
      </c>
      <c r="E232" s="3">
        <v>0</v>
      </c>
      <c r="F232" s="3">
        <v>0</v>
      </c>
      <c r="G232" s="3">
        <v>142.19999999999999</v>
      </c>
      <c r="H232" s="3">
        <v>0</v>
      </c>
      <c r="I232" s="3">
        <v>0</v>
      </c>
      <c r="J232" s="3">
        <v>0</v>
      </c>
      <c r="K232" s="3">
        <v>146.03</v>
      </c>
      <c r="L232" s="3">
        <v>0</v>
      </c>
      <c r="M232" s="3">
        <v>0</v>
      </c>
      <c r="N232" s="3">
        <v>0</v>
      </c>
      <c r="O232" s="3">
        <f t="shared" si="3"/>
        <v>288.23</v>
      </c>
    </row>
    <row r="233" spans="1:15">
      <c r="A233" s="15" t="s">
        <v>864</v>
      </c>
      <c r="B233" s="15" t="s">
        <v>63</v>
      </c>
      <c r="C233" s="3">
        <v>0</v>
      </c>
      <c r="D233" s="3">
        <v>0</v>
      </c>
      <c r="E233" s="3">
        <v>0</v>
      </c>
      <c r="F233" s="3">
        <v>0</v>
      </c>
      <c r="G233" s="3">
        <v>212.16</v>
      </c>
      <c r="H233" s="3">
        <v>0</v>
      </c>
      <c r="I233" s="3">
        <v>491.89</v>
      </c>
      <c r="J233" s="3">
        <v>1098.02</v>
      </c>
      <c r="K233" s="3">
        <v>0</v>
      </c>
      <c r="L233" s="3">
        <v>57.56</v>
      </c>
      <c r="M233" s="3">
        <v>0</v>
      </c>
      <c r="N233" s="3">
        <v>0</v>
      </c>
      <c r="O233" s="3">
        <f t="shared" si="3"/>
        <v>1859.6299999999999</v>
      </c>
    </row>
    <row r="234" spans="1:15">
      <c r="A234" s="15" t="s">
        <v>865</v>
      </c>
      <c r="B234" s="15" t="s">
        <v>242</v>
      </c>
      <c r="C234" s="3">
        <v>0</v>
      </c>
      <c r="D234" s="3">
        <v>0</v>
      </c>
      <c r="E234" s="3">
        <v>253.64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f t="shared" si="3"/>
        <v>253.64</v>
      </c>
    </row>
    <row r="235" spans="1:15">
      <c r="A235" s="15" t="s">
        <v>978</v>
      </c>
      <c r="B235" s="15" t="s">
        <v>979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103.83</v>
      </c>
      <c r="K235" s="3">
        <v>0</v>
      </c>
      <c r="L235" s="3">
        <v>0</v>
      </c>
      <c r="M235" s="3">
        <v>0</v>
      </c>
      <c r="N235" s="3">
        <v>0</v>
      </c>
      <c r="O235" s="3">
        <f t="shared" si="3"/>
        <v>103.83</v>
      </c>
    </row>
    <row r="236" spans="1:15">
      <c r="A236" s="15" t="s">
        <v>866</v>
      </c>
      <c r="B236" s="15" t="s">
        <v>234</v>
      </c>
      <c r="C236" s="3">
        <v>4885.59</v>
      </c>
      <c r="D236" s="3">
        <v>2772.71</v>
      </c>
      <c r="E236" s="3">
        <v>7725.48</v>
      </c>
      <c r="F236" s="3">
        <v>5246.7300000000005</v>
      </c>
      <c r="G236" s="3">
        <v>3363.97</v>
      </c>
      <c r="H236" s="3">
        <v>2679.27</v>
      </c>
      <c r="I236" s="3">
        <v>2764.24</v>
      </c>
      <c r="J236" s="3">
        <v>1038.31</v>
      </c>
      <c r="K236" s="3">
        <v>2353.98</v>
      </c>
      <c r="L236" s="3">
        <v>1022.81</v>
      </c>
      <c r="M236" s="3">
        <v>638.91000000000008</v>
      </c>
      <c r="N236" s="3">
        <v>2479.8799999999997</v>
      </c>
      <c r="O236" s="3">
        <f t="shared" si="3"/>
        <v>36971.879999999997</v>
      </c>
    </row>
    <row r="237" spans="1:15">
      <c r="A237" s="15" t="s">
        <v>867</v>
      </c>
      <c r="B237" s="15" t="s">
        <v>235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f t="shared" si="3"/>
        <v>0</v>
      </c>
    </row>
    <row r="238" spans="1:15">
      <c r="A238" s="15" t="s">
        <v>564</v>
      </c>
      <c r="B238" s="15" t="s">
        <v>117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f t="shared" si="3"/>
        <v>0</v>
      </c>
    </row>
    <row r="239" spans="1:15">
      <c r="A239" s="15" t="s">
        <v>1202</v>
      </c>
      <c r="B239" s="15" t="s">
        <v>1203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102.86</v>
      </c>
      <c r="L239" s="3">
        <v>0</v>
      </c>
      <c r="M239" s="3">
        <v>0</v>
      </c>
      <c r="N239" s="3">
        <v>0</v>
      </c>
      <c r="O239" s="3">
        <f t="shared" si="3"/>
        <v>102.86</v>
      </c>
    </row>
    <row r="240" spans="1:15">
      <c r="A240" s="15" t="s">
        <v>868</v>
      </c>
      <c r="B240" s="15" t="s">
        <v>231</v>
      </c>
      <c r="C240" s="3">
        <v>240.16</v>
      </c>
      <c r="D240" s="3">
        <v>2545.31</v>
      </c>
      <c r="E240" s="3">
        <v>111.24</v>
      </c>
      <c r="F240" s="3">
        <v>127.2</v>
      </c>
      <c r="G240" s="3">
        <v>3601.68</v>
      </c>
      <c r="H240" s="3">
        <v>2761.8</v>
      </c>
      <c r="I240" s="3">
        <v>1054.08</v>
      </c>
      <c r="J240" s="3">
        <v>2744.3</v>
      </c>
      <c r="K240" s="3">
        <v>113.73</v>
      </c>
      <c r="L240" s="3">
        <v>0</v>
      </c>
      <c r="M240" s="3">
        <v>509.55</v>
      </c>
      <c r="N240" s="3">
        <v>307.81</v>
      </c>
      <c r="O240" s="3">
        <f t="shared" si="3"/>
        <v>14116.859999999999</v>
      </c>
    </row>
    <row r="241" spans="1:15">
      <c r="A241" s="15" t="s">
        <v>869</v>
      </c>
      <c r="B241" s="15" t="s">
        <v>232</v>
      </c>
      <c r="C241" s="3">
        <v>256.48</v>
      </c>
      <c r="D241" s="3">
        <v>1052.96</v>
      </c>
      <c r="E241" s="3">
        <v>129.04</v>
      </c>
      <c r="F241" s="3">
        <v>675.51</v>
      </c>
      <c r="G241" s="3">
        <v>262.02999999999997</v>
      </c>
      <c r="H241" s="3">
        <v>1495.83</v>
      </c>
      <c r="I241" s="3">
        <v>403.68</v>
      </c>
      <c r="J241" s="3">
        <v>1160.4000000000001</v>
      </c>
      <c r="K241" s="3">
        <v>923.18</v>
      </c>
      <c r="L241" s="3">
        <v>611.85</v>
      </c>
      <c r="M241" s="3">
        <v>419.63</v>
      </c>
      <c r="N241" s="3">
        <v>180.19</v>
      </c>
      <c r="O241" s="3">
        <f t="shared" si="3"/>
        <v>7570.7800000000007</v>
      </c>
    </row>
    <row r="242" spans="1:15">
      <c r="A242" s="15" t="s">
        <v>870</v>
      </c>
      <c r="B242" s="15" t="s">
        <v>233</v>
      </c>
      <c r="C242" s="3">
        <v>544.21</v>
      </c>
      <c r="D242" s="3">
        <v>-503.69</v>
      </c>
      <c r="E242" s="3">
        <v>405.11</v>
      </c>
      <c r="F242" s="3">
        <v>0</v>
      </c>
      <c r="G242" s="3">
        <v>0</v>
      </c>
      <c r="H242" s="3">
        <v>423.27</v>
      </c>
      <c r="I242" s="3">
        <v>0</v>
      </c>
      <c r="J242" s="3">
        <v>0</v>
      </c>
      <c r="K242" s="3">
        <v>647.57000000000005</v>
      </c>
      <c r="L242" s="3">
        <v>217.74</v>
      </c>
      <c r="M242" s="3">
        <v>0</v>
      </c>
      <c r="N242" s="3">
        <v>67.81</v>
      </c>
      <c r="O242" s="3">
        <f t="shared" si="3"/>
        <v>1802.0200000000002</v>
      </c>
    </row>
    <row r="243" spans="1:15">
      <c r="A243" s="15" t="s">
        <v>871</v>
      </c>
      <c r="B243" s="15" t="s">
        <v>395</v>
      </c>
      <c r="C243" s="3">
        <v>0</v>
      </c>
      <c r="D243" s="3">
        <v>0</v>
      </c>
      <c r="E243" s="3">
        <v>0</v>
      </c>
      <c r="F243" s="3">
        <v>0</v>
      </c>
      <c r="G243" s="3">
        <v>312.18</v>
      </c>
      <c r="H243" s="3">
        <v>1738.15</v>
      </c>
      <c r="I243" s="3">
        <v>434.5</v>
      </c>
      <c r="J243" s="3">
        <v>2040.7</v>
      </c>
      <c r="K243" s="3">
        <v>379.33</v>
      </c>
      <c r="L243" s="3">
        <v>52.82</v>
      </c>
      <c r="M243" s="3">
        <v>0</v>
      </c>
      <c r="N243" s="3">
        <v>0</v>
      </c>
      <c r="O243" s="3">
        <f t="shared" si="3"/>
        <v>4957.6799999999994</v>
      </c>
    </row>
    <row r="244" spans="1:15">
      <c r="A244" s="15" t="s">
        <v>872</v>
      </c>
      <c r="B244" s="15" t="s">
        <v>230</v>
      </c>
      <c r="C244" s="3">
        <v>0</v>
      </c>
      <c r="D244" s="3">
        <v>0</v>
      </c>
      <c r="E244" s="3">
        <v>118.68</v>
      </c>
      <c r="F244" s="3">
        <v>66.78</v>
      </c>
      <c r="G244" s="3">
        <v>738.45</v>
      </c>
      <c r="H244" s="3">
        <v>863.22</v>
      </c>
      <c r="I244" s="3">
        <v>107.2</v>
      </c>
      <c r="J244" s="3">
        <v>793.36</v>
      </c>
      <c r="K244" s="3">
        <v>0</v>
      </c>
      <c r="L244" s="3">
        <v>12.41</v>
      </c>
      <c r="M244" s="3">
        <v>7139.53</v>
      </c>
      <c r="N244" s="3">
        <v>0</v>
      </c>
      <c r="O244" s="3">
        <f t="shared" si="3"/>
        <v>9839.6299999999992</v>
      </c>
    </row>
    <row r="245" spans="1:15">
      <c r="A245" s="15" t="s">
        <v>980</v>
      </c>
      <c r="B245" s="15" t="s">
        <v>981</v>
      </c>
      <c r="C245" s="3">
        <v>0</v>
      </c>
      <c r="D245" s="3">
        <v>29.91</v>
      </c>
      <c r="E245" s="3">
        <v>0</v>
      </c>
      <c r="F245" s="3">
        <v>40.229999999999997</v>
      </c>
      <c r="G245" s="3">
        <v>0</v>
      </c>
      <c r="H245" s="3">
        <v>14.83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f t="shared" si="3"/>
        <v>84.97</v>
      </c>
    </row>
    <row r="246" spans="1:15">
      <c r="A246" s="15" t="s">
        <v>982</v>
      </c>
      <c r="B246" s="15" t="s">
        <v>983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22.2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f t="shared" si="3"/>
        <v>22.2</v>
      </c>
    </row>
    <row r="247" spans="1:15">
      <c r="A247" s="15" t="s">
        <v>873</v>
      </c>
      <c r="B247" s="15" t="s">
        <v>243</v>
      </c>
      <c r="C247" s="3">
        <v>395.56</v>
      </c>
      <c r="D247" s="3">
        <v>454.91</v>
      </c>
      <c r="E247" s="3">
        <v>3674.42</v>
      </c>
      <c r="F247" s="3">
        <v>1305.7</v>
      </c>
      <c r="G247" s="3">
        <v>1301.04</v>
      </c>
      <c r="H247" s="3">
        <v>260.54000000000002</v>
      </c>
      <c r="I247" s="3">
        <v>494.28</v>
      </c>
      <c r="J247" s="3">
        <v>653.54</v>
      </c>
      <c r="K247" s="3">
        <v>643.34</v>
      </c>
      <c r="L247" s="3">
        <v>1060.6300000000001</v>
      </c>
      <c r="M247" s="3">
        <v>3654.38</v>
      </c>
      <c r="N247" s="3">
        <v>1221.1000000000001</v>
      </c>
      <c r="O247" s="3">
        <f t="shared" si="3"/>
        <v>15119.44</v>
      </c>
    </row>
    <row r="248" spans="1:15">
      <c r="A248" s="15" t="s">
        <v>874</v>
      </c>
      <c r="B248" s="15" t="s">
        <v>244</v>
      </c>
      <c r="C248" s="3">
        <v>3335.7</v>
      </c>
      <c r="D248" s="3">
        <v>5055.8999999999996</v>
      </c>
      <c r="E248" s="3">
        <v>5670.1</v>
      </c>
      <c r="F248" s="3">
        <v>1567.5400000000002</v>
      </c>
      <c r="G248" s="3">
        <v>2369.92</v>
      </c>
      <c r="H248" s="3">
        <v>1270.25</v>
      </c>
      <c r="I248" s="3">
        <v>3717.46</v>
      </c>
      <c r="J248" s="3">
        <v>4769.01</v>
      </c>
      <c r="K248" s="3">
        <v>2264.3900000000003</v>
      </c>
      <c r="L248" s="3">
        <v>2648.6800000000003</v>
      </c>
      <c r="M248" s="3">
        <v>3400.8799999999997</v>
      </c>
      <c r="N248" s="3">
        <v>1196.79</v>
      </c>
      <c r="O248" s="3">
        <f t="shared" si="3"/>
        <v>37266.619999999995</v>
      </c>
    </row>
    <row r="249" spans="1:15">
      <c r="A249" s="15" t="s">
        <v>1204</v>
      </c>
      <c r="B249" s="15" t="s">
        <v>1205</v>
      </c>
      <c r="C249" s="3">
        <v>0</v>
      </c>
      <c r="D249" s="3">
        <v>140.68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f t="shared" si="3"/>
        <v>140.68</v>
      </c>
    </row>
    <row r="250" spans="1:15">
      <c r="A250" s="15" t="s">
        <v>1206</v>
      </c>
      <c r="B250" s="15" t="s">
        <v>1207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f t="shared" si="3"/>
        <v>0</v>
      </c>
    </row>
    <row r="251" spans="1:15">
      <c r="A251" s="15" t="s">
        <v>519</v>
      </c>
      <c r="B251" s="15" t="s">
        <v>118</v>
      </c>
      <c r="C251" s="3">
        <v>-92.19</v>
      </c>
      <c r="D251" s="3">
        <v>0</v>
      </c>
      <c r="E251" s="3">
        <v>36.380000000000003</v>
      </c>
      <c r="F251" s="3">
        <v>0</v>
      </c>
      <c r="G251" s="3">
        <v>0</v>
      </c>
      <c r="H251" s="3">
        <v>0</v>
      </c>
      <c r="I251" s="3">
        <v>122.92</v>
      </c>
      <c r="J251" s="3">
        <v>0</v>
      </c>
      <c r="K251" s="3">
        <v>506.65</v>
      </c>
      <c r="L251" s="3">
        <v>31.8</v>
      </c>
      <c r="M251" s="3">
        <v>0</v>
      </c>
      <c r="N251" s="3">
        <v>39.549999999999997</v>
      </c>
      <c r="O251" s="3">
        <f t="shared" si="3"/>
        <v>645.1099999999999</v>
      </c>
    </row>
    <row r="252" spans="1:15">
      <c r="A252" s="15" t="s">
        <v>878</v>
      </c>
      <c r="B252" s="15" t="s">
        <v>245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19.11</v>
      </c>
      <c r="K252" s="3">
        <v>0</v>
      </c>
      <c r="L252" s="3">
        <v>0</v>
      </c>
      <c r="M252" s="3">
        <v>227.13</v>
      </c>
      <c r="N252" s="3">
        <v>0</v>
      </c>
      <c r="O252" s="3">
        <f t="shared" si="3"/>
        <v>246.24</v>
      </c>
    </row>
    <row r="253" spans="1:15">
      <c r="A253" s="15" t="s">
        <v>1208</v>
      </c>
      <c r="B253" s="15" t="s">
        <v>1209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1118.79</v>
      </c>
      <c r="M253" s="3">
        <v>0</v>
      </c>
      <c r="N253" s="3">
        <v>-1118.79</v>
      </c>
      <c r="O253" s="3">
        <f t="shared" si="3"/>
        <v>0</v>
      </c>
    </row>
    <row r="254" spans="1:15">
      <c r="A254" s="15" t="s">
        <v>520</v>
      </c>
      <c r="B254" s="15" t="s">
        <v>65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134.1</v>
      </c>
      <c r="J254" s="3">
        <v>8.0500000000000007</v>
      </c>
      <c r="K254" s="3">
        <v>0</v>
      </c>
      <c r="L254" s="3">
        <v>0</v>
      </c>
      <c r="M254" s="3">
        <v>0</v>
      </c>
      <c r="N254" s="3">
        <v>0</v>
      </c>
      <c r="O254" s="3">
        <f t="shared" si="3"/>
        <v>142.15</v>
      </c>
    </row>
    <row r="255" spans="1:15">
      <c r="A255" s="15" t="s">
        <v>566</v>
      </c>
      <c r="B255" s="15" t="s">
        <v>246</v>
      </c>
      <c r="C255" s="3">
        <v>9800.3700000000008</v>
      </c>
      <c r="D255" s="3">
        <v>10859.840000000002</v>
      </c>
      <c r="E255" s="3">
        <v>7012.8300000000008</v>
      </c>
      <c r="F255" s="3">
        <v>4759.8599999999997</v>
      </c>
      <c r="G255" s="3">
        <v>6050.42</v>
      </c>
      <c r="H255" s="3">
        <v>10101.42</v>
      </c>
      <c r="I255" s="3">
        <v>11517.970000000001</v>
      </c>
      <c r="J255" s="3">
        <v>13941.089999999998</v>
      </c>
      <c r="K255" s="3">
        <v>11765.519999999999</v>
      </c>
      <c r="L255" s="3">
        <v>11924.619999999997</v>
      </c>
      <c r="M255" s="3">
        <v>9442.6099999999988</v>
      </c>
      <c r="N255" s="3">
        <v>8840.92</v>
      </c>
      <c r="O255" s="3">
        <f t="shared" si="3"/>
        <v>116017.47</v>
      </c>
    </row>
    <row r="256" spans="1:15">
      <c r="A256" s="15" t="s">
        <v>875</v>
      </c>
      <c r="B256" s="15" t="s">
        <v>247</v>
      </c>
      <c r="C256" s="3">
        <v>67.92</v>
      </c>
      <c r="D256" s="3">
        <v>394.15000000000003</v>
      </c>
      <c r="E256" s="3">
        <v>170.41</v>
      </c>
      <c r="F256" s="3">
        <v>558.15</v>
      </c>
      <c r="G256" s="3">
        <v>84.289999999999992</v>
      </c>
      <c r="H256" s="3">
        <v>459.54</v>
      </c>
      <c r="I256" s="3">
        <v>294.29999999999995</v>
      </c>
      <c r="J256" s="3">
        <v>280.58999999999997</v>
      </c>
      <c r="K256" s="3">
        <v>83.23</v>
      </c>
      <c r="L256" s="3">
        <v>163.78</v>
      </c>
      <c r="M256" s="3">
        <v>283.82</v>
      </c>
      <c r="N256" s="3">
        <v>199.47</v>
      </c>
      <c r="O256" s="3">
        <f t="shared" si="3"/>
        <v>3039.65</v>
      </c>
    </row>
    <row r="257" spans="1:15">
      <c r="A257" s="15" t="s">
        <v>876</v>
      </c>
      <c r="B257" s="15" t="s">
        <v>248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42.4</v>
      </c>
      <c r="L257" s="3">
        <v>0</v>
      </c>
      <c r="M257" s="3">
        <v>0</v>
      </c>
      <c r="N257" s="3">
        <v>0</v>
      </c>
      <c r="O257" s="3">
        <f t="shared" si="3"/>
        <v>42.4</v>
      </c>
    </row>
    <row r="258" spans="1:15" s="2" customFormat="1">
      <c r="A258" s="15" t="s">
        <v>327</v>
      </c>
      <c r="B258" s="1" t="s">
        <v>327</v>
      </c>
      <c r="C258" s="17">
        <v>69986.290000000008</v>
      </c>
      <c r="D258" s="17">
        <v>50189.55</v>
      </c>
      <c r="E258" s="17">
        <v>124243.41999999998</v>
      </c>
      <c r="F258" s="17">
        <v>136436.76</v>
      </c>
      <c r="G258" s="17">
        <v>65276.569999999992</v>
      </c>
      <c r="H258" s="17">
        <v>72333.73000000001</v>
      </c>
      <c r="I258" s="17">
        <v>75902.06</v>
      </c>
      <c r="J258" s="17">
        <v>128942.30999999998</v>
      </c>
      <c r="K258" s="17">
        <v>86526.69</v>
      </c>
      <c r="L258" s="17">
        <v>121967.01999999999</v>
      </c>
      <c r="M258" s="17">
        <v>82427.39</v>
      </c>
      <c r="N258" s="17">
        <v>89571.260000000009</v>
      </c>
      <c r="O258" s="17">
        <f t="shared" si="3"/>
        <v>1103803.0500000003</v>
      </c>
    </row>
    <row r="259" spans="1:15">
      <c r="A259" s="15"/>
      <c r="B259" s="15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 t="shared" si="3"/>
        <v>0</v>
      </c>
    </row>
    <row r="260" spans="1:15">
      <c r="A260" s="15" t="s">
        <v>1091</v>
      </c>
      <c r="B260" s="15" t="s">
        <v>1092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2299.77</v>
      </c>
      <c r="N260" s="3">
        <v>2299.77</v>
      </c>
      <c r="O260" s="3">
        <f t="shared" si="3"/>
        <v>4599.54</v>
      </c>
    </row>
    <row r="261" spans="1:15">
      <c r="A261" s="15" t="s">
        <v>879</v>
      </c>
      <c r="B261" s="15" t="s">
        <v>303</v>
      </c>
      <c r="C261" s="3">
        <v>291.58</v>
      </c>
      <c r="D261" s="3">
        <v>189.20999999999998</v>
      </c>
      <c r="E261" s="3">
        <v>5437.5100000000011</v>
      </c>
      <c r="F261" s="3">
        <v>90.1</v>
      </c>
      <c r="G261" s="3">
        <v>559.78</v>
      </c>
      <c r="H261" s="3">
        <v>186.14999999999998</v>
      </c>
      <c r="I261" s="3">
        <v>90.1</v>
      </c>
      <c r="J261" s="3">
        <v>90.1</v>
      </c>
      <c r="K261" s="3">
        <v>214.17000000000002</v>
      </c>
      <c r="L261" s="3">
        <v>1522.4</v>
      </c>
      <c r="M261" s="3">
        <v>1763.18</v>
      </c>
      <c r="N261" s="3">
        <v>297.57</v>
      </c>
      <c r="O261" s="3">
        <f t="shared" si="3"/>
        <v>10731.850000000002</v>
      </c>
    </row>
    <row r="262" spans="1:15">
      <c r="A262" s="15" t="s">
        <v>984</v>
      </c>
      <c r="B262" s="15" t="s">
        <v>985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13564.67</v>
      </c>
      <c r="N262" s="3">
        <v>3204.2</v>
      </c>
      <c r="O262" s="3">
        <f t="shared" si="3"/>
        <v>16768.87</v>
      </c>
    </row>
    <row r="263" spans="1:15" s="2" customFormat="1">
      <c r="A263" s="15" t="s">
        <v>304</v>
      </c>
      <c r="B263" s="1" t="s">
        <v>304</v>
      </c>
      <c r="C263" s="17">
        <v>291.58</v>
      </c>
      <c r="D263" s="17">
        <v>189.20999999999998</v>
      </c>
      <c r="E263" s="17">
        <v>5437.5100000000011</v>
      </c>
      <c r="F263" s="17">
        <v>90.1</v>
      </c>
      <c r="G263" s="17">
        <v>559.78</v>
      </c>
      <c r="H263" s="17">
        <v>186.14999999999998</v>
      </c>
      <c r="I263" s="17">
        <v>90.1</v>
      </c>
      <c r="J263" s="17">
        <v>90.1</v>
      </c>
      <c r="K263" s="17">
        <v>214.17000000000002</v>
      </c>
      <c r="L263" s="17">
        <v>1522.4</v>
      </c>
      <c r="M263" s="17">
        <v>17627.62</v>
      </c>
      <c r="N263" s="17">
        <v>5801.54</v>
      </c>
      <c r="O263" s="17">
        <f t="shared" si="3"/>
        <v>32100.260000000002</v>
      </c>
    </row>
    <row r="264" spans="1:15">
      <c r="A264" s="15"/>
      <c r="B264" s="15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>
        <f t="shared" si="3"/>
        <v>0</v>
      </c>
    </row>
    <row r="265" spans="1:15">
      <c r="A265" s="15" t="s">
        <v>880</v>
      </c>
      <c r="B265" s="15" t="s">
        <v>250</v>
      </c>
      <c r="C265" s="3">
        <v>3575.7</v>
      </c>
      <c r="D265" s="3">
        <v>3604.22</v>
      </c>
      <c r="E265" s="3">
        <v>3592.49</v>
      </c>
      <c r="F265" s="3">
        <v>3449.17</v>
      </c>
      <c r="G265" s="3">
        <v>3374.01</v>
      </c>
      <c r="H265" s="3">
        <v>2516.3000000000002</v>
      </c>
      <c r="I265" s="3">
        <v>2789.65</v>
      </c>
      <c r="J265" s="3">
        <v>2790.84</v>
      </c>
      <c r="K265" s="3">
        <v>2790.45</v>
      </c>
      <c r="L265" s="3">
        <v>2790.24</v>
      </c>
      <c r="M265" s="3">
        <v>3123.23</v>
      </c>
      <c r="N265" s="3">
        <v>3126.22</v>
      </c>
      <c r="O265" s="3">
        <f t="shared" si="3"/>
        <v>37522.520000000004</v>
      </c>
    </row>
    <row r="266" spans="1:15">
      <c r="A266" s="15" t="s">
        <v>881</v>
      </c>
      <c r="B266" s="15" t="s">
        <v>251</v>
      </c>
      <c r="C266" s="3">
        <v>78.19</v>
      </c>
      <c r="D266" s="3">
        <v>68.099999999999994</v>
      </c>
      <c r="E266" s="3">
        <v>50.83</v>
      </c>
      <c r="F266" s="3">
        <v>62.22</v>
      </c>
      <c r="G266" s="3">
        <v>280.75</v>
      </c>
      <c r="H266" s="3">
        <v>163.66999999999999</v>
      </c>
      <c r="I266" s="3">
        <v>96.15</v>
      </c>
      <c r="J266" s="3">
        <v>324.66000000000003</v>
      </c>
      <c r="K266" s="3">
        <v>509.49</v>
      </c>
      <c r="L266" s="3">
        <v>213.51</v>
      </c>
      <c r="M266" s="3">
        <v>149.87</v>
      </c>
      <c r="N266" s="3">
        <v>70.8</v>
      </c>
      <c r="O266" s="3">
        <f t="shared" si="3"/>
        <v>2068.2400000000002</v>
      </c>
    </row>
    <row r="267" spans="1:15">
      <c r="A267" s="15" t="s">
        <v>882</v>
      </c>
      <c r="B267" s="15" t="s">
        <v>252</v>
      </c>
      <c r="C267" s="3">
        <v>4303.08</v>
      </c>
      <c r="D267" s="3">
        <v>3806.21</v>
      </c>
      <c r="E267" s="3">
        <v>3817.36</v>
      </c>
      <c r="F267" s="3">
        <v>3795.18</v>
      </c>
      <c r="G267" s="3">
        <v>5276.54</v>
      </c>
      <c r="H267" s="3">
        <v>4374</v>
      </c>
      <c r="I267" s="3">
        <v>2618.4499999999998</v>
      </c>
      <c r="J267" s="3">
        <v>3276.79</v>
      </c>
      <c r="K267" s="3">
        <v>3221.88</v>
      </c>
      <c r="L267" s="3">
        <v>4520.6499999999996</v>
      </c>
      <c r="M267" s="3">
        <v>4063.3</v>
      </c>
      <c r="N267" s="3">
        <v>521.17999999999995</v>
      </c>
      <c r="O267" s="3">
        <f t="shared" ref="O267:O330" si="4">SUM(C267:N267)</f>
        <v>43594.62</v>
      </c>
    </row>
    <row r="268" spans="1:15">
      <c r="A268" s="15" t="s">
        <v>640</v>
      </c>
      <c r="B268" s="15" t="s">
        <v>75</v>
      </c>
      <c r="C268" s="3">
        <v>5231.96</v>
      </c>
      <c r="D268" s="3">
        <v>6581.02</v>
      </c>
      <c r="E268" s="3">
        <v>5593.59</v>
      </c>
      <c r="F268" s="3">
        <v>5460.6</v>
      </c>
      <c r="G268" s="3">
        <v>6378.59</v>
      </c>
      <c r="H268" s="3">
        <v>6288.65</v>
      </c>
      <c r="I268" s="3">
        <v>5845.82</v>
      </c>
      <c r="J268" s="3">
        <v>6038.69</v>
      </c>
      <c r="K268" s="3">
        <v>6541.54</v>
      </c>
      <c r="L268" s="3">
        <v>6748.94</v>
      </c>
      <c r="M268" s="3">
        <v>5405.58</v>
      </c>
      <c r="N268" s="3">
        <v>7815.9</v>
      </c>
      <c r="O268" s="3">
        <f t="shared" si="4"/>
        <v>73930.87999999999</v>
      </c>
    </row>
    <row r="269" spans="1:15">
      <c r="A269" s="15" t="s">
        <v>1210</v>
      </c>
      <c r="B269" s="15" t="s">
        <v>1211</v>
      </c>
      <c r="C269" s="3">
        <v>0</v>
      </c>
      <c r="D269" s="3">
        <v>3895.02</v>
      </c>
      <c r="E269" s="3">
        <v>21489.71</v>
      </c>
      <c r="F269" s="3">
        <v>0</v>
      </c>
      <c r="G269" s="3">
        <v>0</v>
      </c>
      <c r="H269" s="3">
        <v>1666.01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f t="shared" si="4"/>
        <v>27050.739999999998</v>
      </c>
    </row>
    <row r="270" spans="1:15">
      <c r="A270" s="15" t="s">
        <v>883</v>
      </c>
      <c r="B270" s="15" t="s">
        <v>253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1200</v>
      </c>
      <c r="J270" s="3">
        <v>0</v>
      </c>
      <c r="K270" s="3">
        <v>0</v>
      </c>
      <c r="L270" s="3">
        <v>0</v>
      </c>
      <c r="M270" s="3">
        <v>1200</v>
      </c>
      <c r="N270" s="3">
        <v>0</v>
      </c>
      <c r="O270" s="3">
        <f t="shared" si="4"/>
        <v>2400</v>
      </c>
    </row>
    <row r="271" spans="1:15">
      <c r="A271" s="15" t="s">
        <v>884</v>
      </c>
      <c r="B271" s="15" t="s">
        <v>76</v>
      </c>
      <c r="C271" s="3">
        <v>10403.36</v>
      </c>
      <c r="D271" s="3">
        <v>9895.19</v>
      </c>
      <c r="E271" s="3">
        <v>10263.93</v>
      </c>
      <c r="F271" s="3">
        <v>11590.88</v>
      </c>
      <c r="G271" s="3">
        <v>10398.68</v>
      </c>
      <c r="H271" s="3">
        <v>10520.240000000002</v>
      </c>
      <c r="I271" s="3">
        <v>3781.63</v>
      </c>
      <c r="J271" s="3">
        <v>9100.32</v>
      </c>
      <c r="K271" s="3">
        <v>9830.2100000000009</v>
      </c>
      <c r="L271" s="3">
        <v>9795.1099999999988</v>
      </c>
      <c r="M271" s="3">
        <v>9617.8399999999983</v>
      </c>
      <c r="N271" s="3">
        <v>9674.34</v>
      </c>
      <c r="O271" s="3">
        <f t="shared" si="4"/>
        <v>114871.73000000001</v>
      </c>
    </row>
    <row r="272" spans="1:15">
      <c r="A272" s="15" t="s">
        <v>885</v>
      </c>
      <c r="B272" s="15" t="s">
        <v>396</v>
      </c>
      <c r="C272" s="3">
        <v>4479.84</v>
      </c>
      <c r="D272" s="3">
        <v>4417.01</v>
      </c>
      <c r="E272" s="3">
        <v>4833.17</v>
      </c>
      <c r="F272" s="3">
        <v>4618.79</v>
      </c>
      <c r="G272" s="3">
        <v>5145.8900000000003</v>
      </c>
      <c r="H272" s="3">
        <v>4502.84</v>
      </c>
      <c r="I272" s="3">
        <v>2911.8700000000003</v>
      </c>
      <c r="J272" s="3">
        <v>4714.0200000000004</v>
      </c>
      <c r="K272" s="3">
        <v>4450.7</v>
      </c>
      <c r="L272" s="3">
        <v>4072.5899999999997</v>
      </c>
      <c r="M272" s="3">
        <v>4559.9800000000005</v>
      </c>
      <c r="N272" s="3">
        <v>5098.96</v>
      </c>
      <c r="O272" s="3">
        <f t="shared" si="4"/>
        <v>53805.659999999996</v>
      </c>
    </row>
    <row r="273" spans="1:15">
      <c r="A273" s="15" t="s">
        <v>986</v>
      </c>
      <c r="B273" s="15" t="s">
        <v>987</v>
      </c>
      <c r="C273" s="3">
        <v>10.47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f t="shared" si="4"/>
        <v>10.47</v>
      </c>
    </row>
    <row r="274" spans="1:15">
      <c r="A274" s="15" t="s">
        <v>887</v>
      </c>
      <c r="B274" s="15" t="s">
        <v>255</v>
      </c>
      <c r="C274" s="3">
        <v>2850.16</v>
      </c>
      <c r="D274" s="3">
        <v>2148.62</v>
      </c>
      <c r="E274" s="3">
        <v>743.23</v>
      </c>
      <c r="F274" s="3">
        <v>844.8</v>
      </c>
      <c r="G274" s="3">
        <v>1129.6100000000001</v>
      </c>
      <c r="H274" s="3">
        <v>289.17</v>
      </c>
      <c r="I274" s="3">
        <v>661.15</v>
      </c>
      <c r="J274" s="3">
        <v>1038.44</v>
      </c>
      <c r="K274" s="3">
        <v>608.29999999999995</v>
      </c>
      <c r="L274" s="3">
        <v>542.09000000000015</v>
      </c>
      <c r="M274" s="3">
        <v>1382.9999999999998</v>
      </c>
      <c r="N274" s="3">
        <v>397.62</v>
      </c>
      <c r="O274" s="3">
        <f t="shared" si="4"/>
        <v>12636.19</v>
      </c>
    </row>
    <row r="275" spans="1:15">
      <c r="A275" s="15" t="s">
        <v>888</v>
      </c>
      <c r="B275" s="15" t="s">
        <v>256</v>
      </c>
      <c r="C275" s="3">
        <v>0</v>
      </c>
      <c r="D275" s="3">
        <v>0</v>
      </c>
      <c r="E275" s="3">
        <v>0</v>
      </c>
      <c r="F275" s="3">
        <v>68.89</v>
      </c>
      <c r="G275" s="3">
        <v>0</v>
      </c>
      <c r="H275" s="3">
        <v>21.18</v>
      </c>
      <c r="I275" s="3">
        <v>0</v>
      </c>
      <c r="J275" s="3">
        <v>0</v>
      </c>
      <c r="K275" s="3">
        <v>0</v>
      </c>
      <c r="L275" s="3">
        <v>31.79</v>
      </c>
      <c r="M275" s="3">
        <v>88.98</v>
      </c>
      <c r="N275" s="3">
        <v>0</v>
      </c>
      <c r="O275" s="3">
        <f t="shared" si="4"/>
        <v>210.83999999999997</v>
      </c>
    </row>
    <row r="276" spans="1:15">
      <c r="A276" s="15" t="s">
        <v>886</v>
      </c>
      <c r="B276" s="15" t="s">
        <v>254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39.869999999999997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f t="shared" si="4"/>
        <v>39.869999999999997</v>
      </c>
    </row>
    <row r="277" spans="1:15">
      <c r="A277" s="15" t="s">
        <v>988</v>
      </c>
      <c r="B277" s="15" t="s">
        <v>989</v>
      </c>
      <c r="C277" s="3">
        <v>-6.35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f t="shared" si="4"/>
        <v>-6.35</v>
      </c>
    </row>
    <row r="278" spans="1:15">
      <c r="A278" s="15" t="s">
        <v>891</v>
      </c>
      <c r="B278" s="15" t="s">
        <v>258</v>
      </c>
      <c r="C278" s="3">
        <v>-16100.810000000003</v>
      </c>
      <c r="D278" s="3">
        <v>-16075.04</v>
      </c>
      <c r="E278" s="3">
        <v>-15060.14</v>
      </c>
      <c r="F278" s="3">
        <v>-22329.250000000004</v>
      </c>
      <c r="G278" s="3">
        <v>-22727.03</v>
      </c>
      <c r="H278" s="3">
        <v>-20740.77</v>
      </c>
      <c r="I278" s="3">
        <v>-13751.5</v>
      </c>
      <c r="J278" s="3">
        <v>-20366.790000000005</v>
      </c>
      <c r="K278" s="3">
        <v>-20830.240000000002</v>
      </c>
      <c r="L278" s="3">
        <v>-20596.120000000003</v>
      </c>
      <c r="M278" s="3">
        <v>-20717.089999999997</v>
      </c>
      <c r="N278" s="3">
        <v>-22457.199999999997</v>
      </c>
      <c r="O278" s="3">
        <f t="shared" si="4"/>
        <v>-231751.97999999998</v>
      </c>
    </row>
    <row r="279" spans="1:15">
      <c r="A279" s="15" t="s">
        <v>889</v>
      </c>
      <c r="B279" s="15" t="s">
        <v>259</v>
      </c>
      <c r="C279" s="3">
        <v>0</v>
      </c>
      <c r="D279" s="3">
        <v>0</v>
      </c>
      <c r="E279" s="3">
        <v>0</v>
      </c>
      <c r="F279" s="3">
        <v>-59.25</v>
      </c>
      <c r="G279" s="3">
        <v>0</v>
      </c>
      <c r="H279" s="3">
        <v>-18.21</v>
      </c>
      <c r="I279" s="3">
        <v>0</v>
      </c>
      <c r="J279" s="3">
        <v>0</v>
      </c>
      <c r="K279" s="3">
        <v>0</v>
      </c>
      <c r="L279" s="3">
        <v>-27.34</v>
      </c>
      <c r="M279" s="3">
        <v>-76.52</v>
      </c>
      <c r="N279" s="3">
        <v>0</v>
      </c>
      <c r="O279" s="3">
        <f t="shared" si="4"/>
        <v>-181.32</v>
      </c>
    </row>
    <row r="280" spans="1:15">
      <c r="A280" s="15" t="s">
        <v>890</v>
      </c>
      <c r="B280" s="15" t="s">
        <v>257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-34.29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f t="shared" si="4"/>
        <v>-34.29</v>
      </c>
    </row>
    <row r="281" spans="1:15" s="2" customFormat="1">
      <c r="A281" s="15" t="s">
        <v>328</v>
      </c>
      <c r="B281" s="1" t="s">
        <v>328</v>
      </c>
      <c r="C281" s="17">
        <v>14825.599999999999</v>
      </c>
      <c r="D281" s="17">
        <v>18340.350000000006</v>
      </c>
      <c r="E281" s="17">
        <v>35324.17</v>
      </c>
      <c r="F281" s="17">
        <v>7502.0299999999952</v>
      </c>
      <c r="G281" s="17">
        <v>9257.0400000000009</v>
      </c>
      <c r="H281" s="17">
        <v>9583.0800000000017</v>
      </c>
      <c r="I281" s="17">
        <v>6158.7999999999993</v>
      </c>
      <c r="J281" s="17">
        <v>6916.9699999999939</v>
      </c>
      <c r="K281" s="17">
        <v>7122.3299999999981</v>
      </c>
      <c r="L281" s="17">
        <v>8091.4599999999955</v>
      </c>
      <c r="M281" s="17">
        <v>8798.1700000000019</v>
      </c>
      <c r="N281" s="17">
        <v>4247.82</v>
      </c>
      <c r="O281" s="17">
        <f t="shared" si="4"/>
        <v>136167.82</v>
      </c>
    </row>
    <row r="282" spans="1:15">
      <c r="A282" s="15"/>
      <c r="B282" s="15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>
        <f t="shared" si="4"/>
        <v>0</v>
      </c>
    </row>
    <row r="283" spans="1:15">
      <c r="A283" s="15" t="s">
        <v>643</v>
      </c>
      <c r="B283" s="15" t="s">
        <v>265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54855.23</v>
      </c>
      <c r="O283" s="3">
        <f t="shared" si="4"/>
        <v>54855.23</v>
      </c>
    </row>
    <row r="284" spans="1:15">
      <c r="A284" s="15" t="s">
        <v>1212</v>
      </c>
      <c r="B284" s="15" t="s">
        <v>1213</v>
      </c>
      <c r="C284" s="3">
        <v>1250.53</v>
      </c>
      <c r="D284" s="3">
        <v>1732.34</v>
      </c>
      <c r="E284" s="3">
        <v>79.81</v>
      </c>
      <c r="F284" s="3">
        <v>41.84</v>
      </c>
      <c r="G284" s="3">
        <v>1842.63</v>
      </c>
      <c r="H284" s="3">
        <v>1297.3600000000001</v>
      </c>
      <c r="I284" s="3">
        <v>2459.2200000000003</v>
      </c>
      <c r="J284" s="3">
        <v>3554.41</v>
      </c>
      <c r="K284" s="3">
        <v>4304.3499999999995</v>
      </c>
      <c r="L284" s="3">
        <v>1400.27</v>
      </c>
      <c r="M284" s="3">
        <v>40.509999999999984</v>
      </c>
      <c r="N284" s="3">
        <v>454.35</v>
      </c>
      <c r="O284" s="3">
        <f t="shared" si="4"/>
        <v>18457.619999999995</v>
      </c>
    </row>
    <row r="285" spans="1:15">
      <c r="A285" s="15" t="s">
        <v>1214</v>
      </c>
      <c r="B285" s="15" t="s">
        <v>1215</v>
      </c>
      <c r="C285" s="3">
        <v>0</v>
      </c>
      <c r="D285" s="3">
        <v>324.36</v>
      </c>
      <c r="E285" s="3">
        <v>19.46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f t="shared" si="4"/>
        <v>343.82</v>
      </c>
    </row>
    <row r="286" spans="1:15">
      <c r="A286" s="15" t="s">
        <v>1034</v>
      </c>
      <c r="B286" s="15" t="s">
        <v>310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1694.73</v>
      </c>
      <c r="N286" s="3">
        <v>0</v>
      </c>
      <c r="O286" s="3">
        <f t="shared" si="4"/>
        <v>1694.73</v>
      </c>
    </row>
    <row r="287" spans="1:15">
      <c r="A287" s="15" t="s">
        <v>1216</v>
      </c>
      <c r="B287" s="15" t="s">
        <v>1217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767.79</v>
      </c>
      <c r="M287" s="3">
        <v>94.92</v>
      </c>
      <c r="N287" s="3">
        <v>0</v>
      </c>
      <c r="O287" s="3">
        <f t="shared" si="4"/>
        <v>862.70999999999992</v>
      </c>
    </row>
    <row r="288" spans="1:15">
      <c r="A288" s="15" t="s">
        <v>1218</v>
      </c>
      <c r="B288" s="15" t="s">
        <v>1219</v>
      </c>
      <c r="C288" s="3">
        <v>0</v>
      </c>
      <c r="D288" s="3">
        <v>0</v>
      </c>
      <c r="E288" s="3">
        <v>0</v>
      </c>
      <c r="F288" s="3">
        <v>61.95</v>
      </c>
      <c r="G288" s="3">
        <v>0</v>
      </c>
      <c r="H288" s="3">
        <v>0</v>
      </c>
      <c r="I288" s="3">
        <v>0</v>
      </c>
      <c r="J288" s="3">
        <v>0</v>
      </c>
      <c r="K288" s="3">
        <v>479.98</v>
      </c>
      <c r="L288" s="3">
        <v>0</v>
      </c>
      <c r="M288" s="3">
        <v>0</v>
      </c>
      <c r="N288" s="3">
        <v>0</v>
      </c>
      <c r="O288" s="3">
        <f t="shared" si="4"/>
        <v>541.93000000000006</v>
      </c>
    </row>
    <row r="289" spans="1:15">
      <c r="A289" s="15" t="s">
        <v>990</v>
      </c>
      <c r="B289" s="15" t="s">
        <v>991</v>
      </c>
      <c r="C289" s="3">
        <v>519.29999999999995</v>
      </c>
      <c r="D289" s="3">
        <v>490.81</v>
      </c>
      <c r="E289" s="3">
        <v>0</v>
      </c>
      <c r="F289" s="3">
        <v>0</v>
      </c>
      <c r="G289" s="3">
        <v>7756.55</v>
      </c>
      <c r="H289" s="3">
        <v>498.66</v>
      </c>
      <c r="I289" s="3">
        <v>8368.76</v>
      </c>
      <c r="J289" s="3">
        <v>0</v>
      </c>
      <c r="K289" s="3">
        <v>0</v>
      </c>
      <c r="L289" s="3">
        <v>0</v>
      </c>
      <c r="M289" s="3">
        <v>15.2</v>
      </c>
      <c r="N289" s="3">
        <v>109.75</v>
      </c>
      <c r="O289" s="3">
        <f t="shared" si="4"/>
        <v>17759.030000000002</v>
      </c>
    </row>
    <row r="290" spans="1:15">
      <c r="A290" s="15" t="s">
        <v>892</v>
      </c>
      <c r="B290" s="15" t="s">
        <v>260</v>
      </c>
      <c r="C290" s="3">
        <v>0</v>
      </c>
      <c r="D290" s="3">
        <v>0</v>
      </c>
      <c r="E290" s="3">
        <v>0</v>
      </c>
      <c r="F290" s="3">
        <v>0</v>
      </c>
      <c r="G290" s="3">
        <v>653.6</v>
      </c>
      <c r="H290" s="3">
        <v>0</v>
      </c>
      <c r="I290" s="3">
        <v>0</v>
      </c>
      <c r="J290" s="3">
        <v>345.96</v>
      </c>
      <c r="K290" s="3">
        <v>0</v>
      </c>
      <c r="L290" s="3">
        <v>0</v>
      </c>
      <c r="M290" s="3">
        <v>144</v>
      </c>
      <c r="N290" s="3">
        <v>0</v>
      </c>
      <c r="O290" s="3">
        <f t="shared" si="4"/>
        <v>1143.56</v>
      </c>
    </row>
    <row r="291" spans="1:15">
      <c r="A291" s="15" t="s">
        <v>992</v>
      </c>
      <c r="B291" s="15" t="s">
        <v>261</v>
      </c>
      <c r="C291" s="3">
        <v>0</v>
      </c>
      <c r="D291" s="3">
        <v>0</v>
      </c>
      <c r="E291" s="3">
        <v>330.2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1293.2</v>
      </c>
      <c r="L291" s="3">
        <v>150</v>
      </c>
      <c r="M291" s="3">
        <v>0</v>
      </c>
      <c r="N291" s="3">
        <v>0</v>
      </c>
      <c r="O291" s="3">
        <f t="shared" si="4"/>
        <v>1773.4</v>
      </c>
    </row>
    <row r="292" spans="1:15">
      <c r="A292" s="15" t="s">
        <v>893</v>
      </c>
      <c r="B292" s="15" t="s">
        <v>262</v>
      </c>
      <c r="C292" s="3">
        <v>3561.3</v>
      </c>
      <c r="D292" s="3">
        <v>0</v>
      </c>
      <c r="E292" s="3">
        <v>132.5</v>
      </c>
      <c r="F292" s="3">
        <v>0</v>
      </c>
      <c r="G292" s="3">
        <v>1425.9</v>
      </c>
      <c r="H292" s="3">
        <v>139.03</v>
      </c>
      <c r="I292" s="3">
        <v>219.5</v>
      </c>
      <c r="J292" s="3">
        <v>1673.69</v>
      </c>
      <c r="K292" s="3">
        <v>1165.01</v>
      </c>
      <c r="L292" s="3">
        <v>9214.2800000000007</v>
      </c>
      <c r="M292" s="3">
        <v>724.35</v>
      </c>
      <c r="N292" s="3">
        <v>2205.98</v>
      </c>
      <c r="O292" s="3">
        <f t="shared" si="4"/>
        <v>20461.539999999997</v>
      </c>
    </row>
    <row r="293" spans="1:15">
      <c r="A293" s="15" t="s">
        <v>993</v>
      </c>
      <c r="B293" s="15" t="s">
        <v>263</v>
      </c>
      <c r="C293" s="3">
        <v>1806.76</v>
      </c>
      <c r="D293" s="3">
        <v>1784.98</v>
      </c>
      <c r="E293" s="3">
        <v>8610.32</v>
      </c>
      <c r="F293" s="3">
        <v>2572.31</v>
      </c>
      <c r="G293" s="3">
        <v>5990.71</v>
      </c>
      <c r="H293" s="3">
        <v>528.08999999999992</v>
      </c>
      <c r="I293" s="3">
        <v>246.31</v>
      </c>
      <c r="J293" s="3">
        <v>481.47</v>
      </c>
      <c r="K293" s="3">
        <v>3846.61</v>
      </c>
      <c r="L293" s="3">
        <v>914.01</v>
      </c>
      <c r="M293" s="3">
        <v>870.49</v>
      </c>
      <c r="N293" s="3">
        <v>5036.0600000000004</v>
      </c>
      <c r="O293" s="3">
        <f t="shared" si="4"/>
        <v>32688.120000000003</v>
      </c>
    </row>
    <row r="294" spans="1:15">
      <c r="A294" s="15" t="s">
        <v>1220</v>
      </c>
      <c r="B294" s="15" t="s">
        <v>1221</v>
      </c>
      <c r="C294" s="3">
        <v>0</v>
      </c>
      <c r="D294" s="3">
        <v>0</v>
      </c>
      <c r="E294" s="3">
        <v>0</v>
      </c>
      <c r="F294" s="3">
        <v>0</v>
      </c>
      <c r="G294" s="3">
        <v>157.78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f t="shared" si="4"/>
        <v>157.78</v>
      </c>
    </row>
    <row r="295" spans="1:15">
      <c r="A295" s="15" t="s">
        <v>1222</v>
      </c>
      <c r="B295" s="15" t="s">
        <v>1223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85</v>
      </c>
      <c r="O295" s="3">
        <f t="shared" si="4"/>
        <v>85</v>
      </c>
    </row>
    <row r="296" spans="1:15">
      <c r="A296" s="15" t="s">
        <v>646</v>
      </c>
      <c r="B296" s="15" t="s">
        <v>81</v>
      </c>
      <c r="C296" s="3">
        <v>0</v>
      </c>
      <c r="D296" s="3">
        <v>475</v>
      </c>
      <c r="E296" s="3">
        <v>10000</v>
      </c>
      <c r="F296" s="3">
        <v>0</v>
      </c>
      <c r="G296" s="3">
        <v>284.25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205.83</v>
      </c>
      <c r="N296" s="3">
        <v>184.37</v>
      </c>
      <c r="O296" s="3">
        <f t="shared" si="4"/>
        <v>11149.45</v>
      </c>
    </row>
    <row r="297" spans="1:15">
      <c r="A297" s="15" t="s">
        <v>894</v>
      </c>
      <c r="B297" s="15" t="s">
        <v>264</v>
      </c>
      <c r="C297" s="3">
        <v>2500</v>
      </c>
      <c r="D297" s="3">
        <v>5198.3999999999996</v>
      </c>
      <c r="E297" s="3">
        <v>349</v>
      </c>
      <c r="F297" s="3">
        <v>3364.81</v>
      </c>
      <c r="G297" s="3">
        <v>2440</v>
      </c>
      <c r="H297" s="3">
        <v>5703.99</v>
      </c>
      <c r="I297" s="3">
        <v>3701.4</v>
      </c>
      <c r="J297" s="3">
        <v>3706.27</v>
      </c>
      <c r="K297" s="3">
        <v>4295.01</v>
      </c>
      <c r="L297" s="3">
        <v>4793.66</v>
      </c>
      <c r="M297" s="3">
        <v>6188.5000000000009</v>
      </c>
      <c r="N297" s="3">
        <v>318</v>
      </c>
      <c r="O297" s="3">
        <f t="shared" si="4"/>
        <v>42559.039999999994</v>
      </c>
    </row>
    <row r="298" spans="1:15">
      <c r="A298" s="15" t="s">
        <v>895</v>
      </c>
      <c r="B298" s="15" t="s">
        <v>397</v>
      </c>
      <c r="C298" s="3">
        <v>0</v>
      </c>
      <c r="D298" s="3">
        <v>0</v>
      </c>
      <c r="E298" s="3">
        <v>0</v>
      </c>
      <c r="F298" s="3">
        <v>3192</v>
      </c>
      <c r="G298" s="3">
        <v>311.22000000000003</v>
      </c>
      <c r="H298" s="3">
        <v>0</v>
      </c>
      <c r="I298" s="3">
        <v>466.01</v>
      </c>
      <c r="J298" s="3">
        <v>0</v>
      </c>
      <c r="K298" s="3">
        <v>0</v>
      </c>
      <c r="L298" s="3">
        <v>1648.34</v>
      </c>
      <c r="M298" s="3">
        <v>300.44</v>
      </c>
      <c r="N298" s="3">
        <v>0</v>
      </c>
      <c r="O298" s="3">
        <f t="shared" si="4"/>
        <v>5918.01</v>
      </c>
    </row>
    <row r="299" spans="1:15">
      <c r="A299" s="15" t="s">
        <v>648</v>
      </c>
      <c r="B299" s="15" t="s">
        <v>82</v>
      </c>
      <c r="C299" s="3">
        <v>9217.2000000000007</v>
      </c>
      <c r="D299" s="3">
        <v>2527.89</v>
      </c>
      <c r="E299" s="3">
        <v>5963.87</v>
      </c>
      <c r="F299" s="3">
        <v>419.68999999999994</v>
      </c>
      <c r="G299" s="3">
        <v>1724.76</v>
      </c>
      <c r="H299" s="3">
        <v>111.3</v>
      </c>
      <c r="I299" s="3">
        <v>4865.3999999999996</v>
      </c>
      <c r="J299" s="3">
        <v>762.04</v>
      </c>
      <c r="K299" s="3">
        <v>226.57</v>
      </c>
      <c r="L299" s="3">
        <v>1717.69</v>
      </c>
      <c r="M299" s="3">
        <v>1527.05</v>
      </c>
      <c r="N299" s="3">
        <v>3623.88</v>
      </c>
      <c r="O299" s="3">
        <f t="shared" si="4"/>
        <v>32687.339999999993</v>
      </c>
    </row>
    <row r="300" spans="1:15">
      <c r="A300" s="15" t="s">
        <v>1039</v>
      </c>
      <c r="B300" s="15" t="s">
        <v>1040</v>
      </c>
      <c r="C300" s="3">
        <v>0</v>
      </c>
      <c r="D300" s="3">
        <v>0</v>
      </c>
      <c r="E300" s="3">
        <v>2522.0100000000002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13269.55</v>
      </c>
      <c r="M300" s="3">
        <v>0</v>
      </c>
      <c r="N300" s="3">
        <v>0</v>
      </c>
      <c r="O300" s="3">
        <f t="shared" si="4"/>
        <v>15791.56</v>
      </c>
    </row>
    <row r="301" spans="1:15">
      <c r="A301" s="15" t="s">
        <v>1224</v>
      </c>
      <c r="B301" s="15" t="s">
        <v>1225</v>
      </c>
      <c r="C301" s="3">
        <v>0</v>
      </c>
      <c r="D301" s="3">
        <v>0</v>
      </c>
      <c r="E301" s="3">
        <v>689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1300</v>
      </c>
      <c r="L301" s="3">
        <v>0</v>
      </c>
      <c r="M301" s="3">
        <v>689</v>
      </c>
      <c r="N301" s="3">
        <v>0</v>
      </c>
      <c r="O301" s="3">
        <f t="shared" si="4"/>
        <v>2678</v>
      </c>
    </row>
    <row r="302" spans="1:15">
      <c r="A302" s="15" t="s">
        <v>994</v>
      </c>
      <c r="B302" s="15" t="s">
        <v>995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42.4</v>
      </c>
      <c r="L302" s="3">
        <v>0</v>
      </c>
      <c r="M302" s="3">
        <v>0</v>
      </c>
      <c r="N302" s="3">
        <v>0</v>
      </c>
      <c r="O302" s="3">
        <f t="shared" si="4"/>
        <v>42.4</v>
      </c>
    </row>
    <row r="303" spans="1:15">
      <c r="A303" s="15" t="s">
        <v>649</v>
      </c>
      <c r="B303" s="15" t="s">
        <v>83</v>
      </c>
      <c r="C303" s="3">
        <v>395</v>
      </c>
      <c r="D303" s="3">
        <v>725</v>
      </c>
      <c r="E303" s="3">
        <v>395</v>
      </c>
      <c r="F303" s="3">
        <v>395</v>
      </c>
      <c r="G303" s="3">
        <v>725</v>
      </c>
      <c r="H303" s="3">
        <v>395</v>
      </c>
      <c r="I303" s="3">
        <v>395</v>
      </c>
      <c r="J303" s="3">
        <v>395</v>
      </c>
      <c r="K303" s="3">
        <v>0</v>
      </c>
      <c r="L303" s="3">
        <v>863.94</v>
      </c>
      <c r="M303" s="3">
        <v>256.06</v>
      </c>
      <c r="N303" s="3">
        <v>395</v>
      </c>
      <c r="O303" s="3">
        <f t="shared" si="4"/>
        <v>5335.0000000000009</v>
      </c>
    </row>
    <row r="304" spans="1:15" s="2" customFormat="1">
      <c r="A304" s="15" t="s">
        <v>329</v>
      </c>
      <c r="B304" s="1" t="s">
        <v>329</v>
      </c>
      <c r="C304" s="17">
        <v>19250.09</v>
      </c>
      <c r="D304" s="17">
        <v>13258.779999999999</v>
      </c>
      <c r="E304" s="17">
        <v>29091.170000000002</v>
      </c>
      <c r="F304" s="17">
        <v>10047.6</v>
      </c>
      <c r="G304" s="17">
        <v>23312.400000000001</v>
      </c>
      <c r="H304" s="17">
        <v>8673.43</v>
      </c>
      <c r="I304" s="17">
        <v>20721.599999999999</v>
      </c>
      <c r="J304" s="17">
        <v>10918.84</v>
      </c>
      <c r="K304" s="17">
        <v>16953.13</v>
      </c>
      <c r="L304" s="17">
        <v>34739.53</v>
      </c>
      <c r="M304" s="17">
        <v>12751.08</v>
      </c>
      <c r="N304" s="17">
        <v>67267.62000000001</v>
      </c>
      <c r="O304" s="17">
        <f t="shared" si="4"/>
        <v>266985.27</v>
      </c>
    </row>
    <row r="305" spans="1:15">
      <c r="A305" s="15"/>
      <c r="B305" s="15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>
        <f t="shared" si="4"/>
        <v>0</v>
      </c>
    </row>
    <row r="306" spans="1:15">
      <c r="A306" s="15" t="s">
        <v>1226</v>
      </c>
      <c r="B306" s="15" t="s">
        <v>1227</v>
      </c>
      <c r="C306" s="3">
        <v>10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f t="shared" si="4"/>
        <v>10</v>
      </c>
    </row>
    <row r="307" spans="1:15">
      <c r="A307" s="15" t="s">
        <v>896</v>
      </c>
      <c r="B307" s="15" t="s">
        <v>398</v>
      </c>
      <c r="C307" s="3">
        <v>0</v>
      </c>
      <c r="D307" s="3">
        <v>0</v>
      </c>
      <c r="E307" s="3">
        <v>259.12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f t="shared" si="4"/>
        <v>259.12</v>
      </c>
    </row>
    <row r="308" spans="1:15" s="2" customFormat="1">
      <c r="A308" s="15" t="s">
        <v>330</v>
      </c>
      <c r="B308" s="1" t="s">
        <v>330</v>
      </c>
      <c r="C308" s="17">
        <v>10</v>
      </c>
      <c r="D308" s="17">
        <v>0</v>
      </c>
      <c r="E308" s="17">
        <v>259.12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f t="shared" si="4"/>
        <v>269.12</v>
      </c>
    </row>
    <row r="309" spans="1:15">
      <c r="A309" s="15"/>
      <c r="B309" s="15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>
        <f t="shared" si="4"/>
        <v>0</v>
      </c>
    </row>
    <row r="310" spans="1:15">
      <c r="A310" s="15" t="s">
        <v>996</v>
      </c>
      <c r="B310" s="15" t="s">
        <v>997</v>
      </c>
      <c r="C310" s="3">
        <v>0</v>
      </c>
      <c r="D310" s="3">
        <v>0</v>
      </c>
      <c r="E310" s="3">
        <v>180.16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f t="shared" si="4"/>
        <v>180.16</v>
      </c>
    </row>
    <row r="311" spans="1:15">
      <c r="A311" s="15" t="s">
        <v>998</v>
      </c>
      <c r="B311" s="15" t="s">
        <v>266</v>
      </c>
      <c r="C311" s="3">
        <v>3158</v>
      </c>
      <c r="D311" s="3">
        <v>2722.08</v>
      </c>
      <c r="E311" s="3">
        <v>0</v>
      </c>
      <c r="F311" s="3">
        <v>0</v>
      </c>
      <c r="G311" s="3">
        <v>45</v>
      </c>
      <c r="H311" s="3">
        <v>1635.45</v>
      </c>
      <c r="I311" s="3">
        <v>1000</v>
      </c>
      <c r="J311" s="3">
        <v>1434</v>
      </c>
      <c r="K311" s="3">
        <v>58.88</v>
      </c>
      <c r="L311" s="3">
        <v>233.51</v>
      </c>
      <c r="M311" s="3">
        <v>32.14</v>
      </c>
      <c r="N311" s="3">
        <v>652.86</v>
      </c>
      <c r="O311" s="3">
        <f t="shared" si="4"/>
        <v>10971.919999999998</v>
      </c>
    </row>
    <row r="312" spans="1:15">
      <c r="A312" s="15" t="s">
        <v>897</v>
      </c>
      <c r="B312" s="15" t="s">
        <v>267</v>
      </c>
      <c r="C312" s="3">
        <v>-200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295</v>
      </c>
      <c r="K312" s="3">
        <v>0</v>
      </c>
      <c r="L312" s="3">
        <v>0</v>
      </c>
      <c r="M312" s="3">
        <v>0</v>
      </c>
      <c r="N312" s="3">
        <v>0</v>
      </c>
      <c r="O312" s="3">
        <f t="shared" si="4"/>
        <v>95</v>
      </c>
    </row>
    <row r="313" spans="1:15">
      <c r="A313" s="15" t="s">
        <v>1228</v>
      </c>
      <c r="B313" s="15" t="s">
        <v>1229</v>
      </c>
      <c r="C313" s="3">
        <v>0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109.75</v>
      </c>
      <c r="J313" s="3">
        <v>119.5</v>
      </c>
      <c r="K313" s="3">
        <v>0</v>
      </c>
      <c r="L313" s="3">
        <v>0</v>
      </c>
      <c r="M313" s="3">
        <v>0</v>
      </c>
      <c r="N313" s="3">
        <v>0</v>
      </c>
      <c r="O313" s="3">
        <f t="shared" si="4"/>
        <v>229.25</v>
      </c>
    </row>
    <row r="314" spans="1:15">
      <c r="A314" s="15" t="s">
        <v>718</v>
      </c>
      <c r="B314" s="15" t="s">
        <v>84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4091.04</v>
      </c>
      <c r="O314" s="3">
        <f t="shared" si="4"/>
        <v>4091.04</v>
      </c>
    </row>
    <row r="315" spans="1:15">
      <c r="A315" s="15" t="s">
        <v>719</v>
      </c>
      <c r="B315" s="15" t="s">
        <v>720</v>
      </c>
      <c r="C315" s="3">
        <v>110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50</v>
      </c>
      <c r="J315" s="3">
        <v>0</v>
      </c>
      <c r="K315" s="3">
        <v>0</v>
      </c>
      <c r="L315" s="3">
        <v>0</v>
      </c>
      <c r="M315" s="3">
        <v>750</v>
      </c>
      <c r="N315" s="3">
        <v>0</v>
      </c>
      <c r="O315" s="3">
        <f t="shared" si="4"/>
        <v>910</v>
      </c>
    </row>
    <row r="316" spans="1:15">
      <c r="A316" s="15" t="s">
        <v>898</v>
      </c>
      <c r="B316" s="15" t="s">
        <v>312</v>
      </c>
      <c r="C316" s="3">
        <v>93.57</v>
      </c>
      <c r="D316" s="3">
        <v>550</v>
      </c>
      <c r="E316" s="3">
        <v>10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f t="shared" si="4"/>
        <v>653.56999999999994</v>
      </c>
    </row>
    <row r="317" spans="1:15">
      <c r="A317" s="15" t="s">
        <v>900</v>
      </c>
      <c r="B317" s="15" t="s">
        <v>399</v>
      </c>
      <c r="C317" s="3">
        <v>0</v>
      </c>
      <c r="D317" s="3">
        <v>0</v>
      </c>
      <c r="E317" s="3">
        <v>0</v>
      </c>
      <c r="F317" s="3">
        <v>875</v>
      </c>
      <c r="G317" s="3">
        <v>0</v>
      </c>
      <c r="H317" s="3">
        <v>350</v>
      </c>
      <c r="I317" s="3">
        <v>18620</v>
      </c>
      <c r="J317" s="3">
        <v>0</v>
      </c>
      <c r="K317" s="3">
        <v>-480</v>
      </c>
      <c r="L317" s="3">
        <v>25740.91</v>
      </c>
      <c r="M317" s="3">
        <v>-90.91</v>
      </c>
      <c r="N317" s="3">
        <v>480</v>
      </c>
      <c r="O317" s="3">
        <f t="shared" si="4"/>
        <v>45495</v>
      </c>
    </row>
    <row r="318" spans="1:15">
      <c r="A318" s="15" t="s">
        <v>667</v>
      </c>
      <c r="B318" s="15" t="s">
        <v>88</v>
      </c>
      <c r="C318" s="3">
        <v>18123.57</v>
      </c>
      <c r="D318" s="3">
        <v>4973.57</v>
      </c>
      <c r="E318" s="3">
        <v>27173.57</v>
      </c>
      <c r="F318" s="3">
        <v>15368.57</v>
      </c>
      <c r="G318" s="3">
        <v>7483.57</v>
      </c>
      <c r="H318" s="3">
        <v>5278.57</v>
      </c>
      <c r="I318" s="3">
        <v>1544.42</v>
      </c>
      <c r="J318" s="3">
        <v>5824.42</v>
      </c>
      <c r="K318" s="3">
        <v>699.42</v>
      </c>
      <c r="L318" s="3">
        <v>1199.42</v>
      </c>
      <c r="M318" s="3">
        <v>2071.6999999999998</v>
      </c>
      <c r="N318" s="3">
        <v>699.42</v>
      </c>
      <c r="O318" s="3">
        <f t="shared" si="4"/>
        <v>90440.22</v>
      </c>
    </row>
    <row r="319" spans="1:15">
      <c r="A319" s="15" t="s">
        <v>899</v>
      </c>
      <c r="B319" s="15" t="s">
        <v>268</v>
      </c>
      <c r="C319" s="3">
        <v>12175</v>
      </c>
      <c r="D319" s="3">
        <v>594.83000000000004</v>
      </c>
      <c r="E319" s="3">
        <v>-1000</v>
      </c>
      <c r="F319" s="3">
        <v>5921</v>
      </c>
      <c r="G319" s="3">
        <v>1100</v>
      </c>
      <c r="H319" s="3">
        <v>2000</v>
      </c>
      <c r="I319" s="3">
        <v>1647</v>
      </c>
      <c r="J319" s="3">
        <v>200</v>
      </c>
      <c r="K319" s="3">
        <v>11285</v>
      </c>
      <c r="L319" s="3">
        <v>0</v>
      </c>
      <c r="M319" s="3">
        <v>292.45999999999998</v>
      </c>
      <c r="N319" s="3">
        <v>425</v>
      </c>
      <c r="O319" s="3">
        <f t="shared" si="4"/>
        <v>34640.29</v>
      </c>
    </row>
    <row r="320" spans="1:15" s="2" customFormat="1">
      <c r="A320" s="15" t="s">
        <v>348</v>
      </c>
      <c r="B320" s="1" t="s">
        <v>348</v>
      </c>
      <c r="C320" s="17">
        <v>33460.14</v>
      </c>
      <c r="D320" s="17">
        <v>8840.48</v>
      </c>
      <c r="E320" s="17">
        <v>26363.73</v>
      </c>
      <c r="F320" s="17">
        <v>22164.57</v>
      </c>
      <c r="G320" s="17">
        <v>8628.57</v>
      </c>
      <c r="H320" s="17">
        <v>9264.02</v>
      </c>
      <c r="I320" s="17">
        <v>22971.17</v>
      </c>
      <c r="J320" s="17">
        <v>7872.92</v>
      </c>
      <c r="K320" s="17">
        <v>11563.3</v>
      </c>
      <c r="L320" s="17">
        <v>27173.84</v>
      </c>
      <c r="M320" s="17">
        <v>3055.39</v>
      </c>
      <c r="N320" s="17">
        <v>6348.32</v>
      </c>
      <c r="O320" s="17">
        <f t="shared" si="4"/>
        <v>187706.45</v>
      </c>
    </row>
    <row r="321" spans="1:15">
      <c r="A321" s="15"/>
      <c r="B321" s="15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>
        <f t="shared" si="4"/>
        <v>0</v>
      </c>
    </row>
    <row r="322" spans="1:15">
      <c r="A322" s="15" t="s">
        <v>999</v>
      </c>
      <c r="B322" s="15" t="s">
        <v>1000</v>
      </c>
      <c r="C322" s="3">
        <v>0</v>
      </c>
      <c r="D322" s="3">
        <v>0</v>
      </c>
      <c r="E322" s="3">
        <v>404.4</v>
      </c>
      <c r="F322" s="3">
        <v>0</v>
      </c>
      <c r="G322" s="3">
        <v>0</v>
      </c>
      <c r="H322" s="3">
        <v>0</v>
      </c>
      <c r="I322" s="3">
        <v>0</v>
      </c>
      <c r="J322" s="3">
        <v>31.51</v>
      </c>
      <c r="K322" s="3">
        <v>0</v>
      </c>
      <c r="L322" s="3">
        <v>0</v>
      </c>
      <c r="M322" s="3">
        <v>0</v>
      </c>
      <c r="N322" s="3">
        <v>23.75</v>
      </c>
      <c r="O322" s="3">
        <f t="shared" si="4"/>
        <v>459.65999999999997</v>
      </c>
    </row>
    <row r="323" spans="1:15">
      <c r="A323" s="15" t="s">
        <v>901</v>
      </c>
      <c r="B323" s="15" t="s">
        <v>269</v>
      </c>
      <c r="C323" s="3">
        <v>267.24</v>
      </c>
      <c r="D323" s="3">
        <v>975.64</v>
      </c>
      <c r="E323" s="3">
        <v>986.20000000000016</v>
      </c>
      <c r="F323" s="3">
        <v>671.43000000000006</v>
      </c>
      <c r="G323" s="3">
        <v>1066.68</v>
      </c>
      <c r="H323" s="3">
        <v>500.8</v>
      </c>
      <c r="I323" s="3">
        <v>866.51</v>
      </c>
      <c r="J323" s="3">
        <v>1316.15</v>
      </c>
      <c r="K323" s="3">
        <v>506.92</v>
      </c>
      <c r="L323" s="3">
        <v>992.3900000000001</v>
      </c>
      <c r="M323" s="3">
        <v>541.58999999999992</v>
      </c>
      <c r="N323" s="3">
        <v>846.21</v>
      </c>
      <c r="O323" s="3">
        <f t="shared" si="4"/>
        <v>9537.760000000002</v>
      </c>
    </row>
    <row r="324" spans="1:15">
      <c r="A324" s="15" t="s">
        <v>902</v>
      </c>
      <c r="B324" s="15" t="s">
        <v>270</v>
      </c>
      <c r="C324" s="3">
        <v>121.04</v>
      </c>
      <c r="D324" s="3">
        <v>16.34</v>
      </c>
      <c r="E324" s="3">
        <v>54.629999999999995</v>
      </c>
      <c r="F324" s="3">
        <v>9.85</v>
      </c>
      <c r="G324" s="3">
        <v>13.55</v>
      </c>
      <c r="H324" s="3">
        <v>34</v>
      </c>
      <c r="I324" s="3">
        <v>0</v>
      </c>
      <c r="J324" s="3">
        <v>49.5</v>
      </c>
      <c r="K324" s="3">
        <v>194.1</v>
      </c>
      <c r="L324" s="3">
        <v>0</v>
      </c>
      <c r="M324" s="3">
        <v>55.39</v>
      </c>
      <c r="N324" s="3">
        <v>431.5</v>
      </c>
      <c r="O324" s="3">
        <f t="shared" si="4"/>
        <v>979.9</v>
      </c>
    </row>
    <row r="325" spans="1:15">
      <c r="A325" s="15" t="s">
        <v>903</v>
      </c>
      <c r="B325" s="15" t="s">
        <v>271</v>
      </c>
      <c r="C325" s="3">
        <v>0</v>
      </c>
      <c r="D325" s="3">
        <v>13.52</v>
      </c>
      <c r="E325" s="3">
        <v>82.48</v>
      </c>
      <c r="F325" s="3">
        <v>106.05000000000001</v>
      </c>
      <c r="G325" s="3">
        <v>0</v>
      </c>
      <c r="H325" s="3">
        <v>74.75</v>
      </c>
      <c r="I325" s="3">
        <v>0</v>
      </c>
      <c r="J325" s="3">
        <v>0</v>
      </c>
      <c r="K325" s="3">
        <v>0</v>
      </c>
      <c r="L325" s="3">
        <v>22.86</v>
      </c>
      <c r="M325" s="3">
        <v>0</v>
      </c>
      <c r="N325" s="3">
        <v>0</v>
      </c>
      <c r="O325" s="3">
        <f t="shared" si="4"/>
        <v>299.66000000000003</v>
      </c>
    </row>
    <row r="326" spans="1:15">
      <c r="A326" s="15" t="s">
        <v>905</v>
      </c>
      <c r="B326" s="15" t="s">
        <v>400</v>
      </c>
      <c r="C326" s="3">
        <v>0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25.41</v>
      </c>
      <c r="M326" s="3">
        <v>0</v>
      </c>
      <c r="N326" s="3">
        <v>0</v>
      </c>
      <c r="O326" s="3">
        <f t="shared" si="4"/>
        <v>25.41</v>
      </c>
    </row>
    <row r="327" spans="1:15">
      <c r="A327" s="15" t="s">
        <v>906</v>
      </c>
      <c r="B327" s="15" t="s">
        <v>313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17.809999999999999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f t="shared" si="4"/>
        <v>17.809999999999999</v>
      </c>
    </row>
    <row r="328" spans="1:15">
      <c r="A328" s="15" t="s">
        <v>907</v>
      </c>
      <c r="B328" s="15" t="s">
        <v>401</v>
      </c>
      <c r="C328" s="3">
        <v>3713.57</v>
      </c>
      <c r="D328" s="3">
        <v>-14.07</v>
      </c>
      <c r="E328" s="3">
        <v>-3598.32</v>
      </c>
      <c r="F328" s="3">
        <v>0</v>
      </c>
      <c r="G328" s="3">
        <v>0</v>
      </c>
      <c r="H328" s="3">
        <v>-2358.4899999999998</v>
      </c>
      <c r="I328" s="3">
        <v>-2412.4299999999998</v>
      </c>
      <c r="J328" s="3">
        <v>-1448.56</v>
      </c>
      <c r="K328" s="3">
        <v>-2482.21</v>
      </c>
      <c r="L328" s="3">
        <v>-2393.36</v>
      </c>
      <c r="M328" s="3">
        <v>-2343.89</v>
      </c>
      <c r="N328" s="3">
        <v>-2268.3200000000002</v>
      </c>
      <c r="O328" s="3">
        <f t="shared" si="4"/>
        <v>-15606.079999999998</v>
      </c>
    </row>
    <row r="329" spans="1:15" s="2" customFormat="1">
      <c r="A329" s="15" t="s">
        <v>331</v>
      </c>
      <c r="B329" s="1" t="s">
        <v>331</v>
      </c>
      <c r="C329" s="17">
        <v>4101.8500000000004</v>
      </c>
      <c r="D329" s="17">
        <v>991.43</v>
      </c>
      <c r="E329" s="17">
        <v>-2070.61</v>
      </c>
      <c r="F329" s="17">
        <v>787.33000000000015</v>
      </c>
      <c r="G329" s="17">
        <v>1080.23</v>
      </c>
      <c r="H329" s="17">
        <v>-1731.1299999999999</v>
      </c>
      <c r="I329" s="17">
        <v>-1545.9199999999998</v>
      </c>
      <c r="J329" s="17">
        <v>-51.399999999999864</v>
      </c>
      <c r="K329" s="17">
        <v>-1781.19</v>
      </c>
      <c r="L329" s="17">
        <v>-1352.7</v>
      </c>
      <c r="M329" s="17">
        <v>-1746.9099999999999</v>
      </c>
      <c r="N329" s="17">
        <v>-966.86000000000013</v>
      </c>
      <c r="O329" s="17">
        <f t="shared" si="4"/>
        <v>-4285.8799999999992</v>
      </c>
    </row>
    <row r="330" spans="1:15">
      <c r="A330" s="15"/>
      <c r="B330" s="15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>
        <f t="shared" si="4"/>
        <v>0</v>
      </c>
    </row>
    <row r="331" spans="1:15">
      <c r="A331" s="15" t="s">
        <v>1230</v>
      </c>
      <c r="B331" s="15" t="s">
        <v>1231</v>
      </c>
      <c r="C331" s="3">
        <v>341.06</v>
      </c>
      <c r="D331" s="3">
        <v>864.16</v>
      </c>
      <c r="E331" s="3">
        <v>54.22</v>
      </c>
      <c r="F331" s="3">
        <v>178.48</v>
      </c>
      <c r="G331" s="3">
        <v>652.43000000000006</v>
      </c>
      <c r="H331" s="3">
        <v>463.43</v>
      </c>
      <c r="I331" s="3">
        <v>1384.0600000000002</v>
      </c>
      <c r="J331" s="3">
        <v>872.17000000000007</v>
      </c>
      <c r="K331" s="3">
        <v>349.91999999999996</v>
      </c>
      <c r="L331" s="3">
        <v>743.17</v>
      </c>
      <c r="M331" s="3">
        <v>723.57999999999993</v>
      </c>
      <c r="N331" s="3">
        <v>561.80000000000007</v>
      </c>
      <c r="O331" s="3">
        <f t="shared" ref="O331:O394" si="5">SUM(C331:N331)</f>
        <v>7188.4800000000005</v>
      </c>
    </row>
    <row r="332" spans="1:15">
      <c r="A332" s="15" t="s">
        <v>542</v>
      </c>
      <c r="B332" s="15" t="s">
        <v>123</v>
      </c>
      <c r="C332" s="3">
        <v>1069.9000000000001</v>
      </c>
      <c r="D332" s="3">
        <v>746.82</v>
      </c>
      <c r="E332" s="3">
        <v>211.18</v>
      </c>
      <c r="F332" s="3">
        <v>1258.17</v>
      </c>
      <c r="G332" s="3">
        <v>693.28</v>
      </c>
      <c r="H332" s="3">
        <v>2621.99</v>
      </c>
      <c r="I332" s="3">
        <v>273.01</v>
      </c>
      <c r="J332" s="3">
        <v>1826.85</v>
      </c>
      <c r="K332" s="3">
        <v>3608.7000000000003</v>
      </c>
      <c r="L332" s="3">
        <v>3473.0899999999997</v>
      </c>
      <c r="M332" s="3">
        <v>1506.68</v>
      </c>
      <c r="N332" s="3">
        <v>1412.01</v>
      </c>
      <c r="O332" s="3">
        <f t="shared" si="5"/>
        <v>18701.68</v>
      </c>
    </row>
    <row r="333" spans="1:15">
      <c r="A333" s="15" t="s">
        <v>908</v>
      </c>
      <c r="B333" s="15" t="s">
        <v>272</v>
      </c>
      <c r="C333" s="3">
        <v>120.88</v>
      </c>
      <c r="D333" s="3">
        <v>1355.34</v>
      </c>
      <c r="E333" s="3">
        <v>300.34000000000003</v>
      </c>
      <c r="F333" s="3">
        <v>121.74</v>
      </c>
      <c r="G333" s="3">
        <v>731.07999999999993</v>
      </c>
      <c r="H333" s="3">
        <v>164.51</v>
      </c>
      <c r="I333" s="3">
        <v>0</v>
      </c>
      <c r="J333" s="3">
        <v>2583.37</v>
      </c>
      <c r="K333" s="3">
        <v>79.16</v>
      </c>
      <c r="L333" s="3">
        <v>313.84000000000003</v>
      </c>
      <c r="M333" s="3">
        <v>1285</v>
      </c>
      <c r="N333" s="3">
        <v>994.73</v>
      </c>
      <c r="O333" s="3">
        <f t="shared" si="5"/>
        <v>8049.99</v>
      </c>
    </row>
    <row r="334" spans="1:15">
      <c r="A334" s="15" t="s">
        <v>727</v>
      </c>
      <c r="B334" s="15" t="s">
        <v>273</v>
      </c>
      <c r="C334" s="3">
        <v>282.64999999999998</v>
      </c>
      <c r="D334" s="3">
        <v>1141.56</v>
      </c>
      <c r="E334" s="3">
        <v>724.12</v>
      </c>
      <c r="F334" s="3">
        <v>51.91</v>
      </c>
      <c r="G334" s="3">
        <v>301.61</v>
      </c>
      <c r="H334" s="3">
        <v>160.28</v>
      </c>
      <c r="I334" s="3">
        <v>26.48</v>
      </c>
      <c r="J334" s="3">
        <v>272.2</v>
      </c>
      <c r="K334" s="3">
        <v>363.82000000000005</v>
      </c>
      <c r="L334" s="3">
        <v>168.62</v>
      </c>
      <c r="M334" s="3">
        <v>555.73</v>
      </c>
      <c r="N334" s="3">
        <v>236.76</v>
      </c>
      <c r="O334" s="3">
        <f t="shared" si="5"/>
        <v>4285.74</v>
      </c>
    </row>
    <row r="335" spans="1:15">
      <c r="A335" s="15" t="s">
        <v>543</v>
      </c>
      <c r="B335" s="15" t="s">
        <v>92</v>
      </c>
      <c r="C335" s="3">
        <v>0</v>
      </c>
      <c r="D335" s="3">
        <v>0</v>
      </c>
      <c r="E335" s="3">
        <v>413.69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f t="shared" si="5"/>
        <v>413.69</v>
      </c>
    </row>
    <row r="336" spans="1:15">
      <c r="A336" s="15" t="s">
        <v>909</v>
      </c>
      <c r="B336" s="15" t="s">
        <v>274</v>
      </c>
      <c r="C336" s="3">
        <v>20.39</v>
      </c>
      <c r="D336" s="3">
        <v>43.859999999999985</v>
      </c>
      <c r="E336" s="3">
        <v>0</v>
      </c>
      <c r="F336" s="3">
        <v>95.02</v>
      </c>
      <c r="G336" s="3">
        <v>85.55</v>
      </c>
      <c r="H336" s="3">
        <v>118.32</v>
      </c>
      <c r="I336" s="3">
        <v>89.24</v>
      </c>
      <c r="J336" s="3">
        <v>-118.32</v>
      </c>
      <c r="K336" s="3">
        <v>0</v>
      </c>
      <c r="L336" s="3">
        <v>0</v>
      </c>
      <c r="M336" s="3">
        <v>145.58000000000001</v>
      </c>
      <c r="N336" s="3">
        <v>0</v>
      </c>
      <c r="O336" s="3">
        <f t="shared" si="5"/>
        <v>479.64</v>
      </c>
    </row>
    <row r="337" spans="1:15">
      <c r="A337" s="15" t="s">
        <v>910</v>
      </c>
      <c r="B337" s="15" t="s">
        <v>275</v>
      </c>
      <c r="C337" s="3">
        <v>63.24</v>
      </c>
      <c r="D337" s="3">
        <v>18.34</v>
      </c>
      <c r="E337" s="3">
        <v>113.41</v>
      </c>
      <c r="F337" s="3">
        <v>0</v>
      </c>
      <c r="G337" s="3">
        <v>15.67</v>
      </c>
      <c r="H337" s="3">
        <v>550.21</v>
      </c>
      <c r="I337" s="3">
        <v>0</v>
      </c>
      <c r="J337" s="3">
        <v>12.23</v>
      </c>
      <c r="K337" s="3">
        <v>155.9</v>
      </c>
      <c r="L337" s="3">
        <v>0</v>
      </c>
      <c r="M337" s="3">
        <v>609.59</v>
      </c>
      <c r="N337" s="3">
        <v>317.79000000000002</v>
      </c>
      <c r="O337" s="3">
        <f t="shared" si="5"/>
        <v>1856.38</v>
      </c>
    </row>
    <row r="338" spans="1:15">
      <c r="A338" s="15" t="s">
        <v>1232</v>
      </c>
      <c r="B338" s="15" t="s">
        <v>1233</v>
      </c>
      <c r="C338" s="3">
        <v>11.16</v>
      </c>
      <c r="D338" s="3">
        <v>95.19</v>
      </c>
      <c r="E338" s="3">
        <v>109.06</v>
      </c>
      <c r="F338" s="3">
        <v>110.05</v>
      </c>
      <c r="G338" s="3">
        <v>0</v>
      </c>
      <c r="H338" s="3">
        <v>0</v>
      </c>
      <c r="I338" s="3">
        <v>0</v>
      </c>
      <c r="J338" s="3">
        <v>0</v>
      </c>
      <c r="K338" s="3">
        <v>84.77</v>
      </c>
      <c r="L338" s="3">
        <v>0</v>
      </c>
      <c r="M338" s="3">
        <v>205.04</v>
      </c>
      <c r="N338" s="3">
        <v>87.39</v>
      </c>
      <c r="O338" s="3">
        <f t="shared" si="5"/>
        <v>702.66</v>
      </c>
    </row>
    <row r="339" spans="1:15">
      <c r="A339" s="15" t="s">
        <v>670</v>
      </c>
      <c r="B339" s="15" t="s">
        <v>93</v>
      </c>
      <c r="C339" s="3">
        <v>14502.089999999998</v>
      </c>
      <c r="D339" s="3">
        <v>9908.0300000000007</v>
      </c>
      <c r="E339" s="3">
        <v>8693.3700000000008</v>
      </c>
      <c r="F339" s="3">
        <v>4222.3100000000004</v>
      </c>
      <c r="G339" s="3">
        <v>6524</v>
      </c>
      <c r="H339" s="3">
        <v>5128.4800000000005</v>
      </c>
      <c r="I339" s="3">
        <v>6344.27</v>
      </c>
      <c r="J339" s="3">
        <v>7039.119999999999</v>
      </c>
      <c r="K339" s="3">
        <v>5489.38</v>
      </c>
      <c r="L339" s="3">
        <v>8386.2400000000016</v>
      </c>
      <c r="M339" s="3">
        <v>9400.5700000000015</v>
      </c>
      <c r="N339" s="3">
        <v>6539.3600000000006</v>
      </c>
      <c r="O339" s="3">
        <f t="shared" si="5"/>
        <v>92177.220000000016</v>
      </c>
    </row>
    <row r="340" spans="1:15">
      <c r="A340" s="15" t="s">
        <v>573</v>
      </c>
      <c r="B340" s="15" t="s">
        <v>276</v>
      </c>
      <c r="C340" s="3">
        <v>721.33999999999992</v>
      </c>
      <c r="D340" s="3">
        <v>375.02</v>
      </c>
      <c r="E340" s="3">
        <v>33.57</v>
      </c>
      <c r="F340" s="3">
        <v>206.18</v>
      </c>
      <c r="G340" s="3">
        <v>779.81999999999994</v>
      </c>
      <c r="H340" s="3">
        <v>1093.81</v>
      </c>
      <c r="I340" s="3">
        <v>204.16000000000003</v>
      </c>
      <c r="J340" s="3">
        <v>2958.4100000000003</v>
      </c>
      <c r="K340" s="3">
        <v>1399.28</v>
      </c>
      <c r="L340" s="3">
        <v>469.76</v>
      </c>
      <c r="M340" s="3">
        <v>446.93</v>
      </c>
      <c r="N340" s="3">
        <v>1349.23</v>
      </c>
      <c r="O340" s="3">
        <f t="shared" si="5"/>
        <v>10037.509999999998</v>
      </c>
    </row>
    <row r="341" spans="1:15">
      <c r="A341" s="15" t="s">
        <v>911</v>
      </c>
      <c r="B341" s="15" t="s">
        <v>277</v>
      </c>
      <c r="C341" s="3">
        <v>0</v>
      </c>
      <c r="D341" s="3">
        <v>32</v>
      </c>
      <c r="E341" s="3">
        <v>469.58</v>
      </c>
      <c r="F341" s="3">
        <v>0</v>
      </c>
      <c r="G341" s="3">
        <v>0</v>
      </c>
      <c r="H341" s="3">
        <v>0</v>
      </c>
      <c r="I341" s="3">
        <v>10.56</v>
      </c>
      <c r="J341" s="3">
        <v>53.62</v>
      </c>
      <c r="K341" s="3">
        <v>975.51</v>
      </c>
      <c r="L341" s="3">
        <v>333.88</v>
      </c>
      <c r="M341" s="3">
        <v>0</v>
      </c>
      <c r="N341" s="3">
        <v>16.420000000000002</v>
      </c>
      <c r="O341" s="3">
        <f t="shared" si="5"/>
        <v>1891.5700000000002</v>
      </c>
    </row>
    <row r="342" spans="1:15">
      <c r="A342" s="15" t="s">
        <v>912</v>
      </c>
      <c r="B342" s="15" t="s">
        <v>278</v>
      </c>
      <c r="C342" s="3">
        <v>292.03999999999996</v>
      </c>
      <c r="D342" s="3">
        <v>49.230000000000004</v>
      </c>
      <c r="E342" s="3">
        <v>966.11</v>
      </c>
      <c r="F342" s="3">
        <v>0</v>
      </c>
      <c r="G342" s="3">
        <v>459.34000000000003</v>
      </c>
      <c r="H342" s="3">
        <v>0</v>
      </c>
      <c r="I342" s="3">
        <v>413.19</v>
      </c>
      <c r="J342" s="3">
        <v>278.81</v>
      </c>
      <c r="K342" s="3">
        <v>361.18</v>
      </c>
      <c r="L342" s="3">
        <v>161.63</v>
      </c>
      <c r="M342" s="3">
        <v>1176.51</v>
      </c>
      <c r="N342" s="3">
        <v>1453.22</v>
      </c>
      <c r="O342" s="3">
        <f t="shared" si="5"/>
        <v>5611.26</v>
      </c>
    </row>
    <row r="343" spans="1:15">
      <c r="A343" s="15" t="s">
        <v>1003</v>
      </c>
      <c r="B343" s="15" t="s">
        <v>279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3">
        <v>384.3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f t="shared" si="5"/>
        <v>384.3</v>
      </c>
    </row>
    <row r="344" spans="1:15">
      <c r="A344" s="15" t="s">
        <v>1004</v>
      </c>
      <c r="B344" s="15" t="s">
        <v>1005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19.5</v>
      </c>
      <c r="N344" s="3">
        <v>0</v>
      </c>
      <c r="O344" s="3">
        <f t="shared" si="5"/>
        <v>19.5</v>
      </c>
    </row>
    <row r="345" spans="1:15">
      <c r="A345" s="15" t="s">
        <v>730</v>
      </c>
      <c r="B345" s="15" t="s">
        <v>95</v>
      </c>
      <c r="C345" s="3">
        <v>3000.78</v>
      </c>
      <c r="D345" s="3">
        <v>4390.62</v>
      </c>
      <c r="E345" s="3">
        <v>531.29999999999995</v>
      </c>
      <c r="F345" s="3">
        <v>438.64</v>
      </c>
      <c r="G345" s="3">
        <v>1797.03</v>
      </c>
      <c r="H345" s="3">
        <v>1043.48</v>
      </c>
      <c r="I345" s="3">
        <v>1404.5700000000002</v>
      </c>
      <c r="J345" s="3">
        <v>771.82999999999993</v>
      </c>
      <c r="K345" s="3">
        <v>1872.53</v>
      </c>
      <c r="L345" s="3">
        <v>1099.73</v>
      </c>
      <c r="M345" s="3">
        <v>2046.3700000000001</v>
      </c>
      <c r="N345" s="3">
        <v>5154.5600000000004</v>
      </c>
      <c r="O345" s="3">
        <f t="shared" si="5"/>
        <v>23551.440000000002</v>
      </c>
    </row>
    <row r="346" spans="1:15">
      <c r="A346" s="15" t="s">
        <v>731</v>
      </c>
      <c r="B346" s="15" t="s">
        <v>732</v>
      </c>
      <c r="C346" s="3">
        <v>112.66</v>
      </c>
      <c r="D346" s="3">
        <v>164.41</v>
      </c>
      <c r="E346" s="3">
        <v>0</v>
      </c>
      <c r="F346" s="3">
        <v>0</v>
      </c>
      <c r="G346" s="3">
        <v>1910.85</v>
      </c>
      <c r="H346" s="3">
        <v>3146.57</v>
      </c>
      <c r="I346" s="3">
        <v>1393.82</v>
      </c>
      <c r="J346" s="3">
        <v>2512.79</v>
      </c>
      <c r="K346" s="3">
        <v>0</v>
      </c>
      <c r="L346" s="3">
        <v>0</v>
      </c>
      <c r="M346" s="3">
        <v>832.11</v>
      </c>
      <c r="N346" s="3">
        <v>6845.0700000000006</v>
      </c>
      <c r="O346" s="3">
        <f t="shared" si="5"/>
        <v>16918.28</v>
      </c>
    </row>
    <row r="347" spans="1:15">
      <c r="A347" s="15" t="s">
        <v>1006</v>
      </c>
      <c r="B347" s="15" t="s">
        <v>1007</v>
      </c>
      <c r="C347" s="3">
        <v>189.87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709.9</v>
      </c>
      <c r="J347" s="3">
        <v>465.2</v>
      </c>
      <c r="K347" s="3">
        <v>873.69</v>
      </c>
      <c r="L347" s="3">
        <v>0</v>
      </c>
      <c r="M347" s="3">
        <v>0</v>
      </c>
      <c r="N347" s="3">
        <v>0</v>
      </c>
      <c r="O347" s="3">
        <f t="shared" si="5"/>
        <v>2238.66</v>
      </c>
    </row>
    <row r="348" spans="1:15">
      <c r="A348" s="15" t="s">
        <v>1008</v>
      </c>
      <c r="B348" s="15" t="s">
        <v>1009</v>
      </c>
      <c r="C348" s="3">
        <v>140.16999999999999</v>
      </c>
      <c r="D348" s="3">
        <v>506.36</v>
      </c>
      <c r="E348" s="3">
        <v>2035.4</v>
      </c>
      <c r="F348" s="3">
        <v>108.11</v>
      </c>
      <c r="G348" s="3">
        <v>1078.33</v>
      </c>
      <c r="H348" s="3">
        <v>0</v>
      </c>
      <c r="I348" s="3">
        <v>0</v>
      </c>
      <c r="J348" s="3">
        <v>129.85</v>
      </c>
      <c r="K348" s="3">
        <v>909.92</v>
      </c>
      <c r="L348" s="3">
        <v>0</v>
      </c>
      <c r="M348" s="3">
        <v>0</v>
      </c>
      <c r="N348" s="3">
        <v>1268.5</v>
      </c>
      <c r="O348" s="3">
        <f t="shared" si="5"/>
        <v>6176.64</v>
      </c>
    </row>
    <row r="349" spans="1:15">
      <c r="A349" s="15" t="s">
        <v>1234</v>
      </c>
      <c r="B349" s="15" t="s">
        <v>1235</v>
      </c>
      <c r="C349" s="3">
        <v>1054.55</v>
      </c>
      <c r="D349" s="3">
        <v>0</v>
      </c>
      <c r="E349" s="3">
        <v>0</v>
      </c>
      <c r="F349" s="3">
        <v>1790.37</v>
      </c>
      <c r="G349" s="3">
        <v>2657.34</v>
      </c>
      <c r="H349" s="3">
        <v>1088.8400000000001</v>
      </c>
      <c r="I349" s="3">
        <v>4997.01</v>
      </c>
      <c r="J349" s="3">
        <v>2732.43</v>
      </c>
      <c r="K349" s="3">
        <v>499.07</v>
      </c>
      <c r="L349" s="3">
        <v>323.83999999999997</v>
      </c>
      <c r="M349" s="3">
        <v>680.13</v>
      </c>
      <c r="N349" s="3">
        <v>1397.3799999999999</v>
      </c>
      <c r="O349" s="3">
        <f t="shared" si="5"/>
        <v>17220.96</v>
      </c>
    </row>
    <row r="350" spans="1:15">
      <c r="A350" s="15" t="s">
        <v>546</v>
      </c>
      <c r="B350" s="15" t="s">
        <v>126</v>
      </c>
      <c r="C350" s="3">
        <v>91.7</v>
      </c>
      <c r="D350" s="3">
        <v>0</v>
      </c>
      <c r="E350" s="3">
        <v>0</v>
      </c>
      <c r="F350" s="3">
        <v>0</v>
      </c>
      <c r="G350" s="3">
        <v>581.29999999999995</v>
      </c>
      <c r="H350" s="3">
        <v>283.77999999999997</v>
      </c>
      <c r="I350" s="3">
        <v>1374.4</v>
      </c>
      <c r="J350" s="3">
        <v>554.6</v>
      </c>
      <c r="K350" s="3">
        <v>0</v>
      </c>
      <c r="L350" s="3">
        <v>0</v>
      </c>
      <c r="M350" s="3">
        <v>0</v>
      </c>
      <c r="N350" s="3">
        <v>1166.9000000000001</v>
      </c>
      <c r="O350" s="3">
        <f t="shared" si="5"/>
        <v>4052.6800000000003</v>
      </c>
    </row>
    <row r="351" spans="1:15">
      <c r="A351" s="15" t="s">
        <v>913</v>
      </c>
      <c r="B351" s="15" t="s">
        <v>280</v>
      </c>
      <c r="C351" s="3">
        <v>285.61</v>
      </c>
      <c r="D351" s="3">
        <v>595.48</v>
      </c>
      <c r="E351" s="3">
        <v>688.85</v>
      </c>
      <c r="F351" s="3">
        <v>0</v>
      </c>
      <c r="G351" s="3">
        <v>2124.17</v>
      </c>
      <c r="H351" s="3">
        <v>0</v>
      </c>
      <c r="I351" s="3">
        <v>235.5</v>
      </c>
      <c r="J351" s="3">
        <v>2704.86</v>
      </c>
      <c r="K351" s="3">
        <v>471</v>
      </c>
      <c r="L351" s="3">
        <v>1418.1</v>
      </c>
      <c r="M351" s="3">
        <v>2367.42</v>
      </c>
      <c r="N351" s="3">
        <v>1259.5</v>
      </c>
      <c r="O351" s="3">
        <f t="shared" si="5"/>
        <v>12150.49</v>
      </c>
    </row>
    <row r="352" spans="1:15">
      <c r="A352" s="15" t="s">
        <v>733</v>
      </c>
      <c r="B352" s="15" t="s">
        <v>281</v>
      </c>
      <c r="C352" s="3">
        <v>1053.8600000000001</v>
      </c>
      <c r="D352" s="3">
        <v>1333.08</v>
      </c>
      <c r="E352" s="3">
        <v>3695.99</v>
      </c>
      <c r="F352" s="3">
        <v>1382.07</v>
      </c>
      <c r="G352" s="3">
        <v>3359.9900000000002</v>
      </c>
      <c r="H352" s="3">
        <v>1802.9499999999998</v>
      </c>
      <c r="I352" s="3">
        <v>942.02</v>
      </c>
      <c r="J352" s="3">
        <v>1917.67</v>
      </c>
      <c r="K352" s="3">
        <v>1602.6399999999999</v>
      </c>
      <c r="L352" s="3">
        <v>2872.2400000000002</v>
      </c>
      <c r="M352" s="3">
        <v>3106.3199999999997</v>
      </c>
      <c r="N352" s="3">
        <v>1358.29</v>
      </c>
      <c r="O352" s="3">
        <f t="shared" si="5"/>
        <v>24427.120000000003</v>
      </c>
    </row>
    <row r="353" spans="1:15">
      <c r="A353" s="15" t="s">
        <v>576</v>
      </c>
      <c r="B353" s="15" t="s">
        <v>96</v>
      </c>
      <c r="C353" s="3">
        <v>0</v>
      </c>
      <c r="D353" s="3">
        <v>0</v>
      </c>
      <c r="E353" s="3">
        <v>719.43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f t="shared" si="5"/>
        <v>719.43</v>
      </c>
    </row>
    <row r="354" spans="1:15">
      <c r="A354" s="15" t="s">
        <v>1010</v>
      </c>
      <c r="B354" s="15" t="s">
        <v>282</v>
      </c>
      <c r="C354" s="3">
        <v>211.3</v>
      </c>
      <c r="D354" s="3">
        <v>189.05</v>
      </c>
      <c r="E354" s="3">
        <v>417.18</v>
      </c>
      <c r="F354" s="3">
        <v>0</v>
      </c>
      <c r="G354" s="3">
        <v>701.87</v>
      </c>
      <c r="H354" s="3">
        <v>0</v>
      </c>
      <c r="I354" s="3">
        <v>0</v>
      </c>
      <c r="J354" s="3">
        <v>1055.26</v>
      </c>
      <c r="K354" s="3">
        <v>0</v>
      </c>
      <c r="L354" s="3">
        <v>303.77</v>
      </c>
      <c r="M354" s="3">
        <v>509.95000000000005</v>
      </c>
      <c r="N354" s="3">
        <v>794.45</v>
      </c>
      <c r="O354" s="3">
        <f t="shared" si="5"/>
        <v>4182.83</v>
      </c>
    </row>
    <row r="355" spans="1:15">
      <c r="A355" s="15" t="s">
        <v>734</v>
      </c>
      <c r="B355" s="15" t="s">
        <v>283</v>
      </c>
      <c r="C355" s="3">
        <v>807.66000000000008</v>
      </c>
      <c r="D355" s="3">
        <v>405.73</v>
      </c>
      <c r="E355" s="3">
        <v>381.98</v>
      </c>
      <c r="F355" s="3">
        <v>0</v>
      </c>
      <c r="G355" s="3">
        <v>1217.81</v>
      </c>
      <c r="H355" s="3">
        <v>157.65</v>
      </c>
      <c r="I355" s="3">
        <v>224.1</v>
      </c>
      <c r="J355" s="3">
        <v>320.85000000000002</v>
      </c>
      <c r="K355" s="3">
        <v>732.56</v>
      </c>
      <c r="L355" s="3">
        <v>324.74</v>
      </c>
      <c r="M355" s="3">
        <v>156.51</v>
      </c>
      <c r="N355" s="3">
        <v>519.42999999999995</v>
      </c>
      <c r="O355" s="3">
        <f t="shared" si="5"/>
        <v>5249.02</v>
      </c>
    </row>
    <row r="356" spans="1:15">
      <c r="A356" s="15" t="s">
        <v>579</v>
      </c>
      <c r="B356" s="15" t="s">
        <v>433</v>
      </c>
      <c r="C356" s="3">
        <v>0</v>
      </c>
      <c r="D356" s="3">
        <v>0</v>
      </c>
      <c r="E356" s="3">
        <v>606.02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f t="shared" si="5"/>
        <v>606.02</v>
      </c>
    </row>
    <row r="357" spans="1:15">
      <c r="A357" s="15" t="s">
        <v>914</v>
      </c>
      <c r="B357" s="15" t="s">
        <v>284</v>
      </c>
      <c r="C357" s="3">
        <v>506.2</v>
      </c>
      <c r="D357" s="3">
        <v>0</v>
      </c>
      <c r="E357" s="3">
        <v>205.91</v>
      </c>
      <c r="F357" s="3">
        <v>0</v>
      </c>
      <c r="G357" s="3">
        <v>177.87</v>
      </c>
      <c r="H357" s="3">
        <v>134.13</v>
      </c>
      <c r="I357" s="3">
        <v>0</v>
      </c>
      <c r="J357" s="3">
        <v>371.81</v>
      </c>
      <c r="K357" s="3">
        <v>190.4</v>
      </c>
      <c r="L357" s="3">
        <v>0</v>
      </c>
      <c r="M357" s="3">
        <v>558.9</v>
      </c>
      <c r="N357" s="3">
        <v>314.16000000000003</v>
      </c>
      <c r="O357" s="3">
        <f t="shared" si="5"/>
        <v>2459.38</v>
      </c>
    </row>
    <row r="358" spans="1:15">
      <c r="A358" s="15" t="s">
        <v>735</v>
      </c>
      <c r="B358" s="15" t="s">
        <v>97</v>
      </c>
      <c r="C358" s="3">
        <v>17238.900000000001</v>
      </c>
      <c r="D358" s="3">
        <v>6213.85</v>
      </c>
      <c r="E358" s="3">
        <v>3101.6000000000004</v>
      </c>
      <c r="F358" s="3">
        <v>972.55</v>
      </c>
      <c r="G358" s="3">
        <v>1270.97</v>
      </c>
      <c r="H358" s="3">
        <v>1691.69</v>
      </c>
      <c r="I358" s="3">
        <v>4407.2700000000004</v>
      </c>
      <c r="J358" s="3">
        <v>3809.66</v>
      </c>
      <c r="K358" s="3">
        <v>2993.7100000000005</v>
      </c>
      <c r="L358" s="3">
        <v>9408.9600000000009</v>
      </c>
      <c r="M358" s="3">
        <v>4122.92</v>
      </c>
      <c r="N358" s="3">
        <v>12020.62</v>
      </c>
      <c r="O358" s="3">
        <f t="shared" si="5"/>
        <v>67252.7</v>
      </c>
    </row>
    <row r="359" spans="1:15">
      <c r="A359" s="15" t="s">
        <v>736</v>
      </c>
      <c r="B359" s="15" t="s">
        <v>737</v>
      </c>
      <c r="C359" s="3">
        <v>0</v>
      </c>
      <c r="D359" s="3">
        <v>0</v>
      </c>
      <c r="E359" s="3">
        <v>0</v>
      </c>
      <c r="F359" s="3">
        <v>214.96</v>
      </c>
      <c r="G359" s="3">
        <v>0</v>
      </c>
      <c r="H359" s="3">
        <v>1309</v>
      </c>
      <c r="I359" s="3">
        <v>0</v>
      </c>
      <c r="J359" s="3">
        <v>0</v>
      </c>
      <c r="K359" s="3">
        <v>1942.23</v>
      </c>
      <c r="L359" s="3">
        <v>0</v>
      </c>
      <c r="M359" s="3">
        <v>1541.44</v>
      </c>
      <c r="N359" s="3">
        <v>8159.31</v>
      </c>
      <c r="O359" s="3">
        <f t="shared" si="5"/>
        <v>13166.94</v>
      </c>
    </row>
    <row r="360" spans="1:15">
      <c r="A360" s="15" t="s">
        <v>1011</v>
      </c>
      <c r="B360" s="15" t="s">
        <v>285</v>
      </c>
      <c r="C360" s="3">
        <v>0</v>
      </c>
      <c r="D360" s="3">
        <v>181.47</v>
      </c>
      <c r="E360" s="3">
        <v>421.19</v>
      </c>
      <c r="F360" s="3">
        <v>0</v>
      </c>
      <c r="G360" s="3">
        <v>0</v>
      </c>
      <c r="H360" s="3">
        <v>0</v>
      </c>
      <c r="I360" s="3">
        <v>670</v>
      </c>
      <c r="J360" s="3">
        <v>0</v>
      </c>
      <c r="K360" s="3">
        <v>299.45999999999998</v>
      </c>
      <c r="L360" s="3">
        <v>489.83</v>
      </c>
      <c r="M360" s="3">
        <v>0</v>
      </c>
      <c r="N360" s="3">
        <v>134.13</v>
      </c>
      <c r="O360" s="3">
        <f t="shared" si="5"/>
        <v>2196.08</v>
      </c>
    </row>
    <row r="361" spans="1:15">
      <c r="A361" s="15" t="s">
        <v>1012</v>
      </c>
      <c r="B361" s="15" t="s">
        <v>1013</v>
      </c>
      <c r="C361" s="3">
        <v>234.32</v>
      </c>
      <c r="D361" s="3">
        <v>0</v>
      </c>
      <c r="E361" s="3">
        <v>5951.51</v>
      </c>
      <c r="F361" s="3">
        <v>0</v>
      </c>
      <c r="G361" s="3">
        <v>0</v>
      </c>
      <c r="H361" s="3">
        <v>0</v>
      </c>
      <c r="I361" s="3">
        <v>0</v>
      </c>
      <c r="J361" s="3">
        <v>174.69</v>
      </c>
      <c r="K361" s="3">
        <v>0</v>
      </c>
      <c r="L361" s="3">
        <v>941.29</v>
      </c>
      <c r="M361" s="3">
        <v>3586.09</v>
      </c>
      <c r="N361" s="3">
        <v>2945.3199999999997</v>
      </c>
      <c r="O361" s="3">
        <f t="shared" si="5"/>
        <v>13833.22</v>
      </c>
    </row>
    <row r="362" spans="1:15">
      <c r="A362" s="15" t="s">
        <v>1236</v>
      </c>
      <c r="B362" s="15" t="s">
        <v>1237</v>
      </c>
      <c r="C362" s="3">
        <v>0</v>
      </c>
      <c r="D362" s="3">
        <v>116.03</v>
      </c>
      <c r="E362" s="3">
        <v>0</v>
      </c>
      <c r="F362" s="3">
        <v>0</v>
      </c>
      <c r="G362" s="3">
        <v>242.91</v>
      </c>
      <c r="H362" s="3">
        <v>144.9</v>
      </c>
      <c r="I362" s="3">
        <v>6</v>
      </c>
      <c r="J362" s="3">
        <v>945.76</v>
      </c>
      <c r="K362" s="3">
        <v>0</v>
      </c>
      <c r="L362" s="3">
        <v>180.34</v>
      </c>
      <c r="M362" s="3">
        <v>0</v>
      </c>
      <c r="N362" s="3">
        <v>405.42</v>
      </c>
      <c r="O362" s="3">
        <f t="shared" si="5"/>
        <v>2041.36</v>
      </c>
    </row>
    <row r="363" spans="1:15">
      <c r="A363" s="15" t="s">
        <v>1014</v>
      </c>
      <c r="B363" s="15" t="s">
        <v>1015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985</v>
      </c>
      <c r="O363" s="3">
        <f t="shared" si="5"/>
        <v>985</v>
      </c>
    </row>
    <row r="364" spans="1:15">
      <c r="A364" s="15" t="s">
        <v>580</v>
      </c>
      <c r="B364" s="15" t="s">
        <v>581</v>
      </c>
      <c r="C364" s="3">
        <v>595</v>
      </c>
      <c r="D364" s="3">
        <v>0</v>
      </c>
      <c r="E364" s="3">
        <v>0</v>
      </c>
      <c r="F364" s="3">
        <v>2856</v>
      </c>
      <c r="G364" s="3">
        <v>0</v>
      </c>
      <c r="H364" s="3">
        <v>0</v>
      </c>
      <c r="I364" s="3">
        <v>7506</v>
      </c>
      <c r="J364" s="3">
        <v>714</v>
      </c>
      <c r="K364" s="3">
        <v>0</v>
      </c>
      <c r="L364" s="3">
        <v>0</v>
      </c>
      <c r="M364" s="3">
        <v>0</v>
      </c>
      <c r="N364" s="3">
        <v>0</v>
      </c>
      <c r="O364" s="3">
        <f t="shared" si="5"/>
        <v>11671</v>
      </c>
    </row>
    <row r="365" spans="1:15">
      <c r="A365" s="15" t="s">
        <v>1238</v>
      </c>
      <c r="B365" s="15" t="s">
        <v>1239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368</v>
      </c>
      <c r="K365" s="3">
        <v>0</v>
      </c>
      <c r="L365" s="3">
        <v>0</v>
      </c>
      <c r="M365" s="3">
        <v>0</v>
      </c>
      <c r="N365" s="3">
        <v>0</v>
      </c>
      <c r="O365" s="3">
        <f t="shared" si="5"/>
        <v>368</v>
      </c>
    </row>
    <row r="366" spans="1:15">
      <c r="A366" s="15" t="s">
        <v>673</v>
      </c>
      <c r="B366" s="15" t="s">
        <v>100</v>
      </c>
      <c r="C366" s="3">
        <v>2775.95</v>
      </c>
      <c r="D366" s="3">
        <v>900</v>
      </c>
      <c r="E366" s="3">
        <v>0</v>
      </c>
      <c r="F366" s="3">
        <v>7585</v>
      </c>
      <c r="G366" s="3">
        <v>0</v>
      </c>
      <c r="H366" s="3">
        <v>0</v>
      </c>
      <c r="I366" s="3">
        <v>-14070</v>
      </c>
      <c r="J366" s="3">
        <v>14720</v>
      </c>
      <c r="K366" s="3">
        <v>-6585</v>
      </c>
      <c r="L366" s="3">
        <v>0</v>
      </c>
      <c r="M366" s="3">
        <v>550</v>
      </c>
      <c r="N366" s="3">
        <v>0</v>
      </c>
      <c r="O366" s="3">
        <f t="shared" si="5"/>
        <v>5875.9500000000007</v>
      </c>
    </row>
    <row r="367" spans="1:15">
      <c r="A367" s="15" t="s">
        <v>915</v>
      </c>
      <c r="B367" s="15" t="s">
        <v>286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181.84</v>
      </c>
      <c r="K367" s="3">
        <v>10.91</v>
      </c>
      <c r="L367" s="3">
        <v>0</v>
      </c>
      <c r="M367" s="3">
        <v>0</v>
      </c>
      <c r="N367" s="3">
        <v>0</v>
      </c>
      <c r="O367" s="3">
        <f t="shared" si="5"/>
        <v>192.75</v>
      </c>
    </row>
    <row r="368" spans="1:15">
      <c r="A368" s="15" t="s">
        <v>1240</v>
      </c>
      <c r="B368" s="15" t="s">
        <v>1241</v>
      </c>
      <c r="C368" s="3">
        <v>272.63</v>
      </c>
      <c r="D368" s="3">
        <v>364.84</v>
      </c>
      <c r="E368" s="3">
        <v>-100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f t="shared" si="5"/>
        <v>537.47</v>
      </c>
    </row>
    <row r="369" spans="1:15" s="2" customFormat="1">
      <c r="A369" s="15" t="s">
        <v>332</v>
      </c>
      <c r="B369" s="1" t="s">
        <v>332</v>
      </c>
      <c r="C369" s="17">
        <v>45995.91</v>
      </c>
      <c r="D369" s="17">
        <v>29990.47</v>
      </c>
      <c r="E369" s="17">
        <v>30745.010000000002</v>
      </c>
      <c r="F369" s="17">
        <v>21591.559999999998</v>
      </c>
      <c r="G369" s="17">
        <v>27363.22</v>
      </c>
      <c r="H369" s="17">
        <v>21488.32</v>
      </c>
      <c r="I369" s="17">
        <v>18545.560000000005</v>
      </c>
      <c r="J369" s="17">
        <v>50229.56</v>
      </c>
      <c r="K369" s="17">
        <v>18680.740000000002</v>
      </c>
      <c r="L369" s="17">
        <v>31413.07</v>
      </c>
      <c r="M369" s="17">
        <v>36132.87000000001</v>
      </c>
      <c r="N369" s="17">
        <v>57696.750000000007</v>
      </c>
      <c r="O369" s="17">
        <f t="shared" si="5"/>
        <v>389873.04000000004</v>
      </c>
    </row>
    <row r="370" spans="1:15"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>
        <f t="shared" si="5"/>
        <v>0</v>
      </c>
    </row>
    <row r="371" spans="1:15">
      <c r="A371" s="15" t="s">
        <v>1242</v>
      </c>
      <c r="B371" s="15" t="s">
        <v>1243</v>
      </c>
      <c r="C371" s="3">
        <v>0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881.92</v>
      </c>
      <c r="O371" s="3">
        <f t="shared" si="5"/>
        <v>881.92</v>
      </c>
    </row>
    <row r="372" spans="1:15">
      <c r="A372" s="15" t="s">
        <v>1016</v>
      </c>
      <c r="B372" s="15" t="s">
        <v>1017</v>
      </c>
      <c r="C372" s="3">
        <v>0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350</v>
      </c>
      <c r="L372" s="3">
        <v>0</v>
      </c>
      <c r="M372" s="3">
        <v>0</v>
      </c>
      <c r="N372" s="3">
        <v>0</v>
      </c>
      <c r="O372" s="3">
        <f t="shared" si="5"/>
        <v>350</v>
      </c>
    </row>
    <row r="373" spans="1:15">
      <c r="A373" s="15" t="s">
        <v>1018</v>
      </c>
      <c r="B373" s="15" t="s">
        <v>287</v>
      </c>
      <c r="C373" s="3">
        <v>0</v>
      </c>
      <c r="D373" s="3">
        <v>1664.45</v>
      </c>
      <c r="E373" s="3">
        <v>50</v>
      </c>
      <c r="F373" s="3">
        <v>0</v>
      </c>
      <c r="G373" s="3">
        <v>49</v>
      </c>
      <c r="H373" s="3">
        <v>0</v>
      </c>
      <c r="I373" s="3">
        <v>0</v>
      </c>
      <c r="J373" s="3">
        <v>200</v>
      </c>
      <c r="K373" s="3">
        <v>175</v>
      </c>
      <c r="L373" s="3">
        <v>425</v>
      </c>
      <c r="M373" s="3">
        <v>0</v>
      </c>
      <c r="N373" s="3">
        <v>0</v>
      </c>
      <c r="O373" s="3">
        <f t="shared" si="5"/>
        <v>2563.4499999999998</v>
      </c>
    </row>
    <row r="374" spans="1:15">
      <c r="A374" s="15" t="s">
        <v>916</v>
      </c>
      <c r="B374" s="15" t="s">
        <v>402</v>
      </c>
      <c r="C374" s="3">
        <v>0</v>
      </c>
      <c r="D374" s="3">
        <v>0</v>
      </c>
      <c r="E374" s="3">
        <v>0</v>
      </c>
      <c r="F374" s="3">
        <v>91.36</v>
      </c>
      <c r="G374" s="3">
        <v>0</v>
      </c>
      <c r="H374" s="3">
        <v>0</v>
      </c>
      <c r="I374" s="3">
        <v>0</v>
      </c>
      <c r="J374" s="3">
        <v>212</v>
      </c>
      <c r="K374" s="3">
        <v>0</v>
      </c>
      <c r="L374" s="3">
        <v>0</v>
      </c>
      <c r="M374" s="3">
        <v>0</v>
      </c>
      <c r="N374" s="3">
        <v>0</v>
      </c>
      <c r="O374" s="3">
        <f t="shared" si="5"/>
        <v>303.36</v>
      </c>
    </row>
    <row r="375" spans="1:15">
      <c r="A375" s="15" t="s">
        <v>1019</v>
      </c>
      <c r="B375" s="15" t="s">
        <v>409</v>
      </c>
      <c r="C375" s="3">
        <v>0</v>
      </c>
      <c r="D375" s="3">
        <v>0</v>
      </c>
      <c r="E375" s="3">
        <v>192.06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f t="shared" si="5"/>
        <v>192.06</v>
      </c>
    </row>
    <row r="376" spans="1:15">
      <c r="A376" s="15" t="s">
        <v>917</v>
      </c>
      <c r="B376" s="15" t="s">
        <v>314</v>
      </c>
      <c r="C376" s="3">
        <v>6307.5500000000011</v>
      </c>
      <c r="D376" s="3">
        <v>0</v>
      </c>
      <c r="E376" s="3">
        <v>2148.7399999999998</v>
      </c>
      <c r="F376" s="3">
        <v>0</v>
      </c>
      <c r="G376" s="3">
        <v>0</v>
      </c>
      <c r="H376" s="3">
        <v>0</v>
      </c>
      <c r="I376" s="3">
        <v>14450.57</v>
      </c>
      <c r="J376" s="3">
        <v>433.74</v>
      </c>
      <c r="K376" s="3">
        <v>0</v>
      </c>
      <c r="L376" s="3">
        <v>0</v>
      </c>
      <c r="M376" s="3">
        <v>0</v>
      </c>
      <c r="N376" s="3">
        <v>525</v>
      </c>
      <c r="O376" s="3">
        <f t="shared" si="5"/>
        <v>23865.600000000002</v>
      </c>
    </row>
    <row r="377" spans="1:15">
      <c r="A377" s="15" t="s">
        <v>675</v>
      </c>
      <c r="B377" s="15" t="s">
        <v>288</v>
      </c>
      <c r="C377" s="3">
        <v>3981.15</v>
      </c>
      <c r="D377" s="3">
        <v>368</v>
      </c>
      <c r="E377" s="3">
        <v>0</v>
      </c>
      <c r="F377" s="3">
        <v>0</v>
      </c>
      <c r="G377" s="3">
        <v>0</v>
      </c>
      <c r="H377" s="3">
        <v>344.5</v>
      </c>
      <c r="I377" s="3">
        <v>835.19</v>
      </c>
      <c r="J377" s="3">
        <v>896.69</v>
      </c>
      <c r="K377" s="3">
        <v>0</v>
      </c>
      <c r="L377" s="3">
        <v>0</v>
      </c>
      <c r="M377" s="3">
        <v>0</v>
      </c>
      <c r="N377" s="3">
        <v>0</v>
      </c>
      <c r="O377" s="3">
        <f t="shared" si="5"/>
        <v>6425.5300000000007</v>
      </c>
    </row>
    <row r="378" spans="1:15">
      <c r="A378" s="15" t="s">
        <v>1244</v>
      </c>
      <c r="B378" s="15" t="s">
        <v>1245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1925</v>
      </c>
      <c r="M378" s="3">
        <v>0</v>
      </c>
      <c r="N378" s="3">
        <v>0</v>
      </c>
      <c r="O378" s="3">
        <f t="shared" si="5"/>
        <v>1925</v>
      </c>
    </row>
    <row r="379" spans="1:15">
      <c r="A379" s="15" t="s">
        <v>1246</v>
      </c>
      <c r="B379" s="15" t="s">
        <v>1247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196.39</v>
      </c>
      <c r="M379" s="3">
        <v>0</v>
      </c>
      <c r="N379" s="3">
        <v>0</v>
      </c>
      <c r="O379" s="3">
        <f t="shared" si="5"/>
        <v>196.39</v>
      </c>
    </row>
    <row r="380" spans="1:15">
      <c r="A380" s="15" t="s">
        <v>918</v>
      </c>
      <c r="B380" s="15" t="s">
        <v>315</v>
      </c>
      <c r="C380" s="3">
        <v>0</v>
      </c>
      <c r="D380" s="3">
        <v>4452</v>
      </c>
      <c r="E380" s="3">
        <v>0</v>
      </c>
      <c r="F380" s="3">
        <v>0</v>
      </c>
      <c r="G380" s="3">
        <v>4452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f t="shared" si="5"/>
        <v>8904</v>
      </c>
    </row>
    <row r="381" spans="1:15">
      <c r="A381" s="15" t="s">
        <v>1020</v>
      </c>
      <c r="B381" s="15" t="s">
        <v>316</v>
      </c>
      <c r="C381" s="3">
        <v>225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19.07</v>
      </c>
      <c r="L381" s="3">
        <v>0</v>
      </c>
      <c r="M381" s="3">
        <v>0</v>
      </c>
      <c r="N381" s="3">
        <v>0</v>
      </c>
      <c r="O381" s="3">
        <f t="shared" si="5"/>
        <v>244.07</v>
      </c>
    </row>
    <row r="382" spans="1:15">
      <c r="A382" s="15" t="s">
        <v>1021</v>
      </c>
      <c r="B382" s="15" t="s">
        <v>1022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736</v>
      </c>
      <c r="M382" s="3">
        <v>0</v>
      </c>
      <c r="N382" s="3">
        <v>0</v>
      </c>
      <c r="O382" s="3">
        <f t="shared" si="5"/>
        <v>736</v>
      </c>
    </row>
    <row r="383" spans="1:15">
      <c r="A383" s="15" t="s">
        <v>1023</v>
      </c>
      <c r="B383" s="15" t="s">
        <v>1024</v>
      </c>
      <c r="C383" s="3">
        <v>736</v>
      </c>
      <c r="D383" s="3">
        <v>911</v>
      </c>
      <c r="E383" s="3">
        <v>368</v>
      </c>
      <c r="F383" s="3">
        <v>368</v>
      </c>
      <c r="G383" s="3">
        <v>1542</v>
      </c>
      <c r="H383" s="3">
        <v>0</v>
      </c>
      <c r="I383" s="3">
        <v>0</v>
      </c>
      <c r="J383" s="3">
        <v>728</v>
      </c>
      <c r="K383" s="3">
        <v>368</v>
      </c>
      <c r="L383" s="3">
        <v>1472</v>
      </c>
      <c r="M383" s="3">
        <v>0</v>
      </c>
      <c r="N383" s="3">
        <v>668</v>
      </c>
      <c r="O383" s="3">
        <f t="shared" si="5"/>
        <v>7161</v>
      </c>
    </row>
    <row r="384" spans="1:15" s="2" customFormat="1">
      <c r="A384" s="15" t="s">
        <v>333</v>
      </c>
      <c r="B384" s="1" t="s">
        <v>333</v>
      </c>
      <c r="C384" s="17">
        <v>11249.7</v>
      </c>
      <c r="D384" s="17">
        <v>7395.45</v>
      </c>
      <c r="E384" s="17">
        <v>2758.7999999999997</v>
      </c>
      <c r="F384" s="17">
        <v>459.36</v>
      </c>
      <c r="G384" s="17">
        <v>6043</v>
      </c>
      <c r="H384" s="17">
        <v>344.5</v>
      </c>
      <c r="I384" s="17">
        <v>15285.76</v>
      </c>
      <c r="J384" s="17">
        <v>2470.4300000000003</v>
      </c>
      <c r="K384" s="17">
        <v>912.07</v>
      </c>
      <c r="L384" s="17">
        <v>4754.3899999999994</v>
      </c>
      <c r="M384" s="17">
        <v>0</v>
      </c>
      <c r="N384" s="17">
        <v>2074.92</v>
      </c>
      <c r="O384" s="17">
        <f t="shared" si="5"/>
        <v>53748.38</v>
      </c>
    </row>
    <row r="385" spans="1:15">
      <c r="A385" s="15"/>
      <c r="B385" s="15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>
        <f t="shared" si="5"/>
        <v>0</v>
      </c>
    </row>
    <row r="386" spans="1:15">
      <c r="A386" s="15" t="s">
        <v>919</v>
      </c>
      <c r="B386" s="15" t="s">
        <v>131</v>
      </c>
      <c r="C386" s="3">
        <v>23979.200000000001</v>
      </c>
      <c r="D386" s="3">
        <v>0</v>
      </c>
      <c r="E386" s="3">
        <v>3437.59</v>
      </c>
      <c r="F386" s="3">
        <v>9195</v>
      </c>
      <c r="G386" s="3">
        <v>2926.01</v>
      </c>
      <c r="H386" s="3">
        <v>565</v>
      </c>
      <c r="I386" s="3">
        <v>0</v>
      </c>
      <c r="J386" s="3">
        <v>3625.03</v>
      </c>
      <c r="K386" s="3">
        <v>1725.27</v>
      </c>
      <c r="L386" s="3">
        <v>196.92</v>
      </c>
      <c r="M386" s="3">
        <v>650</v>
      </c>
      <c r="N386" s="3">
        <v>12244.96</v>
      </c>
      <c r="O386" s="3">
        <f t="shared" si="5"/>
        <v>58544.979999999996</v>
      </c>
    </row>
    <row r="387" spans="1:15">
      <c r="A387" s="15" t="s">
        <v>920</v>
      </c>
      <c r="B387" s="15" t="s">
        <v>289</v>
      </c>
      <c r="C387" s="3">
        <v>0</v>
      </c>
      <c r="D387" s="3">
        <v>10000</v>
      </c>
      <c r="E387" s="3">
        <v>59060.32</v>
      </c>
      <c r="F387" s="3">
        <v>12540</v>
      </c>
      <c r="G387" s="3">
        <v>0</v>
      </c>
      <c r="H387" s="3">
        <v>0</v>
      </c>
      <c r="I387" s="3">
        <v>0</v>
      </c>
      <c r="J387" s="3">
        <v>1320</v>
      </c>
      <c r="K387" s="3">
        <v>660</v>
      </c>
      <c r="L387" s="3">
        <v>778.69</v>
      </c>
      <c r="M387" s="3">
        <v>0</v>
      </c>
      <c r="N387" s="3">
        <v>745</v>
      </c>
      <c r="O387" s="3">
        <f t="shared" si="5"/>
        <v>85104.010000000009</v>
      </c>
    </row>
    <row r="388" spans="1:15">
      <c r="A388" s="15" t="s">
        <v>1025</v>
      </c>
      <c r="B388" s="15" t="s">
        <v>1026</v>
      </c>
      <c r="C388" s="3">
        <v>5462.5</v>
      </c>
      <c r="D388" s="3">
        <v>-5462.5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f t="shared" si="5"/>
        <v>0</v>
      </c>
    </row>
    <row r="389" spans="1:15">
      <c r="A389" s="15" t="s">
        <v>683</v>
      </c>
      <c r="B389" s="15" t="s">
        <v>290</v>
      </c>
      <c r="C389" s="3">
        <v>8703.18</v>
      </c>
      <c r="D389" s="3">
        <v>23364.690000000002</v>
      </c>
      <c r="E389" s="3">
        <v>132597.59</v>
      </c>
      <c r="F389" s="3">
        <v>5853.16</v>
      </c>
      <c r="G389" s="3">
        <v>4163.16</v>
      </c>
      <c r="H389" s="3">
        <v>3651.16</v>
      </c>
      <c r="I389" s="3">
        <v>9615.19</v>
      </c>
      <c r="J389" s="3">
        <v>135132.16</v>
      </c>
      <c r="K389" s="3">
        <v>59100.990000000005</v>
      </c>
      <c r="L389" s="3">
        <v>63806.64</v>
      </c>
      <c r="M389" s="3">
        <v>50648.84</v>
      </c>
      <c r="N389" s="3">
        <v>102139.38999999998</v>
      </c>
      <c r="O389" s="3">
        <f t="shared" si="5"/>
        <v>598776.15</v>
      </c>
    </row>
    <row r="390" spans="1:15">
      <c r="A390" s="15" t="s">
        <v>921</v>
      </c>
      <c r="B390" s="15" t="s">
        <v>291</v>
      </c>
      <c r="C390" s="3">
        <v>298751.72999999992</v>
      </c>
      <c r="D390" s="3">
        <v>269540.36</v>
      </c>
      <c r="E390" s="3">
        <v>356684.86</v>
      </c>
      <c r="F390" s="3">
        <v>231943.36</v>
      </c>
      <c r="G390" s="3">
        <v>203250.36</v>
      </c>
      <c r="H390" s="3">
        <v>212431.8</v>
      </c>
      <c r="I390" s="3">
        <v>219650.25</v>
      </c>
      <c r="J390" s="3">
        <v>203540.58</v>
      </c>
      <c r="K390" s="3">
        <v>203630.13</v>
      </c>
      <c r="L390" s="3">
        <v>225612.13</v>
      </c>
      <c r="M390" s="3">
        <v>255871.99</v>
      </c>
      <c r="N390" s="3">
        <v>229782.22999999998</v>
      </c>
      <c r="O390" s="3">
        <f t="shared" si="5"/>
        <v>2910689.78</v>
      </c>
    </row>
    <row r="391" spans="1:15">
      <c r="A391" s="15" t="s">
        <v>922</v>
      </c>
      <c r="B391" s="15" t="s">
        <v>292</v>
      </c>
      <c r="C391" s="3">
        <v>4000</v>
      </c>
      <c r="D391" s="3">
        <v>0</v>
      </c>
      <c r="E391" s="3">
        <v>60000</v>
      </c>
      <c r="F391" s="3">
        <v>0</v>
      </c>
      <c r="G391" s="3">
        <v>0</v>
      </c>
      <c r="H391" s="3">
        <v>0</v>
      </c>
      <c r="I391" s="3">
        <v>10404.469999999999</v>
      </c>
      <c r="J391" s="3">
        <v>10000</v>
      </c>
      <c r="K391" s="3">
        <v>0</v>
      </c>
      <c r="L391" s="3">
        <v>0</v>
      </c>
      <c r="M391" s="3">
        <v>0</v>
      </c>
      <c r="N391" s="3">
        <v>3602.35</v>
      </c>
      <c r="O391" s="3">
        <f t="shared" si="5"/>
        <v>88006.82</v>
      </c>
    </row>
    <row r="392" spans="1:15">
      <c r="A392" s="15" t="s">
        <v>923</v>
      </c>
      <c r="B392" s="15" t="s">
        <v>293</v>
      </c>
      <c r="C392" s="3">
        <v>0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3">
        <v>1203.06</v>
      </c>
      <c r="J392" s="3">
        <v>0</v>
      </c>
      <c r="K392" s="3">
        <v>22903.899999999998</v>
      </c>
      <c r="L392" s="3">
        <v>-3255.3</v>
      </c>
      <c r="M392" s="3">
        <v>0</v>
      </c>
      <c r="N392" s="3">
        <v>2600</v>
      </c>
      <c r="O392" s="3">
        <f t="shared" si="5"/>
        <v>23451.66</v>
      </c>
    </row>
    <row r="393" spans="1:15">
      <c r="A393" s="15" t="s">
        <v>924</v>
      </c>
      <c r="B393" s="15" t="s">
        <v>403</v>
      </c>
      <c r="C393" s="3">
        <v>21896.9</v>
      </c>
      <c r="D393" s="3">
        <v>52573.86</v>
      </c>
      <c r="E393" s="3">
        <v>4000</v>
      </c>
      <c r="F393" s="3">
        <v>0</v>
      </c>
      <c r="G393" s="3">
        <v>0</v>
      </c>
      <c r="H393" s="3">
        <v>0</v>
      </c>
      <c r="I393" s="3">
        <v>400</v>
      </c>
      <c r="J393" s="3">
        <v>0</v>
      </c>
      <c r="K393" s="3">
        <v>24400</v>
      </c>
      <c r="L393" s="3">
        <v>30419.5</v>
      </c>
      <c r="M393" s="3">
        <v>8399</v>
      </c>
      <c r="N393" s="3">
        <v>33084.39</v>
      </c>
      <c r="O393" s="3">
        <f t="shared" si="5"/>
        <v>175173.65000000002</v>
      </c>
    </row>
    <row r="394" spans="1:15">
      <c r="A394" s="15" t="s">
        <v>925</v>
      </c>
      <c r="B394" s="15" t="s">
        <v>404</v>
      </c>
      <c r="C394" s="3">
        <v>15000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f t="shared" si="5"/>
        <v>15000</v>
      </c>
    </row>
    <row r="395" spans="1:15">
      <c r="A395" s="15" t="s">
        <v>1027</v>
      </c>
      <c r="B395" s="15" t="s">
        <v>1028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332.38</v>
      </c>
      <c r="L395" s="3">
        <v>-332.38</v>
      </c>
      <c r="M395" s="3">
        <v>0</v>
      </c>
      <c r="N395" s="3">
        <v>0</v>
      </c>
      <c r="O395" s="3">
        <f t="shared" ref="O395:O424" si="6">SUM(C395:N395)</f>
        <v>0</v>
      </c>
    </row>
    <row r="396" spans="1:15">
      <c r="A396" s="15" t="s">
        <v>551</v>
      </c>
      <c r="B396" s="15" t="s">
        <v>106</v>
      </c>
      <c r="C396" s="3">
        <v>0</v>
      </c>
      <c r="D396" s="3">
        <v>0</v>
      </c>
      <c r="E396" s="3">
        <v>365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f t="shared" si="6"/>
        <v>365</v>
      </c>
    </row>
    <row r="397" spans="1:15">
      <c r="A397" s="15" t="s">
        <v>926</v>
      </c>
      <c r="B397" s="15" t="s">
        <v>405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1893.51</v>
      </c>
      <c r="O397" s="3">
        <f t="shared" si="6"/>
        <v>1893.51</v>
      </c>
    </row>
    <row r="398" spans="1:15">
      <c r="A398" s="15" t="s">
        <v>927</v>
      </c>
      <c r="B398" s="15" t="s">
        <v>294</v>
      </c>
      <c r="C398" s="3">
        <v>126.48</v>
      </c>
      <c r="D398" s="3">
        <v>93.74</v>
      </c>
      <c r="E398" s="3">
        <v>262.61</v>
      </c>
      <c r="F398" s="3">
        <v>112.67</v>
      </c>
      <c r="G398" s="3">
        <v>98.78</v>
      </c>
      <c r="H398" s="3">
        <v>613.99</v>
      </c>
      <c r="I398" s="3">
        <v>436.32</v>
      </c>
      <c r="J398" s="3">
        <v>262.14</v>
      </c>
      <c r="K398" s="3">
        <v>652.95000000000005</v>
      </c>
      <c r="L398" s="3">
        <v>192.48</v>
      </c>
      <c r="M398" s="3">
        <v>2020.04</v>
      </c>
      <c r="N398" s="3">
        <v>1071.8</v>
      </c>
      <c r="O398" s="3">
        <f t="shared" si="6"/>
        <v>5944.0000000000009</v>
      </c>
    </row>
    <row r="399" spans="1:15">
      <c r="A399" s="15" t="s">
        <v>745</v>
      </c>
      <c r="B399" s="15" t="s">
        <v>317</v>
      </c>
      <c r="C399" s="3">
        <v>69564.03</v>
      </c>
      <c r="D399" s="3">
        <v>75303.350000000006</v>
      </c>
      <c r="E399" s="3">
        <v>72072.56</v>
      </c>
      <c r="F399" s="3">
        <v>70098.05</v>
      </c>
      <c r="G399" s="3">
        <v>74108.929999999993</v>
      </c>
      <c r="H399" s="3">
        <v>72635.199999999997</v>
      </c>
      <c r="I399" s="3">
        <v>80374.720000000001</v>
      </c>
      <c r="J399" s="3">
        <v>77959.56</v>
      </c>
      <c r="K399" s="3">
        <v>131357.73000000001</v>
      </c>
      <c r="L399" s="3">
        <v>116483.79</v>
      </c>
      <c r="M399" s="3">
        <v>76776.600000000006</v>
      </c>
      <c r="N399" s="3">
        <v>69832.77</v>
      </c>
      <c r="O399" s="3">
        <f t="shared" si="6"/>
        <v>986567.28999999992</v>
      </c>
    </row>
    <row r="400" spans="1:15">
      <c r="A400" s="15" t="s">
        <v>1248</v>
      </c>
      <c r="B400" s="15" t="s">
        <v>1249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54.46</v>
      </c>
      <c r="J400" s="3">
        <v>0</v>
      </c>
      <c r="K400" s="3">
        <v>150</v>
      </c>
      <c r="L400" s="3">
        <v>0</v>
      </c>
      <c r="M400" s="3">
        <v>0</v>
      </c>
      <c r="N400" s="3">
        <v>0</v>
      </c>
      <c r="O400" s="3">
        <f t="shared" si="6"/>
        <v>204.46</v>
      </c>
    </row>
    <row r="401" spans="1:15">
      <c r="A401" s="15" t="s">
        <v>1250</v>
      </c>
      <c r="B401" s="15" t="s">
        <v>1251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96</v>
      </c>
      <c r="M401" s="3">
        <v>0</v>
      </c>
      <c r="N401" s="3">
        <v>256</v>
      </c>
      <c r="O401" s="3">
        <f t="shared" si="6"/>
        <v>352</v>
      </c>
    </row>
    <row r="402" spans="1:15">
      <c r="A402" s="15" t="s">
        <v>552</v>
      </c>
      <c r="B402" s="15" t="s">
        <v>107</v>
      </c>
      <c r="C402" s="3">
        <v>21569.629999999997</v>
      </c>
      <c r="D402" s="3">
        <v>23650.06</v>
      </c>
      <c r="E402" s="3">
        <v>11031.59</v>
      </c>
      <c r="F402" s="3">
        <v>14092.5</v>
      </c>
      <c r="G402" s="3">
        <v>32554.5</v>
      </c>
      <c r="H402" s="3">
        <v>4191</v>
      </c>
      <c r="I402" s="3">
        <v>3256.5</v>
      </c>
      <c r="J402" s="3">
        <v>15174.25</v>
      </c>
      <c r="K402" s="3">
        <v>0</v>
      </c>
      <c r="L402" s="3">
        <v>15238</v>
      </c>
      <c r="M402" s="3">
        <v>17465.3</v>
      </c>
      <c r="N402" s="3">
        <v>4367.7</v>
      </c>
      <c r="O402" s="3">
        <f t="shared" si="6"/>
        <v>162591.03</v>
      </c>
    </row>
    <row r="403" spans="1:15" s="2" customFormat="1">
      <c r="A403" s="15" t="s">
        <v>334</v>
      </c>
      <c r="B403" s="1" t="s">
        <v>334</v>
      </c>
      <c r="C403" s="17">
        <v>469053.64999999991</v>
      </c>
      <c r="D403" s="17">
        <v>449063.56</v>
      </c>
      <c r="E403" s="17">
        <v>699512.12</v>
      </c>
      <c r="F403" s="17">
        <v>343834.74</v>
      </c>
      <c r="G403" s="17">
        <v>317101.74</v>
      </c>
      <c r="H403" s="17">
        <v>294088.14999999997</v>
      </c>
      <c r="I403" s="17">
        <v>325394.97000000003</v>
      </c>
      <c r="J403" s="17">
        <v>447013.72000000003</v>
      </c>
      <c r="K403" s="17">
        <v>444913.35000000009</v>
      </c>
      <c r="L403" s="17">
        <v>449236.47</v>
      </c>
      <c r="M403" s="17">
        <v>411831.76999999996</v>
      </c>
      <c r="N403" s="17">
        <v>461620.1</v>
      </c>
      <c r="O403" s="17">
        <f t="shared" si="6"/>
        <v>5112664.34</v>
      </c>
    </row>
    <row r="404" spans="1:15"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>
        <f t="shared" si="6"/>
        <v>0</v>
      </c>
    </row>
    <row r="405" spans="1:15">
      <c r="A405" s="15" t="s">
        <v>1041</v>
      </c>
      <c r="B405" s="15" t="s">
        <v>1042</v>
      </c>
      <c r="C405" s="3">
        <v>-49311.61</v>
      </c>
      <c r="D405" s="3">
        <v>58188.160000000003</v>
      </c>
      <c r="E405" s="3">
        <v>-28844.959999999999</v>
      </c>
      <c r="F405" s="3">
        <v>15945.71</v>
      </c>
      <c r="G405" s="3">
        <v>142392.13</v>
      </c>
      <c r="H405" s="3">
        <v>226612.96</v>
      </c>
      <c r="I405" s="3">
        <v>209703.95</v>
      </c>
      <c r="J405" s="3">
        <v>298981.28000000003</v>
      </c>
      <c r="K405" s="3">
        <v>210389.67</v>
      </c>
      <c r="L405" s="3">
        <v>-78229.86</v>
      </c>
      <c r="M405" s="3">
        <v>122814</v>
      </c>
      <c r="N405" s="3">
        <v>158813</v>
      </c>
      <c r="O405" s="3">
        <f t="shared" si="6"/>
        <v>1287454.4300000002</v>
      </c>
    </row>
    <row r="406" spans="1:15" s="2" customFormat="1">
      <c r="A406" s="15" t="s">
        <v>335</v>
      </c>
      <c r="B406" s="1" t="s">
        <v>335</v>
      </c>
      <c r="C406" s="17">
        <v>-49311.61</v>
      </c>
      <c r="D406" s="17">
        <v>58188.160000000003</v>
      </c>
      <c r="E406" s="17">
        <v>-28844.959999999999</v>
      </c>
      <c r="F406" s="17">
        <v>15945.71</v>
      </c>
      <c r="G406" s="17">
        <v>142392.13</v>
      </c>
      <c r="H406" s="17">
        <v>226612.96</v>
      </c>
      <c r="I406" s="17">
        <v>209703.95</v>
      </c>
      <c r="J406" s="17">
        <v>298981.28000000003</v>
      </c>
      <c r="K406" s="17">
        <v>210389.67</v>
      </c>
      <c r="L406" s="17">
        <v>-78229.86</v>
      </c>
      <c r="M406" s="17">
        <v>122814</v>
      </c>
      <c r="N406" s="17">
        <v>158813</v>
      </c>
      <c r="O406" s="17">
        <f t="shared" si="6"/>
        <v>1287454.4300000002</v>
      </c>
    </row>
    <row r="407" spans="1:15"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>
        <f t="shared" si="6"/>
        <v>0</v>
      </c>
    </row>
    <row r="408" spans="1:15">
      <c r="A408" s="15" t="s">
        <v>931</v>
      </c>
      <c r="B408" s="15" t="s">
        <v>297</v>
      </c>
      <c r="C408" s="3">
        <v>0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1272</v>
      </c>
      <c r="J408" s="3">
        <v>0</v>
      </c>
      <c r="K408" s="3">
        <v>0</v>
      </c>
      <c r="L408" s="3">
        <v>0</v>
      </c>
      <c r="M408" s="3">
        <v>100</v>
      </c>
      <c r="N408" s="3">
        <v>0</v>
      </c>
      <c r="O408" s="3">
        <f t="shared" si="6"/>
        <v>1372</v>
      </c>
    </row>
    <row r="409" spans="1:15">
      <c r="A409" s="15" t="s">
        <v>1252</v>
      </c>
      <c r="B409" s="15" t="s">
        <v>1253</v>
      </c>
      <c r="C409" s="3">
        <v>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748.89</v>
      </c>
      <c r="K409" s="3">
        <v>0</v>
      </c>
      <c r="L409" s="3">
        <v>0</v>
      </c>
      <c r="M409" s="3">
        <v>0</v>
      </c>
      <c r="N409" s="3">
        <v>0</v>
      </c>
      <c r="O409" s="3">
        <f t="shared" si="6"/>
        <v>748.89</v>
      </c>
    </row>
    <row r="410" spans="1:15">
      <c r="A410" s="15" t="s">
        <v>932</v>
      </c>
      <c r="B410" s="15" t="s">
        <v>406</v>
      </c>
      <c r="C410" s="3">
        <v>0</v>
      </c>
      <c r="D410" s="3">
        <v>0</v>
      </c>
      <c r="E410" s="3">
        <v>640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150</v>
      </c>
      <c r="L410" s="3">
        <v>0</v>
      </c>
      <c r="M410" s="3">
        <v>0</v>
      </c>
      <c r="N410" s="3">
        <v>0</v>
      </c>
      <c r="O410" s="3">
        <f t="shared" si="6"/>
        <v>790</v>
      </c>
    </row>
    <row r="411" spans="1:15">
      <c r="A411" s="15" t="s">
        <v>933</v>
      </c>
      <c r="B411" s="15" t="s">
        <v>298</v>
      </c>
      <c r="C411" s="3">
        <v>102.75</v>
      </c>
      <c r="D411" s="3">
        <v>0</v>
      </c>
      <c r="E411" s="3">
        <v>0</v>
      </c>
      <c r="F411" s="3">
        <v>0</v>
      </c>
      <c r="G411" s="3">
        <v>254.4</v>
      </c>
      <c r="H411" s="3">
        <v>-127.2</v>
      </c>
      <c r="I411" s="3">
        <v>10.6</v>
      </c>
      <c r="J411" s="3">
        <v>0</v>
      </c>
      <c r="K411" s="3">
        <v>0</v>
      </c>
      <c r="L411" s="3">
        <v>0</v>
      </c>
      <c r="M411" s="3">
        <v>19.39</v>
      </c>
      <c r="N411" s="3">
        <v>310.54000000000002</v>
      </c>
      <c r="O411" s="3">
        <f t="shared" si="6"/>
        <v>570.48</v>
      </c>
    </row>
    <row r="412" spans="1:15">
      <c r="A412" s="15" t="s">
        <v>694</v>
      </c>
      <c r="B412" s="15" t="s">
        <v>299</v>
      </c>
      <c r="C412" s="3">
        <v>0</v>
      </c>
      <c r="D412" s="3">
        <v>1315.39</v>
      </c>
      <c r="E412" s="3">
        <v>-1817.3</v>
      </c>
      <c r="F412" s="3">
        <v>508</v>
      </c>
      <c r="G412" s="3">
        <v>-14.5</v>
      </c>
      <c r="H412" s="3">
        <v>0</v>
      </c>
      <c r="I412" s="3">
        <v>1193.21</v>
      </c>
      <c r="J412" s="3">
        <v>449.2</v>
      </c>
      <c r="K412" s="3">
        <v>-95.4</v>
      </c>
      <c r="L412" s="3">
        <v>972.75</v>
      </c>
      <c r="M412" s="3">
        <v>0</v>
      </c>
      <c r="N412" s="3">
        <v>159</v>
      </c>
      <c r="O412" s="3">
        <f t="shared" si="6"/>
        <v>2670.3500000000004</v>
      </c>
    </row>
    <row r="413" spans="1:15">
      <c r="A413" s="15" t="s">
        <v>934</v>
      </c>
      <c r="B413" s="15" t="s">
        <v>300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485.7</v>
      </c>
      <c r="N413" s="3">
        <v>1325.25</v>
      </c>
      <c r="O413" s="3">
        <f t="shared" si="6"/>
        <v>1810.95</v>
      </c>
    </row>
    <row r="414" spans="1:15">
      <c r="A414" s="15" t="s">
        <v>935</v>
      </c>
      <c r="B414" s="15" t="s">
        <v>407</v>
      </c>
      <c r="C414" s="3">
        <v>-2707.85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f t="shared" si="6"/>
        <v>-2707.85</v>
      </c>
    </row>
    <row r="415" spans="1:15">
      <c r="A415" s="15" t="s">
        <v>1031</v>
      </c>
      <c r="B415" s="15" t="s">
        <v>1032</v>
      </c>
      <c r="C415" s="3">
        <v>482.03</v>
      </c>
      <c r="D415" s="3">
        <v>1855.9</v>
      </c>
      <c r="E415" s="3">
        <v>151.38999999999999</v>
      </c>
      <c r="F415" s="3">
        <v>0</v>
      </c>
      <c r="G415" s="3">
        <v>925.27</v>
      </c>
      <c r="H415" s="3">
        <v>0</v>
      </c>
      <c r="I415" s="3">
        <v>0</v>
      </c>
      <c r="J415" s="3">
        <v>749.95</v>
      </c>
      <c r="K415" s="3">
        <v>708.2</v>
      </c>
      <c r="L415" s="3">
        <v>2041.47</v>
      </c>
      <c r="M415" s="3">
        <v>617.16</v>
      </c>
      <c r="N415" s="3">
        <v>26.49</v>
      </c>
      <c r="O415" s="3">
        <f t="shared" si="6"/>
        <v>7557.86</v>
      </c>
    </row>
    <row r="416" spans="1:15">
      <c r="A416" s="15" t="s">
        <v>553</v>
      </c>
      <c r="B416" s="15" t="s">
        <v>109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25261.73</v>
      </c>
      <c r="K416" s="3">
        <v>0</v>
      </c>
      <c r="L416" s="3">
        <v>0</v>
      </c>
      <c r="M416" s="3">
        <v>0</v>
      </c>
      <c r="N416" s="3">
        <v>0</v>
      </c>
      <c r="O416" s="3">
        <f t="shared" si="6"/>
        <v>25261.73</v>
      </c>
    </row>
    <row r="417" spans="1:15">
      <c r="A417" s="15" t="s">
        <v>929</v>
      </c>
      <c r="B417" s="15" t="s">
        <v>295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84.53</v>
      </c>
      <c r="M417" s="3">
        <v>0</v>
      </c>
      <c r="N417" s="3">
        <v>129.58000000000001</v>
      </c>
      <c r="O417" s="3">
        <f t="shared" si="6"/>
        <v>214.11</v>
      </c>
    </row>
    <row r="418" spans="1:15">
      <c r="A418" s="15" t="s">
        <v>930</v>
      </c>
      <c r="B418" s="15" t="s">
        <v>296</v>
      </c>
      <c r="C418" s="3">
        <v>10060.58</v>
      </c>
      <c r="D418" s="3">
        <v>10060.58</v>
      </c>
      <c r="E418" s="3">
        <v>10060.58</v>
      </c>
      <c r="F418" s="3">
        <v>10060.58</v>
      </c>
      <c r="G418" s="3">
        <v>10060.58</v>
      </c>
      <c r="H418" s="3">
        <v>10060.58</v>
      </c>
      <c r="I418" s="3">
        <v>10060.58</v>
      </c>
      <c r="J418" s="3">
        <v>10060.58</v>
      </c>
      <c r="K418" s="3">
        <v>10060.58</v>
      </c>
      <c r="L418" s="3">
        <v>10060.58</v>
      </c>
      <c r="M418" s="3">
        <v>10060.58</v>
      </c>
      <c r="N418" s="3">
        <v>10060.58</v>
      </c>
      <c r="O418" s="3">
        <f t="shared" si="6"/>
        <v>120726.96</v>
      </c>
    </row>
    <row r="419" spans="1:15">
      <c r="A419" s="15" t="s">
        <v>693</v>
      </c>
      <c r="B419" s="15" t="s">
        <v>453</v>
      </c>
      <c r="C419" s="3">
        <v>-360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f t="shared" si="6"/>
        <v>-360</v>
      </c>
    </row>
    <row r="420" spans="1:15">
      <c r="A420" s="15" t="s">
        <v>936</v>
      </c>
      <c r="B420" s="15" t="s">
        <v>301</v>
      </c>
      <c r="C420" s="3">
        <v>-50.02</v>
      </c>
      <c r="D420" s="3">
        <v>-50.04</v>
      </c>
      <c r="E420" s="3">
        <v>-50.05</v>
      </c>
      <c r="F420" s="3">
        <v>-50.06</v>
      </c>
      <c r="G420" s="3">
        <v>-50.04</v>
      </c>
      <c r="H420" s="3">
        <v>-50.01</v>
      </c>
      <c r="I420" s="3">
        <v>-50.06</v>
      </c>
      <c r="J420" s="3">
        <v>-50.03</v>
      </c>
      <c r="K420" s="3">
        <v>-50.01</v>
      </c>
      <c r="L420" s="3">
        <v>-50.03</v>
      </c>
      <c r="M420" s="3">
        <v>-50.04</v>
      </c>
      <c r="N420" s="3">
        <v>-49.99</v>
      </c>
      <c r="O420" s="3">
        <f t="shared" si="6"/>
        <v>-600.38</v>
      </c>
    </row>
    <row r="421" spans="1:15">
      <c r="A421" s="15" t="s">
        <v>937</v>
      </c>
      <c r="B421" s="15" t="s">
        <v>302</v>
      </c>
      <c r="C421" s="3">
        <v>-1173.82</v>
      </c>
      <c r="D421" s="3">
        <v>0</v>
      </c>
      <c r="E421" s="3">
        <v>0</v>
      </c>
      <c r="F421" s="3">
        <v>-610.71</v>
      </c>
      <c r="G421" s="3">
        <v>0</v>
      </c>
      <c r="H421" s="3">
        <v>0</v>
      </c>
      <c r="I421" s="3">
        <v>-1083.23</v>
      </c>
      <c r="J421" s="3">
        <v>0</v>
      </c>
      <c r="K421" s="3">
        <v>0</v>
      </c>
      <c r="L421" s="3">
        <v>-1844.97</v>
      </c>
      <c r="M421" s="3">
        <v>0</v>
      </c>
      <c r="N421" s="3">
        <v>0</v>
      </c>
      <c r="O421" s="3">
        <f t="shared" si="6"/>
        <v>-4712.7300000000005</v>
      </c>
    </row>
    <row r="422" spans="1:15" s="2" customFormat="1">
      <c r="A422" s="15" t="s">
        <v>336</v>
      </c>
      <c r="B422" s="1" t="s">
        <v>336</v>
      </c>
      <c r="C422" s="17">
        <v>6353.67</v>
      </c>
      <c r="D422" s="17">
        <v>13181.829999999998</v>
      </c>
      <c r="E422" s="17">
        <v>8984.6200000000008</v>
      </c>
      <c r="F422" s="17">
        <v>9907.8100000000013</v>
      </c>
      <c r="G422" s="17">
        <v>11175.71</v>
      </c>
      <c r="H422" s="17">
        <v>9883.369999999999</v>
      </c>
      <c r="I422" s="17">
        <v>11403.1</v>
      </c>
      <c r="J422" s="17">
        <v>37220.32</v>
      </c>
      <c r="K422" s="17">
        <v>10773.369999999999</v>
      </c>
      <c r="L422" s="17">
        <v>11264.33</v>
      </c>
      <c r="M422" s="17">
        <v>11232.789999999999</v>
      </c>
      <c r="N422" s="17">
        <v>11961.45</v>
      </c>
      <c r="O422" s="17">
        <f t="shared" si="6"/>
        <v>153342.37000000002</v>
      </c>
    </row>
    <row r="423" spans="1:15"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>
        <f t="shared" si="6"/>
        <v>0</v>
      </c>
    </row>
    <row r="424" spans="1:15" ht="13.5" thickBot="1">
      <c r="B424" s="2" t="s">
        <v>337</v>
      </c>
      <c r="C424" s="13">
        <v>1285625.6199999994</v>
      </c>
      <c r="D424" s="13">
        <v>1413004.52</v>
      </c>
      <c r="E424" s="13">
        <v>1669351.6300000008</v>
      </c>
      <c r="F424" s="13">
        <v>1318931.9900000002</v>
      </c>
      <c r="G424" s="13">
        <v>1386129.4399999995</v>
      </c>
      <c r="H424" s="13">
        <v>1390186.94</v>
      </c>
      <c r="I424" s="13">
        <v>1527842.3000000003</v>
      </c>
      <c r="J424" s="13">
        <v>1714007.1399999997</v>
      </c>
      <c r="K424" s="13">
        <v>1518243.08</v>
      </c>
      <c r="L424" s="13">
        <v>1347888.08</v>
      </c>
      <c r="M424" s="13">
        <v>1435006.37</v>
      </c>
      <c r="N424" s="13">
        <v>1569076.5199999998</v>
      </c>
      <c r="O424" s="13">
        <f t="shared" si="6"/>
        <v>17575293.630000003</v>
      </c>
    </row>
    <row r="425" spans="1:15" ht="13.5" thickTop="1"/>
  </sheetData>
  <pageMargins left="0.75" right="0.75" top="1" bottom="1" header="0.5" footer="0.5"/>
  <pageSetup scale="44" fitToHeight="0" orientation="landscape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A1:O590"/>
  <sheetViews>
    <sheetView zoomScale="80" zoomScaleNormal="80" workbookViewId="0">
      <pane xSplit="2" ySplit="8" topLeftCell="C39" activePane="bottomRight" state="frozen"/>
      <selection activeCell="E39" sqref="E39"/>
      <selection pane="topRight" activeCell="E39" sqref="E39"/>
      <selection pane="bottomLeft" activeCell="E39" sqref="E39"/>
      <selection pane="bottomRight"/>
    </sheetView>
  </sheetViews>
  <sheetFormatPr defaultRowHeight="12.75"/>
  <cols>
    <col min="1" max="1" width="27.7109375" bestFit="1" customWidth="1"/>
    <col min="2" max="2" width="67" customWidth="1"/>
    <col min="3" max="4" width="13" style="3" bestFit="1" customWidth="1"/>
    <col min="5" max="5" width="12.5703125" style="3" bestFit="1" customWidth="1"/>
    <col min="6" max="6" width="13.42578125" style="3" bestFit="1" customWidth="1"/>
    <col min="7" max="7" width="13" style="3" bestFit="1" customWidth="1"/>
    <col min="8" max="8" width="13.28515625" style="3" customWidth="1"/>
    <col min="9" max="10" width="11.5703125" style="3" customWidth="1"/>
    <col min="11" max="11" width="13" style="3" bestFit="1" customWidth="1"/>
    <col min="12" max="12" width="13.42578125" style="3" bestFit="1" customWidth="1"/>
    <col min="13" max="13" width="14.7109375" style="3" bestFit="1" customWidth="1"/>
    <col min="14" max="14" width="13" style="3" bestFit="1" customWidth="1"/>
    <col min="15" max="15" width="14.42578125" customWidth="1"/>
  </cols>
  <sheetData>
    <row r="1" spans="1:15">
      <c r="B1" s="15" t="s">
        <v>0</v>
      </c>
    </row>
    <row r="2" spans="1:15">
      <c r="B2" s="16" t="s">
        <v>357</v>
      </c>
    </row>
    <row r="3" spans="1:15">
      <c r="B3" s="15" t="s">
        <v>1</v>
      </c>
    </row>
    <row r="4" spans="1:15">
      <c r="B4" s="15" t="s">
        <v>2</v>
      </c>
    </row>
    <row r="5" spans="1:15">
      <c r="B5" s="59" t="s">
        <v>305</v>
      </c>
    </row>
    <row r="7" spans="1:15">
      <c r="C7" s="9" t="s">
        <v>1043</v>
      </c>
      <c r="D7" s="9" t="s">
        <v>1043</v>
      </c>
      <c r="E7" s="9" t="s">
        <v>1043</v>
      </c>
      <c r="F7" s="9" t="s">
        <v>1044</v>
      </c>
      <c r="G7" s="9" t="s">
        <v>1044</v>
      </c>
      <c r="H7" s="9" t="s">
        <v>1044</v>
      </c>
      <c r="I7" s="9" t="s">
        <v>1044</v>
      </c>
      <c r="J7" s="9" t="s">
        <v>1044</v>
      </c>
      <c r="K7" s="9" t="s">
        <v>1044</v>
      </c>
      <c r="L7" s="9" t="s">
        <v>1044</v>
      </c>
      <c r="M7" s="9" t="s">
        <v>1044</v>
      </c>
      <c r="N7" s="9" t="s">
        <v>1044</v>
      </c>
    </row>
    <row r="8" spans="1:15">
      <c r="C8" s="9" t="s">
        <v>339</v>
      </c>
      <c r="D8" s="9" t="s">
        <v>340</v>
      </c>
      <c r="E8" s="9" t="s">
        <v>341</v>
      </c>
      <c r="F8" s="9" t="s">
        <v>342</v>
      </c>
      <c r="G8" s="9" t="s">
        <v>343</v>
      </c>
      <c r="H8" s="9" t="s">
        <v>344</v>
      </c>
      <c r="I8" s="9" t="s">
        <v>470</v>
      </c>
      <c r="J8" s="9" t="s">
        <v>471</v>
      </c>
      <c r="K8" s="9" t="s">
        <v>472</v>
      </c>
      <c r="L8" s="9" t="s">
        <v>473</v>
      </c>
      <c r="M8" s="9" t="s">
        <v>474</v>
      </c>
      <c r="N8" s="9" t="s">
        <v>475</v>
      </c>
      <c r="O8" s="58" t="s">
        <v>1333</v>
      </c>
    </row>
    <row r="10" spans="1:15">
      <c r="A10" s="15" t="s">
        <v>746</v>
      </c>
      <c r="B10" s="15" t="s">
        <v>134</v>
      </c>
      <c r="C10" s="3">
        <v>0</v>
      </c>
      <c r="D10" s="3">
        <v>0</v>
      </c>
      <c r="E10" s="3">
        <v>40.590000000000003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350.4</v>
      </c>
      <c r="M10" s="3">
        <v>0</v>
      </c>
      <c r="N10" s="3">
        <v>0</v>
      </c>
      <c r="O10" s="3">
        <f>SUM(C10:N10)</f>
        <v>390.99</v>
      </c>
    </row>
    <row r="11" spans="1:15">
      <c r="A11" s="15" t="s">
        <v>747</v>
      </c>
      <c r="B11" s="15" t="s">
        <v>373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79</v>
      </c>
      <c r="O11" s="3">
        <f t="shared" ref="O11:O74" si="0">SUM(C11:N11)</f>
        <v>79</v>
      </c>
    </row>
    <row r="12" spans="1:15">
      <c r="A12" s="15" t="s">
        <v>748</v>
      </c>
      <c r="B12" s="15" t="s">
        <v>135</v>
      </c>
      <c r="C12" s="3">
        <v>1896.92</v>
      </c>
      <c r="D12" s="3">
        <v>523.62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f t="shared" si="0"/>
        <v>2420.54</v>
      </c>
    </row>
    <row r="13" spans="1:15">
      <c r="A13" s="15" t="s">
        <v>476</v>
      </c>
      <c r="B13" s="15" t="s">
        <v>111</v>
      </c>
      <c r="C13" s="3">
        <v>8415.74</v>
      </c>
      <c r="D13" s="3">
        <v>8415.7199999999993</v>
      </c>
      <c r="E13" s="3">
        <v>8415.73</v>
      </c>
      <c r="F13" s="3">
        <v>8552.49</v>
      </c>
      <c r="G13" s="3">
        <v>8689.24</v>
      </c>
      <c r="H13" s="3">
        <v>13033.86</v>
      </c>
      <c r="I13" s="3">
        <v>8689.25</v>
      </c>
      <c r="J13" s="3">
        <v>8689.24</v>
      </c>
      <c r="K13" s="3">
        <v>8689.24</v>
      </c>
      <c r="L13" s="3">
        <v>8689.24</v>
      </c>
      <c r="M13" s="3">
        <v>13033.87</v>
      </c>
      <c r="N13" s="3">
        <v>8819.57</v>
      </c>
      <c r="O13" s="3">
        <f t="shared" si="0"/>
        <v>112133.19</v>
      </c>
    </row>
    <row r="14" spans="1:15">
      <c r="A14" s="15" t="s">
        <v>749</v>
      </c>
      <c r="B14" s="15" t="s">
        <v>136</v>
      </c>
      <c r="C14" s="3">
        <v>2612.46</v>
      </c>
      <c r="D14" s="3">
        <v>4251.0300000000007</v>
      </c>
      <c r="E14" s="3">
        <v>4023.88</v>
      </c>
      <c r="F14" s="3">
        <v>3477.98</v>
      </c>
      <c r="G14" s="3">
        <v>2460.0699999999997</v>
      </c>
      <c r="H14" s="3">
        <v>3019.13</v>
      </c>
      <c r="I14" s="3">
        <v>2927.62</v>
      </c>
      <c r="J14" s="3">
        <v>3152.87</v>
      </c>
      <c r="K14" s="3">
        <v>3571.19</v>
      </c>
      <c r="L14" s="3">
        <v>2615.04</v>
      </c>
      <c r="M14" s="3">
        <v>5107.91</v>
      </c>
      <c r="N14" s="3">
        <v>4882.03</v>
      </c>
      <c r="O14" s="3">
        <f t="shared" si="0"/>
        <v>42101.209999999992</v>
      </c>
    </row>
    <row r="15" spans="1:15">
      <c r="A15" s="15" t="s">
        <v>477</v>
      </c>
      <c r="B15" s="15" t="s">
        <v>4</v>
      </c>
      <c r="C15" s="3">
        <v>55700.810000000005</v>
      </c>
      <c r="D15" s="3">
        <v>53760.68</v>
      </c>
      <c r="E15" s="3">
        <v>54664.89</v>
      </c>
      <c r="F15" s="3">
        <v>52172.61</v>
      </c>
      <c r="G15" s="3">
        <v>56029.25</v>
      </c>
      <c r="H15" s="3">
        <v>84168.59</v>
      </c>
      <c r="I15" s="3">
        <v>76294.62999999999</v>
      </c>
      <c r="J15" s="3">
        <v>73137.16</v>
      </c>
      <c r="K15" s="3">
        <v>69813.3</v>
      </c>
      <c r="L15" s="3">
        <v>72837.63</v>
      </c>
      <c r="M15" s="3">
        <v>104086.49</v>
      </c>
      <c r="N15" s="3">
        <v>52494.58</v>
      </c>
      <c r="O15" s="3">
        <f t="shared" si="0"/>
        <v>805160.62</v>
      </c>
    </row>
    <row r="16" spans="1:15">
      <c r="A16" s="15" t="s">
        <v>750</v>
      </c>
      <c r="B16" s="15" t="s">
        <v>137</v>
      </c>
      <c r="C16" s="3">
        <v>13186.8</v>
      </c>
      <c r="D16" s="3">
        <v>13186.8</v>
      </c>
      <c r="E16" s="3">
        <v>13186.8</v>
      </c>
      <c r="F16" s="3">
        <v>13318.66</v>
      </c>
      <c r="G16" s="3">
        <v>13450.56</v>
      </c>
      <c r="H16" s="3">
        <v>20175.830000000002</v>
      </c>
      <c r="I16" s="3">
        <v>13450.54</v>
      </c>
      <c r="J16" s="3">
        <v>13555.58</v>
      </c>
      <c r="K16" s="3">
        <v>13450.56</v>
      </c>
      <c r="L16" s="3">
        <v>13450.53</v>
      </c>
      <c r="M16" s="3">
        <v>20175.84</v>
      </c>
      <c r="N16" s="3">
        <v>13450.54</v>
      </c>
      <c r="O16" s="3">
        <f t="shared" si="0"/>
        <v>174039.04000000001</v>
      </c>
    </row>
    <row r="17" spans="1:15">
      <c r="A17" s="15" t="s">
        <v>751</v>
      </c>
      <c r="B17" s="15" t="s">
        <v>138</v>
      </c>
      <c r="C17" s="3">
        <v>12793.2</v>
      </c>
      <c r="D17" s="3">
        <v>12639.02</v>
      </c>
      <c r="E17" s="3">
        <v>12588.72</v>
      </c>
      <c r="F17" s="3">
        <v>12807.64</v>
      </c>
      <c r="G17" s="3">
        <v>13186.18</v>
      </c>
      <c r="H17" s="3">
        <v>19494.670000000002</v>
      </c>
      <c r="I17" s="3">
        <v>12980.220000000001</v>
      </c>
      <c r="J17" s="3">
        <v>12992.04</v>
      </c>
      <c r="K17" s="3">
        <v>13047.75</v>
      </c>
      <c r="L17" s="3">
        <v>13219.94</v>
      </c>
      <c r="M17" s="3">
        <v>19667.84</v>
      </c>
      <c r="N17" s="3">
        <v>13073.98</v>
      </c>
      <c r="O17" s="3">
        <f t="shared" si="0"/>
        <v>168491.2</v>
      </c>
    </row>
    <row r="18" spans="1:15">
      <c r="A18" s="15" t="s">
        <v>585</v>
      </c>
      <c r="B18" s="15" t="s">
        <v>6</v>
      </c>
      <c r="C18" s="3">
        <v>109149.01999999999</v>
      </c>
      <c r="D18" s="3">
        <v>108793.01000000001</v>
      </c>
      <c r="E18" s="3">
        <v>107930.50999999998</v>
      </c>
      <c r="F18" s="3">
        <v>114163.26</v>
      </c>
      <c r="G18" s="3">
        <v>122692.29</v>
      </c>
      <c r="H18" s="3">
        <v>173225.72</v>
      </c>
      <c r="I18" s="3">
        <v>109470.56</v>
      </c>
      <c r="J18" s="3">
        <v>109380.05000000002</v>
      </c>
      <c r="K18" s="3">
        <v>109207.35</v>
      </c>
      <c r="L18" s="3">
        <v>114313.72000000002</v>
      </c>
      <c r="M18" s="3">
        <v>167320.21</v>
      </c>
      <c r="N18" s="3">
        <v>110406.59</v>
      </c>
      <c r="O18" s="3">
        <f t="shared" si="0"/>
        <v>1456052.29</v>
      </c>
    </row>
    <row r="19" spans="1:15">
      <c r="A19" s="15" t="s">
        <v>479</v>
      </c>
      <c r="B19" s="15" t="s">
        <v>148</v>
      </c>
      <c r="C19" s="3">
        <v>15684.46</v>
      </c>
      <c r="D19" s="3">
        <v>16923.02</v>
      </c>
      <c r="E19" s="3">
        <v>14167.54</v>
      </c>
      <c r="F19" s="3">
        <v>15633.28</v>
      </c>
      <c r="G19" s="3">
        <v>19429.25</v>
      </c>
      <c r="H19" s="3">
        <v>26973.49</v>
      </c>
      <c r="I19" s="3">
        <v>23097.29</v>
      </c>
      <c r="J19" s="3">
        <v>18665.91</v>
      </c>
      <c r="K19" s="3">
        <v>16569.489999999998</v>
      </c>
      <c r="L19" s="3">
        <v>26491.86</v>
      </c>
      <c r="M19" s="3">
        <v>29509.230000000003</v>
      </c>
      <c r="N19" s="3">
        <v>12258.34</v>
      </c>
      <c r="O19" s="3">
        <f t="shared" si="0"/>
        <v>235403.16000000003</v>
      </c>
    </row>
    <row r="20" spans="1:15">
      <c r="A20" s="15" t="s">
        <v>554</v>
      </c>
      <c r="B20" s="15" t="s">
        <v>149</v>
      </c>
      <c r="C20" s="3">
        <v>7261.29</v>
      </c>
      <c r="D20" s="3">
        <v>7460.6900000000005</v>
      </c>
      <c r="E20" s="3">
        <v>7486.66</v>
      </c>
      <c r="F20" s="3">
        <v>7399.64</v>
      </c>
      <c r="G20" s="3">
        <v>7886.81</v>
      </c>
      <c r="H20" s="3">
        <v>11981.75</v>
      </c>
      <c r="I20" s="3">
        <v>8212.39</v>
      </c>
      <c r="J20" s="3">
        <v>8277.75</v>
      </c>
      <c r="K20" s="3">
        <v>7847.86</v>
      </c>
      <c r="L20" s="3">
        <v>7824.01</v>
      </c>
      <c r="M20" s="3">
        <v>11735.1</v>
      </c>
      <c r="N20" s="3">
        <v>8016.36</v>
      </c>
      <c r="O20" s="3">
        <f t="shared" si="0"/>
        <v>101390.31</v>
      </c>
    </row>
    <row r="21" spans="1:15">
      <c r="A21" s="15" t="s">
        <v>762</v>
      </c>
      <c r="B21" s="15" t="s">
        <v>151</v>
      </c>
      <c r="C21" s="3">
        <v>6498.6699999999992</v>
      </c>
      <c r="D21" s="3">
        <v>10817.17</v>
      </c>
      <c r="E21" s="3">
        <v>7576.25</v>
      </c>
      <c r="F21" s="3">
        <v>13646.439999999999</v>
      </c>
      <c r="G21" s="3">
        <v>21347.73</v>
      </c>
      <c r="H21" s="3">
        <v>15732.529999999999</v>
      </c>
      <c r="I21" s="3">
        <v>10170.36</v>
      </c>
      <c r="J21" s="3">
        <v>7256.0300000000007</v>
      </c>
      <c r="K21" s="3">
        <v>6671.7900000000009</v>
      </c>
      <c r="L21" s="3">
        <v>7209.9500000000007</v>
      </c>
      <c r="M21" s="3">
        <v>13125.79</v>
      </c>
      <c r="N21" s="3">
        <v>10660.599999999999</v>
      </c>
      <c r="O21" s="3">
        <f t="shared" si="0"/>
        <v>130713.31</v>
      </c>
    </row>
    <row r="22" spans="1:15">
      <c r="A22" s="15" t="s">
        <v>763</v>
      </c>
      <c r="B22" s="15" t="s">
        <v>152</v>
      </c>
      <c r="C22" s="3">
        <v>251202.81999999998</v>
      </c>
      <c r="D22" s="3">
        <v>267019.76</v>
      </c>
      <c r="E22" s="3">
        <v>267483.18000000005</v>
      </c>
      <c r="F22" s="3">
        <v>281996.56</v>
      </c>
      <c r="G22" s="3">
        <v>301383.36</v>
      </c>
      <c r="H22" s="3">
        <v>426560.16</v>
      </c>
      <c r="I22" s="3">
        <v>285931.52999999997</v>
      </c>
      <c r="J22" s="3">
        <v>317167.21000000002</v>
      </c>
      <c r="K22" s="3">
        <v>314042.64</v>
      </c>
      <c r="L22" s="3">
        <v>320402.21999999997</v>
      </c>
      <c r="M22" s="3">
        <v>466446.00000000006</v>
      </c>
      <c r="N22" s="3">
        <v>313610.76999999996</v>
      </c>
      <c r="O22" s="3">
        <f t="shared" si="0"/>
        <v>3813246.2100000004</v>
      </c>
    </row>
    <row r="23" spans="1:15">
      <c r="A23" s="15" t="s">
        <v>555</v>
      </c>
      <c r="B23" s="15" t="s">
        <v>8</v>
      </c>
      <c r="C23" s="3">
        <v>-244680.22</v>
      </c>
      <c r="D23" s="3">
        <v>-255531.62000000002</v>
      </c>
      <c r="E23" s="3">
        <v>-257328.83000000002</v>
      </c>
      <c r="F23" s="3">
        <v>-270902.95999999996</v>
      </c>
      <c r="G23" s="3">
        <v>-289123.67000000004</v>
      </c>
      <c r="H23" s="3">
        <v>-410032.72000000003</v>
      </c>
      <c r="I23" s="3">
        <v>-273405.44</v>
      </c>
      <c r="J23" s="3">
        <v>-292909.23</v>
      </c>
      <c r="K23" s="3">
        <v>-287319.57</v>
      </c>
      <c r="L23" s="3">
        <v>-303155.41000000003</v>
      </c>
      <c r="M23" s="3">
        <v>-442526.58999999997</v>
      </c>
      <c r="N23" s="3">
        <v>-299044.47999999998</v>
      </c>
      <c r="O23" s="3">
        <f t="shared" si="0"/>
        <v>-3625960.7399999998</v>
      </c>
    </row>
    <row r="24" spans="1:15">
      <c r="A24" s="15" t="s">
        <v>941</v>
      </c>
      <c r="B24" s="15" t="s">
        <v>153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2557.6400000000003</v>
      </c>
      <c r="L24" s="3">
        <v>0</v>
      </c>
      <c r="M24" s="3">
        <v>0</v>
      </c>
      <c r="N24" s="3">
        <v>0</v>
      </c>
      <c r="O24" s="3">
        <f t="shared" si="0"/>
        <v>2557.6400000000003</v>
      </c>
    </row>
    <row r="25" spans="1:15">
      <c r="A25" s="15" t="s">
        <v>588</v>
      </c>
      <c r="B25" s="15" t="s">
        <v>15</v>
      </c>
      <c r="C25" s="3">
        <v>5675.13</v>
      </c>
      <c r="D25" s="3">
        <v>16212.169999999998</v>
      </c>
      <c r="E25" s="3">
        <v>5008.41</v>
      </c>
      <c r="F25" s="3">
        <v>14532.690000000002</v>
      </c>
      <c r="G25" s="3">
        <v>17386.660000000003</v>
      </c>
      <c r="H25" s="3">
        <v>-57013.67</v>
      </c>
      <c r="I25" s="3">
        <v>14917.260000000002</v>
      </c>
      <c r="J25" s="3">
        <v>5432.8399999999983</v>
      </c>
      <c r="K25" s="3">
        <v>5382.6500000000005</v>
      </c>
      <c r="L25" s="3">
        <v>13984.520000000002</v>
      </c>
      <c r="M25" s="3">
        <v>-40701.480000000003</v>
      </c>
      <c r="N25" s="3">
        <v>-285.08000000000004</v>
      </c>
      <c r="O25" s="3">
        <f t="shared" si="0"/>
        <v>532.10000000000753</v>
      </c>
    </row>
    <row r="26" spans="1:15">
      <c r="A26" s="15" t="s">
        <v>482</v>
      </c>
      <c r="B26" s="15" t="s">
        <v>16</v>
      </c>
      <c r="C26" s="3">
        <v>986.29</v>
      </c>
      <c r="D26" s="3">
        <v>2910.03</v>
      </c>
      <c r="E26" s="3">
        <v>-531.56999999999994</v>
      </c>
      <c r="F26" s="3">
        <v>2296.17</v>
      </c>
      <c r="G26" s="3">
        <v>4220.53</v>
      </c>
      <c r="H26" s="3">
        <v>-9104.91</v>
      </c>
      <c r="I26" s="3">
        <v>4743.34</v>
      </c>
      <c r="J26" s="3">
        <v>-839.2600000000001</v>
      </c>
      <c r="K26" s="3">
        <v>-114.91000000000003</v>
      </c>
      <c r="L26" s="3">
        <v>7610.38</v>
      </c>
      <c r="M26" s="3">
        <v>-10976.920000000002</v>
      </c>
      <c r="N26" s="3">
        <v>-1853.62</v>
      </c>
      <c r="O26" s="3">
        <f t="shared" si="0"/>
        <v>-654.45000000000164</v>
      </c>
    </row>
    <row r="27" spans="1:15">
      <c r="A27" s="15" t="s">
        <v>556</v>
      </c>
      <c r="B27" s="15" t="s">
        <v>168</v>
      </c>
      <c r="C27" s="3">
        <v>361.26</v>
      </c>
      <c r="D27" s="3">
        <v>1178.92</v>
      </c>
      <c r="E27" s="3">
        <v>386.02</v>
      </c>
      <c r="F27" s="3">
        <v>696.45</v>
      </c>
      <c r="G27" s="3">
        <v>1080.99</v>
      </c>
      <c r="H27" s="3">
        <v>-3523.81</v>
      </c>
      <c r="I27" s="3">
        <v>1287.9999999999998</v>
      </c>
      <c r="J27" s="3">
        <v>440.03000000000003</v>
      </c>
      <c r="K27" s="3">
        <v>198.94</v>
      </c>
      <c r="L27" s="3">
        <v>770.48</v>
      </c>
      <c r="M27" s="3">
        <v>-2738.56</v>
      </c>
      <c r="N27" s="3">
        <v>48.24</v>
      </c>
      <c r="O27" s="3">
        <f t="shared" si="0"/>
        <v>186.96000000000026</v>
      </c>
    </row>
    <row r="28" spans="1:15">
      <c r="A28" s="15" t="s">
        <v>774</v>
      </c>
      <c r="B28" s="15" t="s">
        <v>17</v>
      </c>
      <c r="C28" s="3">
        <v>-148.76</v>
      </c>
      <c r="D28" s="3">
        <v>2918.13</v>
      </c>
      <c r="E28" s="3">
        <v>-1079.6000000000001</v>
      </c>
      <c r="F28" s="3">
        <v>4399.7299999999996</v>
      </c>
      <c r="G28" s="3">
        <v>6755.55</v>
      </c>
      <c r="H28" s="3">
        <v>-12321.320000000002</v>
      </c>
      <c r="I28" s="3">
        <v>1446.0500000000002</v>
      </c>
      <c r="J28" s="3">
        <v>-802.92000000000007</v>
      </c>
      <c r="K28" s="3">
        <v>70.689999999999969</v>
      </c>
      <c r="L28" s="3">
        <v>990.05000000000007</v>
      </c>
      <c r="M28" s="3">
        <v>-2138.3200000000002</v>
      </c>
      <c r="N28" s="3">
        <v>477.51</v>
      </c>
      <c r="O28" s="3">
        <f t="shared" si="0"/>
        <v>566.78999999999792</v>
      </c>
    </row>
    <row r="29" spans="1:15">
      <c r="A29" s="15" t="s">
        <v>775</v>
      </c>
      <c r="B29" s="15" t="s">
        <v>154</v>
      </c>
      <c r="C29" s="3">
        <v>0</v>
      </c>
      <c r="D29" s="3">
        <v>0</v>
      </c>
      <c r="E29" s="3">
        <v>20.3</v>
      </c>
      <c r="F29" s="3">
        <v>-20.3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210.24</v>
      </c>
      <c r="M29" s="3">
        <v>-210.24</v>
      </c>
      <c r="N29" s="3">
        <v>0</v>
      </c>
      <c r="O29" s="3">
        <f t="shared" si="0"/>
        <v>0</v>
      </c>
    </row>
    <row r="30" spans="1:15">
      <c r="A30" s="15" t="s">
        <v>776</v>
      </c>
      <c r="B30" s="15" t="s">
        <v>374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19.75</v>
      </c>
      <c r="O30" s="3">
        <f t="shared" si="0"/>
        <v>19.75</v>
      </c>
    </row>
    <row r="31" spans="1:15">
      <c r="A31" s="15" t="s">
        <v>777</v>
      </c>
      <c r="B31" s="15" t="s">
        <v>155</v>
      </c>
      <c r="C31" s="3">
        <v>3.5800000000000018</v>
      </c>
      <c r="D31" s="3">
        <v>-333.45</v>
      </c>
      <c r="E31" s="3">
        <v>-235.63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f t="shared" si="0"/>
        <v>-565.5</v>
      </c>
    </row>
    <row r="32" spans="1:15">
      <c r="A32" s="15" t="s">
        <v>483</v>
      </c>
      <c r="B32" s="15" t="s">
        <v>112</v>
      </c>
      <c r="C32" s="3">
        <v>420.79</v>
      </c>
      <c r="D32" s="3">
        <v>1262.3499999999999</v>
      </c>
      <c r="E32" s="3">
        <v>420.8</v>
      </c>
      <c r="F32" s="3">
        <v>923.62</v>
      </c>
      <c r="G32" s="3">
        <v>950.98</v>
      </c>
      <c r="H32" s="3">
        <v>-3910.16</v>
      </c>
      <c r="I32" s="3">
        <v>1303.3900000000001</v>
      </c>
      <c r="J32" s="3">
        <v>434.46</v>
      </c>
      <c r="K32" s="3">
        <v>434.46</v>
      </c>
      <c r="L32" s="3">
        <v>868.92</v>
      </c>
      <c r="M32" s="3">
        <v>-3041.23</v>
      </c>
      <c r="N32" s="3">
        <v>32.58</v>
      </c>
      <c r="O32" s="3">
        <f t="shared" si="0"/>
        <v>100.96000000000011</v>
      </c>
    </row>
    <row r="33" spans="1:15">
      <c r="A33" s="15" t="s">
        <v>778</v>
      </c>
      <c r="B33" s="15" t="s">
        <v>156</v>
      </c>
      <c r="C33" s="3">
        <v>-167.95000000000002</v>
      </c>
      <c r="D33" s="3">
        <v>1129.22</v>
      </c>
      <c r="E33" s="3">
        <v>98.99</v>
      </c>
      <c r="F33" s="3">
        <v>74.839999999999975</v>
      </c>
      <c r="G33" s="3">
        <v>-364.74999999999994</v>
      </c>
      <c r="H33" s="3">
        <v>-1218.8399999999999</v>
      </c>
      <c r="I33" s="3">
        <v>667.85</v>
      </c>
      <c r="J33" s="3">
        <v>247.74</v>
      </c>
      <c r="K33" s="3">
        <v>366.82</v>
      </c>
      <c r="L33" s="3">
        <v>-216.59</v>
      </c>
      <c r="M33" s="3">
        <v>-717.7</v>
      </c>
      <c r="N33" s="3">
        <v>369.19</v>
      </c>
      <c r="O33" s="3">
        <f t="shared" si="0"/>
        <v>268.82</v>
      </c>
    </row>
    <row r="34" spans="1:15">
      <c r="A34" s="15" t="s">
        <v>484</v>
      </c>
      <c r="B34" s="15" t="s">
        <v>12</v>
      </c>
      <c r="C34" s="3">
        <v>3628.04</v>
      </c>
      <c r="D34" s="3">
        <v>7482.0599999999995</v>
      </c>
      <c r="E34" s="3">
        <v>3140.1499999999996</v>
      </c>
      <c r="F34" s="3">
        <v>3971.12</v>
      </c>
      <c r="G34" s="3">
        <v>7916.91</v>
      </c>
      <c r="H34" s="3">
        <v>-25192.39</v>
      </c>
      <c r="I34" s="3">
        <v>16489.77</v>
      </c>
      <c r="J34" s="3">
        <v>2393.87</v>
      </c>
      <c r="K34" s="3">
        <v>1994.94</v>
      </c>
      <c r="L34" s="3">
        <v>8795.91</v>
      </c>
      <c r="M34" s="3">
        <v>-26354.83</v>
      </c>
      <c r="N34" s="3">
        <v>-4224.09</v>
      </c>
      <c r="O34" s="3">
        <f t="shared" si="0"/>
        <v>41.459999999995489</v>
      </c>
    </row>
    <row r="35" spans="1:15">
      <c r="A35" s="15" t="s">
        <v>779</v>
      </c>
      <c r="B35" s="15" t="s">
        <v>157</v>
      </c>
      <c r="C35" s="3">
        <v>659.34</v>
      </c>
      <c r="D35" s="3">
        <v>1978.02</v>
      </c>
      <c r="E35" s="3">
        <v>659.34</v>
      </c>
      <c r="F35" s="3">
        <v>1397.8</v>
      </c>
      <c r="G35" s="3">
        <v>1424.19</v>
      </c>
      <c r="H35" s="3">
        <v>-6052.75</v>
      </c>
      <c r="I35" s="3">
        <v>2017.58</v>
      </c>
      <c r="J35" s="3">
        <v>719.79</v>
      </c>
      <c r="K35" s="3">
        <v>625.27</v>
      </c>
      <c r="L35" s="3">
        <v>1345.04</v>
      </c>
      <c r="M35" s="3">
        <v>-4707.68</v>
      </c>
      <c r="N35" s="3">
        <v>0</v>
      </c>
      <c r="O35" s="3">
        <f t="shared" si="0"/>
        <v>65.940000000000509</v>
      </c>
    </row>
    <row r="36" spans="1:15">
      <c r="A36" s="15" t="s">
        <v>780</v>
      </c>
      <c r="B36" s="15" t="s">
        <v>158</v>
      </c>
      <c r="C36" s="3">
        <v>588.63</v>
      </c>
      <c r="D36" s="3">
        <v>1849.6000000000001</v>
      </c>
      <c r="E36" s="3">
        <v>606.79999999999995</v>
      </c>
      <c r="F36" s="3">
        <v>1390.23</v>
      </c>
      <c r="G36" s="3">
        <v>1545.73</v>
      </c>
      <c r="H36" s="3">
        <v>-5981.21</v>
      </c>
      <c r="I36" s="3">
        <v>1942.9699999999998</v>
      </c>
      <c r="J36" s="3">
        <v>654.34</v>
      </c>
      <c r="K36" s="3">
        <v>677.46</v>
      </c>
      <c r="L36" s="3">
        <v>1408.09</v>
      </c>
      <c r="M36" s="3">
        <v>-4654</v>
      </c>
      <c r="N36" s="3">
        <v>-9.4699999999999989</v>
      </c>
      <c r="O36" s="3">
        <f t="shared" si="0"/>
        <v>19.169999999999419</v>
      </c>
    </row>
    <row r="37" spans="1:15">
      <c r="A37" s="15" t="s">
        <v>1254</v>
      </c>
      <c r="B37" s="15" t="s">
        <v>1255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f t="shared" si="0"/>
        <v>0</v>
      </c>
    </row>
    <row r="38" spans="1:15">
      <c r="A38" s="15" t="s">
        <v>559</v>
      </c>
      <c r="B38" s="15" t="s">
        <v>19</v>
      </c>
      <c r="C38" s="3">
        <v>182514.22</v>
      </c>
      <c r="D38" s="3">
        <v>178127.2</v>
      </c>
      <c r="E38" s="3">
        <v>181330.79</v>
      </c>
      <c r="F38" s="3">
        <v>195843.79</v>
      </c>
      <c r="G38" s="3">
        <v>210993.68</v>
      </c>
      <c r="H38" s="3">
        <v>317605.34000000003</v>
      </c>
      <c r="I38" s="3">
        <v>210341.53</v>
      </c>
      <c r="J38" s="3">
        <v>210157.64</v>
      </c>
      <c r="K38" s="3">
        <v>209632</v>
      </c>
      <c r="L38" s="3">
        <v>221450.61</v>
      </c>
      <c r="M38" s="3">
        <v>312180.62</v>
      </c>
      <c r="N38" s="3">
        <v>207522.51</v>
      </c>
      <c r="O38" s="3">
        <f t="shared" si="0"/>
        <v>2637699.9300000006</v>
      </c>
    </row>
    <row r="39" spans="1:15">
      <c r="A39" s="15" t="s">
        <v>781</v>
      </c>
      <c r="B39" s="15" t="s">
        <v>170</v>
      </c>
      <c r="C39" s="3">
        <v>-189036.81999999995</v>
      </c>
      <c r="D39" s="3">
        <v>-189615.34</v>
      </c>
      <c r="E39" s="3">
        <v>-191485.14</v>
      </c>
      <c r="F39" s="3">
        <v>-206937.38999999998</v>
      </c>
      <c r="G39" s="3">
        <v>-223253.37000000005</v>
      </c>
      <c r="H39" s="3">
        <v>-334132.78000000003</v>
      </c>
      <c r="I39" s="3">
        <v>-222867.62</v>
      </c>
      <c r="J39" s="3">
        <v>-234415.62</v>
      </c>
      <c r="K39" s="3">
        <v>-236355.07</v>
      </c>
      <c r="L39" s="3">
        <v>-238697.41999999998</v>
      </c>
      <c r="M39" s="3">
        <v>-336100.03</v>
      </c>
      <c r="N39" s="3">
        <v>-222088.8</v>
      </c>
      <c r="O39" s="3">
        <f t="shared" si="0"/>
        <v>-2824985.4000000004</v>
      </c>
    </row>
    <row r="40" spans="1:15">
      <c r="A40" s="15" t="s">
        <v>1033</v>
      </c>
      <c r="B40" s="15" t="s">
        <v>171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-2557.6400000000003</v>
      </c>
      <c r="L40" s="3">
        <v>0</v>
      </c>
      <c r="M40" s="3">
        <v>0</v>
      </c>
      <c r="N40" s="3">
        <v>0</v>
      </c>
      <c r="O40" s="3">
        <f t="shared" si="0"/>
        <v>-2557.6400000000003</v>
      </c>
    </row>
    <row r="41" spans="1:15" s="2" customFormat="1">
      <c r="A41" t="s">
        <v>321</v>
      </c>
      <c r="B41" s="1" t="s">
        <v>321</v>
      </c>
      <c r="C41" s="17">
        <v>245205.71999999997</v>
      </c>
      <c r="D41" s="17">
        <v>273357.81000000006</v>
      </c>
      <c r="E41" s="17">
        <v>238575.57999999996</v>
      </c>
      <c r="F41" s="17">
        <v>270834.34999999998</v>
      </c>
      <c r="G41" s="17">
        <v>306088.17</v>
      </c>
      <c r="H41" s="17">
        <v>243486.51</v>
      </c>
      <c r="I41" s="17">
        <v>310109.06999999995</v>
      </c>
      <c r="J41" s="17">
        <v>263787.52000000014</v>
      </c>
      <c r="K41" s="17">
        <v>258504.84999999992</v>
      </c>
      <c r="L41" s="17">
        <v>302769.36000000004</v>
      </c>
      <c r="M41" s="17">
        <v>287521.32000000018</v>
      </c>
      <c r="N41" s="17">
        <v>228716.60000000003</v>
      </c>
      <c r="O41" s="17">
        <f t="shared" si="0"/>
        <v>3228956.8600000003</v>
      </c>
    </row>
    <row r="42" spans="1:15" s="2" customFormat="1">
      <c r="A42"/>
      <c r="B42" s="1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>
        <f t="shared" si="0"/>
        <v>0</v>
      </c>
    </row>
    <row r="43" spans="1:15">
      <c r="A43" s="15" t="s">
        <v>488</v>
      </c>
      <c r="B43" s="15" t="s">
        <v>23</v>
      </c>
      <c r="C43" s="3">
        <v>7782.3700000000008</v>
      </c>
      <c r="D43" s="3">
        <v>8702.9600000000009</v>
      </c>
      <c r="E43" s="3">
        <v>7567.3199999999988</v>
      </c>
      <c r="F43" s="3">
        <v>6757.6200000000008</v>
      </c>
      <c r="G43" s="3">
        <v>7566.43</v>
      </c>
      <c r="H43" s="3">
        <v>6041.8300000000008</v>
      </c>
      <c r="I43" s="3">
        <v>7671.8700000000008</v>
      </c>
      <c r="J43" s="3">
        <v>6529.99</v>
      </c>
      <c r="K43" s="3">
        <v>6405.8099999999995</v>
      </c>
      <c r="L43" s="3">
        <v>7526.0500000000011</v>
      </c>
      <c r="M43" s="3">
        <v>7135.7199999999993</v>
      </c>
      <c r="N43" s="3">
        <v>5708.1600000000008</v>
      </c>
      <c r="O43" s="3">
        <f t="shared" si="0"/>
        <v>85396.13</v>
      </c>
    </row>
    <row r="44" spans="1:15">
      <c r="A44" s="15" t="s">
        <v>489</v>
      </c>
      <c r="B44" s="15" t="s">
        <v>24</v>
      </c>
      <c r="C44" s="3">
        <v>4432.6099999999997</v>
      </c>
      <c r="D44" s="3">
        <v>4925.25</v>
      </c>
      <c r="E44" s="3">
        <v>4315.5200000000004</v>
      </c>
      <c r="F44" s="3">
        <v>4143.6099999999997</v>
      </c>
      <c r="G44" s="3">
        <v>4817.9699999999993</v>
      </c>
      <c r="H44" s="3">
        <v>3788.9</v>
      </c>
      <c r="I44" s="3">
        <v>4869.68</v>
      </c>
      <c r="J44" s="3">
        <v>4134.5599999999995</v>
      </c>
      <c r="K44" s="3">
        <v>4039.1900000000005</v>
      </c>
      <c r="L44" s="3">
        <v>4686.33</v>
      </c>
      <c r="M44" s="3">
        <v>4471.8500000000013</v>
      </c>
      <c r="N44" s="3">
        <v>3496.54</v>
      </c>
      <c r="O44" s="3">
        <f t="shared" si="0"/>
        <v>52122.01</v>
      </c>
    </row>
    <row r="45" spans="1:15">
      <c r="A45" s="15" t="s">
        <v>591</v>
      </c>
      <c r="B45" s="15" t="s">
        <v>25</v>
      </c>
      <c r="C45" s="3">
        <v>-2944.45</v>
      </c>
      <c r="D45" s="3">
        <v>-6536.24</v>
      </c>
      <c r="E45" s="3">
        <v>-3685.78</v>
      </c>
      <c r="F45" s="3">
        <v>-3798.19</v>
      </c>
      <c r="G45" s="3">
        <v>-3720.04</v>
      </c>
      <c r="H45" s="3">
        <v>-1771.55</v>
      </c>
      <c r="I45" s="3">
        <v>-4930.53</v>
      </c>
      <c r="J45" s="3">
        <v>-2638.53</v>
      </c>
      <c r="K45" s="3">
        <v>-1234.1600000000001</v>
      </c>
      <c r="L45" s="3">
        <v>-4259.6099999999997</v>
      </c>
      <c r="M45" s="3">
        <v>-4524.3900000000003</v>
      </c>
      <c r="N45" s="3">
        <v>-2161.2800000000002</v>
      </c>
      <c r="O45" s="3">
        <f t="shared" si="0"/>
        <v>-42204.749999999993</v>
      </c>
    </row>
    <row r="46" spans="1:15">
      <c r="A46" s="15" t="s">
        <v>592</v>
      </c>
      <c r="B46" s="15" t="s">
        <v>26</v>
      </c>
      <c r="C46" s="3">
        <v>-2360.73</v>
      </c>
      <c r="D46" s="3">
        <v>-4237.63</v>
      </c>
      <c r="E46" s="3">
        <v>-2753.84</v>
      </c>
      <c r="F46" s="3">
        <v>-1271.42</v>
      </c>
      <c r="G46" s="3">
        <v>-1236.17</v>
      </c>
      <c r="H46" s="3">
        <v>-214.38</v>
      </c>
      <c r="I46" s="3">
        <v>-1822.04</v>
      </c>
      <c r="J46" s="3">
        <v>-698.09</v>
      </c>
      <c r="K46" s="3">
        <v>24.94</v>
      </c>
      <c r="L46" s="3">
        <v>-1570.41</v>
      </c>
      <c r="M46" s="3">
        <v>-1646.59</v>
      </c>
      <c r="N46" s="3">
        <v>-443.25</v>
      </c>
      <c r="O46" s="3">
        <f t="shared" si="0"/>
        <v>-18229.609999999997</v>
      </c>
    </row>
    <row r="47" spans="1:15">
      <c r="A47" s="15" t="s">
        <v>593</v>
      </c>
      <c r="B47" s="15" t="s">
        <v>27</v>
      </c>
      <c r="C47" s="3">
        <v>-906.63</v>
      </c>
      <c r="D47" s="3">
        <v>3043.63</v>
      </c>
      <c r="E47" s="3">
        <v>1886.36</v>
      </c>
      <c r="F47" s="3">
        <v>8157.44</v>
      </c>
      <c r="G47" s="3">
        <v>-847.52</v>
      </c>
      <c r="H47" s="3">
        <v>-36743.96</v>
      </c>
      <c r="I47" s="3">
        <v>-1365.97</v>
      </c>
      <c r="J47" s="3">
        <v>-256.38</v>
      </c>
      <c r="K47" s="3">
        <v>1909.6</v>
      </c>
      <c r="L47" s="3">
        <v>77.36</v>
      </c>
      <c r="M47" s="3">
        <v>-332.45</v>
      </c>
      <c r="N47" s="3">
        <v>783.64</v>
      </c>
      <c r="O47" s="3">
        <f t="shared" si="0"/>
        <v>-24594.880000000005</v>
      </c>
    </row>
    <row r="48" spans="1:15">
      <c r="A48" s="15" t="s">
        <v>594</v>
      </c>
      <c r="B48" s="15" t="s">
        <v>28</v>
      </c>
      <c r="C48" s="3">
        <v>8719.9499999999989</v>
      </c>
      <c r="D48" s="3">
        <v>9850.2999999999993</v>
      </c>
      <c r="E48" s="3">
        <v>8938.880000000001</v>
      </c>
      <c r="F48" s="3">
        <v>7711.2800000000007</v>
      </c>
      <c r="G48" s="3">
        <v>7672.86</v>
      </c>
      <c r="H48" s="3">
        <v>7372.0599999999995</v>
      </c>
      <c r="I48" s="3">
        <v>8326.48</v>
      </c>
      <c r="J48" s="3">
        <v>7138.31</v>
      </c>
      <c r="K48" s="3">
        <v>6927.8799999999992</v>
      </c>
      <c r="L48" s="3">
        <v>7273.43</v>
      </c>
      <c r="M48" s="3">
        <v>7883.8099999999995</v>
      </c>
      <c r="N48" s="3">
        <v>7167.9</v>
      </c>
      <c r="O48" s="3">
        <f t="shared" si="0"/>
        <v>94983.139999999985</v>
      </c>
    </row>
    <row r="49" spans="1:15">
      <c r="A49" s="15" t="s">
        <v>490</v>
      </c>
      <c r="B49" s="15" t="s">
        <v>29</v>
      </c>
      <c r="C49" s="3">
        <v>43530.17</v>
      </c>
      <c r="D49" s="3">
        <v>48581.14</v>
      </c>
      <c r="E49" s="3">
        <v>42343.990000000005</v>
      </c>
      <c r="F49" s="3">
        <v>49977.670000000006</v>
      </c>
      <c r="G49" s="3">
        <v>56222</v>
      </c>
      <c r="H49" s="3">
        <v>44807.880000000005</v>
      </c>
      <c r="I49" s="3">
        <v>56982.900000000009</v>
      </c>
      <c r="J49" s="3">
        <v>48486.289999999994</v>
      </c>
      <c r="K49" s="3">
        <v>47539.53</v>
      </c>
      <c r="L49" s="3">
        <v>55766.05</v>
      </c>
      <c r="M49" s="3">
        <v>52915.880000000005</v>
      </c>
      <c r="N49" s="3">
        <v>42210.770000000004</v>
      </c>
      <c r="O49" s="3">
        <f t="shared" si="0"/>
        <v>589364.27</v>
      </c>
    </row>
    <row r="50" spans="1:15">
      <c r="A50" s="15" t="s">
        <v>595</v>
      </c>
      <c r="B50" s="15" t="s">
        <v>30</v>
      </c>
      <c r="C50" s="3">
        <v>14812.37</v>
      </c>
      <c r="D50" s="3">
        <v>-24451.98</v>
      </c>
      <c r="E50" s="3">
        <v>12018.77</v>
      </c>
      <c r="F50" s="3">
        <v>-17925.7</v>
      </c>
      <c r="G50" s="3">
        <v>-24901.64</v>
      </c>
      <c r="H50" s="3">
        <v>-21240.97</v>
      </c>
      <c r="I50" s="3">
        <v>33678.49</v>
      </c>
      <c r="J50" s="3">
        <v>-33223.85</v>
      </c>
      <c r="K50" s="3">
        <v>-20197.12</v>
      </c>
      <c r="L50" s="3">
        <v>-34408.870000000003</v>
      </c>
      <c r="M50" s="3">
        <v>-105485.82</v>
      </c>
      <c r="N50" s="3">
        <v>-28586.880000000001</v>
      </c>
      <c r="O50" s="3">
        <f t="shared" si="0"/>
        <v>-249913.2</v>
      </c>
    </row>
    <row r="51" spans="1:15">
      <c r="A51" s="15" t="s">
        <v>491</v>
      </c>
      <c r="B51" s="15" t="s">
        <v>31</v>
      </c>
      <c r="C51" s="3">
        <v>9748.119999999999</v>
      </c>
      <c r="D51" s="3">
        <v>10888.55</v>
      </c>
      <c r="E51" s="3">
        <v>9480.9299999999985</v>
      </c>
      <c r="F51" s="3">
        <v>10661.410000000002</v>
      </c>
      <c r="G51" s="3">
        <v>12188.569999999998</v>
      </c>
      <c r="H51" s="3">
        <v>9650.65</v>
      </c>
      <c r="I51" s="3">
        <v>12336.759999999998</v>
      </c>
      <c r="J51" s="3">
        <v>10485.96</v>
      </c>
      <c r="K51" s="3">
        <v>10263.07</v>
      </c>
      <c r="L51" s="3">
        <v>11974.4</v>
      </c>
      <c r="M51" s="3">
        <v>11393.57</v>
      </c>
      <c r="N51" s="3">
        <v>9000.67</v>
      </c>
      <c r="O51" s="3">
        <f t="shared" si="0"/>
        <v>128072.66000000002</v>
      </c>
    </row>
    <row r="52" spans="1:15">
      <c r="A52" s="15" t="s">
        <v>596</v>
      </c>
      <c r="B52" s="15" t="s">
        <v>32</v>
      </c>
      <c r="C52" s="3">
        <v>2083.46</v>
      </c>
      <c r="D52" s="3">
        <v>-911.05</v>
      </c>
      <c r="E52" s="3">
        <v>-1527.91</v>
      </c>
      <c r="F52" s="3">
        <v>2432.7800000000002</v>
      </c>
      <c r="G52" s="3">
        <v>2697.98</v>
      </c>
      <c r="H52" s="3">
        <v>3328.27</v>
      </c>
      <c r="I52" s="3">
        <v>3726.65</v>
      </c>
      <c r="J52" s="3">
        <v>4000.29</v>
      </c>
      <c r="K52" s="3">
        <v>7109.36</v>
      </c>
      <c r="L52" s="3">
        <v>131.96</v>
      </c>
      <c r="M52" s="3">
        <v>2876.92</v>
      </c>
      <c r="N52" s="3">
        <v>3144.11</v>
      </c>
      <c r="O52" s="3">
        <f t="shared" si="0"/>
        <v>29092.82</v>
      </c>
    </row>
    <row r="53" spans="1:15">
      <c r="A53" s="15" t="s">
        <v>597</v>
      </c>
      <c r="B53" s="15" t="s">
        <v>349</v>
      </c>
      <c r="C53" s="3">
        <v>449.21</v>
      </c>
      <c r="D53" s="3">
        <v>935.02</v>
      </c>
      <c r="E53" s="3">
        <v>919.01</v>
      </c>
      <c r="F53" s="3">
        <v>0</v>
      </c>
      <c r="G53" s="3">
        <v>658.57</v>
      </c>
      <c r="H53" s="3">
        <v>4.46</v>
      </c>
      <c r="I53" s="3">
        <v>2501.58</v>
      </c>
      <c r="J53" s="3">
        <v>1535.17</v>
      </c>
      <c r="K53" s="3">
        <v>-1760.29</v>
      </c>
      <c r="L53" s="3">
        <v>874.81</v>
      </c>
      <c r="M53" s="3">
        <v>934.58</v>
      </c>
      <c r="N53" s="3">
        <v>927.44</v>
      </c>
      <c r="O53" s="3">
        <f t="shared" si="0"/>
        <v>7979.5600000000013</v>
      </c>
    </row>
    <row r="54" spans="1:15">
      <c r="A54" s="15" t="s">
        <v>492</v>
      </c>
      <c r="B54" s="15" t="s">
        <v>33</v>
      </c>
      <c r="C54" s="3">
        <v>3622.17</v>
      </c>
      <c r="D54" s="3">
        <v>4018.2</v>
      </c>
      <c r="E54" s="3">
        <v>3527.6600000000008</v>
      </c>
      <c r="F54" s="3">
        <v>4610.17</v>
      </c>
      <c r="G54" s="3">
        <v>5387.33</v>
      </c>
      <c r="H54" s="3">
        <v>4228.1899999999996</v>
      </c>
      <c r="I54" s="3">
        <v>5442.9699999999993</v>
      </c>
      <c r="J54" s="3">
        <v>4619.74</v>
      </c>
      <c r="K54" s="3">
        <v>4510.7999999999993</v>
      </c>
      <c r="L54" s="3">
        <v>5224.7800000000007</v>
      </c>
      <c r="M54" s="3">
        <v>4989.8799999999992</v>
      </c>
      <c r="N54" s="3">
        <v>3889.7400000000002</v>
      </c>
      <c r="O54" s="3">
        <f t="shared" si="0"/>
        <v>54071.62999999999</v>
      </c>
    </row>
    <row r="55" spans="1:15">
      <c r="A55" s="15" t="s">
        <v>598</v>
      </c>
      <c r="B55" s="15" t="s">
        <v>34</v>
      </c>
      <c r="C55" s="3">
        <v>3275.15</v>
      </c>
      <c r="D55" s="3">
        <v>2026.47</v>
      </c>
      <c r="E55" s="3">
        <v>3535.95</v>
      </c>
      <c r="F55" s="3">
        <v>1869.31</v>
      </c>
      <c r="G55" s="3">
        <v>2496.6999999999998</v>
      </c>
      <c r="H55" s="3">
        <v>13129.59</v>
      </c>
      <c r="I55" s="3">
        <v>2768.59</v>
      </c>
      <c r="J55" s="3">
        <v>4483.93</v>
      </c>
      <c r="K55" s="3">
        <v>5226.76</v>
      </c>
      <c r="L55" s="3">
        <v>2850.28</v>
      </c>
      <c r="M55" s="3">
        <v>13418.35</v>
      </c>
      <c r="N55" s="3">
        <v>5412.92</v>
      </c>
      <c r="O55" s="3">
        <f t="shared" si="0"/>
        <v>60494</v>
      </c>
    </row>
    <row r="56" spans="1:15">
      <c r="A56" s="15" t="s">
        <v>493</v>
      </c>
      <c r="B56" s="15" t="s">
        <v>35</v>
      </c>
      <c r="C56" s="3">
        <v>490.41</v>
      </c>
      <c r="D56" s="3">
        <v>546.70999999999992</v>
      </c>
      <c r="E56" s="3">
        <v>477.15</v>
      </c>
      <c r="F56" s="3">
        <v>650.01</v>
      </c>
      <c r="G56" s="3">
        <v>734.6099999999999</v>
      </c>
      <c r="H56" s="3">
        <v>584.36</v>
      </c>
      <c r="I56" s="3">
        <v>744.25</v>
      </c>
      <c r="J56" s="3">
        <v>633.1099999999999</v>
      </c>
      <c r="K56" s="3">
        <v>620.42999999999995</v>
      </c>
      <c r="L56" s="3">
        <v>726.63999999999987</v>
      </c>
      <c r="M56" s="3">
        <v>690.0100000000001</v>
      </c>
      <c r="N56" s="3">
        <v>548.91999999999985</v>
      </c>
      <c r="O56" s="3">
        <f t="shared" si="0"/>
        <v>7446.6100000000006</v>
      </c>
    </row>
    <row r="57" spans="1:15">
      <c r="A57" s="15" t="s">
        <v>599</v>
      </c>
      <c r="B57" s="15" t="s">
        <v>36</v>
      </c>
      <c r="C57" s="3">
        <v>-96.63</v>
      </c>
      <c r="D57" s="3">
        <v>-247.45</v>
      </c>
      <c r="E57" s="3">
        <v>7596.38</v>
      </c>
      <c r="F57" s="3">
        <v>-29</v>
      </c>
      <c r="G57" s="3">
        <v>-24.26</v>
      </c>
      <c r="H57" s="3">
        <v>6178.81</v>
      </c>
      <c r="I57" s="3">
        <v>-68.16</v>
      </c>
      <c r="J57" s="3">
        <v>7.11</v>
      </c>
      <c r="K57" s="3">
        <v>6436.03</v>
      </c>
      <c r="L57" s="3">
        <v>1815.09</v>
      </c>
      <c r="M57" s="3">
        <v>1993.8</v>
      </c>
      <c r="N57" s="3">
        <v>2210.0700000000002</v>
      </c>
      <c r="O57" s="3">
        <f t="shared" si="0"/>
        <v>25771.79</v>
      </c>
    </row>
    <row r="58" spans="1:15">
      <c r="A58" s="15" t="s">
        <v>494</v>
      </c>
      <c r="B58" s="15" t="s">
        <v>37</v>
      </c>
      <c r="C58" s="3">
        <v>1569.3500000000004</v>
      </c>
      <c r="D58" s="3">
        <v>1749.47</v>
      </c>
      <c r="E58" s="3">
        <v>1526.9199999999998</v>
      </c>
      <c r="F58" s="3">
        <v>1814.55</v>
      </c>
      <c r="G58" s="3">
        <v>2050.7999999999997</v>
      </c>
      <c r="H58" s="3">
        <v>1631.3399999999997</v>
      </c>
      <c r="I58" s="3">
        <v>2077.7400000000002</v>
      </c>
      <c r="J58" s="3">
        <v>1767.3799999999999</v>
      </c>
      <c r="K58" s="3">
        <v>1732</v>
      </c>
      <c r="L58" s="3">
        <v>2028.5500000000004</v>
      </c>
      <c r="M58" s="3">
        <v>1926.4</v>
      </c>
      <c r="N58" s="3">
        <v>1532.4099999999999</v>
      </c>
      <c r="O58" s="3">
        <f t="shared" si="0"/>
        <v>21406.91</v>
      </c>
    </row>
    <row r="59" spans="1:15">
      <c r="A59" s="15" t="s">
        <v>600</v>
      </c>
      <c r="B59" s="15" t="s">
        <v>38</v>
      </c>
      <c r="C59" s="3">
        <v>-3655.88</v>
      </c>
      <c r="D59" s="3">
        <v>-4319.84</v>
      </c>
      <c r="E59" s="3">
        <v>6246.24</v>
      </c>
      <c r="F59" s="3">
        <v>-4303.55</v>
      </c>
      <c r="G59" s="3">
        <v>-4260.6000000000004</v>
      </c>
      <c r="H59" s="3">
        <v>5371.05</v>
      </c>
      <c r="I59" s="3">
        <v>-4657.63</v>
      </c>
      <c r="J59" s="3">
        <v>-3983.33</v>
      </c>
      <c r="K59" s="3">
        <v>5944.87</v>
      </c>
      <c r="L59" s="3">
        <v>-1200.57</v>
      </c>
      <c r="M59" s="3">
        <v>-1285.52</v>
      </c>
      <c r="N59" s="3">
        <v>-644.51</v>
      </c>
      <c r="O59" s="3">
        <f t="shared" si="0"/>
        <v>-10749.270000000002</v>
      </c>
    </row>
    <row r="60" spans="1:15">
      <c r="A60" s="15" t="s">
        <v>495</v>
      </c>
      <c r="B60" s="15" t="s">
        <v>350</v>
      </c>
      <c r="C60" s="3">
        <v>-33260.46</v>
      </c>
      <c r="D60" s="3">
        <v>-37730.680000000008</v>
      </c>
      <c r="E60" s="3">
        <v>-32249.279999999999</v>
      </c>
      <c r="F60" s="3">
        <v>-31132.229999999996</v>
      </c>
      <c r="G60" s="3">
        <v>-32203.309999999998</v>
      </c>
      <c r="H60" s="3">
        <v>-26581.899999999998</v>
      </c>
      <c r="I60" s="3">
        <v>-32881.68</v>
      </c>
      <c r="J60" s="3">
        <v>-28141.4</v>
      </c>
      <c r="K60" s="3">
        <v>-27854.439999999995</v>
      </c>
      <c r="L60" s="3">
        <v>-33607.97</v>
      </c>
      <c r="M60" s="3">
        <v>-31439.9</v>
      </c>
      <c r="N60" s="3">
        <v>-26349.709999999995</v>
      </c>
      <c r="O60" s="3">
        <f t="shared" si="0"/>
        <v>-373432.96</v>
      </c>
    </row>
    <row r="61" spans="1:15">
      <c r="A61" s="15" t="s">
        <v>601</v>
      </c>
      <c r="B61" s="15" t="s">
        <v>351</v>
      </c>
      <c r="C61" s="3">
        <v>17265.37</v>
      </c>
      <c r="D61" s="3">
        <v>35784.18</v>
      </c>
      <c r="E61" s="3">
        <v>21101.86</v>
      </c>
      <c r="F61" s="3">
        <v>-4427.6499999999996</v>
      </c>
      <c r="G61" s="3">
        <v>-4702.09</v>
      </c>
      <c r="H61" s="3">
        <v>-17659.13</v>
      </c>
      <c r="I61" s="3">
        <v>1333.17</v>
      </c>
      <c r="J61" s="3">
        <v>-10608.45</v>
      </c>
      <c r="K61" s="3">
        <v>-17638.48</v>
      </c>
      <c r="L61" s="3">
        <v>101.78</v>
      </c>
      <c r="M61" s="3">
        <v>749.34</v>
      </c>
      <c r="N61" s="3">
        <v>-14057.31</v>
      </c>
      <c r="O61" s="3">
        <f t="shared" si="0"/>
        <v>7242.5900000000092</v>
      </c>
    </row>
    <row r="62" spans="1:15">
      <c r="A62" s="15" t="s">
        <v>602</v>
      </c>
      <c r="B62" s="15" t="s">
        <v>352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-406.91999999999996</v>
      </c>
      <c r="L62" s="3">
        <v>406.91999999999996</v>
      </c>
      <c r="M62" s="3">
        <v>0</v>
      </c>
      <c r="N62" s="3">
        <v>0</v>
      </c>
      <c r="O62" s="3">
        <f t="shared" si="0"/>
        <v>0</v>
      </c>
    </row>
    <row r="63" spans="1:15">
      <c r="A63" s="15" t="s">
        <v>496</v>
      </c>
      <c r="B63" s="15" t="s">
        <v>353</v>
      </c>
      <c r="C63" s="3">
        <v>-4437.24</v>
      </c>
      <c r="D63" s="3">
        <v>-4961.59</v>
      </c>
      <c r="E63" s="3">
        <v>-4314.670000000001</v>
      </c>
      <c r="F63" s="3">
        <v>-3143.94</v>
      </c>
      <c r="G63" s="3">
        <v>-3519.99</v>
      </c>
      <c r="H63" s="3">
        <v>-2810.83</v>
      </c>
      <c r="I63" s="3">
        <v>-3569.06</v>
      </c>
      <c r="J63" s="3">
        <v>-3037.83</v>
      </c>
      <c r="K63" s="3">
        <v>-2980.0999999999995</v>
      </c>
      <c r="L63" s="3">
        <v>-3501.3500000000004</v>
      </c>
      <c r="M63" s="3">
        <v>-3319.7100000000009</v>
      </c>
      <c r="N63" s="3">
        <v>-2655.67</v>
      </c>
      <c r="O63" s="3">
        <f t="shared" si="0"/>
        <v>-42251.979999999996</v>
      </c>
    </row>
    <row r="64" spans="1:15">
      <c r="A64" s="15" t="s">
        <v>603</v>
      </c>
      <c r="B64" s="15" t="s">
        <v>354</v>
      </c>
      <c r="C64" s="3">
        <v>6645.25</v>
      </c>
      <c r="D64" s="3">
        <v>8786.26</v>
      </c>
      <c r="E64" s="3">
        <v>7121.28</v>
      </c>
      <c r="F64" s="3">
        <v>5154.12</v>
      </c>
      <c r="G64" s="3">
        <v>5094.51</v>
      </c>
      <c r="H64" s="3">
        <v>4314.3500000000004</v>
      </c>
      <c r="I64" s="3">
        <v>5825.82</v>
      </c>
      <c r="J64" s="3">
        <v>4503.5</v>
      </c>
      <c r="K64" s="3">
        <v>4043.6</v>
      </c>
      <c r="L64" s="3">
        <v>4987.74</v>
      </c>
      <c r="M64" s="3">
        <v>5520.79</v>
      </c>
      <c r="N64" s="3">
        <v>4346.6099999999997</v>
      </c>
      <c r="O64" s="3">
        <f t="shared" si="0"/>
        <v>66343.829999999987</v>
      </c>
    </row>
    <row r="65" spans="1:15">
      <c r="A65" s="15" t="s">
        <v>604</v>
      </c>
      <c r="B65" s="15" t="s">
        <v>355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-33.25</v>
      </c>
      <c r="L65" s="3">
        <v>33.25</v>
      </c>
      <c r="M65" s="3">
        <v>0</v>
      </c>
      <c r="N65" s="3">
        <v>0</v>
      </c>
      <c r="O65" s="3">
        <f t="shared" si="0"/>
        <v>0</v>
      </c>
    </row>
    <row r="66" spans="1:15" s="2" customFormat="1">
      <c r="A66" t="s">
        <v>322</v>
      </c>
      <c r="B66" s="1" t="s">
        <v>322</v>
      </c>
      <c r="C66" s="17">
        <v>76763.939999999988</v>
      </c>
      <c r="D66" s="17">
        <v>56441.68</v>
      </c>
      <c r="E66" s="17">
        <v>94072.739999999991</v>
      </c>
      <c r="F66" s="17">
        <v>37908.290000000008</v>
      </c>
      <c r="G66" s="17">
        <v>32172.71</v>
      </c>
      <c r="H66" s="17">
        <v>3409.0200000000004</v>
      </c>
      <c r="I66" s="17">
        <v>98991.879999999976</v>
      </c>
      <c r="J66" s="17">
        <v>15737.479999999987</v>
      </c>
      <c r="K66" s="17">
        <v>40629.11</v>
      </c>
      <c r="L66" s="17">
        <v>27936.639999999999</v>
      </c>
      <c r="M66" s="17">
        <v>-31133.48000000001</v>
      </c>
      <c r="N66" s="17">
        <v>15481.290000000008</v>
      </c>
      <c r="O66" s="17">
        <f t="shared" si="0"/>
        <v>468411.30000000005</v>
      </c>
    </row>
    <row r="67" spans="1:15" s="2" customFormat="1">
      <c r="A67"/>
      <c r="B67" s="1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>
        <f t="shared" si="0"/>
        <v>0</v>
      </c>
    </row>
    <row r="68" spans="1:15">
      <c r="A68" s="15" t="s">
        <v>498</v>
      </c>
      <c r="B68" s="15" t="s">
        <v>39</v>
      </c>
      <c r="C68" s="3">
        <v>15195.37</v>
      </c>
      <c r="D68" s="3">
        <v>13585.6</v>
      </c>
      <c r="E68" s="3">
        <v>9365.9699999999993</v>
      </c>
      <c r="F68" s="3">
        <v>5270.22</v>
      </c>
      <c r="G68" s="3">
        <v>3593.32</v>
      </c>
      <c r="H68" s="3">
        <v>1663.94</v>
      </c>
      <c r="I68" s="3">
        <v>1602.77</v>
      </c>
      <c r="J68" s="3">
        <v>516.09</v>
      </c>
      <c r="K68" s="3">
        <v>10399.41</v>
      </c>
      <c r="L68" s="3">
        <v>-197.47</v>
      </c>
      <c r="M68" s="3">
        <v>6660.56</v>
      </c>
      <c r="N68" s="3">
        <v>8331.14</v>
      </c>
      <c r="O68" s="3">
        <f t="shared" si="0"/>
        <v>75986.92</v>
      </c>
    </row>
    <row r="69" spans="1:15">
      <c r="A69" s="15" t="s">
        <v>1256</v>
      </c>
      <c r="B69" s="15" t="s">
        <v>1257</v>
      </c>
      <c r="C69" s="3">
        <v>0</v>
      </c>
      <c r="D69" s="3">
        <v>6150</v>
      </c>
      <c r="E69" s="3">
        <v>1647.8</v>
      </c>
      <c r="F69" s="3">
        <v>0</v>
      </c>
      <c r="G69" s="3">
        <v>1200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f t="shared" si="0"/>
        <v>8997.7999999999993</v>
      </c>
    </row>
    <row r="70" spans="1:15">
      <c r="A70" s="15" t="s">
        <v>783</v>
      </c>
      <c r="B70" s="15" t="s">
        <v>173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296.73</v>
      </c>
      <c r="N70" s="3">
        <v>251.98</v>
      </c>
      <c r="O70" s="3">
        <f t="shared" si="0"/>
        <v>548.71</v>
      </c>
    </row>
    <row r="71" spans="1:15">
      <c r="A71" s="15" t="s">
        <v>784</v>
      </c>
      <c r="B71" s="15" t="s">
        <v>174</v>
      </c>
      <c r="C71" s="3">
        <v>99.36</v>
      </c>
      <c r="D71" s="3">
        <v>0</v>
      </c>
      <c r="E71" s="3">
        <v>0</v>
      </c>
      <c r="F71" s="3">
        <v>214.36</v>
      </c>
      <c r="G71" s="3">
        <v>300.8</v>
      </c>
      <c r="H71" s="3">
        <v>217.08</v>
      </c>
      <c r="I71" s="3">
        <v>864.26</v>
      </c>
      <c r="J71" s="3">
        <v>393.34000000000003</v>
      </c>
      <c r="K71" s="3">
        <v>1038.0899999999999</v>
      </c>
      <c r="L71" s="3">
        <v>325.41000000000003</v>
      </c>
      <c r="M71" s="3">
        <v>0</v>
      </c>
      <c r="N71" s="3">
        <v>0</v>
      </c>
      <c r="O71" s="3">
        <f t="shared" si="0"/>
        <v>3452.7</v>
      </c>
    </row>
    <row r="72" spans="1:15">
      <c r="A72" s="15" t="s">
        <v>785</v>
      </c>
      <c r="B72" s="15" t="s">
        <v>375</v>
      </c>
      <c r="C72" s="3">
        <v>0</v>
      </c>
      <c r="D72" s="3">
        <v>0</v>
      </c>
      <c r="E72" s="3">
        <v>0</v>
      </c>
      <c r="F72" s="3">
        <v>160.79</v>
      </c>
      <c r="G72" s="3">
        <v>445.64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377.36</v>
      </c>
      <c r="N72" s="3">
        <v>0</v>
      </c>
      <c r="O72" s="3">
        <f t="shared" si="0"/>
        <v>983.79</v>
      </c>
    </row>
    <row r="73" spans="1:15">
      <c r="A73" s="15" t="s">
        <v>782</v>
      </c>
      <c r="B73" s="15" t="s">
        <v>176</v>
      </c>
      <c r="C73" s="3">
        <v>83.84</v>
      </c>
      <c r="D73" s="3">
        <v>353.84</v>
      </c>
      <c r="E73" s="3">
        <v>203.06</v>
      </c>
      <c r="F73" s="3">
        <v>400.21</v>
      </c>
      <c r="G73" s="3">
        <v>82.62</v>
      </c>
      <c r="H73" s="3">
        <v>811.02</v>
      </c>
      <c r="I73" s="3">
        <v>27.71</v>
      </c>
      <c r="J73" s="3">
        <v>519.41999999999996</v>
      </c>
      <c r="K73" s="3">
        <v>1999.78</v>
      </c>
      <c r="L73" s="3">
        <v>331.40999999999997</v>
      </c>
      <c r="M73" s="3">
        <v>0</v>
      </c>
      <c r="N73" s="3">
        <v>373.02</v>
      </c>
      <c r="O73" s="3">
        <f t="shared" si="0"/>
        <v>5185.93</v>
      </c>
    </row>
    <row r="74" spans="1:15">
      <c r="A74" s="15" t="s">
        <v>788</v>
      </c>
      <c r="B74" s="15" t="s">
        <v>177</v>
      </c>
      <c r="C74" s="3">
        <v>-47.79</v>
      </c>
      <c r="D74" s="3">
        <v>-201.69</v>
      </c>
      <c r="E74" s="3">
        <v>-116.98</v>
      </c>
      <c r="F74" s="3">
        <v>-116.06</v>
      </c>
      <c r="G74" s="3">
        <v>-23.96</v>
      </c>
      <c r="H74" s="3">
        <v>-235.19</v>
      </c>
      <c r="I74" s="3">
        <v>-22.72</v>
      </c>
      <c r="J74" s="3">
        <v>-132.85</v>
      </c>
      <c r="K74" s="3">
        <v>-1641.21</v>
      </c>
      <c r="L74" s="3">
        <v>-238.99</v>
      </c>
      <c r="M74" s="3">
        <v>0</v>
      </c>
      <c r="N74" s="3">
        <v>-305.88</v>
      </c>
      <c r="O74" s="3">
        <f t="shared" si="0"/>
        <v>-3083.3199999999997</v>
      </c>
    </row>
    <row r="75" spans="1:15">
      <c r="A75" s="15" t="s">
        <v>789</v>
      </c>
      <c r="B75" s="15" t="s">
        <v>179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-266.95999999999998</v>
      </c>
      <c r="N75" s="3">
        <v>-226.68</v>
      </c>
      <c r="O75" s="3">
        <f t="shared" ref="O75:O138" si="1">SUM(C75:N75)</f>
        <v>-493.64</v>
      </c>
    </row>
    <row r="76" spans="1:15">
      <c r="A76" s="15" t="s">
        <v>790</v>
      </c>
      <c r="B76" s="15" t="s">
        <v>180</v>
      </c>
      <c r="C76" s="3">
        <v>-56.72</v>
      </c>
      <c r="D76" s="3">
        <v>0</v>
      </c>
      <c r="E76" s="3">
        <v>0</v>
      </c>
      <c r="F76" s="3">
        <v>-62.16</v>
      </c>
      <c r="G76" s="3">
        <v>-87.23</v>
      </c>
      <c r="H76" s="3">
        <v>-62.95</v>
      </c>
      <c r="I76" s="3">
        <v>-708.69</v>
      </c>
      <c r="J76" s="3">
        <v>-344.45</v>
      </c>
      <c r="K76" s="3">
        <v>-917.63</v>
      </c>
      <c r="L76" s="3">
        <v>-215.65</v>
      </c>
      <c r="M76" s="3">
        <v>0</v>
      </c>
      <c r="N76" s="3">
        <v>0</v>
      </c>
      <c r="O76" s="3">
        <f t="shared" si="1"/>
        <v>-2455.48</v>
      </c>
    </row>
    <row r="77" spans="1:15">
      <c r="A77" s="15" t="s">
        <v>791</v>
      </c>
      <c r="B77" s="15" t="s">
        <v>376</v>
      </c>
      <c r="C77" s="3">
        <v>0</v>
      </c>
      <c r="D77" s="3">
        <v>0</v>
      </c>
      <c r="E77" s="3">
        <v>0</v>
      </c>
      <c r="F77" s="3">
        <v>-46.63</v>
      </c>
      <c r="G77" s="3">
        <v>-129.24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-97.3</v>
      </c>
      <c r="N77" s="3">
        <v>0</v>
      </c>
      <c r="O77" s="3">
        <f t="shared" si="1"/>
        <v>-273.17</v>
      </c>
    </row>
    <row r="78" spans="1:15">
      <c r="A78" s="15" t="s">
        <v>1258</v>
      </c>
      <c r="B78" s="15" t="s">
        <v>1259</v>
      </c>
      <c r="C78" s="3">
        <v>-48237.079999999994</v>
      </c>
      <c r="D78" s="3">
        <v>-20889.170000000002</v>
      </c>
      <c r="E78" s="3">
        <v>0</v>
      </c>
      <c r="F78" s="3">
        <v>-12500.339999999998</v>
      </c>
      <c r="G78" s="3">
        <v>-5038.3599999999997</v>
      </c>
      <c r="H78" s="3">
        <v>-5209.9899999999989</v>
      </c>
      <c r="I78" s="3">
        <v>-14731.65</v>
      </c>
      <c r="J78" s="3">
        <v>-13781.28</v>
      </c>
      <c r="K78" s="3">
        <v>-14731.65</v>
      </c>
      <c r="L78" s="3">
        <v>-14256.399999999998</v>
      </c>
      <c r="M78" s="3">
        <v>-147318.84</v>
      </c>
      <c r="N78" s="3">
        <v>-21699.41</v>
      </c>
      <c r="O78" s="3">
        <f t="shared" si="1"/>
        <v>-318394.17</v>
      </c>
    </row>
    <row r="79" spans="1:15">
      <c r="A79" s="15" t="s">
        <v>609</v>
      </c>
      <c r="B79" s="15" t="s">
        <v>42</v>
      </c>
      <c r="C79" s="3">
        <v>467000</v>
      </c>
      <c r="D79" s="3">
        <v>643128</v>
      </c>
      <c r="E79" s="3">
        <v>0</v>
      </c>
      <c r="F79" s="3">
        <v>151903.16</v>
      </c>
      <c r="G79" s="3">
        <v>186703.55</v>
      </c>
      <c r="H79" s="3">
        <v>235559.98</v>
      </c>
      <c r="I79" s="3">
        <v>257574.93</v>
      </c>
      <c r="J79" s="3">
        <v>239962.97</v>
      </c>
      <c r="K79" s="3">
        <v>193731.57</v>
      </c>
      <c r="L79" s="3">
        <v>173918.11</v>
      </c>
      <c r="M79" s="3">
        <v>1499297.53</v>
      </c>
      <c r="N79" s="3">
        <v>-114674.78</v>
      </c>
      <c r="O79" s="3">
        <f t="shared" si="1"/>
        <v>3934105.02</v>
      </c>
    </row>
    <row r="80" spans="1:15">
      <c r="A80" s="15" t="s">
        <v>1260</v>
      </c>
      <c r="B80" s="15" t="s">
        <v>1261</v>
      </c>
      <c r="C80" s="3">
        <v>-267000</v>
      </c>
      <c r="D80" s="3">
        <v>-369399</v>
      </c>
      <c r="E80" s="3">
        <v>0</v>
      </c>
      <c r="F80" s="3">
        <v>-125150.87</v>
      </c>
      <c r="G80" s="3">
        <v>-153822.41</v>
      </c>
      <c r="H80" s="3">
        <v>-194074.53</v>
      </c>
      <c r="I80" s="3">
        <v>-212212.34</v>
      </c>
      <c r="J80" s="3">
        <v>-197702.09</v>
      </c>
      <c r="K80" s="3">
        <v>-159612.70000000001</v>
      </c>
      <c r="L80" s="3">
        <v>-143288.67000000001</v>
      </c>
      <c r="M80" s="3">
        <v>-1235249.97</v>
      </c>
      <c r="N80" s="3">
        <v>144634.99</v>
      </c>
      <c r="O80" s="3">
        <f t="shared" si="1"/>
        <v>-2912877.59</v>
      </c>
    </row>
    <row r="81" spans="1:15">
      <c r="A81" s="15" t="s">
        <v>499</v>
      </c>
      <c r="B81" s="15" t="s">
        <v>43</v>
      </c>
      <c r="C81" s="3">
        <v>73887.51999999999</v>
      </c>
      <c r="D81" s="3">
        <v>38906.209999999992</v>
      </c>
      <c r="E81" s="3">
        <v>0</v>
      </c>
      <c r="F81" s="3">
        <v>40849.189999999995</v>
      </c>
      <c r="G81" s="3">
        <v>13404.569999999998</v>
      </c>
      <c r="H81" s="3">
        <v>13851.419999999998</v>
      </c>
      <c r="I81" s="3">
        <v>13851.419999999998</v>
      </c>
      <c r="J81" s="3">
        <v>12957.799999999996</v>
      </c>
      <c r="K81" s="3">
        <v>13851.419999999998</v>
      </c>
      <c r="L81" s="3">
        <v>13404.569999999998</v>
      </c>
      <c r="M81" s="3">
        <v>128256.27000000003</v>
      </c>
      <c r="N81" s="3">
        <v>23718.35</v>
      </c>
      <c r="O81" s="3">
        <f t="shared" si="1"/>
        <v>386938.73999999993</v>
      </c>
    </row>
    <row r="82" spans="1:15">
      <c r="A82" s="15" t="s">
        <v>500</v>
      </c>
      <c r="B82" s="15" t="s">
        <v>44</v>
      </c>
      <c r="C82" s="3">
        <v>17572.13</v>
      </c>
      <c r="D82" s="3">
        <v>0</v>
      </c>
      <c r="E82" s="3">
        <v>0</v>
      </c>
      <c r="F82" s="3">
        <v>5921.05</v>
      </c>
      <c r="G82" s="3">
        <v>5730.03</v>
      </c>
      <c r="H82" s="3">
        <v>5921.05</v>
      </c>
      <c r="I82" s="3">
        <v>5921.05</v>
      </c>
      <c r="J82" s="3">
        <v>5539.1100000000006</v>
      </c>
      <c r="K82" s="3">
        <v>5921.05</v>
      </c>
      <c r="L82" s="3">
        <v>5730.03</v>
      </c>
      <c r="M82" s="3">
        <v>60936.14</v>
      </c>
      <c r="N82" s="3">
        <v>4998.5499999999993</v>
      </c>
      <c r="O82" s="3">
        <f t="shared" si="1"/>
        <v>124190.19000000002</v>
      </c>
    </row>
    <row r="83" spans="1:15">
      <c r="A83" s="15" t="s">
        <v>501</v>
      </c>
      <c r="B83" s="15" t="s">
        <v>45</v>
      </c>
      <c r="C83" s="3">
        <v>154.78</v>
      </c>
      <c r="D83" s="3">
        <v>0</v>
      </c>
      <c r="E83" s="3">
        <v>0</v>
      </c>
      <c r="F83" s="3">
        <v>52.15</v>
      </c>
      <c r="G83" s="3">
        <v>90.67</v>
      </c>
      <c r="H83" s="3">
        <v>106.34</v>
      </c>
      <c r="I83" s="3">
        <v>106.34</v>
      </c>
      <c r="J83" s="3">
        <v>99.48</v>
      </c>
      <c r="K83" s="3">
        <v>106.34</v>
      </c>
      <c r="L83" s="3">
        <v>102.91</v>
      </c>
      <c r="M83" s="3">
        <v>106.34</v>
      </c>
      <c r="N83" s="3">
        <v>102.91</v>
      </c>
      <c r="O83" s="3">
        <f t="shared" si="1"/>
        <v>1028.2600000000002</v>
      </c>
    </row>
    <row r="84" spans="1:15">
      <c r="A84" s="15" t="s">
        <v>611</v>
      </c>
      <c r="B84" s="15" t="s">
        <v>46</v>
      </c>
      <c r="C84" s="3">
        <v>-2387.3200000000002</v>
      </c>
      <c r="D84" s="3">
        <v>3271.92</v>
      </c>
      <c r="E84" s="3">
        <v>6361.77</v>
      </c>
      <c r="F84" s="3">
        <v>2919.15</v>
      </c>
      <c r="G84" s="3">
        <v>-9862.18</v>
      </c>
      <c r="H84" s="3">
        <v>-5272.02</v>
      </c>
      <c r="I84" s="3">
        <v>-1545.32</v>
      </c>
      <c r="J84" s="3">
        <v>-4427.91</v>
      </c>
      <c r="K84" s="3">
        <v>-3403.71</v>
      </c>
      <c r="L84" s="3">
        <v>5959.58</v>
      </c>
      <c r="M84" s="3">
        <v>6252.24</v>
      </c>
      <c r="N84" s="3">
        <v>-8550.25</v>
      </c>
      <c r="O84" s="3">
        <f t="shared" si="1"/>
        <v>-10684.05</v>
      </c>
    </row>
    <row r="85" spans="1:15">
      <c r="A85" s="15" t="s">
        <v>613</v>
      </c>
      <c r="B85" s="15" t="s">
        <v>48</v>
      </c>
      <c r="C85" s="3">
        <v>2653</v>
      </c>
      <c r="D85" s="3">
        <v>2653</v>
      </c>
      <c r="E85" s="3">
        <v>2653</v>
      </c>
      <c r="F85" s="3">
        <v>1392.92</v>
      </c>
      <c r="G85" s="3">
        <v>1392.92</v>
      </c>
      <c r="H85" s="3">
        <v>1395.3</v>
      </c>
      <c r="I85" s="3">
        <v>1395.3</v>
      </c>
      <c r="J85" s="3">
        <v>1395.3</v>
      </c>
      <c r="K85" s="3">
        <v>1395.3</v>
      </c>
      <c r="L85" s="3">
        <v>1395.3</v>
      </c>
      <c r="M85" s="3">
        <v>1395.3</v>
      </c>
      <c r="N85" s="3">
        <v>1395.3</v>
      </c>
      <c r="O85" s="3">
        <f t="shared" si="1"/>
        <v>20511.939999999995</v>
      </c>
    </row>
    <row r="86" spans="1:15">
      <c r="A86" s="15" t="s">
        <v>1262</v>
      </c>
      <c r="B86" s="15" t="s">
        <v>1263</v>
      </c>
      <c r="C86" s="3">
        <v>-1512.21</v>
      </c>
      <c r="D86" s="3">
        <v>-1512.21</v>
      </c>
      <c r="E86" s="3">
        <v>-1512.21</v>
      </c>
      <c r="F86" s="3">
        <v>-1142.19</v>
      </c>
      <c r="G86" s="3">
        <v>-1142.19</v>
      </c>
      <c r="H86" s="3">
        <v>-1144.1500000000001</v>
      </c>
      <c r="I86" s="3">
        <v>-1144.1500000000001</v>
      </c>
      <c r="J86" s="3">
        <v>-1144.1500000000001</v>
      </c>
      <c r="K86" s="3">
        <v>-1144.1500000000001</v>
      </c>
      <c r="L86" s="3">
        <v>-1144.1500000000001</v>
      </c>
      <c r="M86" s="3">
        <v>-1144.1500000000001</v>
      </c>
      <c r="N86" s="3">
        <v>-1144.1500000000001</v>
      </c>
      <c r="O86" s="3">
        <f t="shared" si="1"/>
        <v>-14830.059999999998</v>
      </c>
    </row>
    <row r="87" spans="1:15">
      <c r="A87" s="15" t="s">
        <v>614</v>
      </c>
      <c r="B87" s="15" t="s">
        <v>360</v>
      </c>
      <c r="C87" s="3">
        <v>3779.7</v>
      </c>
      <c r="D87" s="3">
        <v>3779.7</v>
      </c>
      <c r="E87" s="3">
        <v>3502.2</v>
      </c>
      <c r="F87" s="3">
        <v>3852.67</v>
      </c>
      <c r="G87" s="3">
        <v>3852.67</v>
      </c>
      <c r="H87" s="3">
        <v>3840.34</v>
      </c>
      <c r="I87" s="3">
        <v>3840.34</v>
      </c>
      <c r="J87" s="3">
        <v>3840.34</v>
      </c>
      <c r="K87" s="3">
        <v>3840.34</v>
      </c>
      <c r="L87" s="3">
        <v>3840.34</v>
      </c>
      <c r="M87" s="3">
        <v>3840.34</v>
      </c>
      <c r="N87" s="3">
        <v>3840.34</v>
      </c>
      <c r="O87" s="3">
        <f t="shared" si="1"/>
        <v>45649.319999999992</v>
      </c>
    </row>
    <row r="88" spans="1:15">
      <c r="A88" s="15" t="s">
        <v>1264</v>
      </c>
      <c r="B88" s="15" t="s">
        <v>1265</v>
      </c>
      <c r="C88" s="3">
        <v>-660.74</v>
      </c>
      <c r="D88" s="3">
        <v>-660.74</v>
      </c>
      <c r="E88" s="3">
        <v>-383.24</v>
      </c>
      <c r="F88" s="3">
        <v>-1110.96</v>
      </c>
      <c r="G88" s="3">
        <v>-1110.96</v>
      </c>
      <c r="H88" s="3">
        <v>-1100.8499999999999</v>
      </c>
      <c r="I88" s="3">
        <v>-1100.8499999999999</v>
      </c>
      <c r="J88" s="3">
        <v>-1100.8499999999999</v>
      </c>
      <c r="K88" s="3">
        <v>-1100.8499999999999</v>
      </c>
      <c r="L88" s="3">
        <v>-1100.8499999999999</v>
      </c>
      <c r="M88" s="3">
        <v>-1100.8499999999999</v>
      </c>
      <c r="N88" s="3">
        <v>-1100.8499999999999</v>
      </c>
      <c r="O88" s="3">
        <f t="shared" si="1"/>
        <v>-11632.590000000002</v>
      </c>
    </row>
    <row r="89" spans="1:15">
      <c r="A89" s="15" t="s">
        <v>503</v>
      </c>
      <c r="B89" s="15" t="s">
        <v>113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161.97999999999999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f t="shared" si="1"/>
        <v>161.97999999999999</v>
      </c>
    </row>
    <row r="90" spans="1:15">
      <c r="A90" s="15" t="s">
        <v>1266</v>
      </c>
      <c r="B90" s="15" t="s">
        <v>1267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391.93</v>
      </c>
      <c r="I90" s="3">
        <v>146.83000000000001</v>
      </c>
      <c r="J90" s="3">
        <v>343.62</v>
      </c>
      <c r="K90" s="3">
        <v>0</v>
      </c>
      <c r="L90" s="3">
        <v>0</v>
      </c>
      <c r="M90" s="3">
        <v>0</v>
      </c>
      <c r="N90" s="3">
        <v>0</v>
      </c>
      <c r="O90" s="3">
        <f t="shared" si="1"/>
        <v>882.38</v>
      </c>
    </row>
    <row r="91" spans="1:15">
      <c r="A91" s="15" t="s">
        <v>617</v>
      </c>
      <c r="B91" s="15" t="s">
        <v>51</v>
      </c>
      <c r="C91" s="3">
        <v>107.74</v>
      </c>
      <c r="D91" s="3">
        <v>522.24</v>
      </c>
      <c r="E91" s="3">
        <v>765.06999999999994</v>
      </c>
      <c r="F91" s="3">
        <v>532.72</v>
      </c>
      <c r="G91" s="3">
        <v>58.55</v>
      </c>
      <c r="H91" s="3">
        <v>204.76</v>
      </c>
      <c r="I91" s="3">
        <v>174.54</v>
      </c>
      <c r="J91" s="3">
        <v>433.22999999999996</v>
      </c>
      <c r="K91" s="3">
        <v>119.10999999999999</v>
      </c>
      <c r="L91" s="3">
        <v>-3.63</v>
      </c>
      <c r="M91" s="3">
        <v>-22.58</v>
      </c>
      <c r="N91" s="3">
        <v>61.09</v>
      </c>
      <c r="O91" s="3">
        <f t="shared" si="1"/>
        <v>2952.84</v>
      </c>
    </row>
    <row r="92" spans="1:15">
      <c r="A92" s="15" t="s">
        <v>619</v>
      </c>
      <c r="B92" s="15" t="s">
        <v>183</v>
      </c>
      <c r="C92" s="3">
        <v>542.79999999999995</v>
      </c>
      <c r="D92" s="3">
        <v>897.09</v>
      </c>
      <c r="E92" s="3">
        <v>4953.0200000000004</v>
      </c>
      <c r="F92" s="3">
        <v>860.99</v>
      </c>
      <c r="G92" s="3">
        <v>2422.56</v>
      </c>
      <c r="H92" s="3">
        <v>3789.4900000000002</v>
      </c>
      <c r="I92" s="3">
        <v>1315.1899999999998</v>
      </c>
      <c r="J92" s="3">
        <v>2220.7600000000002</v>
      </c>
      <c r="K92" s="3">
        <v>1369.49</v>
      </c>
      <c r="L92" s="3">
        <v>4352.72</v>
      </c>
      <c r="M92" s="3">
        <v>1826.6</v>
      </c>
      <c r="N92" s="3">
        <v>1911.08</v>
      </c>
      <c r="O92" s="3">
        <f t="shared" si="1"/>
        <v>26461.79</v>
      </c>
    </row>
    <row r="93" spans="1:15">
      <c r="A93" s="15" t="s">
        <v>795</v>
      </c>
      <c r="B93" s="15" t="s">
        <v>185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88.64</v>
      </c>
      <c r="L93" s="3">
        <v>0</v>
      </c>
      <c r="M93" s="3">
        <v>0</v>
      </c>
      <c r="N93" s="3">
        <v>0</v>
      </c>
      <c r="O93" s="3">
        <f t="shared" si="1"/>
        <v>88.64</v>
      </c>
    </row>
    <row r="94" spans="1:15" s="2" customFormat="1">
      <c r="A94" t="s">
        <v>323</v>
      </c>
      <c r="B94" s="1" t="s">
        <v>323</v>
      </c>
      <c r="C94" s="17">
        <v>261174.38</v>
      </c>
      <c r="D94" s="17">
        <v>320584.78999999992</v>
      </c>
      <c r="E94" s="17">
        <v>27439.46</v>
      </c>
      <c r="F94" s="17">
        <v>74200.37</v>
      </c>
      <c r="G94" s="17">
        <v>48061.369999999974</v>
      </c>
      <c r="H94" s="17">
        <v>60814.950000000019</v>
      </c>
      <c r="I94" s="17">
        <v>55354.959999999985</v>
      </c>
      <c r="J94" s="17">
        <v>49587.88</v>
      </c>
      <c r="K94" s="17">
        <v>51308.639999999999</v>
      </c>
      <c r="L94" s="17">
        <v>48914.569999999978</v>
      </c>
      <c r="M94" s="17">
        <v>324044.76000000018</v>
      </c>
      <c r="N94" s="17">
        <v>41916.749999999993</v>
      </c>
      <c r="O94" s="17">
        <f t="shared" si="1"/>
        <v>1363402.8800000001</v>
      </c>
    </row>
    <row r="95" spans="1:15" s="2" customFormat="1">
      <c r="A95"/>
      <c r="B95" s="1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>
        <f t="shared" si="1"/>
        <v>0</v>
      </c>
    </row>
    <row r="96" spans="1:15">
      <c r="A96" s="15" t="s">
        <v>505</v>
      </c>
      <c r="B96" s="15" t="s">
        <v>52</v>
      </c>
      <c r="C96" s="3">
        <v>244.57</v>
      </c>
      <c r="D96" s="3">
        <v>244.57</v>
      </c>
      <c r="E96" s="3">
        <v>244.57</v>
      </c>
      <c r="F96" s="3">
        <v>244.57</v>
      </c>
      <c r="G96" s="3">
        <v>244.57</v>
      </c>
      <c r="H96" s="3">
        <v>244.57</v>
      </c>
      <c r="I96" s="3">
        <v>244.57</v>
      </c>
      <c r="J96" s="3">
        <v>244.57</v>
      </c>
      <c r="K96" s="3">
        <v>260.92</v>
      </c>
      <c r="L96" s="3">
        <v>260.92</v>
      </c>
      <c r="M96" s="3">
        <v>260.92</v>
      </c>
      <c r="N96" s="3">
        <v>260.92</v>
      </c>
      <c r="O96" s="3">
        <f t="shared" si="1"/>
        <v>3000.24</v>
      </c>
    </row>
    <row r="97" spans="1:15">
      <c r="A97" s="15" t="s">
        <v>506</v>
      </c>
      <c r="B97" s="15" t="s">
        <v>53</v>
      </c>
      <c r="C97" s="3">
        <v>413.1</v>
      </c>
      <c r="D97" s="3">
        <v>413.1</v>
      </c>
      <c r="E97" s="3">
        <v>413.1</v>
      </c>
      <c r="F97" s="3">
        <v>413.1</v>
      </c>
      <c r="G97" s="3">
        <v>413.1</v>
      </c>
      <c r="H97" s="3">
        <v>675.27</v>
      </c>
      <c r="I97" s="3">
        <v>413.1</v>
      </c>
      <c r="J97" s="3">
        <v>413.1</v>
      </c>
      <c r="K97" s="3">
        <v>413.1</v>
      </c>
      <c r="L97" s="3">
        <v>480.12</v>
      </c>
      <c r="M97" s="3">
        <v>479.98</v>
      </c>
      <c r="N97" s="3">
        <v>479.98</v>
      </c>
      <c r="O97" s="3">
        <f t="shared" si="1"/>
        <v>5420.15</v>
      </c>
    </row>
    <row r="98" spans="1:15">
      <c r="A98" s="15" t="s">
        <v>797</v>
      </c>
      <c r="B98" s="15" t="s">
        <v>186</v>
      </c>
      <c r="C98" s="3">
        <v>-398.97</v>
      </c>
      <c r="D98" s="3">
        <v>-396.76</v>
      </c>
      <c r="E98" s="3">
        <v>-395.77</v>
      </c>
      <c r="F98" s="3">
        <v>-190.72</v>
      </c>
      <c r="G98" s="3">
        <v>-190.72</v>
      </c>
      <c r="H98" s="3">
        <v>-266.75</v>
      </c>
      <c r="I98" s="3">
        <v>-539.29</v>
      </c>
      <c r="J98" s="3">
        <v>-539.29</v>
      </c>
      <c r="K98" s="3">
        <v>-552.70000000000005</v>
      </c>
      <c r="L98" s="3">
        <v>-607.65</v>
      </c>
      <c r="M98" s="3">
        <v>-607.54</v>
      </c>
      <c r="N98" s="3">
        <v>-607.54</v>
      </c>
      <c r="O98" s="3">
        <f t="shared" si="1"/>
        <v>-5293.7</v>
      </c>
    </row>
    <row r="99" spans="1:15">
      <c r="A99" s="15" t="s">
        <v>1268</v>
      </c>
      <c r="B99" s="15" t="s">
        <v>1269</v>
      </c>
      <c r="C99" s="3">
        <v>0</v>
      </c>
      <c r="D99" s="3">
        <v>0</v>
      </c>
      <c r="E99" s="3">
        <v>3999.7</v>
      </c>
      <c r="F99" s="3">
        <v>60.36</v>
      </c>
      <c r="G99" s="3">
        <v>1008.2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554.5</v>
      </c>
      <c r="N99" s="3">
        <v>0</v>
      </c>
      <c r="O99" s="3">
        <f t="shared" si="1"/>
        <v>5622.76</v>
      </c>
    </row>
    <row r="100" spans="1:15">
      <c r="A100" s="15" t="s">
        <v>961</v>
      </c>
      <c r="B100" s="15" t="s">
        <v>188</v>
      </c>
      <c r="C100" s="3">
        <v>12408.97</v>
      </c>
      <c r="D100" s="3">
        <v>10439.200000000001</v>
      </c>
      <c r="E100" s="3">
        <v>4355.24</v>
      </c>
      <c r="F100" s="3">
        <v>0</v>
      </c>
      <c r="G100" s="3">
        <v>0</v>
      </c>
      <c r="H100" s="3">
        <v>656</v>
      </c>
      <c r="I100" s="3">
        <v>0</v>
      </c>
      <c r="J100" s="3">
        <v>337.04</v>
      </c>
      <c r="K100" s="3">
        <v>0</v>
      </c>
      <c r="L100" s="3">
        <v>0</v>
      </c>
      <c r="M100" s="3">
        <v>0</v>
      </c>
      <c r="N100" s="3">
        <v>1777.85</v>
      </c>
      <c r="O100" s="3">
        <f t="shared" si="1"/>
        <v>29974.299999999996</v>
      </c>
    </row>
    <row r="101" spans="1:15" s="2" customFormat="1">
      <c r="A101" t="s">
        <v>324</v>
      </c>
      <c r="B101" s="1" t="s">
        <v>324</v>
      </c>
      <c r="C101" s="17">
        <v>12667.67</v>
      </c>
      <c r="D101" s="17">
        <v>10700.11</v>
      </c>
      <c r="E101" s="17">
        <v>8616.8399999999983</v>
      </c>
      <c r="F101" s="17">
        <v>527.31000000000006</v>
      </c>
      <c r="G101" s="17">
        <v>1475.15</v>
      </c>
      <c r="H101" s="17">
        <v>1309.0899999999999</v>
      </c>
      <c r="I101" s="17">
        <v>118.38000000000011</v>
      </c>
      <c r="J101" s="17">
        <v>455.42000000000013</v>
      </c>
      <c r="K101" s="17">
        <v>121.31999999999994</v>
      </c>
      <c r="L101" s="17">
        <v>133.38999999999999</v>
      </c>
      <c r="M101" s="17">
        <v>687.86000000000013</v>
      </c>
      <c r="N101" s="17">
        <v>1911.21</v>
      </c>
      <c r="O101" s="17">
        <f t="shared" si="1"/>
        <v>38723.749999999985</v>
      </c>
    </row>
    <row r="102" spans="1:15" s="2" customFormat="1">
      <c r="A102"/>
      <c r="B102" s="1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>
        <f t="shared" si="1"/>
        <v>0</v>
      </c>
    </row>
    <row r="103" spans="1:15">
      <c r="A103" s="15" t="s">
        <v>696</v>
      </c>
      <c r="B103" s="15" t="s">
        <v>1071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1513.86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f t="shared" si="1"/>
        <v>1513.86</v>
      </c>
    </row>
    <row r="104" spans="1:15">
      <c r="A104" s="15" t="s">
        <v>697</v>
      </c>
      <c r="B104" s="15" t="s">
        <v>408</v>
      </c>
      <c r="C104" s="3">
        <v>1563.6600000000003</v>
      </c>
      <c r="D104" s="3">
        <v>0</v>
      </c>
      <c r="E104" s="3">
        <v>0</v>
      </c>
      <c r="F104" s="3">
        <v>366.71</v>
      </c>
      <c r="G104" s="3">
        <v>0</v>
      </c>
      <c r="H104" s="3">
        <v>4602.8900000000003</v>
      </c>
      <c r="I104" s="3">
        <v>4664.6500000000005</v>
      </c>
      <c r="J104" s="3">
        <v>952.32999999999993</v>
      </c>
      <c r="K104" s="3">
        <v>61.65</v>
      </c>
      <c r="L104" s="3">
        <v>11050.61</v>
      </c>
      <c r="M104" s="3">
        <v>5599.18</v>
      </c>
      <c r="N104" s="3">
        <v>16263.470000000001</v>
      </c>
      <c r="O104" s="3">
        <f t="shared" si="1"/>
        <v>45125.15</v>
      </c>
    </row>
    <row r="105" spans="1:15">
      <c r="A105" s="15" t="s">
        <v>507</v>
      </c>
      <c r="B105" s="15" t="s">
        <v>364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-0.03</v>
      </c>
      <c r="M105" s="3">
        <v>0</v>
      </c>
      <c r="N105" s="3">
        <v>0</v>
      </c>
      <c r="O105" s="3">
        <f t="shared" si="1"/>
        <v>-0.03</v>
      </c>
    </row>
    <row r="106" spans="1:15">
      <c r="A106" s="15" t="s">
        <v>801</v>
      </c>
      <c r="B106" s="15" t="s">
        <v>380</v>
      </c>
      <c r="C106" s="3">
        <v>2.94</v>
      </c>
      <c r="D106" s="3">
        <v>7.2</v>
      </c>
      <c r="E106" s="3">
        <v>3.02</v>
      </c>
      <c r="F106" s="3">
        <v>2.2999999999999998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f t="shared" si="1"/>
        <v>15.46</v>
      </c>
    </row>
    <row r="107" spans="1:15">
      <c r="A107" s="15" t="s">
        <v>802</v>
      </c>
      <c r="B107" s="15" t="s">
        <v>381</v>
      </c>
      <c r="C107" s="3">
        <v>74006.509999999995</v>
      </c>
      <c r="D107" s="3">
        <v>74054.460000000006</v>
      </c>
      <c r="E107" s="3">
        <v>74053.06</v>
      </c>
      <c r="F107" s="3">
        <v>88044.56</v>
      </c>
      <c r="G107" s="3">
        <v>88043.930000000022</v>
      </c>
      <c r="H107" s="3">
        <v>88043.060000000012</v>
      </c>
      <c r="I107" s="3">
        <v>87980.450000000012</v>
      </c>
      <c r="J107" s="3">
        <v>89386.650000000023</v>
      </c>
      <c r="K107" s="3">
        <v>89386.61</v>
      </c>
      <c r="L107" s="3">
        <v>89386.62</v>
      </c>
      <c r="M107" s="3">
        <v>89386.66</v>
      </c>
      <c r="N107" s="3">
        <v>63311.17</v>
      </c>
      <c r="O107" s="3">
        <f t="shared" si="1"/>
        <v>995083.74000000011</v>
      </c>
    </row>
    <row r="108" spans="1:15">
      <c r="A108" s="15" t="s">
        <v>803</v>
      </c>
      <c r="B108" s="15" t="s">
        <v>189</v>
      </c>
      <c r="C108" s="3">
        <v>0</v>
      </c>
      <c r="D108" s="3">
        <v>0</v>
      </c>
      <c r="E108" s="3">
        <v>0</v>
      </c>
      <c r="F108" s="3">
        <v>-296.68</v>
      </c>
      <c r="G108" s="3">
        <v>0</v>
      </c>
      <c r="H108" s="3">
        <v>0</v>
      </c>
      <c r="I108" s="3">
        <v>-931.52</v>
      </c>
      <c r="J108" s="3">
        <v>-32.159999999999997</v>
      </c>
      <c r="K108" s="3">
        <v>0</v>
      </c>
      <c r="L108" s="3">
        <v>-1870.87</v>
      </c>
      <c r="M108" s="3">
        <v>-223.1</v>
      </c>
      <c r="N108" s="3">
        <v>-292</v>
      </c>
      <c r="O108" s="3">
        <f t="shared" si="1"/>
        <v>-3646.33</v>
      </c>
    </row>
    <row r="109" spans="1:15">
      <c r="A109" s="15" t="s">
        <v>1270</v>
      </c>
      <c r="B109" s="15" t="s">
        <v>1271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0.02</v>
      </c>
      <c r="M109" s="3">
        <v>0</v>
      </c>
      <c r="N109" s="3">
        <v>0</v>
      </c>
      <c r="O109" s="3">
        <f t="shared" si="1"/>
        <v>0.02</v>
      </c>
    </row>
    <row r="110" spans="1:15">
      <c r="A110" s="15" t="s">
        <v>804</v>
      </c>
      <c r="B110" s="15" t="s">
        <v>190</v>
      </c>
      <c r="C110" s="3">
        <v>-48647.289999999994</v>
      </c>
      <c r="D110" s="3">
        <v>-47928.160000000003</v>
      </c>
      <c r="E110" s="3">
        <v>-48002.05</v>
      </c>
      <c r="F110" s="3">
        <v>-25514.36</v>
      </c>
      <c r="G110" s="3">
        <v>-25514.31</v>
      </c>
      <c r="H110" s="3">
        <v>-26849.180000000004</v>
      </c>
      <c r="I110" s="3">
        <v>-75918.37</v>
      </c>
      <c r="J110" s="3">
        <v>-74028.030000000013</v>
      </c>
      <c r="K110" s="3">
        <v>-73297.03</v>
      </c>
      <c r="L110" s="3">
        <v>-82309.149999999994</v>
      </c>
      <c r="M110" s="3">
        <v>-77803.13</v>
      </c>
      <c r="N110" s="3">
        <v>-65183.499999999993</v>
      </c>
      <c r="O110" s="3">
        <f t="shared" si="1"/>
        <v>-670994.56000000006</v>
      </c>
    </row>
    <row r="111" spans="1:15">
      <c r="A111" s="15" t="s">
        <v>806</v>
      </c>
      <c r="B111" s="15" t="s">
        <v>383</v>
      </c>
      <c r="C111" s="3">
        <v>0</v>
      </c>
      <c r="D111" s="3">
        <v>0</v>
      </c>
      <c r="E111" s="3">
        <v>0</v>
      </c>
      <c r="F111" s="3">
        <v>1023.02</v>
      </c>
      <c r="G111" s="3">
        <v>0</v>
      </c>
      <c r="H111" s="3">
        <v>0</v>
      </c>
      <c r="I111" s="3">
        <v>1136</v>
      </c>
      <c r="J111" s="3">
        <v>39.22</v>
      </c>
      <c r="K111" s="3">
        <v>0</v>
      </c>
      <c r="L111" s="3">
        <v>2281.5500000000002</v>
      </c>
      <c r="M111" s="3">
        <v>272.07</v>
      </c>
      <c r="N111" s="3">
        <v>356.1</v>
      </c>
      <c r="O111" s="3">
        <f t="shared" si="1"/>
        <v>5107.96</v>
      </c>
    </row>
    <row r="112" spans="1:15">
      <c r="A112" s="15" t="s">
        <v>509</v>
      </c>
      <c r="B112" s="15" t="s">
        <v>55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3249.7</v>
      </c>
      <c r="L112" s="3">
        <v>0</v>
      </c>
      <c r="M112" s="3">
        <v>0</v>
      </c>
      <c r="N112" s="3">
        <v>0</v>
      </c>
      <c r="O112" s="3">
        <f t="shared" si="1"/>
        <v>3249.7</v>
      </c>
    </row>
    <row r="113" spans="1:15">
      <c r="A113" s="15" t="s">
        <v>821</v>
      </c>
      <c r="B113" s="15" t="s">
        <v>195</v>
      </c>
      <c r="C113" s="3">
        <v>1245.6600000000001</v>
      </c>
      <c r="D113" s="3">
        <v>1418.77</v>
      </c>
      <c r="E113" s="3">
        <v>1442.7800000000002</v>
      </c>
      <c r="F113" s="3">
        <v>1135.6399999999999</v>
      </c>
      <c r="G113" s="3">
        <v>1092.46</v>
      </c>
      <c r="H113" s="3">
        <v>1034.19</v>
      </c>
      <c r="I113" s="3">
        <v>1146.3399999999999</v>
      </c>
      <c r="J113" s="3">
        <v>1198.1799999999998</v>
      </c>
      <c r="K113" s="3">
        <v>1052.81</v>
      </c>
      <c r="L113" s="3">
        <v>1044.3800000000001</v>
      </c>
      <c r="M113" s="3">
        <v>1370.96</v>
      </c>
      <c r="N113" s="3">
        <v>1344.94</v>
      </c>
      <c r="O113" s="3">
        <f t="shared" si="1"/>
        <v>14527.109999999999</v>
      </c>
    </row>
    <row r="114" spans="1:15">
      <c r="A114" s="15" t="s">
        <v>823</v>
      </c>
      <c r="B114" s="15" t="s">
        <v>197</v>
      </c>
      <c r="C114" s="3">
        <v>295.55</v>
      </c>
      <c r="D114" s="3">
        <v>183.08</v>
      </c>
      <c r="E114" s="3">
        <v>166.01</v>
      </c>
      <c r="F114" s="3">
        <v>228.12</v>
      </c>
      <c r="G114" s="3">
        <v>206.77</v>
      </c>
      <c r="H114" s="3">
        <v>103.26</v>
      </c>
      <c r="I114" s="3">
        <v>103.18</v>
      </c>
      <c r="J114" s="3">
        <v>100.14</v>
      </c>
      <c r="K114" s="3">
        <v>99.92</v>
      </c>
      <c r="L114" s="3">
        <v>105.64</v>
      </c>
      <c r="M114" s="3">
        <v>128.93</v>
      </c>
      <c r="N114" s="3">
        <v>117.66</v>
      </c>
      <c r="O114" s="3">
        <f t="shared" si="1"/>
        <v>1838.2600000000004</v>
      </c>
    </row>
    <row r="115" spans="1:15">
      <c r="A115" s="15" t="s">
        <v>816</v>
      </c>
      <c r="B115" s="15" t="s">
        <v>208</v>
      </c>
      <c r="C115" s="3">
        <v>92.35</v>
      </c>
      <c r="D115" s="3">
        <v>95.43</v>
      </c>
      <c r="E115" s="3">
        <v>96.03</v>
      </c>
      <c r="F115" s="3">
        <v>94.04</v>
      </c>
      <c r="G115" s="3">
        <v>95.57</v>
      </c>
      <c r="H115" s="3">
        <v>95.79</v>
      </c>
      <c r="I115" s="3">
        <v>99.58</v>
      </c>
      <c r="J115" s="3">
        <v>154.44999999999999</v>
      </c>
      <c r="K115" s="3">
        <v>115.3</v>
      </c>
      <c r="L115" s="3">
        <v>89.93</v>
      </c>
      <c r="M115" s="3">
        <v>85.01</v>
      </c>
      <c r="N115" s="3">
        <v>80.34</v>
      </c>
      <c r="O115" s="3">
        <f t="shared" si="1"/>
        <v>1193.82</v>
      </c>
    </row>
    <row r="116" spans="1:15">
      <c r="A116" s="15" t="s">
        <v>817</v>
      </c>
      <c r="B116" s="15" t="s">
        <v>201</v>
      </c>
      <c r="C116" s="3">
        <v>114.58</v>
      </c>
      <c r="D116" s="3">
        <v>103.52</v>
      </c>
      <c r="E116" s="3">
        <v>54</v>
      </c>
      <c r="F116" s="3">
        <v>115.83</v>
      </c>
      <c r="G116" s="3">
        <v>251.52</v>
      </c>
      <c r="H116" s="3">
        <v>544.20000000000005</v>
      </c>
      <c r="I116" s="3">
        <v>530.66999999999996</v>
      </c>
      <c r="J116" s="3">
        <v>518.22</v>
      </c>
      <c r="K116" s="3">
        <v>506.4</v>
      </c>
      <c r="L116" s="3">
        <v>239.11</v>
      </c>
      <c r="M116" s="3">
        <v>129.12</v>
      </c>
      <c r="N116" s="3">
        <v>65.849999999999994</v>
      </c>
      <c r="O116" s="3">
        <f t="shared" si="1"/>
        <v>3173.02</v>
      </c>
    </row>
    <row r="117" spans="1:15">
      <c r="A117" s="15" t="s">
        <v>819</v>
      </c>
      <c r="B117" s="15" t="s">
        <v>202</v>
      </c>
      <c r="C117" s="3">
        <v>8.65</v>
      </c>
      <c r="D117" s="3">
        <v>885.84</v>
      </c>
      <c r="E117" s="3">
        <v>17.47</v>
      </c>
      <c r="F117" s="3">
        <v>423.55</v>
      </c>
      <c r="G117" s="3">
        <v>859.19</v>
      </c>
      <c r="H117" s="3">
        <v>389.05</v>
      </c>
      <c r="I117" s="3">
        <v>408.67</v>
      </c>
      <c r="J117" s="3">
        <v>8.41</v>
      </c>
      <c r="K117" s="3">
        <v>637.89</v>
      </c>
      <c r="L117" s="3">
        <v>224.8</v>
      </c>
      <c r="M117" s="3">
        <v>781.69</v>
      </c>
      <c r="N117" s="3">
        <v>424.63</v>
      </c>
      <c r="O117" s="3">
        <f t="shared" si="1"/>
        <v>5069.84</v>
      </c>
    </row>
    <row r="118" spans="1:15">
      <c r="A118" s="15" t="s">
        <v>820</v>
      </c>
      <c r="B118" s="15" t="s">
        <v>203</v>
      </c>
      <c r="C118" s="3">
        <v>1.94</v>
      </c>
      <c r="D118" s="3">
        <v>196.9</v>
      </c>
      <c r="E118" s="3">
        <v>3.89</v>
      </c>
      <c r="F118" s="3">
        <v>94.16</v>
      </c>
      <c r="G118" s="3">
        <v>190.92</v>
      </c>
      <c r="H118" s="3">
        <v>86.5</v>
      </c>
      <c r="I118" s="3">
        <v>90.9</v>
      </c>
      <c r="J118" s="3">
        <v>1.88</v>
      </c>
      <c r="K118" s="3">
        <v>141.83000000000001</v>
      </c>
      <c r="L118" s="3">
        <v>49.96</v>
      </c>
      <c r="M118" s="3">
        <v>173.72</v>
      </c>
      <c r="N118" s="3">
        <v>94.38</v>
      </c>
      <c r="O118" s="3">
        <f t="shared" si="1"/>
        <v>1126.98</v>
      </c>
    </row>
    <row r="119" spans="1:15">
      <c r="A119" s="15" t="s">
        <v>812</v>
      </c>
      <c r="B119" s="15" t="s">
        <v>204</v>
      </c>
      <c r="C119" s="3">
        <v>0.96</v>
      </c>
      <c r="D119" s="3">
        <v>98.35</v>
      </c>
      <c r="E119" s="3">
        <v>1.94</v>
      </c>
      <c r="F119" s="3">
        <v>47.13</v>
      </c>
      <c r="G119" s="3">
        <v>95.5</v>
      </c>
      <c r="H119" s="3">
        <v>43.24</v>
      </c>
      <c r="I119" s="3">
        <v>45.38</v>
      </c>
      <c r="J119" s="3">
        <v>0.94</v>
      </c>
      <c r="K119" s="3">
        <v>70.83</v>
      </c>
      <c r="L119" s="3">
        <v>25</v>
      </c>
      <c r="M119" s="3">
        <v>86.96</v>
      </c>
      <c r="N119" s="3">
        <v>47.2</v>
      </c>
      <c r="O119" s="3">
        <f t="shared" si="1"/>
        <v>563.43000000000006</v>
      </c>
    </row>
    <row r="120" spans="1:15">
      <c r="A120" s="15" t="s">
        <v>813</v>
      </c>
      <c r="B120" s="15" t="s">
        <v>205</v>
      </c>
      <c r="C120" s="3">
        <v>6.74</v>
      </c>
      <c r="D120" s="3">
        <v>689.05</v>
      </c>
      <c r="E120" s="3">
        <v>13.59</v>
      </c>
      <c r="F120" s="3">
        <v>329.55</v>
      </c>
      <c r="G120" s="3">
        <v>668.32</v>
      </c>
      <c r="H120" s="3">
        <v>302.69</v>
      </c>
      <c r="I120" s="3">
        <v>317.94</v>
      </c>
      <c r="J120" s="3">
        <v>6.55</v>
      </c>
      <c r="K120" s="3">
        <v>496.07</v>
      </c>
      <c r="L120" s="3">
        <v>174.88</v>
      </c>
      <c r="M120" s="3">
        <v>608.16</v>
      </c>
      <c r="N120" s="3">
        <v>330.37</v>
      </c>
      <c r="O120" s="3">
        <f t="shared" si="1"/>
        <v>3943.9100000000003</v>
      </c>
    </row>
    <row r="121" spans="1:15">
      <c r="A121" s="15" t="s">
        <v>814</v>
      </c>
      <c r="B121" s="15" t="s">
        <v>206</v>
      </c>
      <c r="C121" s="3">
        <v>1321.71</v>
      </c>
      <c r="D121" s="3">
        <v>1114.47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f t="shared" si="1"/>
        <v>2436.1800000000003</v>
      </c>
    </row>
    <row r="122" spans="1:15">
      <c r="A122" s="15" t="s">
        <v>1272</v>
      </c>
      <c r="B122" s="15" t="s">
        <v>1273</v>
      </c>
      <c r="C122" s="3">
        <v>76.83</v>
      </c>
      <c r="D122" s="3">
        <v>76.83</v>
      </c>
      <c r="E122" s="3">
        <v>3642.89</v>
      </c>
      <c r="F122" s="3">
        <v>76.83</v>
      </c>
      <c r="G122" s="3">
        <v>76.83</v>
      </c>
      <c r="H122" s="3">
        <v>76.83</v>
      </c>
      <c r="I122" s="3">
        <v>76.83</v>
      </c>
      <c r="J122" s="3">
        <v>76.83</v>
      </c>
      <c r="K122" s="3">
        <v>574.66</v>
      </c>
      <c r="L122" s="3">
        <v>76.83</v>
      </c>
      <c r="M122" s="3">
        <v>76.83</v>
      </c>
      <c r="N122" s="3">
        <v>76.83</v>
      </c>
      <c r="O122" s="3">
        <f t="shared" si="1"/>
        <v>4985.8499999999995</v>
      </c>
    </row>
    <row r="123" spans="1:15">
      <c r="A123" s="15" t="s">
        <v>1274</v>
      </c>
      <c r="B123" s="15" t="s">
        <v>1275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3158.8</v>
      </c>
      <c r="J123" s="3">
        <v>332.84</v>
      </c>
      <c r="K123" s="3">
        <v>0</v>
      </c>
      <c r="L123" s="3">
        <v>0</v>
      </c>
      <c r="M123" s="3">
        <v>0</v>
      </c>
      <c r="N123" s="3">
        <v>0</v>
      </c>
      <c r="O123" s="3">
        <f t="shared" si="1"/>
        <v>3491.6400000000003</v>
      </c>
    </row>
    <row r="124" spans="1:15">
      <c r="A124" s="15" t="s">
        <v>829</v>
      </c>
      <c r="B124" s="15" t="s">
        <v>212</v>
      </c>
      <c r="C124" s="3">
        <v>-7.79</v>
      </c>
      <c r="D124" s="3">
        <v>-797.26</v>
      </c>
      <c r="E124" s="3">
        <v>-15.72</v>
      </c>
      <c r="F124" s="3">
        <v>-122.83</v>
      </c>
      <c r="G124" s="3">
        <v>-249.17</v>
      </c>
      <c r="H124" s="3">
        <v>-112.82</v>
      </c>
      <c r="I124" s="3">
        <v>-335.11</v>
      </c>
      <c r="J124" s="3">
        <v>-6.9</v>
      </c>
      <c r="K124" s="3">
        <v>-523.07000000000005</v>
      </c>
      <c r="L124" s="3">
        <v>-184.34</v>
      </c>
      <c r="M124" s="3">
        <v>-640.99</v>
      </c>
      <c r="N124" s="3">
        <v>-348.2</v>
      </c>
      <c r="O124" s="3">
        <f t="shared" si="1"/>
        <v>-3344.2</v>
      </c>
    </row>
    <row r="125" spans="1:15">
      <c r="A125" s="15" t="s">
        <v>832</v>
      </c>
      <c r="B125" s="15" t="s">
        <v>209</v>
      </c>
      <c r="C125" s="3">
        <v>-6.07</v>
      </c>
      <c r="D125" s="3">
        <v>-620.15</v>
      </c>
      <c r="E125" s="3">
        <v>-12.23</v>
      </c>
      <c r="F125" s="3">
        <v>-95.57</v>
      </c>
      <c r="G125" s="3">
        <v>-193.81</v>
      </c>
      <c r="H125" s="3">
        <v>-87.78</v>
      </c>
      <c r="I125" s="3">
        <v>-260.70999999999998</v>
      </c>
      <c r="J125" s="3">
        <v>-5.37</v>
      </c>
      <c r="K125" s="3">
        <v>-406.78</v>
      </c>
      <c r="L125" s="3">
        <v>-143.4</v>
      </c>
      <c r="M125" s="3">
        <v>-498.69</v>
      </c>
      <c r="N125" s="3">
        <v>-270.89999999999998</v>
      </c>
      <c r="O125" s="3">
        <f t="shared" si="1"/>
        <v>-2601.46</v>
      </c>
    </row>
    <row r="126" spans="1:15">
      <c r="A126" s="15" t="s">
        <v>830</v>
      </c>
      <c r="B126" s="15" t="s">
        <v>211</v>
      </c>
      <c r="C126" s="3">
        <v>-1081.18</v>
      </c>
      <c r="D126" s="3">
        <v>-1233.4000000000001</v>
      </c>
      <c r="E126" s="3">
        <v>-1258.1199999999999</v>
      </c>
      <c r="F126" s="3">
        <v>-329.34000000000003</v>
      </c>
      <c r="G126" s="3">
        <v>-316.81</v>
      </c>
      <c r="H126" s="3">
        <v>-299.90999999999997</v>
      </c>
      <c r="I126" s="3">
        <v>-940</v>
      </c>
      <c r="J126" s="3">
        <v>-982.51</v>
      </c>
      <c r="K126" s="3">
        <v>-863.3</v>
      </c>
      <c r="L126" s="3">
        <v>-856.3900000000001</v>
      </c>
      <c r="M126" s="3">
        <v>-1124.18</v>
      </c>
      <c r="N126" s="3">
        <v>-1102.8499999999999</v>
      </c>
      <c r="O126" s="3">
        <f t="shared" si="1"/>
        <v>-10387.990000000002</v>
      </c>
    </row>
    <row r="127" spans="1:15" s="2" customFormat="1">
      <c r="A127" t="s">
        <v>325</v>
      </c>
      <c r="B127" s="1" t="s">
        <v>325</v>
      </c>
      <c r="C127" s="17">
        <v>28995.750000000007</v>
      </c>
      <c r="D127" s="17">
        <v>28344.93</v>
      </c>
      <c r="E127" s="17">
        <v>30206.559999999998</v>
      </c>
      <c r="F127" s="17">
        <v>65622.659999999989</v>
      </c>
      <c r="G127" s="17">
        <v>65306.910000000025</v>
      </c>
      <c r="H127" s="17">
        <v>69485.87000000001</v>
      </c>
      <c r="I127" s="17">
        <v>21373.680000000008</v>
      </c>
      <c r="J127" s="17">
        <v>17721.670000000006</v>
      </c>
      <c r="K127" s="17">
        <v>21303.489999999994</v>
      </c>
      <c r="L127" s="17">
        <v>19385.150000000012</v>
      </c>
      <c r="M127" s="17">
        <v>18409.199999999986</v>
      </c>
      <c r="N127" s="17">
        <v>15315.490000000009</v>
      </c>
      <c r="O127" s="17">
        <f t="shared" si="1"/>
        <v>401471.36000000004</v>
      </c>
    </row>
    <row r="128" spans="1:15" s="2" customFormat="1">
      <c r="A128"/>
      <c r="B128" s="1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>
        <f t="shared" si="1"/>
        <v>0</v>
      </c>
    </row>
    <row r="129" spans="1:15">
      <c r="A129" s="15" t="s">
        <v>513</v>
      </c>
      <c r="B129" s="15" t="s">
        <v>58</v>
      </c>
      <c r="C129" s="3">
        <v>8296.52</v>
      </c>
      <c r="D129" s="3">
        <v>8296.52</v>
      </c>
      <c r="E129" s="3">
        <v>9443.41</v>
      </c>
      <c r="F129" s="3">
        <v>9443.42</v>
      </c>
      <c r="G129" s="3">
        <v>0</v>
      </c>
      <c r="H129" s="3">
        <v>-8555.5500000000011</v>
      </c>
      <c r="I129" s="3">
        <v>691</v>
      </c>
      <c r="J129" s="3">
        <v>-291.51</v>
      </c>
      <c r="K129" s="3">
        <v>64</v>
      </c>
      <c r="L129" s="3">
        <v>0</v>
      </c>
      <c r="M129" s="3">
        <v>0</v>
      </c>
      <c r="N129" s="3">
        <v>0</v>
      </c>
      <c r="O129" s="3">
        <f t="shared" si="1"/>
        <v>27387.81</v>
      </c>
    </row>
    <row r="130" spans="1:15">
      <c r="A130" s="15" t="s">
        <v>837</v>
      </c>
      <c r="B130" s="15" t="s">
        <v>215</v>
      </c>
      <c r="C130" s="3">
        <v>-39.04</v>
      </c>
      <c r="D130" s="3">
        <v>-78.67</v>
      </c>
      <c r="E130" s="3">
        <v>-129.82</v>
      </c>
      <c r="F130" s="3">
        <v>-114.93</v>
      </c>
      <c r="G130" s="3">
        <v>-42.8</v>
      </c>
      <c r="H130" s="3">
        <v>-4.99</v>
      </c>
      <c r="I130" s="3">
        <v>-917.65</v>
      </c>
      <c r="J130" s="3">
        <v>0</v>
      </c>
      <c r="K130" s="3">
        <v>-108.50999999999999</v>
      </c>
      <c r="L130" s="3">
        <v>-34.020000000000003</v>
      </c>
      <c r="M130" s="3">
        <v>-94.55</v>
      </c>
      <c r="N130" s="3">
        <v>-636.81999999999994</v>
      </c>
      <c r="O130" s="3">
        <f t="shared" si="1"/>
        <v>-2201.8000000000002</v>
      </c>
    </row>
    <row r="131" spans="1:15">
      <c r="A131" s="15" t="s">
        <v>834</v>
      </c>
      <c r="B131" s="15" t="s">
        <v>216</v>
      </c>
      <c r="C131" s="3">
        <v>-11223.71</v>
      </c>
      <c r="D131" s="3">
        <v>-10174.33</v>
      </c>
      <c r="E131" s="3">
        <v>-16277.330000000002</v>
      </c>
      <c r="F131" s="3">
        <v>-13378.23</v>
      </c>
      <c r="G131" s="3">
        <v>-17433.559999999998</v>
      </c>
      <c r="H131" s="3">
        <v>-12590.5</v>
      </c>
      <c r="I131" s="3">
        <v>-11596.489999999998</v>
      </c>
      <c r="J131" s="3">
        <v>-13689.639999999998</v>
      </c>
      <c r="K131" s="3">
        <v>-10841.38</v>
      </c>
      <c r="L131" s="3">
        <v>-16862.109999999997</v>
      </c>
      <c r="M131" s="3">
        <v>-11733.28</v>
      </c>
      <c r="N131" s="3">
        <v>-15846.2</v>
      </c>
      <c r="O131" s="3">
        <f t="shared" si="1"/>
        <v>-161646.76</v>
      </c>
    </row>
    <row r="132" spans="1:15">
      <c r="A132" s="15" t="s">
        <v>835</v>
      </c>
      <c r="B132" s="15" t="s">
        <v>217</v>
      </c>
      <c r="C132" s="3">
        <v>0</v>
      </c>
      <c r="D132" s="3">
        <v>-283.52999999999997</v>
      </c>
      <c r="E132" s="3">
        <v>0</v>
      </c>
      <c r="F132" s="3">
        <v>0</v>
      </c>
      <c r="G132" s="3">
        <v>0</v>
      </c>
      <c r="H132" s="3">
        <v>0</v>
      </c>
      <c r="I132" s="3">
        <v>-26.14</v>
      </c>
      <c r="J132" s="3">
        <v>-1.54</v>
      </c>
      <c r="K132" s="3">
        <v>0</v>
      </c>
      <c r="L132" s="3">
        <v>-4.12</v>
      </c>
      <c r="M132" s="3">
        <v>0</v>
      </c>
      <c r="N132" s="3">
        <v>0</v>
      </c>
      <c r="O132" s="3">
        <f t="shared" si="1"/>
        <v>-315.33</v>
      </c>
    </row>
    <row r="133" spans="1:15">
      <c r="A133" s="15" t="s">
        <v>1276</v>
      </c>
      <c r="B133" s="15" t="s">
        <v>1277</v>
      </c>
      <c r="C133" s="3">
        <v>0</v>
      </c>
      <c r="D133" s="3">
        <v>0</v>
      </c>
      <c r="E133" s="3">
        <v>-6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f t="shared" si="1"/>
        <v>-6</v>
      </c>
    </row>
    <row r="134" spans="1:15">
      <c r="A134" s="15" t="s">
        <v>1278</v>
      </c>
      <c r="B134" s="15" t="s">
        <v>1279</v>
      </c>
      <c r="C134" s="3">
        <v>0</v>
      </c>
      <c r="D134" s="3">
        <v>0</v>
      </c>
      <c r="E134" s="3">
        <v>24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f t="shared" si="1"/>
        <v>24</v>
      </c>
    </row>
    <row r="135" spans="1:15">
      <c r="A135" s="15" t="s">
        <v>840</v>
      </c>
      <c r="B135" s="15" t="s">
        <v>219</v>
      </c>
      <c r="C135" s="3">
        <v>68.38</v>
      </c>
      <c r="D135" s="3">
        <v>119.92</v>
      </c>
      <c r="E135" s="3">
        <v>193.05</v>
      </c>
      <c r="F135" s="3">
        <v>127.36</v>
      </c>
      <c r="G135" s="3">
        <v>68.44</v>
      </c>
      <c r="H135" s="3">
        <v>8.74</v>
      </c>
      <c r="I135" s="3">
        <v>1117.28</v>
      </c>
      <c r="J135" s="3">
        <v>0</v>
      </c>
      <c r="K135" s="3">
        <v>136.21</v>
      </c>
      <c r="L135" s="3">
        <v>66</v>
      </c>
      <c r="M135" s="3">
        <v>154.70999999999998</v>
      </c>
      <c r="N135" s="3">
        <v>905.4</v>
      </c>
      <c r="O135" s="3">
        <f t="shared" si="1"/>
        <v>2965.4900000000002</v>
      </c>
    </row>
    <row r="136" spans="1:15">
      <c r="A136" s="15" t="s">
        <v>515</v>
      </c>
      <c r="B136" s="15" t="s">
        <v>60</v>
      </c>
      <c r="C136" s="3">
        <v>10283.219999999999</v>
      </c>
      <c r="D136" s="3">
        <v>8423.67</v>
      </c>
      <c r="E136" s="3">
        <v>14261.309999999998</v>
      </c>
      <c r="F136" s="3">
        <v>11054.75</v>
      </c>
      <c r="G136" s="3">
        <v>16337.079999999998</v>
      </c>
      <c r="H136" s="3">
        <v>10413.709999999999</v>
      </c>
      <c r="I136" s="3">
        <v>8945.43</v>
      </c>
      <c r="J136" s="3">
        <v>11869.119999999999</v>
      </c>
      <c r="K136" s="3">
        <v>7739.3000000000011</v>
      </c>
      <c r="L136" s="3">
        <v>19976.729999999996</v>
      </c>
      <c r="M136" s="3">
        <v>9715.7000000000007</v>
      </c>
      <c r="N136" s="3">
        <v>11939.74</v>
      </c>
      <c r="O136" s="3">
        <f t="shared" si="1"/>
        <v>140959.75999999998</v>
      </c>
    </row>
    <row r="137" spans="1:15">
      <c r="A137" s="15" t="s">
        <v>838</v>
      </c>
      <c r="B137" s="15" t="s">
        <v>220</v>
      </c>
      <c r="C137" s="3">
        <v>0</v>
      </c>
      <c r="D137" s="3">
        <v>1071.26</v>
      </c>
      <c r="E137" s="3">
        <v>0</v>
      </c>
      <c r="F137" s="3">
        <v>0</v>
      </c>
      <c r="G137" s="3">
        <v>0</v>
      </c>
      <c r="H137" s="3">
        <v>0</v>
      </c>
      <c r="I137" s="3">
        <v>102.78</v>
      </c>
      <c r="J137" s="3">
        <v>6.03</v>
      </c>
      <c r="K137" s="3">
        <v>0</v>
      </c>
      <c r="L137" s="3">
        <v>15.9</v>
      </c>
      <c r="M137" s="3">
        <v>0</v>
      </c>
      <c r="N137" s="3">
        <v>0</v>
      </c>
      <c r="O137" s="3">
        <f t="shared" si="1"/>
        <v>1195.97</v>
      </c>
    </row>
    <row r="138" spans="1:15">
      <c r="A138" s="15" t="s">
        <v>1075</v>
      </c>
      <c r="B138" s="15" t="s">
        <v>1076</v>
      </c>
      <c r="C138" s="3">
        <v>0</v>
      </c>
      <c r="D138" s="3">
        <v>0</v>
      </c>
      <c r="E138" s="3">
        <v>0</v>
      </c>
      <c r="F138" s="3">
        <v>0</v>
      </c>
      <c r="G138" s="3">
        <v>10638.65</v>
      </c>
      <c r="H138" s="3">
        <v>17691.54</v>
      </c>
      <c r="I138" s="3">
        <v>9443.4000000000015</v>
      </c>
      <c r="J138" s="3">
        <v>9443.4500000000007</v>
      </c>
      <c r="K138" s="3">
        <v>7250.14</v>
      </c>
      <c r="L138" s="3">
        <v>7750.96</v>
      </c>
      <c r="M138" s="3">
        <v>7205.6900000000005</v>
      </c>
      <c r="N138" s="3">
        <v>8095.9599999999991</v>
      </c>
      <c r="O138" s="3">
        <f t="shared" si="1"/>
        <v>77519.790000000008</v>
      </c>
    </row>
    <row r="139" spans="1:15">
      <c r="A139" s="15" t="s">
        <v>626</v>
      </c>
      <c r="B139" s="15" t="s">
        <v>389</v>
      </c>
      <c r="C139" s="3">
        <v>0</v>
      </c>
      <c r="D139" s="3">
        <v>0</v>
      </c>
      <c r="E139" s="3">
        <v>-621.58000000000004</v>
      </c>
      <c r="F139" s="3">
        <v>2986.98</v>
      </c>
      <c r="G139" s="3">
        <v>63.11</v>
      </c>
      <c r="H139" s="3">
        <v>0</v>
      </c>
      <c r="I139" s="3">
        <v>63.11</v>
      </c>
      <c r="J139" s="3">
        <v>63.11</v>
      </c>
      <c r="K139" s="3">
        <v>-4.5</v>
      </c>
      <c r="L139" s="3">
        <v>63.1</v>
      </c>
      <c r="M139" s="3">
        <v>5.47</v>
      </c>
      <c r="N139" s="3">
        <v>59.36</v>
      </c>
      <c r="O139" s="3">
        <f t="shared" ref="O139:O202" si="2">SUM(C139:N139)</f>
        <v>2678.1600000000003</v>
      </c>
    </row>
    <row r="140" spans="1:15">
      <c r="A140" s="15" t="s">
        <v>627</v>
      </c>
      <c r="B140" s="15" t="s">
        <v>61</v>
      </c>
      <c r="C140" s="3">
        <v>0</v>
      </c>
      <c r="D140" s="3">
        <v>0</v>
      </c>
      <c r="E140" s="3">
        <v>1195.26</v>
      </c>
      <c r="F140" s="3">
        <v>1195.26</v>
      </c>
      <c r="G140" s="3">
        <v>0</v>
      </c>
      <c r="H140" s="3">
        <v>2444.63</v>
      </c>
      <c r="I140" s="3">
        <v>1204.26</v>
      </c>
      <c r="J140" s="3">
        <v>1195.26</v>
      </c>
      <c r="K140" s="3">
        <v>1258.3699999999999</v>
      </c>
      <c r="L140" s="3">
        <v>1195.27</v>
      </c>
      <c r="M140" s="3">
        <v>1252.9000000000001</v>
      </c>
      <c r="N140" s="3">
        <v>1195.26</v>
      </c>
      <c r="O140" s="3">
        <f t="shared" si="2"/>
        <v>12136.470000000001</v>
      </c>
    </row>
    <row r="141" spans="1:15">
      <c r="A141" s="15" t="s">
        <v>629</v>
      </c>
      <c r="B141" s="15" t="s">
        <v>62</v>
      </c>
      <c r="C141" s="3">
        <v>0</v>
      </c>
      <c r="D141" s="3">
        <v>0</v>
      </c>
      <c r="E141" s="3">
        <v>-4.5</v>
      </c>
      <c r="F141" s="3">
        <v>18.439999999999998</v>
      </c>
      <c r="G141" s="3">
        <v>4.5</v>
      </c>
      <c r="H141" s="3">
        <v>23.5</v>
      </c>
      <c r="I141" s="3">
        <v>-4</v>
      </c>
      <c r="J141" s="3">
        <v>9.5</v>
      </c>
      <c r="K141" s="3">
        <v>9.5</v>
      </c>
      <c r="L141" s="3">
        <v>14.5</v>
      </c>
      <c r="M141" s="3">
        <v>5</v>
      </c>
      <c r="N141" s="3">
        <v>8.75</v>
      </c>
      <c r="O141" s="3">
        <f t="shared" si="2"/>
        <v>85.19</v>
      </c>
    </row>
    <row r="142" spans="1:15">
      <c r="A142" s="15" t="s">
        <v>844</v>
      </c>
      <c r="B142" s="15" t="s">
        <v>391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-1483.58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f t="shared" si="2"/>
        <v>-1483.58</v>
      </c>
    </row>
    <row r="143" spans="1:15">
      <c r="A143" s="15" t="s">
        <v>847</v>
      </c>
      <c r="B143" s="15" t="s">
        <v>225</v>
      </c>
      <c r="C143" s="3">
        <v>0</v>
      </c>
      <c r="D143" s="3">
        <v>0</v>
      </c>
      <c r="E143" s="3">
        <v>-557.79999999999995</v>
      </c>
      <c r="F143" s="3">
        <v>-4116.67</v>
      </c>
      <c r="G143" s="3">
        <v>-66.260000000000005</v>
      </c>
      <c r="H143" s="3">
        <v>-2418.77</v>
      </c>
      <c r="I143" s="3">
        <v>-1238.1000000000001</v>
      </c>
      <c r="J143" s="3">
        <v>-1242.51</v>
      </c>
      <c r="K143" s="3">
        <v>-1238.0999999999999</v>
      </c>
      <c r="L143" s="3">
        <v>-1247.4100000000001</v>
      </c>
      <c r="M143" s="3">
        <v>-1238.0999999999999</v>
      </c>
      <c r="N143" s="3">
        <v>-1238.0999999999999</v>
      </c>
      <c r="O143" s="3">
        <f t="shared" si="2"/>
        <v>-14601.820000000002</v>
      </c>
    </row>
    <row r="144" spans="1:15">
      <c r="A144" s="15" t="s">
        <v>516</v>
      </c>
      <c r="B144" s="15" t="s">
        <v>366</v>
      </c>
      <c r="C144" s="3">
        <v>533</v>
      </c>
      <c r="D144" s="3">
        <v>533</v>
      </c>
      <c r="E144" s="3">
        <v>793.08</v>
      </c>
      <c r="F144" s="3">
        <v>533</v>
      </c>
      <c r="G144" s="3">
        <v>533</v>
      </c>
      <c r="H144" s="3">
        <v>533</v>
      </c>
      <c r="I144" s="3">
        <v>0</v>
      </c>
      <c r="J144" s="3">
        <v>1449.1100000000001</v>
      </c>
      <c r="K144" s="3">
        <v>952.06999999999994</v>
      </c>
      <c r="L144" s="3">
        <v>1082.8800000000001</v>
      </c>
      <c r="M144" s="3">
        <v>587</v>
      </c>
      <c r="N144" s="3">
        <v>613.75</v>
      </c>
      <c r="O144" s="3">
        <f t="shared" si="2"/>
        <v>8142.89</v>
      </c>
    </row>
    <row r="145" spans="1:15">
      <c r="A145" s="15" t="s">
        <v>517</v>
      </c>
      <c r="B145" s="15" t="s">
        <v>367</v>
      </c>
      <c r="C145" s="3">
        <v>571.5</v>
      </c>
      <c r="D145" s="3">
        <v>571.51</v>
      </c>
      <c r="E145" s="3">
        <v>1860.52</v>
      </c>
      <c r="F145" s="3">
        <v>641.18000000000006</v>
      </c>
      <c r="G145" s="3">
        <v>2012.3799999999999</v>
      </c>
      <c r="H145" s="3">
        <v>0</v>
      </c>
      <c r="I145" s="3">
        <v>1022.8600000000001</v>
      </c>
      <c r="J145" s="3">
        <v>422.48</v>
      </c>
      <c r="K145" s="3">
        <v>811.71</v>
      </c>
      <c r="L145" s="3">
        <v>1036.48</v>
      </c>
      <c r="M145" s="3">
        <v>2024.65</v>
      </c>
      <c r="N145" s="3">
        <v>3847.96</v>
      </c>
      <c r="O145" s="3">
        <f t="shared" si="2"/>
        <v>14823.23</v>
      </c>
    </row>
    <row r="146" spans="1:15" s="2" customFormat="1">
      <c r="A146" t="s">
        <v>326</v>
      </c>
      <c r="B146" s="1" t="s">
        <v>326</v>
      </c>
      <c r="C146" s="17">
        <v>8489.869999999999</v>
      </c>
      <c r="D146" s="17">
        <v>8479.35</v>
      </c>
      <c r="E146" s="17">
        <v>10173.599999999997</v>
      </c>
      <c r="F146" s="17">
        <v>8390.5600000000013</v>
      </c>
      <c r="G146" s="17">
        <v>12114.539999999999</v>
      </c>
      <c r="H146" s="17">
        <v>6061.7299999999977</v>
      </c>
      <c r="I146" s="17">
        <v>8807.7400000000052</v>
      </c>
      <c r="J146" s="17">
        <v>9232.86</v>
      </c>
      <c r="K146" s="17">
        <v>6028.8100000000022</v>
      </c>
      <c r="L146" s="17">
        <v>13054.16</v>
      </c>
      <c r="M146" s="17">
        <v>7885.1900000000005</v>
      </c>
      <c r="N146" s="17">
        <v>8945.0599999999977</v>
      </c>
      <c r="O146" s="17">
        <f t="shared" si="2"/>
        <v>107663.47</v>
      </c>
    </row>
    <row r="147" spans="1:15" s="2" customFormat="1">
      <c r="A147"/>
      <c r="B147" s="1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f t="shared" si="2"/>
        <v>0</v>
      </c>
    </row>
    <row r="148" spans="1:15">
      <c r="A148" s="15" t="s">
        <v>631</v>
      </c>
      <c r="B148" s="15" t="s">
        <v>458</v>
      </c>
      <c r="C148" s="3">
        <v>0</v>
      </c>
      <c r="D148" s="3">
        <v>0</v>
      </c>
      <c r="E148" s="3">
        <v>151250</v>
      </c>
      <c r="F148" s="3">
        <v>-151250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f t="shared" si="2"/>
        <v>0</v>
      </c>
    </row>
    <row r="149" spans="1:15">
      <c r="A149" s="15" t="s">
        <v>853</v>
      </c>
      <c r="B149" s="15" t="s">
        <v>227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927.03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f t="shared" si="2"/>
        <v>927.03</v>
      </c>
    </row>
    <row r="150" spans="1:15">
      <c r="A150" s="15" t="s">
        <v>1280</v>
      </c>
      <c r="B150" s="15" t="s">
        <v>1281</v>
      </c>
      <c r="C150" s="3">
        <v>0</v>
      </c>
      <c r="D150" s="3">
        <v>0</v>
      </c>
      <c r="E150" s="3">
        <v>1512.5</v>
      </c>
      <c r="F150" s="3">
        <v>-7562.5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f t="shared" si="2"/>
        <v>-6050</v>
      </c>
    </row>
    <row r="151" spans="1:15">
      <c r="A151" s="15" t="s">
        <v>857</v>
      </c>
      <c r="B151" s="15" t="s">
        <v>229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9.27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f t="shared" si="2"/>
        <v>9.27</v>
      </c>
    </row>
    <row r="152" spans="1:15">
      <c r="A152" s="15" t="s">
        <v>860</v>
      </c>
      <c r="B152" s="15" t="s">
        <v>238</v>
      </c>
      <c r="C152" s="3">
        <v>0</v>
      </c>
      <c r="D152" s="3">
        <v>0</v>
      </c>
      <c r="E152" s="3">
        <v>27.95</v>
      </c>
      <c r="F152" s="3">
        <v>0</v>
      </c>
      <c r="G152" s="3">
        <v>0</v>
      </c>
      <c r="H152" s="3">
        <v>0</v>
      </c>
      <c r="I152" s="3">
        <v>1106.93</v>
      </c>
      <c r="J152" s="3">
        <v>465.01000000000005</v>
      </c>
      <c r="K152" s="3">
        <v>-51.46</v>
      </c>
      <c r="L152" s="3">
        <v>0</v>
      </c>
      <c r="M152" s="3">
        <v>0</v>
      </c>
      <c r="N152" s="3">
        <v>0</v>
      </c>
      <c r="O152" s="3">
        <f t="shared" si="2"/>
        <v>1548.43</v>
      </c>
    </row>
    <row r="153" spans="1:15">
      <c r="A153" s="15" t="s">
        <v>874</v>
      </c>
      <c r="B153" s="15" t="s">
        <v>244</v>
      </c>
      <c r="C153" s="3">
        <v>52.95</v>
      </c>
      <c r="D153" s="3">
        <v>2493.1999999999998</v>
      </c>
      <c r="E153" s="3">
        <v>345.78</v>
      </c>
      <c r="F153" s="3">
        <v>73.91</v>
      </c>
      <c r="G153" s="3">
        <v>276.25</v>
      </c>
      <c r="H153" s="3">
        <v>170.02</v>
      </c>
      <c r="I153" s="3">
        <v>0</v>
      </c>
      <c r="J153" s="3">
        <v>265.12</v>
      </c>
      <c r="K153" s="3">
        <v>23.52</v>
      </c>
      <c r="L153" s="3">
        <v>91.63</v>
      </c>
      <c r="M153" s="3">
        <v>524.04</v>
      </c>
      <c r="N153" s="3">
        <v>804.64</v>
      </c>
      <c r="O153" s="3">
        <f t="shared" si="2"/>
        <v>5121.0599999999995</v>
      </c>
    </row>
    <row r="154" spans="1:15">
      <c r="A154" s="15" t="s">
        <v>519</v>
      </c>
      <c r="B154" s="15" t="s">
        <v>118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82.3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f t="shared" si="2"/>
        <v>82.3</v>
      </c>
    </row>
    <row r="155" spans="1:15">
      <c r="A155" s="15" t="s">
        <v>1282</v>
      </c>
      <c r="B155" s="15" t="s">
        <v>1283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51.94</v>
      </c>
      <c r="K155" s="3">
        <v>0</v>
      </c>
      <c r="L155" s="3">
        <v>301.81</v>
      </c>
      <c r="M155" s="3">
        <v>0</v>
      </c>
      <c r="N155" s="3">
        <v>0</v>
      </c>
      <c r="O155" s="3">
        <f t="shared" si="2"/>
        <v>353.75</v>
      </c>
    </row>
    <row r="156" spans="1:15">
      <c r="A156" s="15" t="s">
        <v>520</v>
      </c>
      <c r="B156" s="15" t="s">
        <v>65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57.1</v>
      </c>
      <c r="J156" s="3">
        <v>-3.99</v>
      </c>
      <c r="K156" s="3">
        <v>0</v>
      </c>
      <c r="L156" s="3">
        <v>0</v>
      </c>
      <c r="M156" s="3">
        <v>0</v>
      </c>
      <c r="N156" s="3">
        <v>0</v>
      </c>
      <c r="O156" s="3">
        <f t="shared" si="2"/>
        <v>53.11</v>
      </c>
    </row>
    <row r="157" spans="1:15">
      <c r="A157" s="15" t="s">
        <v>566</v>
      </c>
      <c r="B157" s="15" t="s">
        <v>246</v>
      </c>
      <c r="C157" s="3">
        <v>1107.2800000000002</v>
      </c>
      <c r="D157" s="3">
        <v>4677.670000000001</v>
      </c>
      <c r="E157" s="3">
        <v>1515.0300000000002</v>
      </c>
      <c r="F157" s="3">
        <v>2196.13</v>
      </c>
      <c r="G157" s="3">
        <v>740.22</v>
      </c>
      <c r="H157" s="3">
        <v>1250.69</v>
      </c>
      <c r="I157" s="3">
        <v>1765.1</v>
      </c>
      <c r="J157" s="3">
        <v>2663.22</v>
      </c>
      <c r="K157" s="3">
        <v>1279.28</v>
      </c>
      <c r="L157" s="3">
        <v>831.73</v>
      </c>
      <c r="M157" s="3">
        <v>947.84999999999991</v>
      </c>
      <c r="N157" s="3">
        <v>3030.3800000000006</v>
      </c>
      <c r="O157" s="3">
        <f t="shared" si="2"/>
        <v>22004.579999999998</v>
      </c>
    </row>
    <row r="158" spans="1:15">
      <c r="A158" s="15" t="s">
        <v>875</v>
      </c>
      <c r="B158" s="15" t="s">
        <v>247</v>
      </c>
      <c r="C158" s="3">
        <v>0</v>
      </c>
      <c r="D158" s="3">
        <v>0</v>
      </c>
      <c r="E158" s="3">
        <v>0</v>
      </c>
      <c r="F158" s="3">
        <v>0</v>
      </c>
      <c r="G158" s="3">
        <v>38.409999999999997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f t="shared" si="2"/>
        <v>38.409999999999997</v>
      </c>
    </row>
    <row r="159" spans="1:15">
      <c r="A159" s="15" t="s">
        <v>876</v>
      </c>
      <c r="B159" s="15" t="s">
        <v>248</v>
      </c>
      <c r="C159" s="3">
        <v>0</v>
      </c>
      <c r="D159" s="3">
        <v>0</v>
      </c>
      <c r="E159" s="3">
        <v>0</v>
      </c>
      <c r="F159" s="3">
        <v>48.16</v>
      </c>
      <c r="G159" s="3">
        <v>-9.14</v>
      </c>
      <c r="H159" s="3">
        <v>52.64</v>
      </c>
      <c r="I159" s="3">
        <v>6.57</v>
      </c>
      <c r="J159" s="3">
        <v>24.11</v>
      </c>
      <c r="K159" s="3">
        <v>10</v>
      </c>
      <c r="L159" s="3">
        <v>72.19</v>
      </c>
      <c r="M159" s="3">
        <v>0</v>
      </c>
      <c r="N159" s="3">
        <v>30.72</v>
      </c>
      <c r="O159" s="3">
        <f t="shared" si="2"/>
        <v>235.24999999999997</v>
      </c>
    </row>
    <row r="160" spans="1:15" s="2" customFormat="1">
      <c r="A160" t="s">
        <v>327</v>
      </c>
      <c r="B160" s="1" t="s">
        <v>327</v>
      </c>
      <c r="C160" s="17">
        <v>1160.2300000000002</v>
      </c>
      <c r="D160" s="17">
        <v>7170.8700000000008</v>
      </c>
      <c r="E160" s="17">
        <v>154651.26</v>
      </c>
      <c r="F160" s="17">
        <v>-156494.29999999999</v>
      </c>
      <c r="G160" s="17">
        <v>1045.74</v>
      </c>
      <c r="H160" s="17">
        <v>1473.3500000000001</v>
      </c>
      <c r="I160" s="17">
        <v>3954.2999999999997</v>
      </c>
      <c r="J160" s="17">
        <v>3465.4100000000003</v>
      </c>
      <c r="K160" s="17">
        <v>1261.3399999999999</v>
      </c>
      <c r="L160" s="17">
        <v>1297.3600000000001</v>
      </c>
      <c r="M160" s="17">
        <v>1471.8899999999999</v>
      </c>
      <c r="N160" s="17">
        <v>3865.7400000000002</v>
      </c>
      <c r="O160" s="17">
        <f t="shared" si="2"/>
        <v>24323.190000000028</v>
      </c>
    </row>
    <row r="161" spans="1:15" s="2" customFormat="1">
      <c r="A161"/>
      <c r="B161" s="1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>
        <f t="shared" si="2"/>
        <v>0</v>
      </c>
    </row>
    <row r="162" spans="1:15">
      <c r="A162" s="15" t="s">
        <v>1284</v>
      </c>
      <c r="B162" s="15" t="s">
        <v>1285</v>
      </c>
      <c r="C162" s="3">
        <v>372</v>
      </c>
      <c r="D162" s="3">
        <v>360</v>
      </c>
      <c r="E162" s="3">
        <v>424</v>
      </c>
      <c r="F162" s="3">
        <v>332</v>
      </c>
      <c r="G162" s="3">
        <v>372</v>
      </c>
      <c r="H162" s="3">
        <v>372</v>
      </c>
      <c r="I162" s="3">
        <v>372</v>
      </c>
      <c r="J162" s="3">
        <v>372</v>
      </c>
      <c r="K162" s="3">
        <v>372</v>
      </c>
      <c r="L162" s="3">
        <v>372</v>
      </c>
      <c r="M162" s="3">
        <v>372</v>
      </c>
      <c r="N162" s="3">
        <v>160</v>
      </c>
      <c r="O162" s="3">
        <f t="shared" si="2"/>
        <v>4252</v>
      </c>
    </row>
    <row r="163" spans="1:15">
      <c r="A163" s="15" t="s">
        <v>1286</v>
      </c>
      <c r="B163" s="15" t="s">
        <v>1287</v>
      </c>
      <c r="C163" s="3">
        <v>16439.280000000002</v>
      </c>
      <c r="D163" s="3">
        <v>13639.76</v>
      </c>
      <c r="E163" s="3">
        <v>13648.93</v>
      </c>
      <c r="F163" s="3">
        <v>16023.380000000001</v>
      </c>
      <c r="G163" s="3">
        <v>20011.93</v>
      </c>
      <c r="H163" s="3">
        <v>34575.279999999999</v>
      </c>
      <c r="I163" s="3">
        <v>15046.51</v>
      </c>
      <c r="J163" s="3">
        <v>17159.04</v>
      </c>
      <c r="K163" s="3">
        <v>15357.25</v>
      </c>
      <c r="L163" s="3">
        <v>16145.18</v>
      </c>
      <c r="M163" s="3">
        <v>15310.59</v>
      </c>
      <c r="N163" s="3">
        <v>20609.18</v>
      </c>
      <c r="O163" s="3">
        <f t="shared" si="2"/>
        <v>213966.30999999997</v>
      </c>
    </row>
    <row r="164" spans="1:15">
      <c r="A164" s="15" t="s">
        <v>879</v>
      </c>
      <c r="B164" s="15" t="s">
        <v>303</v>
      </c>
      <c r="C164" s="3">
        <v>1957.28</v>
      </c>
      <c r="D164" s="3">
        <v>1424.44</v>
      </c>
      <c r="E164" s="3">
        <v>279.14</v>
      </c>
      <c r="F164" s="3">
        <v>333.84999999999997</v>
      </c>
      <c r="G164" s="3">
        <v>497.23</v>
      </c>
      <c r="H164" s="3">
        <v>576.26</v>
      </c>
      <c r="I164" s="3">
        <v>951.61</v>
      </c>
      <c r="J164" s="3">
        <v>569.75</v>
      </c>
      <c r="K164" s="3">
        <v>69.87</v>
      </c>
      <c r="L164" s="3">
        <v>63.66</v>
      </c>
      <c r="M164" s="3">
        <v>958.62</v>
      </c>
      <c r="N164" s="3">
        <v>927.75000000000011</v>
      </c>
      <c r="O164" s="3">
        <f t="shared" si="2"/>
        <v>8609.4600000000009</v>
      </c>
    </row>
    <row r="165" spans="1:15">
      <c r="A165" s="15" t="s">
        <v>1288</v>
      </c>
      <c r="B165" s="15" t="s">
        <v>1289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267.67</v>
      </c>
      <c r="O165" s="3">
        <f t="shared" si="2"/>
        <v>267.67</v>
      </c>
    </row>
    <row r="166" spans="1:15" s="2" customFormat="1">
      <c r="A166" t="s">
        <v>304</v>
      </c>
      <c r="B166" s="1" t="s">
        <v>304</v>
      </c>
      <c r="C166" s="17">
        <v>18768.560000000001</v>
      </c>
      <c r="D166" s="17">
        <v>15424.2</v>
      </c>
      <c r="E166" s="17">
        <v>14352.07</v>
      </c>
      <c r="F166" s="17">
        <v>16689.23</v>
      </c>
      <c r="G166" s="17">
        <v>20881.16</v>
      </c>
      <c r="H166" s="17">
        <v>35523.54</v>
      </c>
      <c r="I166" s="17">
        <v>16370.12</v>
      </c>
      <c r="J166" s="17">
        <v>18100.79</v>
      </c>
      <c r="K166" s="17">
        <v>15799.12</v>
      </c>
      <c r="L166" s="17">
        <v>16580.84</v>
      </c>
      <c r="M166" s="17">
        <v>16641.21</v>
      </c>
      <c r="N166" s="17">
        <v>21964.6</v>
      </c>
      <c r="O166" s="17">
        <f t="shared" si="2"/>
        <v>227095.44</v>
      </c>
    </row>
    <row r="167" spans="1:15" s="2" customFormat="1">
      <c r="A167"/>
      <c r="B167" s="1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>
        <f t="shared" si="2"/>
        <v>0</v>
      </c>
    </row>
    <row r="168" spans="1:15">
      <c r="A168" s="15" t="s">
        <v>880</v>
      </c>
      <c r="B168" s="15" t="s">
        <v>250</v>
      </c>
      <c r="C168" s="3">
        <v>-11134.740000000002</v>
      </c>
      <c r="D168" s="3">
        <v>-10441.15</v>
      </c>
      <c r="E168" s="3">
        <v>-10460.379999999999</v>
      </c>
      <c r="F168" s="3">
        <v>-8223.3599999999988</v>
      </c>
      <c r="G168" s="3">
        <v>-78.58</v>
      </c>
      <c r="H168" s="3">
        <v>-9625.8799999999992</v>
      </c>
      <c r="I168" s="3">
        <v>-3700.12</v>
      </c>
      <c r="J168" s="3">
        <v>-3693.43</v>
      </c>
      <c r="K168" s="3">
        <v>-3699.42</v>
      </c>
      <c r="L168" s="3">
        <v>-3717.72</v>
      </c>
      <c r="M168" s="3">
        <v>-5087.4299999999994</v>
      </c>
      <c r="N168" s="3">
        <v>-5019.0800000000008</v>
      </c>
      <c r="O168" s="3">
        <f t="shared" si="2"/>
        <v>-74881.289999999994</v>
      </c>
    </row>
    <row r="169" spans="1:15">
      <c r="A169" s="15" t="s">
        <v>1290</v>
      </c>
      <c r="B169" s="15" t="s">
        <v>1291</v>
      </c>
      <c r="C169" s="3">
        <v>47.24</v>
      </c>
      <c r="D169" s="3">
        <v>39.33</v>
      </c>
      <c r="E169" s="3">
        <v>57.14</v>
      </c>
      <c r="F169" s="3">
        <v>41.98</v>
      </c>
      <c r="G169" s="3">
        <v>42.62</v>
      </c>
      <c r="H169" s="3">
        <v>42.51</v>
      </c>
      <c r="I169" s="3">
        <v>42.52</v>
      </c>
      <c r="J169" s="3">
        <v>42.53</v>
      </c>
      <c r="K169" s="3">
        <v>42.53</v>
      </c>
      <c r="L169" s="3">
        <v>24.75</v>
      </c>
      <c r="M169" s="3">
        <v>57.84</v>
      </c>
      <c r="N169" s="3">
        <v>34.200000000000003</v>
      </c>
      <c r="O169" s="3">
        <f t="shared" si="2"/>
        <v>515.19000000000005</v>
      </c>
    </row>
    <row r="170" spans="1:15">
      <c r="A170" s="15" t="s">
        <v>881</v>
      </c>
      <c r="B170" s="15" t="s">
        <v>251</v>
      </c>
      <c r="C170" s="3">
        <v>0.83</v>
      </c>
      <c r="D170" s="3">
        <v>1.07</v>
      </c>
      <c r="E170" s="3">
        <v>1.27</v>
      </c>
      <c r="F170" s="3">
        <v>0.47</v>
      </c>
      <c r="G170" s="3">
        <v>2.06</v>
      </c>
      <c r="H170" s="3">
        <v>0.35</v>
      </c>
      <c r="I170" s="3">
        <v>0.2</v>
      </c>
      <c r="J170" s="3">
        <v>0.52</v>
      </c>
      <c r="K170" s="3">
        <v>1.3</v>
      </c>
      <c r="L170" s="3">
        <v>0.42</v>
      </c>
      <c r="M170" s="3">
        <v>0.39</v>
      </c>
      <c r="N170" s="3">
        <v>1.73</v>
      </c>
      <c r="O170" s="3">
        <f t="shared" si="2"/>
        <v>10.610000000000001</v>
      </c>
    </row>
    <row r="171" spans="1:15">
      <c r="A171" s="15" t="s">
        <v>882</v>
      </c>
      <c r="B171" s="15" t="s">
        <v>252</v>
      </c>
      <c r="C171" s="3">
        <v>112.69</v>
      </c>
      <c r="D171" s="3">
        <v>112.72</v>
      </c>
      <c r="E171" s="3">
        <v>112.37</v>
      </c>
      <c r="F171" s="3">
        <v>117.61</v>
      </c>
      <c r="G171" s="3">
        <v>115.76</v>
      </c>
      <c r="H171" s="3">
        <v>30.93</v>
      </c>
      <c r="I171" s="3">
        <v>30.96</v>
      </c>
      <c r="J171" s="3">
        <v>31.08</v>
      </c>
      <c r="K171" s="3">
        <v>31.05</v>
      </c>
      <c r="L171" s="3">
        <v>30.82</v>
      </c>
      <c r="M171" s="3">
        <v>30.7</v>
      </c>
      <c r="N171" s="3">
        <v>30.1</v>
      </c>
      <c r="O171" s="3">
        <f t="shared" si="2"/>
        <v>786.79000000000008</v>
      </c>
    </row>
    <row r="172" spans="1:15">
      <c r="A172" s="15" t="s">
        <v>1292</v>
      </c>
      <c r="B172" s="15" t="s">
        <v>1293</v>
      </c>
      <c r="C172" s="3">
        <v>12449.98</v>
      </c>
      <c r="D172" s="3">
        <v>5623.29</v>
      </c>
      <c r="E172" s="3">
        <v>11145.19</v>
      </c>
      <c r="F172" s="3">
        <v>2983.82</v>
      </c>
      <c r="G172" s="3">
        <v>7173.49</v>
      </c>
      <c r="H172" s="3">
        <v>4540.42</v>
      </c>
      <c r="I172" s="3">
        <v>7682.82</v>
      </c>
      <c r="J172" s="3">
        <v>8838.75</v>
      </c>
      <c r="K172" s="3">
        <v>6292.73</v>
      </c>
      <c r="L172" s="3">
        <v>6237.61</v>
      </c>
      <c r="M172" s="3">
        <v>5441.07</v>
      </c>
      <c r="N172" s="3">
        <v>4952.62</v>
      </c>
      <c r="O172" s="3">
        <f t="shared" si="2"/>
        <v>83361.789999999979</v>
      </c>
    </row>
    <row r="173" spans="1:15">
      <c r="A173" s="15" t="s">
        <v>1294</v>
      </c>
      <c r="B173" s="15" t="s">
        <v>1295</v>
      </c>
      <c r="C173" s="3">
        <v>2900.4700000000003</v>
      </c>
      <c r="D173" s="3">
        <v>2994.12</v>
      </c>
      <c r="E173" s="3">
        <v>2992.0099999999998</v>
      </c>
      <c r="F173" s="3">
        <v>3016.6</v>
      </c>
      <c r="G173" s="3">
        <v>2371.5300000000002</v>
      </c>
      <c r="H173" s="3">
        <v>3242.77</v>
      </c>
      <c r="I173" s="3">
        <v>2899.43</v>
      </c>
      <c r="J173" s="3">
        <v>2994.21</v>
      </c>
      <c r="K173" s="3">
        <v>2965.4100000000003</v>
      </c>
      <c r="L173" s="3">
        <v>2891.11</v>
      </c>
      <c r="M173" s="3">
        <v>3108.9900000000002</v>
      </c>
      <c r="N173" s="3">
        <v>3078.72</v>
      </c>
      <c r="O173" s="3">
        <f t="shared" si="2"/>
        <v>35455.370000000003</v>
      </c>
    </row>
    <row r="174" spans="1:15">
      <c r="A174" s="15" t="s">
        <v>1296</v>
      </c>
      <c r="B174" s="15" t="s">
        <v>1297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40.270000000000003</v>
      </c>
      <c r="I174" s="3">
        <v>9.5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f t="shared" si="2"/>
        <v>49.77</v>
      </c>
    </row>
    <row r="175" spans="1:15">
      <c r="A175" s="15" t="s">
        <v>640</v>
      </c>
      <c r="B175" s="15" t="s">
        <v>75</v>
      </c>
      <c r="C175" s="3">
        <v>9546.65</v>
      </c>
      <c r="D175" s="3">
        <v>9331.6099999999988</v>
      </c>
      <c r="E175" s="3">
        <v>9331.6099999999988</v>
      </c>
      <c r="F175" s="3">
        <v>9345.99</v>
      </c>
      <c r="G175" s="3">
        <v>9355.99</v>
      </c>
      <c r="H175" s="3">
        <v>9438.77</v>
      </c>
      <c r="I175" s="3">
        <v>8418.19</v>
      </c>
      <c r="J175" s="3">
        <v>8719.0400000000009</v>
      </c>
      <c r="K175" s="3">
        <v>9171.18</v>
      </c>
      <c r="L175" s="3">
        <v>10254.94</v>
      </c>
      <c r="M175" s="3">
        <v>9313.1600000000017</v>
      </c>
      <c r="N175" s="3">
        <v>9225.51</v>
      </c>
      <c r="O175" s="3">
        <f t="shared" si="2"/>
        <v>111452.64</v>
      </c>
    </row>
    <row r="176" spans="1:15">
      <c r="A176" s="15" t="s">
        <v>884</v>
      </c>
      <c r="B176" s="15" t="s">
        <v>76</v>
      </c>
      <c r="C176" s="3">
        <v>5097.1300000000019</v>
      </c>
      <c r="D176" s="3">
        <v>5503.420000000001</v>
      </c>
      <c r="E176" s="3">
        <v>5435.16</v>
      </c>
      <c r="F176" s="3">
        <v>5470.0099999999993</v>
      </c>
      <c r="G176" s="3">
        <v>5116.2</v>
      </c>
      <c r="H176" s="3">
        <v>5566.7099999999991</v>
      </c>
      <c r="I176" s="3">
        <v>5383.95</v>
      </c>
      <c r="J176" s="3">
        <v>5117.7400000000007</v>
      </c>
      <c r="K176" s="3">
        <v>8157.67</v>
      </c>
      <c r="L176" s="3">
        <v>7103.23</v>
      </c>
      <c r="M176" s="3">
        <v>6294.9000000000005</v>
      </c>
      <c r="N176" s="3">
        <v>6487.39</v>
      </c>
      <c r="O176" s="3">
        <f t="shared" si="2"/>
        <v>70733.510000000009</v>
      </c>
    </row>
    <row r="177" spans="1:15">
      <c r="A177" s="15" t="s">
        <v>885</v>
      </c>
      <c r="B177" s="15" t="s">
        <v>396</v>
      </c>
      <c r="C177" s="3">
        <v>13929.53</v>
      </c>
      <c r="D177" s="3">
        <v>13349.05</v>
      </c>
      <c r="E177" s="3">
        <v>14407.82</v>
      </c>
      <c r="F177" s="3">
        <v>14505.44</v>
      </c>
      <c r="G177" s="3">
        <v>13857.330000000002</v>
      </c>
      <c r="H177" s="3">
        <v>13085.02</v>
      </c>
      <c r="I177" s="3">
        <v>12401.44</v>
      </c>
      <c r="J177" s="3">
        <v>15283.42</v>
      </c>
      <c r="K177" s="3">
        <v>15183.32</v>
      </c>
      <c r="L177" s="3">
        <v>14667.02</v>
      </c>
      <c r="M177" s="3">
        <v>16164.52</v>
      </c>
      <c r="N177" s="3">
        <v>17672.34</v>
      </c>
      <c r="O177" s="3">
        <f t="shared" si="2"/>
        <v>174506.25</v>
      </c>
    </row>
    <row r="178" spans="1:15">
      <c r="A178" s="15" t="s">
        <v>887</v>
      </c>
      <c r="B178" s="15" t="s">
        <v>255</v>
      </c>
      <c r="C178" s="3">
        <v>2009.02</v>
      </c>
      <c r="D178" s="3">
        <v>436</v>
      </c>
      <c r="E178" s="3">
        <v>75.2</v>
      </c>
      <c r="F178" s="3">
        <v>819.72</v>
      </c>
      <c r="G178" s="3">
        <v>922.09999999999991</v>
      </c>
      <c r="H178" s="3">
        <v>229.08</v>
      </c>
      <c r="I178" s="3">
        <v>828.65</v>
      </c>
      <c r="J178" s="3">
        <v>24.08</v>
      </c>
      <c r="K178" s="3">
        <v>863.03</v>
      </c>
      <c r="L178" s="3">
        <v>537.64</v>
      </c>
      <c r="M178" s="3">
        <v>893.96</v>
      </c>
      <c r="N178" s="3">
        <v>397.19</v>
      </c>
      <c r="O178" s="3">
        <f t="shared" si="2"/>
        <v>8035.6699999999983</v>
      </c>
    </row>
    <row r="179" spans="1:15">
      <c r="A179" s="15" t="s">
        <v>886</v>
      </c>
      <c r="B179" s="15" t="s">
        <v>254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10.96</v>
      </c>
      <c r="L179" s="3">
        <v>14.8</v>
      </c>
      <c r="M179" s="3">
        <v>0</v>
      </c>
      <c r="N179" s="3">
        <v>0</v>
      </c>
      <c r="O179" s="3">
        <f t="shared" si="2"/>
        <v>25.76</v>
      </c>
    </row>
    <row r="180" spans="1:15">
      <c r="A180" s="15" t="s">
        <v>891</v>
      </c>
      <c r="B180" s="15" t="s">
        <v>258</v>
      </c>
      <c r="C180" s="3">
        <v>-11866.529999999999</v>
      </c>
      <c r="D180" s="3">
        <v>-11035.629999999997</v>
      </c>
      <c r="E180" s="3">
        <v>-11375.28</v>
      </c>
      <c r="F180" s="3">
        <v>-6390.41</v>
      </c>
      <c r="G180" s="3">
        <v>-8494.3499999999985</v>
      </c>
      <c r="H180" s="3">
        <v>-5430.24</v>
      </c>
      <c r="I180" s="3">
        <v>-19157.88</v>
      </c>
      <c r="J180" s="3">
        <v>-20895.62</v>
      </c>
      <c r="K180" s="3">
        <v>-24360.68</v>
      </c>
      <c r="L180" s="3">
        <v>-23678.62</v>
      </c>
      <c r="M180" s="3">
        <v>-22640.370000000003</v>
      </c>
      <c r="N180" s="3">
        <v>-23612.05</v>
      </c>
      <c r="O180" s="3">
        <f t="shared" si="2"/>
        <v>-188937.65999999997</v>
      </c>
    </row>
    <row r="181" spans="1:15">
      <c r="A181" s="15" t="s">
        <v>889</v>
      </c>
      <c r="B181" s="15" t="s">
        <v>259</v>
      </c>
      <c r="C181" s="3">
        <v>-28.66</v>
      </c>
      <c r="D181" s="3">
        <v>-23.73</v>
      </c>
      <c r="E181" s="3">
        <v>-34.39</v>
      </c>
      <c r="F181" s="3">
        <v>-12.17</v>
      </c>
      <c r="G181" s="3">
        <v>-12.36</v>
      </c>
      <c r="H181" s="3">
        <v>-12.33</v>
      </c>
      <c r="I181" s="3">
        <v>-34.869999999999997</v>
      </c>
      <c r="J181" s="3">
        <v>-34.869999999999997</v>
      </c>
      <c r="K181" s="3">
        <v>-34.869999999999997</v>
      </c>
      <c r="L181" s="3">
        <v>-20.3</v>
      </c>
      <c r="M181" s="3">
        <v>-47.43</v>
      </c>
      <c r="N181" s="3">
        <v>-28.04</v>
      </c>
      <c r="O181" s="3">
        <f t="shared" si="2"/>
        <v>-324.02000000000004</v>
      </c>
    </row>
    <row r="182" spans="1:15">
      <c r="A182" s="15" t="s">
        <v>890</v>
      </c>
      <c r="B182" s="15" t="s">
        <v>257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-8.99</v>
      </c>
      <c r="L182" s="3">
        <v>-12.14</v>
      </c>
      <c r="M182" s="3">
        <v>0</v>
      </c>
      <c r="N182" s="3">
        <v>0</v>
      </c>
      <c r="O182" s="3">
        <f t="shared" si="2"/>
        <v>-21.130000000000003</v>
      </c>
    </row>
    <row r="183" spans="1:15" s="2" customFormat="1">
      <c r="A183" t="s">
        <v>328</v>
      </c>
      <c r="B183" s="1" t="s">
        <v>328</v>
      </c>
      <c r="C183" s="17">
        <v>23063.609999999997</v>
      </c>
      <c r="D183" s="17">
        <v>15890.100000000002</v>
      </c>
      <c r="E183" s="17">
        <v>21687.72</v>
      </c>
      <c r="F183" s="17">
        <v>21675.699999999997</v>
      </c>
      <c r="G183" s="17">
        <v>30371.79</v>
      </c>
      <c r="H183" s="17">
        <v>21148.380000000005</v>
      </c>
      <c r="I183" s="17">
        <v>14804.79</v>
      </c>
      <c r="J183" s="17">
        <v>16427.450000000004</v>
      </c>
      <c r="K183" s="17">
        <v>14615.220000000001</v>
      </c>
      <c r="L183" s="17">
        <v>14333.560000000005</v>
      </c>
      <c r="M183" s="17">
        <v>13530.299999999996</v>
      </c>
      <c r="N183" s="17">
        <v>13220.630000000001</v>
      </c>
      <c r="O183" s="17">
        <f t="shared" si="2"/>
        <v>220769.25000000003</v>
      </c>
    </row>
    <row r="184" spans="1:15" s="2" customFormat="1">
      <c r="A184"/>
      <c r="B184" s="1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>
        <f t="shared" si="2"/>
        <v>0</v>
      </c>
    </row>
    <row r="185" spans="1:15">
      <c r="A185" s="15" t="s">
        <v>643</v>
      </c>
      <c r="B185" s="15" t="s">
        <v>265</v>
      </c>
      <c r="C185" s="3">
        <v>50068.92</v>
      </c>
      <c r="D185" s="3">
        <v>28076.91</v>
      </c>
      <c r="E185" s="3">
        <v>12042.220000000001</v>
      </c>
      <c r="F185" s="3">
        <v>60627.02</v>
      </c>
      <c r="G185" s="3">
        <v>23381.780000000002</v>
      </c>
      <c r="H185" s="3">
        <v>128.49</v>
      </c>
      <c r="I185" s="3">
        <v>77905.279999999999</v>
      </c>
      <c r="J185" s="3">
        <v>259424.54</v>
      </c>
      <c r="K185" s="3">
        <v>3192.58</v>
      </c>
      <c r="L185" s="3">
        <v>65727.61</v>
      </c>
      <c r="M185" s="3">
        <v>2829.35</v>
      </c>
      <c r="N185" s="3">
        <v>5340.74</v>
      </c>
      <c r="O185" s="3">
        <f t="shared" si="2"/>
        <v>588745.44000000006</v>
      </c>
    </row>
    <row r="186" spans="1:15">
      <c r="A186" s="15" t="s">
        <v>1212</v>
      </c>
      <c r="B186" s="15" t="s">
        <v>1213</v>
      </c>
      <c r="C186" s="3">
        <v>1870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170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f t="shared" si="2"/>
        <v>2040</v>
      </c>
    </row>
    <row r="187" spans="1:15">
      <c r="A187" s="15" t="s">
        <v>1034</v>
      </c>
      <c r="B187" s="15" t="s">
        <v>310</v>
      </c>
      <c r="C187" s="3">
        <v>0</v>
      </c>
      <c r="D187" s="3">
        <v>0</v>
      </c>
      <c r="E187" s="3">
        <v>384.92</v>
      </c>
      <c r="F187" s="3">
        <v>5614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f t="shared" si="2"/>
        <v>5998.92</v>
      </c>
    </row>
    <row r="188" spans="1:15">
      <c r="A188" s="15" t="s">
        <v>1298</v>
      </c>
      <c r="B188" s="15" t="s">
        <v>1299</v>
      </c>
      <c r="C188" s="3">
        <v>0</v>
      </c>
      <c r="D188" s="3">
        <v>2627.42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f t="shared" si="2"/>
        <v>2627.42</v>
      </c>
    </row>
    <row r="189" spans="1:15">
      <c r="A189" s="15" t="s">
        <v>1300</v>
      </c>
      <c r="B189" s="15" t="s">
        <v>1301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49.84</v>
      </c>
      <c r="O189" s="3">
        <f t="shared" si="2"/>
        <v>49.84</v>
      </c>
    </row>
    <row r="190" spans="1:15">
      <c r="A190" s="15" t="s">
        <v>1302</v>
      </c>
      <c r="B190" s="15" t="s">
        <v>1303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1809.94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f t="shared" si="2"/>
        <v>1809.94</v>
      </c>
    </row>
    <row r="191" spans="1:15">
      <c r="A191" s="15" t="s">
        <v>893</v>
      </c>
      <c r="B191" s="15" t="s">
        <v>262</v>
      </c>
      <c r="C191" s="3">
        <v>0</v>
      </c>
      <c r="D191" s="3">
        <v>0</v>
      </c>
      <c r="E191" s="3">
        <v>0</v>
      </c>
      <c r="F191" s="3">
        <v>0</v>
      </c>
      <c r="G191" s="3">
        <v>7129.53</v>
      </c>
      <c r="H191" s="3">
        <v>587.07000000000005</v>
      </c>
      <c r="I191" s="3">
        <v>0</v>
      </c>
      <c r="J191" s="3">
        <v>0</v>
      </c>
      <c r="K191" s="3">
        <v>0</v>
      </c>
      <c r="L191" s="3">
        <v>112.82</v>
      </c>
      <c r="M191" s="3">
        <v>0</v>
      </c>
      <c r="N191" s="3">
        <v>0</v>
      </c>
      <c r="O191" s="3">
        <f t="shared" si="2"/>
        <v>7829.4199999999992</v>
      </c>
    </row>
    <row r="192" spans="1:15">
      <c r="A192" s="15" t="s">
        <v>993</v>
      </c>
      <c r="B192" s="15" t="s">
        <v>263</v>
      </c>
      <c r="C192" s="3">
        <v>0</v>
      </c>
      <c r="D192" s="3">
        <v>147.36000000000001</v>
      </c>
      <c r="E192" s="3">
        <v>1138.44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44.36</v>
      </c>
      <c r="N192" s="3">
        <v>0</v>
      </c>
      <c r="O192" s="3">
        <f t="shared" si="2"/>
        <v>1330.16</v>
      </c>
    </row>
    <row r="193" spans="1:15">
      <c r="A193" s="15" t="s">
        <v>1304</v>
      </c>
      <c r="B193" s="15" t="s">
        <v>1305</v>
      </c>
      <c r="C193" s="3">
        <v>0</v>
      </c>
      <c r="D193" s="3">
        <v>0</v>
      </c>
      <c r="E193" s="3">
        <v>9965.73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f t="shared" si="2"/>
        <v>9965.73</v>
      </c>
    </row>
    <row r="194" spans="1:15">
      <c r="A194" s="15" t="s">
        <v>1306</v>
      </c>
      <c r="B194" s="15" t="s">
        <v>1307</v>
      </c>
      <c r="C194" s="3">
        <v>31.54</v>
      </c>
      <c r="D194" s="3">
        <v>0</v>
      </c>
      <c r="E194" s="3">
        <v>28.97</v>
      </c>
      <c r="F194" s="3">
        <v>2589.3000000000002</v>
      </c>
      <c r="G194" s="3">
        <v>25.3</v>
      </c>
      <c r="H194" s="3">
        <v>2.4699999999999998</v>
      </c>
      <c r="I194" s="3">
        <v>79.73</v>
      </c>
      <c r="J194" s="3">
        <v>32.65</v>
      </c>
      <c r="K194" s="3">
        <v>0</v>
      </c>
      <c r="L194" s="3">
        <v>27.6</v>
      </c>
      <c r="M194" s="3">
        <v>2.69</v>
      </c>
      <c r="N194" s="3">
        <v>0</v>
      </c>
      <c r="O194" s="3">
        <f t="shared" si="2"/>
        <v>2820.2500000000005</v>
      </c>
    </row>
    <row r="195" spans="1:15">
      <c r="A195" s="15" t="s">
        <v>1308</v>
      </c>
      <c r="B195" s="15" t="s">
        <v>1309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f t="shared" si="2"/>
        <v>0</v>
      </c>
    </row>
    <row r="196" spans="1:15">
      <c r="A196" s="15" t="s">
        <v>648</v>
      </c>
      <c r="B196" s="15" t="s">
        <v>82</v>
      </c>
      <c r="C196" s="3">
        <v>0</v>
      </c>
      <c r="D196" s="3">
        <v>0</v>
      </c>
      <c r="E196" s="3">
        <v>331.36</v>
      </c>
      <c r="F196" s="3">
        <v>0</v>
      </c>
      <c r="G196" s="3">
        <v>0</v>
      </c>
      <c r="H196" s="3">
        <v>0</v>
      </c>
      <c r="I196" s="3">
        <v>1797.92</v>
      </c>
      <c r="J196" s="3">
        <v>0</v>
      </c>
      <c r="K196" s="3">
        <v>569.82000000000005</v>
      </c>
      <c r="L196" s="3">
        <v>2600.62</v>
      </c>
      <c r="M196" s="3">
        <v>0</v>
      </c>
      <c r="N196" s="3">
        <v>0</v>
      </c>
      <c r="O196" s="3">
        <f t="shared" si="2"/>
        <v>5299.72</v>
      </c>
    </row>
    <row r="197" spans="1:15" s="2" customFormat="1">
      <c r="A197" t="s">
        <v>329</v>
      </c>
      <c r="B197" s="1" t="s">
        <v>329</v>
      </c>
      <c r="C197" s="17">
        <v>51970.46</v>
      </c>
      <c r="D197" s="17">
        <v>30851.690000000002</v>
      </c>
      <c r="E197" s="17">
        <v>23891.64</v>
      </c>
      <c r="F197" s="17">
        <v>68830.319999999992</v>
      </c>
      <c r="G197" s="17">
        <v>30536.61</v>
      </c>
      <c r="H197" s="17">
        <v>718.03000000000009</v>
      </c>
      <c r="I197" s="17">
        <v>81762.87</v>
      </c>
      <c r="J197" s="17">
        <v>259457.19</v>
      </c>
      <c r="K197" s="17">
        <v>3762.4</v>
      </c>
      <c r="L197" s="17">
        <v>68468.650000000009</v>
      </c>
      <c r="M197" s="17">
        <v>2876.4</v>
      </c>
      <c r="N197" s="17">
        <v>5390.58</v>
      </c>
      <c r="O197" s="17">
        <f t="shared" si="2"/>
        <v>628516.84000000008</v>
      </c>
    </row>
    <row r="198" spans="1:15" s="2" customFormat="1">
      <c r="A198"/>
      <c r="B198" s="1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>
        <f t="shared" si="2"/>
        <v>0</v>
      </c>
    </row>
    <row r="199" spans="1:15">
      <c r="A199" s="15" t="s">
        <v>998</v>
      </c>
      <c r="B199" s="15" t="s">
        <v>266</v>
      </c>
      <c r="C199" s="3">
        <v>244</v>
      </c>
      <c r="D199" s="3">
        <v>139</v>
      </c>
      <c r="E199" s="3">
        <v>503</v>
      </c>
      <c r="F199" s="3">
        <v>25</v>
      </c>
      <c r="G199" s="3">
        <v>17</v>
      </c>
      <c r="H199" s="3">
        <v>0</v>
      </c>
      <c r="I199" s="3">
        <v>25</v>
      </c>
      <c r="J199" s="3">
        <v>5</v>
      </c>
      <c r="K199" s="3">
        <v>16.41</v>
      </c>
      <c r="L199" s="3">
        <v>260</v>
      </c>
      <c r="M199" s="3">
        <v>0</v>
      </c>
      <c r="N199" s="3">
        <v>44.9</v>
      </c>
      <c r="O199" s="3">
        <f t="shared" si="2"/>
        <v>1279.31</v>
      </c>
    </row>
    <row r="200" spans="1:15">
      <c r="A200" s="15" t="s">
        <v>718</v>
      </c>
      <c r="B200" s="15" t="s">
        <v>84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480</v>
      </c>
      <c r="K200" s="3">
        <v>0</v>
      </c>
      <c r="L200" s="3">
        <v>0</v>
      </c>
      <c r="M200" s="3">
        <v>0</v>
      </c>
      <c r="N200" s="3">
        <v>0</v>
      </c>
      <c r="O200" s="3">
        <f t="shared" si="2"/>
        <v>480</v>
      </c>
    </row>
    <row r="201" spans="1:15">
      <c r="A201" s="15" t="s">
        <v>719</v>
      </c>
      <c r="B201" s="15" t="s">
        <v>720</v>
      </c>
      <c r="C201" s="3">
        <v>32.82</v>
      </c>
      <c r="D201" s="3">
        <v>32.82</v>
      </c>
      <c r="E201" s="3">
        <v>32.82</v>
      </c>
      <c r="F201" s="3">
        <v>32.82</v>
      </c>
      <c r="G201" s="3">
        <v>32.82</v>
      </c>
      <c r="H201" s="3">
        <v>32.82</v>
      </c>
      <c r="I201" s="3">
        <v>32.82</v>
      </c>
      <c r="J201" s="3">
        <v>16.41</v>
      </c>
      <c r="K201" s="3">
        <v>0</v>
      </c>
      <c r="L201" s="3">
        <v>16.41</v>
      </c>
      <c r="M201" s="3">
        <v>16.41</v>
      </c>
      <c r="N201" s="3">
        <v>16.41</v>
      </c>
      <c r="O201" s="3">
        <f t="shared" si="2"/>
        <v>295.38000000000005</v>
      </c>
    </row>
    <row r="202" spans="1:15">
      <c r="A202" s="15" t="s">
        <v>667</v>
      </c>
      <c r="B202" s="15" t="s">
        <v>88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7500</v>
      </c>
      <c r="N202" s="3">
        <v>0</v>
      </c>
      <c r="O202" s="3">
        <f t="shared" si="2"/>
        <v>7500</v>
      </c>
    </row>
    <row r="203" spans="1:15" s="2" customFormat="1">
      <c r="A203" t="s">
        <v>348</v>
      </c>
      <c r="B203" s="1" t="s">
        <v>348</v>
      </c>
      <c r="C203" s="17">
        <v>276.82</v>
      </c>
      <c r="D203" s="17">
        <v>171.82</v>
      </c>
      <c r="E203" s="17">
        <v>535.82000000000005</v>
      </c>
      <c r="F203" s="17">
        <v>57.82</v>
      </c>
      <c r="G203" s="17">
        <v>49.82</v>
      </c>
      <c r="H203" s="17">
        <v>32.82</v>
      </c>
      <c r="I203" s="17">
        <v>57.82</v>
      </c>
      <c r="J203" s="17">
        <v>501.41</v>
      </c>
      <c r="K203" s="17">
        <v>16.41</v>
      </c>
      <c r="L203" s="17">
        <v>276.41000000000003</v>
      </c>
      <c r="M203" s="17">
        <v>7516.41</v>
      </c>
      <c r="N203" s="17">
        <v>61.31</v>
      </c>
      <c r="O203" s="17">
        <f t="shared" ref="O203:O266" si="3">SUM(C203:N203)</f>
        <v>9554.6899999999987</v>
      </c>
    </row>
    <row r="204" spans="1:15" s="2" customFormat="1">
      <c r="A204"/>
      <c r="B204" s="1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>
        <f t="shared" si="3"/>
        <v>0</v>
      </c>
    </row>
    <row r="205" spans="1:15">
      <c r="A205" s="15" t="s">
        <v>901</v>
      </c>
      <c r="B205" s="15" t="s">
        <v>269</v>
      </c>
      <c r="C205" s="3">
        <v>559.7700000000001</v>
      </c>
      <c r="D205" s="3">
        <v>420.37</v>
      </c>
      <c r="E205" s="3">
        <v>967.06999999999994</v>
      </c>
      <c r="F205" s="3">
        <v>1049.6300000000001</v>
      </c>
      <c r="G205" s="3">
        <v>216.51</v>
      </c>
      <c r="H205" s="3">
        <v>212.07</v>
      </c>
      <c r="I205" s="3">
        <v>656.44</v>
      </c>
      <c r="J205" s="3">
        <v>1180.56</v>
      </c>
      <c r="K205" s="3">
        <v>138.67000000000002</v>
      </c>
      <c r="L205" s="3">
        <v>967.81999999999994</v>
      </c>
      <c r="M205" s="3">
        <v>738.26</v>
      </c>
      <c r="N205" s="3">
        <v>165.7</v>
      </c>
      <c r="O205" s="3">
        <f t="shared" si="3"/>
        <v>7272.87</v>
      </c>
    </row>
    <row r="206" spans="1:15">
      <c r="A206" s="15" t="s">
        <v>1310</v>
      </c>
      <c r="B206" s="15" t="s">
        <v>1311</v>
      </c>
      <c r="C206" s="3">
        <v>12.87</v>
      </c>
      <c r="D206" s="3">
        <v>0</v>
      </c>
      <c r="E206" s="3">
        <v>0</v>
      </c>
      <c r="F206" s="3">
        <v>0</v>
      </c>
      <c r="G206" s="3">
        <v>12.59</v>
      </c>
      <c r="H206" s="3">
        <v>0</v>
      </c>
      <c r="I206" s="3">
        <v>0</v>
      </c>
      <c r="J206" s="3">
        <v>0</v>
      </c>
      <c r="K206" s="3">
        <v>71.709999999999994</v>
      </c>
      <c r="L206" s="3">
        <v>0</v>
      </c>
      <c r="M206" s="3">
        <v>0</v>
      </c>
      <c r="N206" s="3">
        <v>0</v>
      </c>
      <c r="O206" s="3">
        <f t="shared" si="3"/>
        <v>97.169999999999987</v>
      </c>
    </row>
    <row r="207" spans="1:15">
      <c r="A207" s="15" t="s">
        <v>904</v>
      </c>
      <c r="B207" s="15" t="s">
        <v>89</v>
      </c>
      <c r="C207" s="3">
        <v>0</v>
      </c>
      <c r="D207" s="3">
        <v>109.77</v>
      </c>
      <c r="E207" s="3">
        <v>69.19</v>
      </c>
      <c r="F207" s="3">
        <v>0</v>
      </c>
      <c r="G207" s="3">
        <v>72.52</v>
      </c>
      <c r="H207" s="3">
        <v>56.86</v>
      </c>
      <c r="I207" s="3">
        <v>27.28</v>
      </c>
      <c r="J207" s="3">
        <v>0</v>
      </c>
      <c r="K207" s="3">
        <v>0</v>
      </c>
      <c r="L207" s="3">
        <v>0</v>
      </c>
      <c r="M207" s="3">
        <v>36.29</v>
      </c>
      <c r="N207" s="3">
        <v>0</v>
      </c>
      <c r="O207" s="3">
        <f t="shared" si="3"/>
        <v>371.91</v>
      </c>
    </row>
    <row r="208" spans="1:15">
      <c r="A208" s="15" t="s">
        <v>540</v>
      </c>
      <c r="B208" s="15" t="s">
        <v>90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44.86</v>
      </c>
      <c r="M208" s="3">
        <v>0</v>
      </c>
      <c r="N208" s="3">
        <v>0</v>
      </c>
      <c r="O208" s="3">
        <f t="shared" si="3"/>
        <v>44.86</v>
      </c>
    </row>
    <row r="209" spans="1:15">
      <c r="A209" s="15" t="s">
        <v>907</v>
      </c>
      <c r="B209" s="15" t="s">
        <v>401</v>
      </c>
      <c r="C209" s="3">
        <v>712.55</v>
      </c>
      <c r="D209" s="3">
        <v>113.4</v>
      </c>
      <c r="E209" s="3">
        <v>-608.13</v>
      </c>
      <c r="F209" s="3">
        <v>0</v>
      </c>
      <c r="G209" s="3">
        <v>657.44</v>
      </c>
      <c r="H209" s="3">
        <v>623.45000000000005</v>
      </c>
      <c r="I209" s="3">
        <v>661.35</v>
      </c>
      <c r="J209" s="3">
        <v>663.36</v>
      </c>
      <c r="K209" s="3">
        <v>685.74</v>
      </c>
      <c r="L209" s="3">
        <v>545.70000000000005</v>
      </c>
      <c r="M209" s="3">
        <v>549.79999999999995</v>
      </c>
      <c r="N209" s="3">
        <v>553.29</v>
      </c>
      <c r="O209" s="3">
        <f t="shared" si="3"/>
        <v>5157.95</v>
      </c>
    </row>
    <row r="210" spans="1:15" s="2" customFormat="1">
      <c r="A210" t="s">
        <v>331</v>
      </c>
      <c r="B210" s="1" t="s">
        <v>331</v>
      </c>
      <c r="C210" s="17">
        <v>1285.19</v>
      </c>
      <c r="D210" s="17">
        <v>643.54</v>
      </c>
      <c r="E210" s="17">
        <v>428.13</v>
      </c>
      <c r="F210" s="17">
        <v>1049.6300000000001</v>
      </c>
      <c r="G210" s="17">
        <v>959.06000000000006</v>
      </c>
      <c r="H210" s="17">
        <v>892.38000000000011</v>
      </c>
      <c r="I210" s="17">
        <v>1345.0700000000002</v>
      </c>
      <c r="J210" s="17">
        <v>1843.92</v>
      </c>
      <c r="K210" s="17">
        <v>896.12</v>
      </c>
      <c r="L210" s="17">
        <v>1558.38</v>
      </c>
      <c r="M210" s="17">
        <v>1324.35</v>
      </c>
      <c r="N210" s="17">
        <v>718.99</v>
      </c>
      <c r="O210" s="17">
        <f t="shared" si="3"/>
        <v>12944.760000000002</v>
      </c>
    </row>
    <row r="211" spans="1:15" s="2" customFormat="1">
      <c r="A211"/>
      <c r="B211" s="1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>
        <f t="shared" si="3"/>
        <v>0</v>
      </c>
    </row>
    <row r="212" spans="1:15">
      <c r="A212" s="15" t="s">
        <v>541</v>
      </c>
      <c r="B212" s="15" t="s">
        <v>91</v>
      </c>
      <c r="C212" s="3">
        <v>0</v>
      </c>
      <c r="D212" s="3">
        <v>184.71</v>
      </c>
      <c r="E212" s="3">
        <v>199.37</v>
      </c>
      <c r="F212" s="3">
        <v>0</v>
      </c>
      <c r="G212" s="3">
        <v>0</v>
      </c>
      <c r="H212" s="3">
        <v>0</v>
      </c>
      <c r="I212" s="3">
        <v>0</v>
      </c>
      <c r="J212" s="3">
        <v>462.6</v>
      </c>
      <c r="K212" s="3">
        <v>0</v>
      </c>
      <c r="L212" s="3">
        <v>68.41</v>
      </c>
      <c r="M212" s="3">
        <v>0</v>
      </c>
      <c r="N212" s="3">
        <v>342.25</v>
      </c>
      <c r="O212" s="3">
        <f t="shared" si="3"/>
        <v>1257.3400000000001</v>
      </c>
    </row>
    <row r="213" spans="1:15">
      <c r="A213" s="15" t="s">
        <v>542</v>
      </c>
      <c r="B213" s="15" t="s">
        <v>123</v>
      </c>
      <c r="C213" s="3">
        <v>0</v>
      </c>
      <c r="D213" s="3">
        <v>88.44</v>
      </c>
      <c r="E213" s="3">
        <v>0</v>
      </c>
      <c r="F213" s="3">
        <v>0</v>
      </c>
      <c r="G213" s="3">
        <v>14.5</v>
      </c>
      <c r="H213" s="3">
        <v>43.3</v>
      </c>
      <c r="I213" s="3">
        <v>0</v>
      </c>
      <c r="J213" s="3">
        <v>0</v>
      </c>
      <c r="K213" s="3">
        <v>0</v>
      </c>
      <c r="L213" s="3">
        <v>0</v>
      </c>
      <c r="M213" s="3">
        <v>3510.12</v>
      </c>
      <c r="N213" s="3">
        <v>0</v>
      </c>
      <c r="O213" s="3">
        <f t="shared" si="3"/>
        <v>3656.3599999999997</v>
      </c>
    </row>
    <row r="214" spans="1:15">
      <c r="A214" s="15" t="s">
        <v>908</v>
      </c>
      <c r="B214" s="15" t="s">
        <v>272</v>
      </c>
      <c r="C214" s="3">
        <v>1195.3499999999999</v>
      </c>
      <c r="D214" s="3">
        <v>545.46</v>
      </c>
      <c r="E214" s="3">
        <v>140.66</v>
      </c>
      <c r="F214" s="3">
        <v>185.35</v>
      </c>
      <c r="G214" s="3">
        <v>78.28</v>
      </c>
      <c r="H214" s="3">
        <v>130.93</v>
      </c>
      <c r="I214" s="3">
        <v>13.69</v>
      </c>
      <c r="J214" s="3">
        <v>13.69</v>
      </c>
      <c r="K214" s="3">
        <v>138.44</v>
      </c>
      <c r="L214" s="3">
        <v>0</v>
      </c>
      <c r="M214" s="3">
        <v>0</v>
      </c>
      <c r="N214" s="3">
        <v>0</v>
      </c>
      <c r="O214" s="3">
        <f t="shared" si="3"/>
        <v>2441.8500000000004</v>
      </c>
    </row>
    <row r="215" spans="1:15">
      <c r="A215" s="15" t="s">
        <v>727</v>
      </c>
      <c r="B215" s="15" t="s">
        <v>273</v>
      </c>
      <c r="C215" s="3">
        <v>113.58</v>
      </c>
      <c r="D215" s="3">
        <v>775.1</v>
      </c>
      <c r="E215" s="3">
        <v>631.55999999999995</v>
      </c>
      <c r="F215" s="3">
        <v>59.49</v>
      </c>
      <c r="G215" s="3">
        <v>650.27</v>
      </c>
      <c r="H215" s="3">
        <v>0</v>
      </c>
      <c r="I215" s="3">
        <v>269.40999999999997</v>
      </c>
      <c r="J215" s="3">
        <v>771.78</v>
      </c>
      <c r="K215" s="3">
        <v>1329.25</v>
      </c>
      <c r="L215" s="3">
        <v>344.3</v>
      </c>
      <c r="M215" s="3">
        <v>843.72</v>
      </c>
      <c r="N215" s="3">
        <v>696.91000000000008</v>
      </c>
      <c r="O215" s="3">
        <f t="shared" si="3"/>
        <v>6485.37</v>
      </c>
    </row>
    <row r="216" spans="1:15">
      <c r="A216" s="15" t="s">
        <v>909</v>
      </c>
      <c r="B216" s="15" t="s">
        <v>274</v>
      </c>
      <c r="C216" s="3">
        <v>694.88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f t="shared" si="3"/>
        <v>694.88</v>
      </c>
    </row>
    <row r="217" spans="1:15">
      <c r="A217" s="15" t="s">
        <v>670</v>
      </c>
      <c r="B217" s="15" t="s">
        <v>93</v>
      </c>
      <c r="C217" s="3">
        <v>6138.96</v>
      </c>
      <c r="D217" s="3">
        <v>10293.64</v>
      </c>
      <c r="E217" s="3">
        <v>7921.0899999999992</v>
      </c>
      <c r="F217" s="3">
        <v>5878.3</v>
      </c>
      <c r="G217" s="3">
        <v>9978.85</v>
      </c>
      <c r="H217" s="3">
        <v>8387.4599999999991</v>
      </c>
      <c r="I217" s="3">
        <v>7323.4300000000012</v>
      </c>
      <c r="J217" s="3">
        <v>12377.87</v>
      </c>
      <c r="K217" s="3">
        <v>6560.4400000000005</v>
      </c>
      <c r="L217" s="3">
        <v>7655.7300000000005</v>
      </c>
      <c r="M217" s="3">
        <v>15306.619999999997</v>
      </c>
      <c r="N217" s="3">
        <v>9813.41</v>
      </c>
      <c r="O217" s="3">
        <f t="shared" si="3"/>
        <v>107635.79999999999</v>
      </c>
    </row>
    <row r="218" spans="1:15">
      <c r="A218" s="15" t="s">
        <v>573</v>
      </c>
      <c r="B218" s="15" t="s">
        <v>276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f t="shared" si="3"/>
        <v>0</v>
      </c>
    </row>
    <row r="219" spans="1:15">
      <c r="A219" s="15" t="s">
        <v>911</v>
      </c>
      <c r="B219" s="15" t="s">
        <v>277</v>
      </c>
      <c r="C219" s="3">
        <v>0</v>
      </c>
      <c r="D219" s="3">
        <v>439.19</v>
      </c>
      <c r="E219" s="3">
        <v>1196.8599999999999</v>
      </c>
      <c r="F219" s="3">
        <v>0</v>
      </c>
      <c r="G219" s="3">
        <v>0</v>
      </c>
      <c r="H219" s="3">
        <v>419.09</v>
      </c>
      <c r="I219" s="3">
        <v>76.010000000000005</v>
      </c>
      <c r="J219" s="3">
        <v>2086.61</v>
      </c>
      <c r="K219" s="3">
        <v>0</v>
      </c>
      <c r="L219" s="3">
        <v>1447.27</v>
      </c>
      <c r="M219" s="3">
        <v>81.16</v>
      </c>
      <c r="N219" s="3">
        <v>636.64</v>
      </c>
      <c r="O219" s="3">
        <f t="shared" si="3"/>
        <v>6382.8300000000008</v>
      </c>
    </row>
    <row r="220" spans="1:15">
      <c r="A220" s="15" t="s">
        <v>1003</v>
      </c>
      <c r="B220" s="15" t="s">
        <v>279</v>
      </c>
      <c r="C220" s="3">
        <v>34.979999999999997</v>
      </c>
      <c r="D220" s="3">
        <v>69.5</v>
      </c>
      <c r="E220" s="3">
        <v>0</v>
      </c>
      <c r="F220" s="3">
        <v>0</v>
      </c>
      <c r="G220" s="3">
        <v>0</v>
      </c>
      <c r="H220" s="3">
        <v>756.31000000000006</v>
      </c>
      <c r="I220" s="3">
        <v>0</v>
      </c>
      <c r="J220" s="3">
        <v>253.13</v>
      </c>
      <c r="K220" s="3">
        <v>116.51</v>
      </c>
      <c r="L220" s="3">
        <v>114.78</v>
      </c>
      <c r="M220" s="3">
        <v>0</v>
      </c>
      <c r="N220" s="3">
        <v>106.71000000000001</v>
      </c>
      <c r="O220" s="3">
        <f t="shared" si="3"/>
        <v>1451.92</v>
      </c>
    </row>
    <row r="221" spans="1:15">
      <c r="A221" s="15" t="s">
        <v>1312</v>
      </c>
      <c r="B221" s="15" t="s">
        <v>1313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3">
        <v>68.16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f t="shared" si="3"/>
        <v>68.16</v>
      </c>
    </row>
    <row r="222" spans="1:15">
      <c r="A222" s="15" t="s">
        <v>1314</v>
      </c>
      <c r="B222" s="15" t="s">
        <v>1315</v>
      </c>
      <c r="C222" s="3">
        <v>10.31</v>
      </c>
      <c r="D222" s="3">
        <v>0</v>
      </c>
      <c r="E222" s="3">
        <v>0</v>
      </c>
      <c r="F222" s="3">
        <v>0</v>
      </c>
      <c r="G222" s="3">
        <v>0</v>
      </c>
      <c r="H222" s="3">
        <v>25.6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f t="shared" si="3"/>
        <v>35.910000000000004</v>
      </c>
    </row>
    <row r="223" spans="1:15">
      <c r="A223" s="15" t="s">
        <v>1316</v>
      </c>
      <c r="B223" s="15" t="s">
        <v>1317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1150.5999999999999</v>
      </c>
      <c r="N223" s="3">
        <v>0</v>
      </c>
      <c r="O223" s="3">
        <f t="shared" si="3"/>
        <v>1150.5999999999999</v>
      </c>
    </row>
    <row r="224" spans="1:15">
      <c r="A224" s="15" t="s">
        <v>730</v>
      </c>
      <c r="B224" s="15" t="s">
        <v>95</v>
      </c>
      <c r="C224" s="3">
        <v>4851.78</v>
      </c>
      <c r="D224" s="3">
        <v>9365.49</v>
      </c>
      <c r="E224" s="3">
        <v>8279.42</v>
      </c>
      <c r="F224" s="3">
        <v>5208.18</v>
      </c>
      <c r="G224" s="3">
        <v>8711.25</v>
      </c>
      <c r="H224" s="3">
        <v>6537.96</v>
      </c>
      <c r="I224" s="3">
        <v>4770.5599999999995</v>
      </c>
      <c r="J224" s="3">
        <v>5394.9699999999993</v>
      </c>
      <c r="K224" s="3">
        <v>6921.3099999999995</v>
      </c>
      <c r="L224" s="3">
        <v>8523.6</v>
      </c>
      <c r="M224" s="3">
        <v>16973.400000000001</v>
      </c>
      <c r="N224" s="3">
        <v>9400.89</v>
      </c>
      <c r="O224" s="3">
        <f t="shared" si="3"/>
        <v>94938.810000000012</v>
      </c>
    </row>
    <row r="225" spans="1:15">
      <c r="A225" s="15" t="s">
        <v>731</v>
      </c>
      <c r="B225" s="15" t="s">
        <v>732</v>
      </c>
      <c r="C225" s="3">
        <v>0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f t="shared" si="3"/>
        <v>0</v>
      </c>
    </row>
    <row r="226" spans="1:15">
      <c r="A226" s="15" t="s">
        <v>1006</v>
      </c>
      <c r="B226" s="15" t="s">
        <v>1007</v>
      </c>
      <c r="C226" s="3">
        <v>0</v>
      </c>
      <c r="D226" s="3">
        <v>1517.6</v>
      </c>
      <c r="E226" s="3">
        <v>0</v>
      </c>
      <c r="F226" s="3">
        <v>0</v>
      </c>
      <c r="G226" s="3">
        <v>0</v>
      </c>
      <c r="H226" s="3">
        <v>829.38</v>
      </c>
      <c r="I226" s="3">
        <v>0</v>
      </c>
      <c r="J226" s="3">
        <v>752.61</v>
      </c>
      <c r="K226" s="3">
        <v>0</v>
      </c>
      <c r="L226" s="3">
        <v>0</v>
      </c>
      <c r="M226" s="3">
        <v>0</v>
      </c>
      <c r="N226" s="3">
        <v>865.44</v>
      </c>
      <c r="O226" s="3">
        <f t="shared" si="3"/>
        <v>3965.03</v>
      </c>
    </row>
    <row r="227" spans="1:15">
      <c r="A227" s="15" t="s">
        <v>574</v>
      </c>
      <c r="B227" s="15" t="s">
        <v>575</v>
      </c>
      <c r="C227" s="3">
        <v>0</v>
      </c>
      <c r="D227" s="3">
        <v>0</v>
      </c>
      <c r="E227" s="3">
        <v>54.1</v>
      </c>
      <c r="F227" s="3">
        <v>0</v>
      </c>
      <c r="G227" s="3">
        <v>0</v>
      </c>
      <c r="H227" s="3">
        <v>0</v>
      </c>
      <c r="I227" s="3">
        <v>0</v>
      </c>
      <c r="J227" s="3">
        <v>132</v>
      </c>
      <c r="K227" s="3">
        <v>0</v>
      </c>
      <c r="L227" s="3">
        <v>0</v>
      </c>
      <c r="M227" s="3">
        <v>0</v>
      </c>
      <c r="N227" s="3">
        <v>132</v>
      </c>
      <c r="O227" s="3">
        <f t="shared" si="3"/>
        <v>318.10000000000002</v>
      </c>
    </row>
    <row r="228" spans="1:15">
      <c r="A228" s="15" t="s">
        <v>546</v>
      </c>
      <c r="B228" s="15" t="s">
        <v>126</v>
      </c>
      <c r="C228" s="3">
        <v>0</v>
      </c>
      <c r="D228" s="3">
        <v>274.45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f t="shared" si="3"/>
        <v>274.45</v>
      </c>
    </row>
    <row r="229" spans="1:15">
      <c r="A229" s="15" t="s">
        <v>913</v>
      </c>
      <c r="B229" s="15" t="s">
        <v>280</v>
      </c>
      <c r="C229" s="3">
        <v>1107.52</v>
      </c>
      <c r="D229" s="3">
        <v>1617.56</v>
      </c>
      <c r="E229" s="3">
        <v>2678.24</v>
      </c>
      <c r="F229" s="3">
        <v>212.77</v>
      </c>
      <c r="G229" s="3">
        <v>1772.29</v>
      </c>
      <c r="H229" s="3">
        <v>546.33000000000004</v>
      </c>
      <c r="I229" s="3">
        <v>633.14</v>
      </c>
      <c r="J229" s="3">
        <v>217.68</v>
      </c>
      <c r="K229" s="3">
        <v>397.01</v>
      </c>
      <c r="L229" s="3">
        <v>57.09</v>
      </c>
      <c r="M229" s="3">
        <v>103.11</v>
      </c>
      <c r="N229" s="3">
        <v>650.70000000000005</v>
      </c>
      <c r="O229" s="3">
        <f t="shared" si="3"/>
        <v>9993.4400000000023</v>
      </c>
    </row>
    <row r="230" spans="1:15">
      <c r="A230" s="15" t="s">
        <v>733</v>
      </c>
      <c r="B230" s="15" t="s">
        <v>281</v>
      </c>
      <c r="C230" s="3">
        <v>135.59</v>
      </c>
      <c r="D230" s="3">
        <v>2001.21</v>
      </c>
      <c r="E230" s="3">
        <v>653.98</v>
      </c>
      <c r="F230" s="3">
        <v>16.38</v>
      </c>
      <c r="G230" s="3">
        <v>471.37</v>
      </c>
      <c r="H230" s="3">
        <v>31.44</v>
      </c>
      <c r="I230" s="3">
        <v>405.37</v>
      </c>
      <c r="J230" s="3">
        <v>998.77</v>
      </c>
      <c r="K230" s="3">
        <v>367.86</v>
      </c>
      <c r="L230" s="3">
        <v>1750.26</v>
      </c>
      <c r="M230" s="3">
        <v>546.64</v>
      </c>
      <c r="N230" s="3">
        <v>1145.3600000000001</v>
      </c>
      <c r="O230" s="3">
        <f t="shared" si="3"/>
        <v>8524.2300000000014</v>
      </c>
    </row>
    <row r="231" spans="1:15">
      <c r="A231" s="15" t="s">
        <v>1010</v>
      </c>
      <c r="B231" s="15" t="s">
        <v>282</v>
      </c>
      <c r="C231" s="3">
        <v>801.14</v>
      </c>
      <c r="D231" s="3">
        <v>379.96</v>
      </c>
      <c r="E231" s="3">
        <v>803.65</v>
      </c>
      <c r="F231" s="3">
        <v>859.42</v>
      </c>
      <c r="G231" s="3">
        <v>643.69000000000005</v>
      </c>
      <c r="H231" s="3">
        <v>326.06</v>
      </c>
      <c r="I231" s="3">
        <v>225.75</v>
      </c>
      <c r="J231" s="3">
        <v>180.88</v>
      </c>
      <c r="K231" s="3">
        <v>338.69</v>
      </c>
      <c r="L231" s="3">
        <v>0</v>
      </c>
      <c r="M231" s="3">
        <v>171.32</v>
      </c>
      <c r="N231" s="3">
        <v>0</v>
      </c>
      <c r="O231" s="3">
        <f t="shared" si="3"/>
        <v>4730.5599999999995</v>
      </c>
    </row>
    <row r="232" spans="1:15">
      <c r="A232" s="15" t="s">
        <v>734</v>
      </c>
      <c r="B232" s="15" t="s">
        <v>283</v>
      </c>
      <c r="C232" s="3">
        <v>347.67</v>
      </c>
      <c r="D232" s="3">
        <v>1542.38</v>
      </c>
      <c r="E232" s="3">
        <v>574.94000000000005</v>
      </c>
      <c r="F232" s="3">
        <v>424.24</v>
      </c>
      <c r="G232" s="3">
        <v>510.34</v>
      </c>
      <c r="H232" s="3">
        <v>324.61</v>
      </c>
      <c r="I232" s="3">
        <v>324.61</v>
      </c>
      <c r="J232" s="3">
        <v>712.96</v>
      </c>
      <c r="K232" s="3">
        <v>1208.0999999999999</v>
      </c>
      <c r="L232" s="3">
        <v>1098.3699999999999</v>
      </c>
      <c r="M232" s="3">
        <v>303.35000000000002</v>
      </c>
      <c r="N232" s="3">
        <v>445.74</v>
      </c>
      <c r="O232" s="3">
        <f t="shared" si="3"/>
        <v>7817.31</v>
      </c>
    </row>
    <row r="233" spans="1:15">
      <c r="A233" s="15" t="s">
        <v>735</v>
      </c>
      <c r="B233" s="15" t="s">
        <v>97</v>
      </c>
      <c r="C233" s="3">
        <v>3911.6900000000005</v>
      </c>
      <c r="D233" s="3">
        <v>8102.2300000000014</v>
      </c>
      <c r="E233" s="3">
        <v>6610.68</v>
      </c>
      <c r="F233" s="3">
        <v>6763.91</v>
      </c>
      <c r="G233" s="3">
        <v>7972.2800000000007</v>
      </c>
      <c r="H233" s="3">
        <v>4492.2</v>
      </c>
      <c r="I233" s="3">
        <v>3947.7</v>
      </c>
      <c r="J233" s="3">
        <v>13418.770000000002</v>
      </c>
      <c r="K233" s="3">
        <v>5986.7800000000007</v>
      </c>
      <c r="L233" s="3">
        <v>10661.730000000001</v>
      </c>
      <c r="M233" s="3">
        <v>27604.9</v>
      </c>
      <c r="N233" s="3">
        <v>10173.529999999999</v>
      </c>
      <c r="O233" s="3">
        <f t="shared" si="3"/>
        <v>109646.39999999999</v>
      </c>
    </row>
    <row r="234" spans="1:15">
      <c r="A234" s="15" t="s">
        <v>736</v>
      </c>
      <c r="B234" s="15" t="s">
        <v>737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1428</v>
      </c>
      <c r="N234" s="3">
        <v>0</v>
      </c>
      <c r="O234" s="3">
        <f t="shared" si="3"/>
        <v>1428</v>
      </c>
    </row>
    <row r="235" spans="1:15">
      <c r="A235" s="15" t="s">
        <v>1011</v>
      </c>
      <c r="B235" s="15" t="s">
        <v>285</v>
      </c>
      <c r="C235" s="3">
        <v>0</v>
      </c>
      <c r="D235" s="3">
        <v>0</v>
      </c>
      <c r="E235" s="3">
        <v>613.33000000000004</v>
      </c>
      <c r="F235" s="3">
        <v>0</v>
      </c>
      <c r="G235" s="3">
        <v>0</v>
      </c>
      <c r="H235" s="3">
        <v>434.81</v>
      </c>
      <c r="I235" s="3">
        <v>0</v>
      </c>
      <c r="J235" s="3">
        <v>0</v>
      </c>
      <c r="K235" s="3">
        <v>603.16</v>
      </c>
      <c r="L235" s="3">
        <v>299.45999999999998</v>
      </c>
      <c r="M235" s="3">
        <v>191.47</v>
      </c>
      <c r="N235" s="3">
        <v>913.14</v>
      </c>
      <c r="O235" s="3">
        <f t="shared" si="3"/>
        <v>3055.37</v>
      </c>
    </row>
    <row r="236" spans="1:15">
      <c r="A236" s="15" t="s">
        <v>547</v>
      </c>
      <c r="B236" s="15" t="s">
        <v>98</v>
      </c>
      <c r="C236" s="3">
        <v>0</v>
      </c>
      <c r="D236" s="3">
        <v>1182.19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376.27</v>
      </c>
      <c r="K236" s="3">
        <v>0</v>
      </c>
      <c r="L236" s="3">
        <v>0</v>
      </c>
      <c r="M236" s="3">
        <v>0</v>
      </c>
      <c r="N236" s="3">
        <v>378.45</v>
      </c>
      <c r="O236" s="3">
        <f t="shared" si="3"/>
        <v>1936.91</v>
      </c>
    </row>
    <row r="237" spans="1:15">
      <c r="A237" s="15" t="s">
        <v>673</v>
      </c>
      <c r="B237" s="15" t="s">
        <v>100</v>
      </c>
      <c r="C237" s="3">
        <v>13495.7</v>
      </c>
      <c r="D237" s="3">
        <v>671.1</v>
      </c>
      <c r="E237" s="3">
        <v>9</v>
      </c>
      <c r="F237" s="3">
        <v>9</v>
      </c>
      <c r="G237" s="3">
        <v>642.77</v>
      </c>
      <c r="H237" s="3">
        <v>5865</v>
      </c>
      <c r="I237" s="3">
        <v>0</v>
      </c>
      <c r="J237" s="3">
        <v>6405</v>
      </c>
      <c r="K237" s="3">
        <v>67849.509999999995</v>
      </c>
      <c r="L237" s="3">
        <v>46.85</v>
      </c>
      <c r="M237" s="3">
        <v>0</v>
      </c>
      <c r="N237" s="3">
        <v>0</v>
      </c>
      <c r="O237" s="3">
        <f t="shared" si="3"/>
        <v>94993.93</v>
      </c>
    </row>
    <row r="238" spans="1:15" s="2" customFormat="1">
      <c r="A238" t="s">
        <v>332</v>
      </c>
      <c r="B238" s="1" t="s">
        <v>332</v>
      </c>
      <c r="C238" s="17">
        <v>32839.15</v>
      </c>
      <c r="D238" s="17">
        <v>39050.21</v>
      </c>
      <c r="E238" s="17">
        <v>30366.879999999997</v>
      </c>
      <c r="F238" s="17">
        <v>19617.04</v>
      </c>
      <c r="G238" s="17">
        <v>31445.890000000007</v>
      </c>
      <c r="H238" s="17">
        <v>29218.639999999999</v>
      </c>
      <c r="I238" s="17">
        <v>17989.669999999998</v>
      </c>
      <c r="J238" s="17">
        <v>44555.59</v>
      </c>
      <c r="K238" s="17">
        <v>91817.06</v>
      </c>
      <c r="L238" s="17">
        <v>32067.850000000002</v>
      </c>
      <c r="M238" s="17">
        <v>68214.41</v>
      </c>
      <c r="N238" s="17">
        <v>35701.17</v>
      </c>
      <c r="O238" s="17">
        <f t="shared" si="3"/>
        <v>472883.56</v>
      </c>
    </row>
    <row r="239" spans="1:15" s="2" customFormat="1">
      <c r="A239"/>
      <c r="B239" s="1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>
        <f t="shared" si="3"/>
        <v>0</v>
      </c>
    </row>
    <row r="240" spans="1:15">
      <c r="A240" s="15" t="s">
        <v>1018</v>
      </c>
      <c r="B240" s="15" t="s">
        <v>287</v>
      </c>
      <c r="C240" s="3">
        <v>708.79</v>
      </c>
      <c r="D240" s="3">
        <v>7449.5</v>
      </c>
      <c r="E240" s="3">
        <v>2086.79</v>
      </c>
      <c r="F240" s="3">
        <v>553</v>
      </c>
      <c r="G240" s="3">
        <v>214.38</v>
      </c>
      <c r="H240" s="3">
        <v>882.5</v>
      </c>
      <c r="I240" s="3">
        <v>350</v>
      </c>
      <c r="J240" s="3">
        <v>6044.57</v>
      </c>
      <c r="K240" s="3">
        <v>179</v>
      </c>
      <c r="L240" s="3">
        <v>50</v>
      </c>
      <c r="M240" s="3">
        <v>18411.059999999998</v>
      </c>
      <c r="N240" s="3">
        <v>0</v>
      </c>
      <c r="O240" s="3">
        <f t="shared" si="3"/>
        <v>36929.589999999997</v>
      </c>
    </row>
    <row r="241" spans="1:15">
      <c r="A241" s="15" t="s">
        <v>1019</v>
      </c>
      <c r="B241" s="15" t="s">
        <v>409</v>
      </c>
      <c r="C241" s="3">
        <v>712.5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f t="shared" si="3"/>
        <v>712.5</v>
      </c>
    </row>
    <row r="242" spans="1:15">
      <c r="A242" s="15" t="s">
        <v>917</v>
      </c>
      <c r="B242" s="15" t="s">
        <v>314</v>
      </c>
      <c r="C242" s="3">
        <v>2148.75</v>
      </c>
      <c r="D242" s="3">
        <v>118.72</v>
      </c>
      <c r="E242" s="3">
        <v>2148.75</v>
      </c>
      <c r="F242" s="3">
        <v>0</v>
      </c>
      <c r="G242" s="3">
        <v>0</v>
      </c>
      <c r="H242" s="3">
        <v>0</v>
      </c>
      <c r="I242" s="3">
        <v>1125</v>
      </c>
      <c r="J242" s="3">
        <v>411.56</v>
      </c>
      <c r="K242" s="3">
        <v>4086.41</v>
      </c>
      <c r="L242" s="3">
        <v>3417.27</v>
      </c>
      <c r="M242" s="3">
        <v>0</v>
      </c>
      <c r="N242" s="3">
        <v>175</v>
      </c>
      <c r="O242" s="3">
        <f t="shared" si="3"/>
        <v>13631.46</v>
      </c>
    </row>
    <row r="243" spans="1:15">
      <c r="A243" s="15" t="s">
        <v>675</v>
      </c>
      <c r="B243" s="15" t="s">
        <v>288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121.87</v>
      </c>
      <c r="N243" s="3">
        <v>0</v>
      </c>
      <c r="O243" s="3">
        <f t="shared" si="3"/>
        <v>121.87</v>
      </c>
    </row>
    <row r="244" spans="1:15">
      <c r="A244" s="15" t="s">
        <v>1244</v>
      </c>
      <c r="B244" s="15" t="s">
        <v>1245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1500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f t="shared" si="3"/>
        <v>1500</v>
      </c>
    </row>
    <row r="245" spans="1:15">
      <c r="A245" s="15" t="s">
        <v>918</v>
      </c>
      <c r="B245" s="15" t="s">
        <v>315</v>
      </c>
      <c r="C245" s="3">
        <v>124.02</v>
      </c>
      <c r="D245" s="3">
        <v>5830</v>
      </c>
      <c r="E245" s="3">
        <v>0</v>
      </c>
      <c r="F245" s="3">
        <v>0</v>
      </c>
      <c r="G245" s="3">
        <v>5830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f t="shared" si="3"/>
        <v>11784.02</v>
      </c>
    </row>
    <row r="246" spans="1:15">
      <c r="A246" s="15" t="s">
        <v>1020</v>
      </c>
      <c r="B246" s="15" t="s">
        <v>316</v>
      </c>
      <c r="C246" s="3">
        <v>43.55</v>
      </c>
      <c r="D246" s="3">
        <v>4599.92</v>
      </c>
      <c r="E246" s="3">
        <v>559.73</v>
      </c>
      <c r="F246" s="3">
        <v>465.38</v>
      </c>
      <c r="G246" s="3">
        <v>0</v>
      </c>
      <c r="H246" s="3">
        <v>546.28</v>
      </c>
      <c r="I246" s="3">
        <v>419.65</v>
      </c>
      <c r="J246" s="3">
        <v>959.9</v>
      </c>
      <c r="K246" s="3">
        <v>1402.04</v>
      </c>
      <c r="L246" s="3">
        <v>1223.28</v>
      </c>
      <c r="M246" s="3">
        <v>1764</v>
      </c>
      <c r="N246" s="3">
        <v>514.04</v>
      </c>
      <c r="O246" s="3">
        <f t="shared" si="3"/>
        <v>12497.77</v>
      </c>
    </row>
    <row r="247" spans="1:15">
      <c r="A247" s="15" t="s">
        <v>1318</v>
      </c>
      <c r="B247" s="15" t="s">
        <v>1319</v>
      </c>
      <c r="C247" s="3">
        <v>773.16</v>
      </c>
      <c r="D247" s="3">
        <v>524.79</v>
      </c>
      <c r="E247" s="3">
        <v>524.79</v>
      </c>
      <c r="F247" s="3">
        <v>524.79</v>
      </c>
      <c r="G247" s="3">
        <v>524.79</v>
      </c>
      <c r="H247" s="3">
        <v>524.77</v>
      </c>
      <c r="I247" s="3">
        <v>5790</v>
      </c>
      <c r="J247" s="3">
        <v>-4745.3900000000003</v>
      </c>
      <c r="K247" s="3">
        <v>522.30999999999995</v>
      </c>
      <c r="L247" s="3">
        <v>522.30999999999995</v>
      </c>
      <c r="M247" s="3">
        <v>522.30999999999995</v>
      </c>
      <c r="N247" s="3">
        <v>522.30999999999995</v>
      </c>
      <c r="O247" s="3">
        <f t="shared" si="3"/>
        <v>6530.9399999999987</v>
      </c>
    </row>
    <row r="248" spans="1:15">
      <c r="A248" s="15" t="s">
        <v>1320</v>
      </c>
      <c r="B248" s="15" t="s">
        <v>1321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95</v>
      </c>
      <c r="L248" s="3">
        <v>0</v>
      </c>
      <c r="M248" s="3">
        <v>0</v>
      </c>
      <c r="N248" s="3">
        <v>0</v>
      </c>
      <c r="O248" s="3">
        <f t="shared" si="3"/>
        <v>95</v>
      </c>
    </row>
    <row r="249" spans="1:15">
      <c r="A249" s="15" t="s">
        <v>1322</v>
      </c>
      <c r="B249" s="15" t="s">
        <v>1323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690</v>
      </c>
      <c r="L249" s="3">
        <v>0</v>
      </c>
      <c r="M249" s="3">
        <v>0</v>
      </c>
      <c r="N249" s="3">
        <v>0</v>
      </c>
      <c r="O249" s="3">
        <f t="shared" si="3"/>
        <v>690</v>
      </c>
    </row>
    <row r="250" spans="1:15" s="2" customFormat="1">
      <c r="A250" t="s">
        <v>333</v>
      </c>
      <c r="B250" s="1" t="s">
        <v>333</v>
      </c>
      <c r="C250" s="17">
        <v>4510.7699999999995</v>
      </c>
      <c r="D250" s="17">
        <v>18522.93</v>
      </c>
      <c r="E250" s="17">
        <v>5320.0599999999995</v>
      </c>
      <c r="F250" s="17">
        <v>1543.17</v>
      </c>
      <c r="G250" s="17">
        <v>6569.17</v>
      </c>
      <c r="H250" s="17">
        <v>3453.55</v>
      </c>
      <c r="I250" s="17">
        <v>7684.65</v>
      </c>
      <c r="J250" s="17">
        <v>2670.64</v>
      </c>
      <c r="K250" s="17">
        <v>6974.76</v>
      </c>
      <c r="L250" s="17">
        <v>5212.8599999999997</v>
      </c>
      <c r="M250" s="17">
        <v>20819.239999999998</v>
      </c>
      <c r="N250" s="17">
        <v>1211.3499999999999</v>
      </c>
      <c r="O250" s="17">
        <f t="shared" si="3"/>
        <v>84493.150000000009</v>
      </c>
    </row>
    <row r="251" spans="1:15" s="2" customFormat="1">
      <c r="A251"/>
      <c r="B251" s="1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>
        <f t="shared" si="3"/>
        <v>0</v>
      </c>
    </row>
    <row r="252" spans="1:15">
      <c r="A252" s="15" t="s">
        <v>683</v>
      </c>
      <c r="B252" s="15" t="s">
        <v>290</v>
      </c>
      <c r="C252" s="3">
        <v>63.53</v>
      </c>
      <c r="D252" s="3">
        <v>0</v>
      </c>
      <c r="E252" s="3">
        <v>235016.44</v>
      </c>
      <c r="F252" s="3">
        <v>-210616.44</v>
      </c>
      <c r="G252" s="3">
        <v>0</v>
      </c>
      <c r="H252" s="3">
        <v>139506.85</v>
      </c>
      <c r="I252" s="3">
        <v>-139006.85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f t="shared" si="3"/>
        <v>24963.53</v>
      </c>
    </row>
    <row r="253" spans="1:15">
      <c r="A253" s="15" t="s">
        <v>921</v>
      </c>
      <c r="B253" s="15" t="s">
        <v>291</v>
      </c>
      <c r="C253" s="3">
        <v>0</v>
      </c>
      <c r="D253" s="3">
        <v>0</v>
      </c>
      <c r="E253" s="3">
        <v>0</v>
      </c>
      <c r="F253" s="3">
        <v>9848.11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f t="shared" si="3"/>
        <v>9848.11</v>
      </c>
    </row>
    <row r="254" spans="1:15">
      <c r="A254" s="15" t="s">
        <v>744</v>
      </c>
      <c r="B254" s="15" t="s">
        <v>104</v>
      </c>
      <c r="C254" s="3">
        <v>106203.38</v>
      </c>
      <c r="D254" s="3">
        <v>75493.05</v>
      </c>
      <c r="E254" s="3">
        <v>61610.16</v>
      </c>
      <c r="F254" s="3">
        <v>37082.97</v>
      </c>
      <c r="G254" s="3">
        <v>51797.94</v>
      </c>
      <c r="H254" s="3">
        <v>34260.370000000003</v>
      </c>
      <c r="I254" s="3">
        <v>36000.93</v>
      </c>
      <c r="J254" s="3">
        <v>36794.639999999999</v>
      </c>
      <c r="K254" s="3">
        <v>42386.2</v>
      </c>
      <c r="L254" s="3">
        <v>40149.43</v>
      </c>
      <c r="M254" s="3">
        <v>61532.83</v>
      </c>
      <c r="N254" s="3">
        <v>15458.35</v>
      </c>
      <c r="O254" s="3">
        <f t="shared" si="3"/>
        <v>598770.25</v>
      </c>
    </row>
    <row r="255" spans="1:15">
      <c r="A255" s="15" t="s">
        <v>1324</v>
      </c>
      <c r="B255" s="15" t="s">
        <v>1325</v>
      </c>
      <c r="C255" s="3">
        <v>1215.42</v>
      </c>
      <c r="D255" s="3">
        <v>1232.27</v>
      </c>
      <c r="E255" s="3">
        <v>1252.3</v>
      </c>
      <c r="F255" s="3">
        <v>1269.69</v>
      </c>
      <c r="G255" s="3">
        <v>1296.8</v>
      </c>
      <c r="H255" s="3">
        <v>1318.77</v>
      </c>
      <c r="I255" s="3">
        <v>1333.63</v>
      </c>
      <c r="J255" s="3">
        <v>1359.54</v>
      </c>
      <c r="K255" s="3">
        <v>1384.6</v>
      </c>
      <c r="L255" s="3">
        <v>1405.51</v>
      </c>
      <c r="M255" s="3">
        <v>1422.05</v>
      </c>
      <c r="N255" s="3">
        <v>1436.53</v>
      </c>
      <c r="O255" s="3">
        <f t="shared" si="3"/>
        <v>15927.110000000002</v>
      </c>
    </row>
    <row r="256" spans="1:15">
      <c r="A256" s="15" t="s">
        <v>550</v>
      </c>
      <c r="B256" s="15" t="s">
        <v>105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-175400</v>
      </c>
      <c r="L256" s="3">
        <v>0</v>
      </c>
      <c r="M256" s="3">
        <v>3492</v>
      </c>
      <c r="N256" s="3">
        <v>0</v>
      </c>
      <c r="O256" s="3">
        <f t="shared" si="3"/>
        <v>-171908</v>
      </c>
    </row>
    <row r="257" spans="1:15">
      <c r="A257" s="15" t="s">
        <v>551</v>
      </c>
      <c r="B257" s="15" t="s">
        <v>106</v>
      </c>
      <c r="C257" s="3">
        <v>2282.5300000000002</v>
      </c>
      <c r="D257" s="3">
        <v>2820.75</v>
      </c>
      <c r="E257" s="3">
        <v>1668.95</v>
      </c>
      <c r="F257" s="3">
        <v>4753.37</v>
      </c>
      <c r="G257" s="3">
        <v>2510.9</v>
      </c>
      <c r="H257" s="3">
        <v>2480.6400000000003</v>
      </c>
      <c r="I257" s="3">
        <v>1891.26</v>
      </c>
      <c r="J257" s="3">
        <v>3472.95</v>
      </c>
      <c r="K257" s="3">
        <v>2195</v>
      </c>
      <c r="L257" s="3">
        <v>15435.17</v>
      </c>
      <c r="M257" s="3">
        <v>10333.9</v>
      </c>
      <c r="N257" s="3">
        <v>5386.73</v>
      </c>
      <c r="O257" s="3">
        <f t="shared" si="3"/>
        <v>55232.149999999994</v>
      </c>
    </row>
    <row r="258" spans="1:15">
      <c r="A258" s="15" t="s">
        <v>1326</v>
      </c>
      <c r="B258" s="15" t="s">
        <v>1327</v>
      </c>
      <c r="C258" s="3">
        <v>98748.94</v>
      </c>
      <c r="D258" s="3">
        <v>111507.36</v>
      </c>
      <c r="E258" s="3">
        <v>108862.36</v>
      </c>
      <c r="F258" s="3">
        <v>103252.73</v>
      </c>
      <c r="G258" s="3">
        <v>105509.06</v>
      </c>
      <c r="H258" s="3">
        <v>105756.32</v>
      </c>
      <c r="I258" s="3">
        <v>114932.45</v>
      </c>
      <c r="J258" s="3">
        <v>129367.17</v>
      </c>
      <c r="K258" s="3">
        <v>139080.49</v>
      </c>
      <c r="L258" s="3">
        <v>137552.01</v>
      </c>
      <c r="M258" s="3">
        <v>133225.06</v>
      </c>
      <c r="N258" s="3">
        <v>131152.53</v>
      </c>
      <c r="O258" s="3">
        <f t="shared" si="3"/>
        <v>1418946.4800000002</v>
      </c>
    </row>
    <row r="259" spans="1:15">
      <c r="A259" s="15" t="s">
        <v>745</v>
      </c>
      <c r="B259" s="15" t="s">
        <v>317</v>
      </c>
      <c r="C259" s="3">
        <v>1986.12</v>
      </c>
      <c r="D259" s="3">
        <v>2003.01</v>
      </c>
      <c r="E259" s="3">
        <v>1929.85</v>
      </c>
      <c r="F259" s="3">
        <v>1906.22</v>
      </c>
      <c r="G259" s="3">
        <v>1947.4</v>
      </c>
      <c r="H259" s="3">
        <v>1832.45</v>
      </c>
      <c r="I259" s="3">
        <v>1929.73</v>
      </c>
      <c r="J259" s="3">
        <v>1861.67</v>
      </c>
      <c r="K259" s="3">
        <v>2331.17</v>
      </c>
      <c r="L259" s="3">
        <v>2962.53</v>
      </c>
      <c r="M259" s="3">
        <v>2511.06</v>
      </c>
      <c r="N259" s="3">
        <v>1937.4</v>
      </c>
      <c r="O259" s="3">
        <f t="shared" si="3"/>
        <v>25138.610000000004</v>
      </c>
    </row>
    <row r="260" spans="1:15">
      <c r="A260" s="15" t="s">
        <v>552</v>
      </c>
      <c r="B260" s="15" t="s">
        <v>107</v>
      </c>
      <c r="C260" s="3">
        <v>28382.5</v>
      </c>
      <c r="D260" s="3">
        <v>32272.5</v>
      </c>
      <c r="E260" s="3">
        <v>9955</v>
      </c>
      <c r="F260" s="3">
        <v>52344.12</v>
      </c>
      <c r="G260" s="3">
        <v>24206.2</v>
      </c>
      <c r="H260" s="3">
        <v>23802.5</v>
      </c>
      <c r="I260" s="3">
        <v>0</v>
      </c>
      <c r="J260" s="3">
        <v>19390.02</v>
      </c>
      <c r="K260" s="3">
        <v>0</v>
      </c>
      <c r="L260" s="3">
        <v>-19390.02</v>
      </c>
      <c r="M260" s="3">
        <v>-100352.82</v>
      </c>
      <c r="N260" s="3">
        <v>0</v>
      </c>
      <c r="O260" s="3">
        <f t="shared" si="3"/>
        <v>70610</v>
      </c>
    </row>
    <row r="261" spans="1:15" s="2" customFormat="1">
      <c r="A261" t="s">
        <v>334</v>
      </c>
      <c r="B261" s="1" t="s">
        <v>334</v>
      </c>
      <c r="C261" s="17">
        <v>238882.41999999998</v>
      </c>
      <c r="D261" s="17">
        <v>225328.94</v>
      </c>
      <c r="E261" s="17">
        <v>420295.05999999994</v>
      </c>
      <c r="F261" s="17">
        <v>-159.23000000001775</v>
      </c>
      <c r="G261" s="17">
        <v>187268.30000000002</v>
      </c>
      <c r="H261" s="17">
        <v>308957.90000000002</v>
      </c>
      <c r="I261" s="17">
        <v>17081.149999999983</v>
      </c>
      <c r="J261" s="17">
        <v>192245.99</v>
      </c>
      <c r="K261" s="17">
        <v>11977.459999999979</v>
      </c>
      <c r="L261" s="17">
        <v>178114.63</v>
      </c>
      <c r="M261" s="17">
        <v>112164.07999999999</v>
      </c>
      <c r="N261" s="17">
        <v>155371.54</v>
      </c>
      <c r="O261" s="17">
        <f t="shared" si="3"/>
        <v>2047528.2400000002</v>
      </c>
    </row>
    <row r="262" spans="1:15" s="2" customFormat="1">
      <c r="A262"/>
      <c r="B262" s="1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f t="shared" si="3"/>
        <v>0</v>
      </c>
    </row>
    <row r="263" spans="1:15">
      <c r="A263" s="15" t="s">
        <v>690</v>
      </c>
      <c r="B263" s="15" t="s">
        <v>108</v>
      </c>
      <c r="C263" s="3">
        <v>-6832.78</v>
      </c>
      <c r="D263" s="3">
        <v>-30018.27</v>
      </c>
      <c r="E263" s="3">
        <v>-19069.07</v>
      </c>
      <c r="F263" s="3">
        <v>-6712.25</v>
      </c>
      <c r="G263" s="3">
        <v>-23165.31</v>
      </c>
      <c r="H263" s="3">
        <v>-8587.26</v>
      </c>
      <c r="I263" s="3">
        <v>-8201.84</v>
      </c>
      <c r="J263" s="3">
        <v>-28148.29</v>
      </c>
      <c r="K263" s="3">
        <v>-83718.84</v>
      </c>
      <c r="L263" s="3">
        <v>-5656.08</v>
      </c>
      <c r="M263" s="3">
        <v>-25190.09</v>
      </c>
      <c r="N263" s="3">
        <v>-6051.93</v>
      </c>
      <c r="O263" s="3">
        <f t="shared" si="3"/>
        <v>-251352.00999999998</v>
      </c>
    </row>
    <row r="264" spans="1:15">
      <c r="A264" s="15" t="s">
        <v>933</v>
      </c>
      <c r="B264" s="15" t="s">
        <v>298</v>
      </c>
      <c r="C264" s="3">
        <v>0</v>
      </c>
      <c r="D264" s="3">
        <v>0</v>
      </c>
      <c r="E264" s="3">
        <v>0</v>
      </c>
      <c r="F264" s="3">
        <v>0</v>
      </c>
      <c r="G264" s="3">
        <v>1642.96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52.89</v>
      </c>
      <c r="O264" s="3">
        <f t="shared" si="3"/>
        <v>1695.8500000000001</v>
      </c>
    </row>
    <row r="265" spans="1:15">
      <c r="A265" s="15" t="s">
        <v>553</v>
      </c>
      <c r="B265" s="15" t="s">
        <v>109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-511.32</v>
      </c>
      <c r="K265" s="3">
        <v>0</v>
      </c>
      <c r="L265" s="3">
        <v>0</v>
      </c>
      <c r="M265" s="3">
        <v>0</v>
      </c>
      <c r="N265" s="3">
        <v>0</v>
      </c>
      <c r="O265" s="3">
        <f t="shared" si="3"/>
        <v>-511.32</v>
      </c>
    </row>
    <row r="266" spans="1:15">
      <c r="A266" s="15" t="s">
        <v>693</v>
      </c>
      <c r="B266" s="15" t="s">
        <v>453</v>
      </c>
      <c r="C266" s="3">
        <v>389.61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241.45</v>
      </c>
      <c r="J266" s="3">
        <v>0</v>
      </c>
      <c r="K266" s="3">
        <v>0</v>
      </c>
      <c r="L266" s="3">
        <v>0</v>
      </c>
      <c r="M266" s="3">
        <v>0</v>
      </c>
      <c r="N266" s="3">
        <v>230.48</v>
      </c>
      <c r="O266" s="3">
        <f t="shared" si="3"/>
        <v>861.54</v>
      </c>
    </row>
    <row r="267" spans="1:15" s="2" customFormat="1">
      <c r="A267" t="s">
        <v>336</v>
      </c>
      <c r="B267" s="1" t="s">
        <v>336</v>
      </c>
      <c r="C267" s="17">
        <v>-6443.17</v>
      </c>
      <c r="D267" s="17">
        <v>-30018.27</v>
      </c>
      <c r="E267" s="17">
        <v>-19069.07</v>
      </c>
      <c r="F267" s="17">
        <v>-6712.25</v>
      </c>
      <c r="G267" s="17">
        <v>-21522.350000000002</v>
      </c>
      <c r="H267" s="17">
        <v>-8587.26</v>
      </c>
      <c r="I267" s="17">
        <v>-7960.39</v>
      </c>
      <c r="J267" s="17">
        <v>-28659.61</v>
      </c>
      <c r="K267" s="17">
        <v>-83718.84</v>
      </c>
      <c r="L267" s="17">
        <v>-5656.08</v>
      </c>
      <c r="M267" s="17">
        <v>-25190.09</v>
      </c>
      <c r="N267" s="17">
        <v>-5768.56</v>
      </c>
      <c r="O267" s="17">
        <f t="shared" ref="O267:O276" si="4">SUM(C267:N267)</f>
        <v>-249305.93999999997</v>
      </c>
    </row>
    <row r="268" spans="1:15" s="2" customFormat="1">
      <c r="A268"/>
      <c r="B268" s="1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>
        <f t="shared" si="4"/>
        <v>0</v>
      </c>
    </row>
    <row r="269" spans="1:15">
      <c r="A269" s="15" t="s">
        <v>1328</v>
      </c>
      <c r="B269" s="15" t="s">
        <v>1329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2330.1799999999998</v>
      </c>
      <c r="M269" s="3">
        <v>0</v>
      </c>
      <c r="N269" s="3">
        <v>0</v>
      </c>
      <c r="O269" s="3">
        <f t="shared" si="4"/>
        <v>2330.1799999999998</v>
      </c>
    </row>
    <row r="270" spans="1:15">
      <c r="A270" s="15" t="s">
        <v>1226</v>
      </c>
      <c r="B270" s="15" t="s">
        <v>1227</v>
      </c>
      <c r="C270" s="3">
        <v>0</v>
      </c>
      <c r="D270" s="3">
        <v>0</v>
      </c>
      <c r="E270" s="3">
        <v>147.66999999999999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f t="shared" si="4"/>
        <v>147.66999999999999</v>
      </c>
    </row>
    <row r="271" spans="1:15" s="2" customFormat="1">
      <c r="A271" s="15" t="s">
        <v>330</v>
      </c>
      <c r="B271" s="1" t="s">
        <v>330</v>
      </c>
      <c r="C271" s="17">
        <v>0</v>
      </c>
      <c r="D271" s="17">
        <v>0</v>
      </c>
      <c r="E271" s="17">
        <v>147.66999999999999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2330.1799999999998</v>
      </c>
      <c r="M271" s="17">
        <v>0</v>
      </c>
      <c r="N271" s="17">
        <v>0</v>
      </c>
      <c r="O271" s="17">
        <f t="shared" si="4"/>
        <v>2477.85</v>
      </c>
    </row>
    <row r="272" spans="1:15" s="2" customFormat="1">
      <c r="A272" s="15"/>
      <c r="B272" s="1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>
        <f t="shared" si="4"/>
        <v>0</v>
      </c>
    </row>
    <row r="273" spans="1:15">
      <c r="A273" s="15" t="s">
        <v>1330</v>
      </c>
      <c r="B273" s="15" t="s">
        <v>1331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1358.48</v>
      </c>
      <c r="O273" s="3">
        <f t="shared" si="4"/>
        <v>1358.48</v>
      </c>
    </row>
    <row r="274" spans="1:15" s="2" customFormat="1">
      <c r="A274" s="15" t="s">
        <v>335</v>
      </c>
      <c r="B274" s="1" t="s">
        <v>335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1358.48</v>
      </c>
      <c r="O274" s="17">
        <f t="shared" si="4"/>
        <v>1358.48</v>
      </c>
    </row>
    <row r="275" spans="1:15" s="2" customFormat="1">
      <c r="A275" s="15"/>
      <c r="B275" s="1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>
        <f t="shared" si="4"/>
        <v>0</v>
      </c>
    </row>
    <row r="276" spans="1:15" s="2" customFormat="1" ht="13.5" thickBot="1">
      <c r="A276"/>
      <c r="B276" s="2" t="s">
        <v>337</v>
      </c>
      <c r="C276" s="21">
        <v>999611.37</v>
      </c>
      <c r="D276" s="21">
        <v>1020944.7</v>
      </c>
      <c r="E276" s="21">
        <v>1061692.0199999998</v>
      </c>
      <c r="F276" s="21">
        <v>423580.66999999993</v>
      </c>
      <c r="G276" s="21">
        <v>752824.04000000015</v>
      </c>
      <c r="H276" s="21">
        <v>777398.5</v>
      </c>
      <c r="I276" s="21">
        <v>647845.75999999989</v>
      </c>
      <c r="J276" s="21">
        <v>867131.6100000001</v>
      </c>
      <c r="K276" s="21">
        <v>441297.2699999999</v>
      </c>
      <c r="L276" s="21">
        <v>726777.91000000015</v>
      </c>
      <c r="M276" s="21">
        <v>826783.05000000028</v>
      </c>
      <c r="N276" s="21">
        <v>545382.22999999986</v>
      </c>
      <c r="O276" s="21">
        <f t="shared" si="4"/>
        <v>9091269.1300000008</v>
      </c>
    </row>
    <row r="277" spans="1:15" ht="13.5" thickTop="1">
      <c r="B277" s="15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</row>
    <row r="278" spans="1:15">
      <c r="B278" s="15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</row>
    <row r="279" spans="1:15">
      <c r="B279" s="15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</row>
    <row r="280" spans="1:15"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</row>
    <row r="281" spans="1:15">
      <c r="B281" s="1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</row>
    <row r="282" spans="1:15">
      <c r="B282" s="15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</row>
    <row r="283" spans="1:15">
      <c r="B283" s="1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</row>
    <row r="284" spans="1:15">
      <c r="B284" s="15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</row>
    <row r="285" spans="1:15">
      <c r="B285" s="15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</row>
    <row r="286" spans="1:15">
      <c r="B286" s="15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</row>
    <row r="287" spans="1:15">
      <c r="B287" s="1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5">
      <c r="B288" s="1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</row>
    <row r="289" spans="2:14">
      <c r="B289" s="1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</row>
    <row r="290" spans="2:14">
      <c r="B290" s="15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</row>
    <row r="291" spans="2:14">
      <c r="B291" s="1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</row>
    <row r="292" spans="2:14">
      <c r="B292" s="15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</row>
    <row r="293" spans="2:14">
      <c r="B293" s="1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</row>
    <row r="294" spans="2:14">
      <c r="B294" s="1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</row>
    <row r="295" spans="2:14">
      <c r="B295" s="15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</row>
    <row r="296" spans="2:14">
      <c r="B296" s="15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</row>
    <row r="297" spans="2:14">
      <c r="B297" s="1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</row>
    <row r="298" spans="2:14">
      <c r="B298" s="1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</row>
    <row r="299" spans="2:14">
      <c r="B299" s="15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</row>
    <row r="300" spans="2:14">
      <c r="B300" s="15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</row>
    <row r="301" spans="2:14">
      <c r="B301" s="15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</row>
    <row r="302" spans="2:14">
      <c r="B302" s="15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</row>
    <row r="303" spans="2:14">
      <c r="B303" s="15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</row>
    <row r="304" spans="2:14">
      <c r="B304" s="15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</row>
    <row r="305" spans="2:14">
      <c r="B305" s="15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</row>
    <row r="306" spans="2:14">
      <c r="B306" s="15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</row>
    <row r="307" spans="2:14">
      <c r="B307" s="15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</row>
    <row r="308" spans="2:14">
      <c r="B308" s="15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</row>
    <row r="309" spans="2:14">
      <c r="B309" s="15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</row>
    <row r="310" spans="2:14">
      <c r="B310" s="15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</row>
    <row r="311" spans="2:14">
      <c r="B311" s="15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</row>
    <row r="312" spans="2:14">
      <c r="B312" s="15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</row>
    <row r="313" spans="2:14">
      <c r="B313" s="15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</row>
    <row r="314" spans="2:14">
      <c r="B314" s="15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</row>
    <row r="315" spans="2:14">
      <c r="B315" s="15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</row>
    <row r="316" spans="2:14">
      <c r="B316" s="15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</row>
    <row r="317" spans="2:14">
      <c r="B317" s="15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</row>
    <row r="318" spans="2:14">
      <c r="B318" s="1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2:14">
      <c r="B319" s="1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2:14">
      <c r="B320" s="1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2:14">
      <c r="B321" s="15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</row>
    <row r="322" spans="2:14">
      <c r="B322" s="15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</row>
    <row r="323" spans="2:14">
      <c r="B323" s="1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2:14">
      <c r="B324" s="15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</row>
    <row r="325" spans="2:14">
      <c r="B325" s="15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</row>
    <row r="326" spans="2:14">
      <c r="B326" s="15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</row>
    <row r="327" spans="2:14">
      <c r="B327" s="15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</row>
    <row r="328" spans="2:14">
      <c r="B328" s="1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2:14">
      <c r="B329" s="1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2:14">
      <c r="B330" s="15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</row>
    <row r="331" spans="2:14">
      <c r="B331" s="15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</row>
    <row r="332" spans="2:14">
      <c r="B332" s="15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</row>
    <row r="333" spans="2:14">
      <c r="B333" s="15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</row>
    <row r="334" spans="2:14">
      <c r="B334" s="15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</row>
    <row r="335" spans="2:14">
      <c r="B335" s="15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</row>
    <row r="336" spans="2:14">
      <c r="B336" s="15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</row>
    <row r="337" spans="2:14">
      <c r="B337" s="15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</row>
    <row r="338" spans="2:14">
      <c r="B338" s="15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</row>
    <row r="339" spans="2:14">
      <c r="B339" s="15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</row>
    <row r="340" spans="2:14">
      <c r="B340" s="15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</row>
    <row r="341" spans="2:14">
      <c r="B341" s="1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2:14">
      <c r="B342" s="15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</row>
    <row r="343" spans="2:14">
      <c r="B343" s="1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2:14">
      <c r="B344" s="1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2:14">
      <c r="B345" s="1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2:14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2:14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2:14">
      <c r="B348" s="1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2:14">
      <c r="B349" s="1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2:14">
      <c r="B350" s="1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2:14">
      <c r="B351" s="1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2:14">
      <c r="B352" s="1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2:14">
      <c r="B353" s="1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2:14">
      <c r="B354" s="1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2:14">
      <c r="B355" s="1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2:14">
      <c r="B356" s="1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2:14">
      <c r="B357" s="1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2:14">
      <c r="B358" s="1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2:14">
      <c r="B359" s="1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2:14">
      <c r="B360" s="1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2:14">
      <c r="B361" s="1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2:14">
      <c r="B362" s="1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2:14">
      <c r="B363" s="1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2:14">
      <c r="B364" s="1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2:14">
      <c r="B365" s="1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2:14">
      <c r="B366" s="1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2:14">
      <c r="B367" s="1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2:14">
      <c r="B368" s="1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2:14">
      <c r="B369" s="1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2:14">
      <c r="B370" s="1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2:14">
      <c r="B371" s="1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2:14">
      <c r="B372" s="1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2:14">
      <c r="B373" s="1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2:14">
      <c r="B374" s="1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2:14">
      <c r="B375" s="1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2:14">
      <c r="B376" s="1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2:14">
      <c r="B377" s="1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2:14">
      <c r="B378" s="1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2:14">
      <c r="B379" s="1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2:14">
      <c r="B380" s="1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2:14">
      <c r="B381" s="1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2:14">
      <c r="B382" s="1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2:14">
      <c r="B383" s="1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2:14">
      <c r="B384" s="1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2:14">
      <c r="B385" s="1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2:14">
      <c r="B386" s="1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2:14">
      <c r="B387" s="1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</row>
    <row r="388" spans="2:14">
      <c r="B388" s="1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</row>
    <row r="389" spans="2:14">
      <c r="B389" s="1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</row>
    <row r="390" spans="2:14">
      <c r="B390" s="1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</row>
    <row r="391" spans="2:14">
      <c r="B391" s="1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</row>
    <row r="392" spans="2:14">
      <c r="B392" s="1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</row>
    <row r="393" spans="2:14">
      <c r="B393" s="1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</row>
    <row r="394" spans="2:14">
      <c r="B394" s="1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</row>
    <row r="395" spans="2:14">
      <c r="B395" s="1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</row>
    <row r="396" spans="2:14">
      <c r="B396" s="1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</row>
    <row r="397" spans="2:14">
      <c r="B397" s="1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</row>
    <row r="398" spans="2:14">
      <c r="B398" s="1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</row>
    <row r="399" spans="2:14">
      <c r="B399" s="1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</row>
    <row r="400" spans="2:14">
      <c r="B400" s="1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</row>
    <row r="401" spans="2:14">
      <c r="B401" s="1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</row>
    <row r="402" spans="2:14">
      <c r="B402" s="1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</row>
    <row r="403" spans="2:14">
      <c r="B403" s="1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</row>
    <row r="404" spans="2:14">
      <c r="B404" s="1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r="405" spans="2:14">
      <c r="B405" s="1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</row>
    <row r="406" spans="2:14">
      <c r="B406" s="1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</row>
    <row r="407" spans="2:14">
      <c r="B407" s="1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</row>
    <row r="408" spans="2:14">
      <c r="B408" s="1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</row>
    <row r="409" spans="2:14">
      <c r="B409" s="1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2:14">
      <c r="B410" s="1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2:14">
      <c r="B411" s="1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</row>
    <row r="412" spans="2:14">
      <c r="B412" s="1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</row>
    <row r="413" spans="2:14">
      <c r="B413" s="1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</row>
    <row r="414" spans="2:14">
      <c r="B414" s="1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</row>
    <row r="415" spans="2:14">
      <c r="B415" s="1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</row>
    <row r="416" spans="2:14">
      <c r="B416" s="1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</row>
    <row r="417" spans="2:14">
      <c r="B417" s="1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</row>
    <row r="418" spans="2:14">
      <c r="B418" s="1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</row>
    <row r="419" spans="2:14">
      <c r="B419" s="1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</row>
    <row r="420" spans="2:14">
      <c r="B420" s="1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</row>
    <row r="421" spans="2:14">
      <c r="B421" s="1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</row>
    <row r="422" spans="2:14">
      <c r="B422" s="1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</row>
    <row r="423" spans="2:14">
      <c r="B423" s="1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</row>
    <row r="424" spans="2:14">
      <c r="B424" s="1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</row>
    <row r="425" spans="2:14">
      <c r="B425" s="1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</row>
    <row r="426" spans="2:14">
      <c r="B426" s="1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</row>
    <row r="427" spans="2:14">
      <c r="B427" s="1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</row>
    <row r="428" spans="2:14">
      <c r="B428" s="1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</row>
    <row r="429" spans="2:14">
      <c r="B429" s="15"/>
    </row>
    <row r="430" spans="2:14">
      <c r="B430" s="15"/>
    </row>
    <row r="431" spans="2:14">
      <c r="B431" s="15"/>
    </row>
    <row r="432" spans="2:14">
      <c r="B432" s="15"/>
    </row>
    <row r="433" spans="2:2">
      <c r="B433" s="15"/>
    </row>
    <row r="434" spans="2:2">
      <c r="B434" s="15"/>
    </row>
    <row r="435" spans="2:2">
      <c r="B435" s="15"/>
    </row>
    <row r="436" spans="2:2">
      <c r="B436" s="15"/>
    </row>
    <row r="437" spans="2:2">
      <c r="B437" s="15"/>
    </row>
    <row r="438" spans="2:2">
      <c r="B438" s="15"/>
    </row>
    <row r="439" spans="2:2">
      <c r="B439" s="15"/>
    </row>
    <row r="440" spans="2:2">
      <c r="B440" s="15"/>
    </row>
    <row r="441" spans="2:2">
      <c r="B441" s="15"/>
    </row>
    <row r="442" spans="2:2">
      <c r="B442" s="15"/>
    </row>
    <row r="443" spans="2:2">
      <c r="B443" s="15"/>
    </row>
    <row r="444" spans="2:2">
      <c r="B444" s="15"/>
    </row>
    <row r="445" spans="2:2">
      <c r="B445" s="15"/>
    </row>
    <row r="446" spans="2:2">
      <c r="B446" s="15"/>
    </row>
    <row r="447" spans="2:2">
      <c r="B447" s="15"/>
    </row>
    <row r="448" spans="2:2">
      <c r="B448" s="15"/>
    </row>
    <row r="449" spans="2:8">
      <c r="B449" s="15"/>
    </row>
    <row r="450" spans="2:8">
      <c r="B450" s="15"/>
    </row>
    <row r="451" spans="2:8">
      <c r="B451" s="15"/>
    </row>
    <row r="452" spans="2:8">
      <c r="B452" s="15"/>
    </row>
    <row r="453" spans="2:8">
      <c r="B453" s="15"/>
    </row>
    <row r="454" spans="2:8">
      <c r="B454" s="15"/>
    </row>
    <row r="455" spans="2:8">
      <c r="B455" s="15"/>
    </row>
    <row r="456" spans="2:8">
      <c r="B456" s="15"/>
    </row>
    <row r="457" spans="2:8">
      <c r="B457" s="15"/>
    </row>
    <row r="458" spans="2:8">
      <c r="B458" s="15"/>
    </row>
    <row r="459" spans="2:8">
      <c r="B459" s="15"/>
    </row>
    <row r="460" spans="2:8">
      <c r="B460" s="15"/>
    </row>
    <row r="461" spans="2:8">
      <c r="B461" s="15"/>
    </row>
    <row r="462" spans="2:8">
      <c r="B462" s="15"/>
    </row>
    <row r="463" spans="2:8">
      <c r="B463" s="15"/>
      <c r="C463" s="5"/>
      <c r="D463" s="5"/>
      <c r="E463" s="5"/>
      <c r="F463" s="5"/>
      <c r="G463" s="5"/>
      <c r="H463" s="5"/>
    </row>
    <row r="464" spans="2:8">
      <c r="B464" s="15"/>
      <c r="C464" s="5"/>
      <c r="D464" s="5"/>
      <c r="E464" s="5"/>
      <c r="F464" s="5"/>
      <c r="G464" s="5"/>
      <c r="H464" s="5"/>
    </row>
    <row r="465" spans="2:8">
      <c r="B465" s="15"/>
      <c r="C465" s="5"/>
      <c r="D465" s="5"/>
      <c r="E465" s="5"/>
      <c r="F465" s="5"/>
      <c r="G465" s="5"/>
      <c r="H465" s="5"/>
    </row>
    <row r="466" spans="2:8">
      <c r="B466" s="15"/>
      <c r="C466" s="5"/>
      <c r="D466" s="5"/>
      <c r="E466" s="5"/>
      <c r="F466" s="5"/>
      <c r="G466" s="5"/>
      <c r="H466" s="5"/>
    </row>
    <row r="467" spans="2:8">
      <c r="B467" s="15"/>
      <c r="C467" s="5"/>
      <c r="D467" s="5"/>
      <c r="E467" s="5"/>
      <c r="F467" s="5"/>
      <c r="G467" s="5"/>
      <c r="H467" s="5"/>
    </row>
    <row r="468" spans="2:8">
      <c r="B468" s="15"/>
      <c r="C468" s="5"/>
      <c r="D468" s="5"/>
      <c r="E468" s="5"/>
      <c r="F468" s="5"/>
      <c r="G468" s="5"/>
      <c r="H468" s="5"/>
    </row>
    <row r="469" spans="2:8">
      <c r="B469" s="15"/>
      <c r="C469" s="5"/>
      <c r="D469" s="5"/>
      <c r="E469" s="5"/>
      <c r="F469" s="5"/>
      <c r="G469" s="5"/>
      <c r="H469" s="5"/>
    </row>
    <row r="470" spans="2:8">
      <c r="B470" s="15"/>
      <c r="C470" s="5"/>
      <c r="D470" s="5"/>
      <c r="E470" s="5"/>
      <c r="F470" s="5"/>
      <c r="G470" s="5"/>
      <c r="H470" s="5"/>
    </row>
    <row r="471" spans="2:8">
      <c r="B471" s="15"/>
      <c r="C471" s="5"/>
      <c r="D471" s="5"/>
      <c r="E471" s="5"/>
      <c r="F471" s="5"/>
      <c r="G471" s="5"/>
      <c r="H471" s="5"/>
    </row>
    <row r="472" spans="2:8">
      <c r="B472" s="15"/>
      <c r="C472" s="5"/>
      <c r="D472" s="5"/>
      <c r="E472" s="5"/>
      <c r="F472" s="5"/>
      <c r="G472" s="5"/>
      <c r="H472" s="5"/>
    </row>
    <row r="473" spans="2:8">
      <c r="B473" s="15"/>
      <c r="C473" s="5"/>
      <c r="D473" s="5"/>
      <c r="E473" s="5"/>
      <c r="F473" s="5"/>
      <c r="G473" s="5"/>
      <c r="H473" s="5"/>
    </row>
    <row r="474" spans="2:8">
      <c r="B474" s="15"/>
      <c r="C474" s="5"/>
      <c r="D474" s="5"/>
      <c r="E474" s="5"/>
      <c r="F474" s="5"/>
      <c r="G474" s="5"/>
      <c r="H474" s="5"/>
    </row>
    <row r="475" spans="2:8">
      <c r="B475" s="15"/>
      <c r="C475" s="5"/>
      <c r="D475" s="5"/>
      <c r="E475" s="5"/>
      <c r="F475" s="5"/>
      <c r="G475" s="5"/>
      <c r="H475" s="5"/>
    </row>
    <row r="476" spans="2:8">
      <c r="B476" s="15"/>
      <c r="C476" s="5"/>
      <c r="D476" s="5"/>
      <c r="E476" s="5"/>
      <c r="F476" s="5"/>
      <c r="G476" s="5"/>
      <c r="H476" s="5"/>
    </row>
    <row r="477" spans="2:8">
      <c r="B477" s="15"/>
      <c r="C477" s="5"/>
      <c r="D477" s="5"/>
      <c r="E477" s="5"/>
      <c r="F477" s="5"/>
      <c r="G477" s="5"/>
      <c r="H477" s="5"/>
    </row>
    <row r="478" spans="2:8">
      <c r="B478" s="15"/>
      <c r="C478" s="5"/>
      <c r="D478" s="5"/>
      <c r="E478" s="5"/>
      <c r="F478" s="5"/>
      <c r="G478" s="5"/>
      <c r="H478" s="5"/>
    </row>
    <row r="479" spans="2:8">
      <c r="B479" s="15"/>
      <c r="C479" s="5"/>
      <c r="D479" s="5"/>
      <c r="E479" s="5"/>
      <c r="F479" s="5"/>
      <c r="G479" s="5"/>
      <c r="H479" s="5"/>
    </row>
    <row r="480" spans="2:8">
      <c r="B480" s="15"/>
      <c r="C480" s="5"/>
      <c r="D480" s="5"/>
      <c r="E480" s="5"/>
      <c r="F480" s="5"/>
      <c r="G480" s="5"/>
      <c r="H480" s="5"/>
    </row>
    <row r="481" spans="2:8">
      <c r="B481" s="15"/>
      <c r="C481" s="5"/>
      <c r="D481" s="5"/>
      <c r="E481" s="5"/>
      <c r="F481" s="5"/>
      <c r="G481" s="5"/>
      <c r="H481" s="5"/>
    </row>
    <row r="482" spans="2:8">
      <c r="B482" s="15"/>
      <c r="C482" s="5"/>
      <c r="D482" s="5"/>
      <c r="E482" s="5"/>
      <c r="F482" s="5"/>
      <c r="G482" s="5"/>
      <c r="H482" s="5"/>
    </row>
    <row r="483" spans="2:8">
      <c r="B483" s="15"/>
      <c r="C483" s="5"/>
      <c r="D483" s="5"/>
      <c r="E483" s="5"/>
      <c r="F483" s="5"/>
      <c r="G483" s="5"/>
      <c r="H483" s="5"/>
    </row>
    <row r="484" spans="2:8">
      <c r="B484" s="15"/>
      <c r="C484" s="5"/>
      <c r="D484" s="5"/>
      <c r="E484" s="5"/>
      <c r="F484" s="5"/>
      <c r="G484" s="5"/>
      <c r="H484" s="5"/>
    </row>
    <row r="485" spans="2:8">
      <c r="B485" s="15"/>
      <c r="C485" s="5"/>
      <c r="D485" s="5"/>
      <c r="E485" s="5"/>
      <c r="F485" s="5"/>
      <c r="G485" s="5"/>
      <c r="H485" s="5"/>
    </row>
    <row r="486" spans="2:8">
      <c r="B486" s="15"/>
      <c r="C486" s="5"/>
      <c r="D486" s="5"/>
      <c r="E486" s="5"/>
      <c r="F486" s="5"/>
      <c r="G486" s="5"/>
      <c r="H486" s="5"/>
    </row>
    <row r="487" spans="2:8">
      <c r="B487" s="15"/>
      <c r="C487" s="5"/>
      <c r="D487" s="5"/>
      <c r="E487" s="5"/>
      <c r="F487" s="5"/>
      <c r="G487" s="5"/>
      <c r="H487" s="5"/>
    </row>
    <row r="488" spans="2:8">
      <c r="B488" s="15"/>
      <c r="C488" s="5"/>
      <c r="D488" s="5"/>
      <c r="E488" s="5"/>
      <c r="F488" s="5"/>
      <c r="G488" s="5"/>
      <c r="H488" s="5"/>
    </row>
    <row r="489" spans="2:8">
      <c r="B489" s="15"/>
      <c r="C489" s="5"/>
      <c r="D489" s="5"/>
      <c r="E489" s="5"/>
      <c r="F489" s="5"/>
      <c r="G489" s="5"/>
      <c r="H489" s="5"/>
    </row>
    <row r="490" spans="2:8">
      <c r="B490" s="15"/>
      <c r="C490" s="5"/>
      <c r="D490" s="5"/>
      <c r="E490" s="5"/>
      <c r="F490" s="5"/>
      <c r="G490" s="5"/>
      <c r="H490" s="5"/>
    </row>
    <row r="491" spans="2:8">
      <c r="B491" s="15"/>
      <c r="C491" s="5"/>
      <c r="D491" s="5"/>
      <c r="E491" s="5"/>
      <c r="F491" s="5"/>
      <c r="G491" s="5"/>
      <c r="H491" s="5"/>
    </row>
    <row r="492" spans="2:8">
      <c r="B492" s="15"/>
      <c r="C492" s="5"/>
      <c r="D492" s="5"/>
      <c r="E492" s="5"/>
      <c r="F492" s="5"/>
      <c r="G492" s="5"/>
      <c r="H492" s="5"/>
    </row>
    <row r="493" spans="2:8">
      <c r="B493" s="15"/>
      <c r="C493" s="5"/>
      <c r="D493" s="5"/>
      <c r="E493" s="5"/>
      <c r="F493" s="5"/>
      <c r="G493" s="5"/>
      <c r="H493" s="5"/>
    </row>
    <row r="494" spans="2:8">
      <c r="B494" s="15"/>
      <c r="C494" s="5"/>
      <c r="D494" s="5"/>
      <c r="E494" s="5"/>
      <c r="F494" s="5"/>
      <c r="G494" s="5"/>
      <c r="H494" s="5"/>
    </row>
    <row r="495" spans="2:8">
      <c r="B495" s="15"/>
      <c r="C495" s="5"/>
      <c r="D495" s="5"/>
      <c r="E495" s="5"/>
      <c r="F495" s="5"/>
      <c r="G495" s="5"/>
      <c r="H495" s="5"/>
    </row>
    <row r="496" spans="2:8">
      <c r="B496" s="15"/>
      <c r="E496" s="6"/>
      <c r="F496" s="6"/>
      <c r="G496" s="6"/>
      <c r="H496" s="6"/>
    </row>
    <row r="497" spans="2:8">
      <c r="B497" s="15"/>
      <c r="C497" s="6"/>
      <c r="D497" s="6"/>
      <c r="E497" s="6"/>
      <c r="F497" s="6"/>
      <c r="G497" s="6"/>
      <c r="H497" s="6"/>
    </row>
    <row r="498" spans="2:8">
      <c r="B498" s="15"/>
      <c r="C498" s="6"/>
      <c r="E498" s="6"/>
      <c r="F498" s="6"/>
      <c r="G498" s="6"/>
      <c r="H498" s="6"/>
    </row>
    <row r="499" spans="2:8">
      <c r="B499" s="15"/>
      <c r="E499" s="6"/>
    </row>
    <row r="500" spans="2:8">
      <c r="B500" s="15"/>
      <c r="E500" s="6"/>
    </row>
    <row r="501" spans="2:8">
      <c r="B501" s="15"/>
    </row>
    <row r="502" spans="2:8">
      <c r="B502" s="15"/>
    </row>
    <row r="504" spans="2:8">
      <c r="B504" s="15"/>
      <c r="C504" s="6"/>
      <c r="D504" s="6"/>
      <c r="E504" s="6"/>
      <c r="F504" s="6"/>
      <c r="G504" s="6"/>
      <c r="H504" s="6"/>
    </row>
    <row r="505" spans="2:8">
      <c r="B505" s="15"/>
    </row>
    <row r="506" spans="2:8">
      <c r="B506" s="15"/>
    </row>
    <row r="507" spans="2:8">
      <c r="B507" s="15"/>
    </row>
    <row r="509" spans="2:8">
      <c r="B509" s="15"/>
      <c r="E509" s="6"/>
      <c r="F509" s="6"/>
      <c r="G509" s="6"/>
      <c r="H509" s="6"/>
    </row>
    <row r="510" spans="2:8">
      <c r="B510" s="15"/>
      <c r="C510" s="6"/>
      <c r="D510" s="6"/>
    </row>
    <row r="511" spans="2:8">
      <c r="B511" s="15"/>
    </row>
    <row r="512" spans="2:8">
      <c r="B512" s="15"/>
      <c r="E512" s="6"/>
      <c r="F512" s="6"/>
      <c r="G512" s="6"/>
      <c r="H512" s="6"/>
    </row>
    <row r="513" spans="2:8">
      <c r="B513" s="15"/>
    </row>
    <row r="514" spans="2:8">
      <c r="B514" s="15"/>
    </row>
    <row r="515" spans="2:8">
      <c r="B515" s="15"/>
      <c r="C515" s="6"/>
      <c r="D515" s="6"/>
      <c r="E515" s="6"/>
      <c r="F515" s="6"/>
      <c r="G515" s="6"/>
      <c r="H515" s="6"/>
    </row>
    <row r="516" spans="2:8">
      <c r="B516" s="15"/>
    </row>
    <row r="517" spans="2:8">
      <c r="B517" s="15"/>
      <c r="E517" s="6"/>
      <c r="F517" s="6"/>
    </row>
    <row r="518" spans="2:8">
      <c r="B518" s="15"/>
      <c r="C518" s="6"/>
      <c r="D518" s="6"/>
      <c r="E518" s="6"/>
      <c r="F518" s="6"/>
      <c r="G518" s="6"/>
      <c r="H518" s="6"/>
    </row>
    <row r="519" spans="2:8">
      <c r="B519" s="15"/>
    </row>
    <row r="520" spans="2:8">
      <c r="B520" s="15"/>
      <c r="E520" s="6"/>
      <c r="F520" s="6"/>
      <c r="G520" s="6"/>
      <c r="H520" s="6"/>
    </row>
    <row r="521" spans="2:8">
      <c r="B521" s="15"/>
      <c r="C521" s="6"/>
      <c r="D521" s="6"/>
      <c r="E521" s="6"/>
      <c r="F521" s="6"/>
      <c r="G521" s="6"/>
      <c r="H521" s="6"/>
    </row>
    <row r="522" spans="2:8">
      <c r="B522" s="15"/>
      <c r="E522" s="6"/>
    </row>
    <row r="523" spans="2:8">
      <c r="B523" s="15"/>
    </row>
    <row r="524" spans="2:8">
      <c r="B524" s="15"/>
      <c r="C524" s="6"/>
    </row>
    <row r="525" spans="2:8">
      <c r="B525" s="15"/>
    </row>
    <row r="526" spans="2:8">
      <c r="B526" s="15"/>
      <c r="E526" s="6"/>
      <c r="F526" s="6"/>
      <c r="G526" s="6"/>
      <c r="H526" s="6"/>
    </row>
    <row r="527" spans="2:8">
      <c r="B527" s="15"/>
    </row>
    <row r="528" spans="2:8">
      <c r="B528" s="15"/>
      <c r="C528" s="6"/>
      <c r="D528" s="6"/>
    </row>
    <row r="529" spans="2:8">
      <c r="B529" s="15"/>
    </row>
    <row r="530" spans="2:8">
      <c r="B530" s="15"/>
      <c r="E530" s="6"/>
      <c r="F530" s="6"/>
      <c r="G530" s="6"/>
      <c r="H530" s="6"/>
    </row>
    <row r="531" spans="2:8">
      <c r="B531" s="15"/>
    </row>
    <row r="532" spans="2:8">
      <c r="B532" s="15"/>
      <c r="C532" s="6"/>
      <c r="D532" s="6"/>
      <c r="E532" s="6"/>
      <c r="F532" s="6"/>
      <c r="G532" s="6"/>
      <c r="H532" s="6"/>
    </row>
    <row r="533" spans="2:8">
      <c r="B533" s="15"/>
      <c r="E533" s="6"/>
      <c r="F533" s="6"/>
      <c r="G533" s="6"/>
      <c r="H533" s="6"/>
    </row>
    <row r="534" spans="2:8">
      <c r="B534" s="15"/>
      <c r="C534" s="6"/>
      <c r="E534" s="6"/>
    </row>
    <row r="535" spans="2:8">
      <c r="B535" s="15"/>
      <c r="E535" s="6"/>
      <c r="F535" s="6"/>
      <c r="G535" s="6"/>
      <c r="H535" s="6"/>
    </row>
    <row r="536" spans="2:8">
      <c r="B536" s="15"/>
      <c r="E536" s="6"/>
      <c r="F536" s="6"/>
      <c r="G536" s="6"/>
      <c r="H536" s="6"/>
    </row>
    <row r="537" spans="2:8">
      <c r="B537" s="15"/>
    </row>
    <row r="538" spans="2:8">
      <c r="B538" s="15"/>
      <c r="C538" s="6"/>
      <c r="D538" s="6"/>
      <c r="E538" s="6"/>
      <c r="F538" s="6"/>
      <c r="G538" s="6"/>
      <c r="H538" s="6"/>
    </row>
    <row r="539" spans="2:8">
      <c r="B539" s="15"/>
    </row>
    <row r="540" spans="2:8">
      <c r="B540" s="15"/>
    </row>
    <row r="542" spans="2:8">
      <c r="B542" s="15"/>
      <c r="C542" s="6"/>
      <c r="D542" s="6"/>
      <c r="E542" s="6"/>
      <c r="F542" s="6"/>
      <c r="G542" s="6"/>
      <c r="H542" s="6"/>
    </row>
    <row r="543" spans="2:8">
      <c r="B543" s="15"/>
    </row>
    <row r="544" spans="2:8">
      <c r="B544" s="15"/>
      <c r="E544" s="6"/>
    </row>
    <row r="545" spans="2:8">
      <c r="B545" s="15"/>
    </row>
    <row r="546" spans="2:8">
      <c r="B546" s="15"/>
      <c r="E546" s="6"/>
      <c r="F546" s="6"/>
      <c r="G546" s="6"/>
      <c r="H546" s="6"/>
    </row>
    <row r="547" spans="2:8">
      <c r="B547" s="15"/>
      <c r="C547" s="6"/>
      <c r="D547" s="6"/>
      <c r="E547" s="6"/>
      <c r="F547" s="6"/>
      <c r="G547" s="6"/>
      <c r="H547" s="6"/>
    </row>
    <row r="548" spans="2:8">
      <c r="B548" s="15"/>
    </row>
    <row r="549" spans="2:8">
      <c r="B549" s="15"/>
      <c r="E549" s="6"/>
      <c r="F549" s="6"/>
    </row>
    <row r="550" spans="2:8">
      <c r="B550" s="15"/>
      <c r="C550" s="6"/>
      <c r="D550" s="6"/>
      <c r="E550" s="6"/>
      <c r="F550" s="6"/>
      <c r="G550" s="6"/>
      <c r="H550" s="6"/>
    </row>
    <row r="551" spans="2:8">
      <c r="B551" s="15"/>
      <c r="C551" s="6"/>
      <c r="E551" s="6"/>
      <c r="F551" s="6"/>
      <c r="G551" s="6"/>
      <c r="H551" s="6"/>
    </row>
    <row r="552" spans="2:8">
      <c r="B552" s="15"/>
      <c r="C552" s="6"/>
      <c r="D552" s="6"/>
      <c r="E552" s="6"/>
      <c r="F552" s="6"/>
      <c r="G552" s="6"/>
      <c r="H552" s="6"/>
    </row>
    <row r="553" spans="2:8">
      <c r="B553" s="15"/>
    </row>
    <row r="554" spans="2:8">
      <c r="B554" s="15"/>
      <c r="E554" s="6"/>
      <c r="F554" s="6"/>
      <c r="G554" s="6"/>
      <c r="H554" s="6"/>
    </row>
    <row r="555" spans="2:8">
      <c r="B555" s="15"/>
      <c r="C555" s="6"/>
      <c r="D555" s="6"/>
      <c r="E555" s="6"/>
      <c r="F555" s="6"/>
      <c r="G555" s="6"/>
      <c r="H555" s="6"/>
    </row>
    <row r="556" spans="2:8">
      <c r="B556" s="15"/>
    </row>
    <row r="557" spans="2:8">
      <c r="B557" s="15"/>
      <c r="C557" s="6"/>
      <c r="D557" s="6"/>
      <c r="E557" s="6"/>
      <c r="F557" s="6"/>
      <c r="G557" s="6"/>
      <c r="H557" s="6"/>
    </row>
    <row r="558" spans="2:8">
      <c r="B558" s="15"/>
      <c r="E558" s="6"/>
      <c r="F558" s="6"/>
    </row>
    <row r="559" spans="2:8">
      <c r="B559" s="15"/>
      <c r="C559" s="6"/>
      <c r="D559" s="6"/>
      <c r="E559" s="6"/>
      <c r="F559" s="6"/>
      <c r="G559" s="6"/>
      <c r="H559" s="6"/>
    </row>
    <row r="560" spans="2:8">
      <c r="B560" s="15"/>
      <c r="E560" s="6"/>
      <c r="F560" s="6"/>
      <c r="G560" s="6"/>
      <c r="H560" s="6"/>
    </row>
    <row r="561" spans="2:8">
      <c r="B561" s="15"/>
      <c r="E561" s="6"/>
      <c r="F561" s="6"/>
    </row>
    <row r="562" spans="2:8">
      <c r="B562" s="15"/>
    </row>
    <row r="564" spans="2:8">
      <c r="B564" s="15"/>
      <c r="C564" s="6"/>
      <c r="D564" s="6"/>
      <c r="E564" s="6"/>
    </row>
    <row r="565" spans="2:8">
      <c r="B565" s="15"/>
      <c r="C565" s="6"/>
      <c r="D565" s="6"/>
      <c r="E565" s="6"/>
      <c r="F565" s="6"/>
      <c r="G565" s="6"/>
      <c r="H565" s="6"/>
    </row>
    <row r="566" spans="2:8">
      <c r="B566" s="15"/>
      <c r="C566" s="6"/>
      <c r="D566" s="6"/>
      <c r="E566" s="6"/>
      <c r="F566" s="6"/>
      <c r="G566" s="6"/>
      <c r="H566" s="6"/>
    </row>
    <row r="567" spans="2:8">
      <c r="B567" s="15"/>
      <c r="C567" s="6"/>
      <c r="D567" s="6"/>
      <c r="E567" s="6"/>
    </row>
    <row r="568" spans="2:8">
      <c r="B568" s="15"/>
      <c r="C568" s="6"/>
    </row>
    <row r="569" spans="2:8">
      <c r="B569" s="15"/>
    </row>
    <row r="570" spans="2:8">
      <c r="B570" s="15"/>
    </row>
    <row r="571" spans="2:8">
      <c r="B571" s="15"/>
      <c r="E571" s="6"/>
      <c r="F571" s="6"/>
      <c r="G571" s="6"/>
      <c r="H571" s="6"/>
    </row>
    <row r="572" spans="2:8">
      <c r="B572" s="15"/>
      <c r="C572" s="6"/>
      <c r="D572" s="6"/>
      <c r="E572" s="6"/>
      <c r="F572" s="6"/>
      <c r="G572" s="6"/>
    </row>
    <row r="573" spans="2:8">
      <c r="B573" s="15"/>
    </row>
    <row r="574" spans="2:8">
      <c r="B574" s="15"/>
    </row>
    <row r="575" spans="2:8">
      <c r="B575" s="15"/>
      <c r="E575" s="6"/>
    </row>
    <row r="576" spans="2:8">
      <c r="B576" s="15"/>
      <c r="C576" s="6"/>
      <c r="D576" s="6"/>
      <c r="E576" s="6"/>
      <c r="F576" s="6"/>
      <c r="G576" s="6"/>
      <c r="H576" s="6"/>
    </row>
    <row r="577" spans="2:8">
      <c r="B577" s="15"/>
    </row>
    <row r="578" spans="2:8">
      <c r="B578" s="15"/>
      <c r="E578" s="6"/>
      <c r="F578" s="6"/>
      <c r="G578" s="6"/>
    </row>
    <row r="579" spans="2:8">
      <c r="B579" s="15"/>
    </row>
    <row r="580" spans="2:8">
      <c r="B580" s="15"/>
    </row>
    <row r="583" spans="2:8">
      <c r="B583" s="15"/>
    </row>
    <row r="584" spans="2:8">
      <c r="B584" s="15"/>
      <c r="C584" s="6"/>
      <c r="D584" s="6"/>
      <c r="E584" s="6"/>
      <c r="F584" s="6"/>
      <c r="G584" s="6"/>
      <c r="H584" s="6"/>
    </row>
    <row r="585" spans="2:8">
      <c r="B585" s="15"/>
    </row>
    <row r="586" spans="2:8">
      <c r="B586" s="15"/>
    </row>
    <row r="587" spans="2:8">
      <c r="B587" s="15"/>
      <c r="C587" s="6"/>
      <c r="D587" s="6"/>
      <c r="E587" s="6"/>
      <c r="F587" s="6"/>
      <c r="G587" s="6"/>
      <c r="H587" s="6"/>
    </row>
    <row r="588" spans="2:8">
      <c r="B588" s="15"/>
    </row>
    <row r="590" spans="2:8">
      <c r="B590" s="15"/>
    </row>
  </sheetData>
  <pageMargins left="0.75" right="0.75" top="1" bottom="1" header="0.5" footer="0.5"/>
  <pageSetup scale="46" fitToHeight="0" orientation="landscape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8831A-10F2-44A1-8015-4B5204738421}">
  <sheetPr>
    <pageSetUpPr fitToPage="1"/>
  </sheetPr>
  <dimension ref="A1:BB171"/>
  <sheetViews>
    <sheetView zoomScale="85" zoomScaleNormal="85" workbookViewId="0">
      <pane xSplit="1" ySplit="11" topLeftCell="B102" activePane="bottomRight" state="frozen"/>
      <selection activeCell="E39" sqref="E39"/>
      <selection pane="topRight" activeCell="E39" sqref="E39"/>
      <selection pane="bottomLeft" activeCell="E39" sqref="E39"/>
      <selection pane="bottomRight" activeCell="A124" sqref="A124"/>
    </sheetView>
  </sheetViews>
  <sheetFormatPr defaultRowHeight="12.75"/>
  <cols>
    <col min="1" max="1" width="71.28515625" bestFit="1" customWidth="1"/>
    <col min="2" max="14" width="18.28515625" style="109" bestFit="1" customWidth="1"/>
    <col min="15" max="27" width="18.42578125" style="109" customWidth="1"/>
    <col min="28" max="40" width="18" style="109" bestFit="1" customWidth="1"/>
    <col min="41" max="53" width="15.7109375" style="109" bestFit="1" customWidth="1"/>
    <col min="54" max="54" width="12.42578125" style="109" bestFit="1" customWidth="1"/>
  </cols>
  <sheetData>
    <row r="1" spans="1:54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9" t="s">
        <v>0</v>
      </c>
    </row>
    <row r="2" spans="1:54">
      <c r="A2" s="97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9" t="s">
        <v>1408</v>
      </c>
    </row>
    <row r="3" spans="1:54" ht="26.25">
      <c r="A3" s="100" t="s">
        <v>318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9" t="s">
        <v>1</v>
      </c>
    </row>
    <row r="4" spans="1:54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9" t="s">
        <v>2</v>
      </c>
    </row>
    <row r="5" spans="1:54" s="105" customFormat="1" ht="23.25">
      <c r="A5" s="101" t="s">
        <v>320</v>
      </c>
      <c r="B5" s="102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4"/>
    </row>
    <row r="6" spans="1:54" ht="18">
      <c r="A6" s="106"/>
      <c r="B6" s="107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</row>
    <row r="7" spans="1:54">
      <c r="A7" s="97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</row>
    <row r="8" spans="1:54">
      <c r="A8" s="97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</row>
    <row r="9" spans="1:54" s="115" customFormat="1" ht="38.25">
      <c r="A9" s="110"/>
      <c r="B9" s="111" t="s">
        <v>133</v>
      </c>
      <c r="C9" s="111" t="s">
        <v>133</v>
      </c>
      <c r="D9" s="111" t="s">
        <v>133</v>
      </c>
      <c r="E9" s="111" t="s">
        <v>133</v>
      </c>
      <c r="F9" s="111" t="s">
        <v>133</v>
      </c>
      <c r="G9" s="111" t="s">
        <v>133</v>
      </c>
      <c r="H9" s="111" t="s">
        <v>133</v>
      </c>
      <c r="I9" s="111" t="s">
        <v>133</v>
      </c>
      <c r="J9" s="111" t="s">
        <v>133</v>
      </c>
      <c r="K9" s="111" t="s">
        <v>133</v>
      </c>
      <c r="L9" s="111" t="s">
        <v>133</v>
      </c>
      <c r="M9" s="111" t="s">
        <v>133</v>
      </c>
      <c r="N9" s="111" t="s">
        <v>133</v>
      </c>
      <c r="O9" s="112" t="s">
        <v>1409</v>
      </c>
      <c r="P9" s="112" t="s">
        <v>1409</v>
      </c>
      <c r="Q9" s="112" t="s">
        <v>1409</v>
      </c>
      <c r="R9" s="112" t="s">
        <v>1409</v>
      </c>
      <c r="S9" s="112" t="s">
        <v>1409</v>
      </c>
      <c r="T9" s="112" t="s">
        <v>1409</v>
      </c>
      <c r="U9" s="112" t="s">
        <v>1409</v>
      </c>
      <c r="V9" s="112" t="s">
        <v>1409</v>
      </c>
      <c r="W9" s="112" t="s">
        <v>1409</v>
      </c>
      <c r="X9" s="112" t="s">
        <v>1409</v>
      </c>
      <c r="Y9" s="112" t="s">
        <v>1409</v>
      </c>
      <c r="Z9" s="112" t="s">
        <v>1409</v>
      </c>
      <c r="AA9" s="112" t="s">
        <v>1409</v>
      </c>
      <c r="AB9" s="113" t="s">
        <v>3</v>
      </c>
      <c r="AC9" s="113" t="s">
        <v>3</v>
      </c>
      <c r="AD9" s="113" t="s">
        <v>3</v>
      </c>
      <c r="AE9" s="113" t="s">
        <v>3</v>
      </c>
      <c r="AF9" s="113" t="s">
        <v>3</v>
      </c>
      <c r="AG9" s="113" t="s">
        <v>3</v>
      </c>
      <c r="AH9" s="113" t="s">
        <v>3</v>
      </c>
      <c r="AI9" s="113" t="s">
        <v>3</v>
      </c>
      <c r="AJ9" s="113" t="s">
        <v>3</v>
      </c>
      <c r="AK9" s="113" t="s">
        <v>3</v>
      </c>
      <c r="AL9" s="113" t="s">
        <v>3</v>
      </c>
      <c r="AM9" s="113" t="s">
        <v>3</v>
      </c>
      <c r="AN9" s="113" t="s">
        <v>3</v>
      </c>
      <c r="AO9" s="99" t="s">
        <v>110</v>
      </c>
      <c r="AP9" s="99" t="s">
        <v>110</v>
      </c>
      <c r="AQ9" s="99" t="s">
        <v>110</v>
      </c>
      <c r="AR9" s="99" t="s">
        <v>110</v>
      </c>
      <c r="AS9" s="99" t="s">
        <v>110</v>
      </c>
      <c r="AT9" s="99" t="s">
        <v>110</v>
      </c>
      <c r="AU9" s="99" t="s">
        <v>110</v>
      </c>
      <c r="AV9" s="99" t="s">
        <v>110</v>
      </c>
      <c r="AW9" s="99" t="s">
        <v>110</v>
      </c>
      <c r="AX9" s="99" t="s">
        <v>110</v>
      </c>
      <c r="AY9" s="99" t="s">
        <v>110</v>
      </c>
      <c r="AZ9" s="99" t="s">
        <v>110</v>
      </c>
      <c r="BA9" s="99" t="s">
        <v>110</v>
      </c>
      <c r="BB9" s="114"/>
    </row>
    <row r="10" spans="1:54" s="115" customFormat="1">
      <c r="A10" s="110"/>
      <c r="B10" s="111" t="s">
        <v>1410</v>
      </c>
      <c r="C10" s="111" t="s">
        <v>1410</v>
      </c>
      <c r="D10" s="111" t="s">
        <v>1410</v>
      </c>
      <c r="E10" s="111" t="s">
        <v>1410</v>
      </c>
      <c r="F10" s="111" t="s">
        <v>1410</v>
      </c>
      <c r="G10" s="111" t="s">
        <v>1410</v>
      </c>
      <c r="H10" s="111" t="s">
        <v>1410</v>
      </c>
      <c r="I10" s="111" t="s">
        <v>1410</v>
      </c>
      <c r="J10" s="111" t="s">
        <v>1410</v>
      </c>
      <c r="K10" s="111" t="s">
        <v>1410</v>
      </c>
      <c r="L10" s="111" t="s">
        <v>1410</v>
      </c>
      <c r="M10" s="111" t="s">
        <v>1410</v>
      </c>
      <c r="N10" s="111" t="s">
        <v>1410</v>
      </c>
      <c r="O10" s="112" t="s">
        <v>1410</v>
      </c>
      <c r="P10" s="112" t="s">
        <v>1410</v>
      </c>
      <c r="Q10" s="112" t="s">
        <v>1410</v>
      </c>
      <c r="R10" s="112" t="s">
        <v>1410</v>
      </c>
      <c r="S10" s="112" t="s">
        <v>1410</v>
      </c>
      <c r="T10" s="112" t="s">
        <v>1410</v>
      </c>
      <c r="U10" s="112" t="s">
        <v>1410</v>
      </c>
      <c r="V10" s="112" t="s">
        <v>1410</v>
      </c>
      <c r="W10" s="112" t="s">
        <v>1410</v>
      </c>
      <c r="X10" s="112" t="s">
        <v>1410</v>
      </c>
      <c r="Y10" s="112" t="s">
        <v>1410</v>
      </c>
      <c r="Z10" s="112" t="s">
        <v>1410</v>
      </c>
      <c r="AA10" s="112" t="s">
        <v>1410</v>
      </c>
      <c r="AB10" s="113" t="s">
        <v>1410</v>
      </c>
      <c r="AC10" s="113" t="s">
        <v>1410</v>
      </c>
      <c r="AD10" s="113" t="s">
        <v>1410</v>
      </c>
      <c r="AE10" s="113" t="s">
        <v>1410</v>
      </c>
      <c r="AF10" s="113" t="s">
        <v>1410</v>
      </c>
      <c r="AG10" s="113" t="s">
        <v>1410</v>
      </c>
      <c r="AH10" s="113" t="s">
        <v>1410</v>
      </c>
      <c r="AI10" s="113" t="s">
        <v>1410</v>
      </c>
      <c r="AJ10" s="113" t="s">
        <v>1410</v>
      </c>
      <c r="AK10" s="113" t="s">
        <v>1410</v>
      </c>
      <c r="AL10" s="113" t="s">
        <v>1410</v>
      </c>
      <c r="AM10" s="113" t="s">
        <v>1410</v>
      </c>
      <c r="AN10" s="113" t="s">
        <v>1410</v>
      </c>
      <c r="AO10" s="99" t="s">
        <v>1410</v>
      </c>
      <c r="AP10" s="99" t="s">
        <v>1410</v>
      </c>
      <c r="AQ10" s="99" t="s">
        <v>1410</v>
      </c>
      <c r="AR10" s="99" t="s">
        <v>1410</v>
      </c>
      <c r="AS10" s="99" t="s">
        <v>1410</v>
      </c>
      <c r="AT10" s="99" t="s">
        <v>1410</v>
      </c>
      <c r="AU10" s="99" t="s">
        <v>1410</v>
      </c>
      <c r="AV10" s="99" t="s">
        <v>1410</v>
      </c>
      <c r="AW10" s="99" t="s">
        <v>1410</v>
      </c>
      <c r="AX10" s="99" t="s">
        <v>1410</v>
      </c>
      <c r="AY10" s="99" t="s">
        <v>1410</v>
      </c>
      <c r="AZ10" s="99" t="s">
        <v>1410</v>
      </c>
      <c r="BA10" s="99" t="s">
        <v>1410</v>
      </c>
      <c r="BB10" s="114"/>
    </row>
    <row r="11" spans="1:54" ht="25.5">
      <c r="A11" s="116"/>
      <c r="B11" s="111" t="s">
        <v>342</v>
      </c>
      <c r="C11" s="111" t="s">
        <v>343</v>
      </c>
      <c r="D11" s="111" t="s">
        <v>344</v>
      </c>
      <c r="E11" s="111" t="s">
        <v>470</v>
      </c>
      <c r="F11" s="111" t="s">
        <v>471</v>
      </c>
      <c r="G11" s="111" t="s">
        <v>472</v>
      </c>
      <c r="H11" s="111" t="s">
        <v>473</v>
      </c>
      <c r="I11" s="111" t="s">
        <v>474</v>
      </c>
      <c r="J11" s="111" t="s">
        <v>475</v>
      </c>
      <c r="K11" s="111" t="s">
        <v>339</v>
      </c>
      <c r="L11" s="111" t="s">
        <v>340</v>
      </c>
      <c r="M11" s="111" t="s">
        <v>341</v>
      </c>
      <c r="N11" s="111" t="s">
        <v>1411</v>
      </c>
      <c r="O11" s="112" t="s">
        <v>342</v>
      </c>
      <c r="P11" s="112" t="s">
        <v>343</v>
      </c>
      <c r="Q11" s="112" t="s">
        <v>344</v>
      </c>
      <c r="R11" s="112" t="s">
        <v>470</v>
      </c>
      <c r="S11" s="112" t="s">
        <v>471</v>
      </c>
      <c r="T11" s="112" t="s">
        <v>472</v>
      </c>
      <c r="U11" s="112" t="s">
        <v>473</v>
      </c>
      <c r="V11" s="112" t="s">
        <v>474</v>
      </c>
      <c r="W11" s="112" t="s">
        <v>475</v>
      </c>
      <c r="X11" s="112" t="s">
        <v>339</v>
      </c>
      <c r="Y11" s="112" t="s">
        <v>340</v>
      </c>
      <c r="Z11" s="112" t="s">
        <v>341</v>
      </c>
      <c r="AA11" s="112" t="s">
        <v>1411</v>
      </c>
      <c r="AB11" s="113" t="s">
        <v>342</v>
      </c>
      <c r="AC11" s="113" t="s">
        <v>343</v>
      </c>
      <c r="AD11" s="113" t="s">
        <v>344</v>
      </c>
      <c r="AE11" s="113" t="s">
        <v>470</v>
      </c>
      <c r="AF11" s="113" t="s">
        <v>471</v>
      </c>
      <c r="AG11" s="113" t="s">
        <v>472</v>
      </c>
      <c r="AH11" s="113" t="s">
        <v>473</v>
      </c>
      <c r="AI11" s="113" t="s">
        <v>474</v>
      </c>
      <c r="AJ11" s="113" t="s">
        <v>475</v>
      </c>
      <c r="AK11" s="113" t="s">
        <v>339</v>
      </c>
      <c r="AL11" s="113" t="s">
        <v>340</v>
      </c>
      <c r="AM11" s="113" t="s">
        <v>341</v>
      </c>
      <c r="AN11" s="113" t="s">
        <v>1411</v>
      </c>
      <c r="AO11" s="99" t="s">
        <v>342</v>
      </c>
      <c r="AP11" s="99" t="s">
        <v>343</v>
      </c>
      <c r="AQ11" s="99" t="s">
        <v>344</v>
      </c>
      <c r="AR11" s="99" t="s">
        <v>470</v>
      </c>
      <c r="AS11" s="99" t="s">
        <v>471</v>
      </c>
      <c r="AT11" s="99" t="s">
        <v>472</v>
      </c>
      <c r="AU11" s="99" t="s">
        <v>473</v>
      </c>
      <c r="AV11" s="99" t="s">
        <v>474</v>
      </c>
      <c r="AW11" s="99" t="s">
        <v>475</v>
      </c>
      <c r="AX11" s="99" t="s">
        <v>339</v>
      </c>
      <c r="AY11" s="99" t="s">
        <v>340</v>
      </c>
      <c r="AZ11" s="99" t="s">
        <v>341</v>
      </c>
      <c r="BA11" s="99" t="s">
        <v>1411</v>
      </c>
    </row>
    <row r="12" spans="1:54">
      <c r="A12" s="117"/>
      <c r="B12" s="118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</row>
    <row r="13" spans="1:54">
      <c r="A13" s="117" t="s">
        <v>1412</v>
      </c>
      <c r="B13" s="118">
        <v>523474.62999999995</v>
      </c>
      <c r="C13" s="118">
        <v>531088.57999999996</v>
      </c>
      <c r="D13" s="118">
        <v>788436.89000000013</v>
      </c>
      <c r="E13" s="118">
        <v>513495.38999999996</v>
      </c>
      <c r="F13" s="118">
        <v>525575.93999999994</v>
      </c>
      <c r="G13" s="118">
        <v>543315.90999999992</v>
      </c>
      <c r="H13" s="118">
        <v>506040.33999999997</v>
      </c>
      <c r="I13" s="118">
        <v>743152.05999999994</v>
      </c>
      <c r="J13" s="118">
        <v>512060.51000000007</v>
      </c>
      <c r="K13" s="118">
        <v>500901.56000000011</v>
      </c>
      <c r="L13" s="118">
        <v>503499.81000000006</v>
      </c>
      <c r="M13" s="118">
        <v>495848.24000000005</v>
      </c>
      <c r="N13" s="118">
        <v>6686889.8599999994</v>
      </c>
      <c r="O13" s="118">
        <v>140705.80000000002</v>
      </c>
      <c r="P13" s="118">
        <v>141214.48000000001</v>
      </c>
      <c r="Q13" s="118">
        <v>209648.00999999998</v>
      </c>
      <c r="R13" s="118">
        <v>141563.9</v>
      </c>
      <c r="S13" s="118">
        <v>141365.31000000003</v>
      </c>
      <c r="T13" s="118">
        <v>139765.33000000002</v>
      </c>
      <c r="U13" s="118">
        <v>140705.85</v>
      </c>
      <c r="V13" s="118">
        <v>212345.94999999998</v>
      </c>
      <c r="W13" s="118">
        <v>139851.25</v>
      </c>
      <c r="X13" s="118">
        <v>141077.41</v>
      </c>
      <c r="Y13" s="118">
        <v>140705.85</v>
      </c>
      <c r="Z13" s="118">
        <v>140148.31000000003</v>
      </c>
      <c r="AA13" s="118">
        <v>1829097.4500000002</v>
      </c>
      <c r="AB13" s="118">
        <v>5246836.7299999995</v>
      </c>
      <c r="AC13" s="118">
        <v>5249085.55</v>
      </c>
      <c r="AD13" s="118">
        <v>7982911.8499999996</v>
      </c>
      <c r="AE13" s="118">
        <v>5310228.4399999995</v>
      </c>
      <c r="AF13" s="118">
        <v>5302426.959999999</v>
      </c>
      <c r="AG13" s="118">
        <v>5285286.3499999996</v>
      </c>
      <c r="AH13" s="118">
        <v>5303841.83</v>
      </c>
      <c r="AI13" s="118">
        <v>7932697.9199999999</v>
      </c>
      <c r="AJ13" s="118">
        <v>5298497.0999999996</v>
      </c>
      <c r="AK13" s="118">
        <v>5334195.34</v>
      </c>
      <c r="AL13" s="118">
        <v>5290420.13</v>
      </c>
      <c r="AM13" s="118">
        <v>5305631.68</v>
      </c>
      <c r="AN13" s="118">
        <v>68842059.88000001</v>
      </c>
      <c r="AO13" s="118">
        <v>2783110.5500000003</v>
      </c>
      <c r="AP13" s="118">
        <v>2814928.73</v>
      </c>
      <c r="AQ13" s="118">
        <v>4283801.59</v>
      </c>
      <c r="AR13" s="118">
        <v>2882767.05</v>
      </c>
      <c r="AS13" s="118">
        <v>2858724.86</v>
      </c>
      <c r="AT13" s="118">
        <v>2839677.24</v>
      </c>
      <c r="AU13" s="118">
        <v>2811292.38</v>
      </c>
      <c r="AV13" s="118">
        <v>4178063.63</v>
      </c>
      <c r="AW13" s="118">
        <v>2794900.6100000003</v>
      </c>
      <c r="AX13" s="118">
        <v>2762767.06</v>
      </c>
      <c r="AY13" s="118">
        <v>2764928.73</v>
      </c>
      <c r="AZ13" s="118">
        <v>2766820.09</v>
      </c>
      <c r="BA13" s="118">
        <v>36541782.519999996</v>
      </c>
    </row>
    <row r="14" spans="1:54">
      <c r="A14" s="117" t="s">
        <v>1413</v>
      </c>
      <c r="B14" s="118">
        <v>693357.45</v>
      </c>
      <c r="C14" s="118">
        <v>684982.01</v>
      </c>
      <c r="D14" s="118">
        <v>665931.61999999988</v>
      </c>
      <c r="E14" s="118">
        <v>730001.78</v>
      </c>
      <c r="F14" s="118">
        <v>665982.69999999995</v>
      </c>
      <c r="G14" s="118">
        <v>647359.73</v>
      </c>
      <c r="H14" s="118">
        <v>712535.10000000009</v>
      </c>
      <c r="I14" s="118">
        <v>750771.61</v>
      </c>
      <c r="J14" s="118">
        <v>654434.9</v>
      </c>
      <c r="K14" s="118">
        <v>744488.45000000007</v>
      </c>
      <c r="L14" s="118">
        <v>715333.23999999987</v>
      </c>
      <c r="M14" s="118">
        <v>697196.80999999994</v>
      </c>
      <c r="N14" s="118">
        <v>8362375.4000000004</v>
      </c>
      <c r="O14" s="118">
        <v>277267.12000000005</v>
      </c>
      <c r="P14" s="118">
        <v>277453.59000000003</v>
      </c>
      <c r="Q14" s="118">
        <v>264439.76</v>
      </c>
      <c r="R14" s="118">
        <v>290094.17</v>
      </c>
      <c r="S14" s="118">
        <v>264999.8</v>
      </c>
      <c r="T14" s="118">
        <v>264439.77</v>
      </c>
      <c r="U14" s="118">
        <v>277267.07</v>
      </c>
      <c r="V14" s="118">
        <v>290094.09999999998</v>
      </c>
      <c r="W14" s="118">
        <v>251985.95</v>
      </c>
      <c r="X14" s="118">
        <v>289907.63</v>
      </c>
      <c r="Y14" s="118">
        <v>277267.07</v>
      </c>
      <c r="Z14" s="118">
        <v>264784.64000000001</v>
      </c>
      <c r="AA14" s="118">
        <v>3290000.6700000004</v>
      </c>
      <c r="AB14" s="118">
        <v>244586.18000000002</v>
      </c>
      <c r="AC14" s="118">
        <v>239564.2</v>
      </c>
      <c r="AD14" s="118">
        <v>226350.62999999998</v>
      </c>
      <c r="AE14" s="118">
        <v>244050.06000000003</v>
      </c>
      <c r="AF14" s="118">
        <v>224288.14999999997</v>
      </c>
      <c r="AG14" s="118">
        <v>224571.43</v>
      </c>
      <c r="AH14" s="118">
        <v>233480.49</v>
      </c>
      <c r="AI14" s="118">
        <v>257254.28000000003</v>
      </c>
      <c r="AJ14" s="118">
        <v>225567.77000000002</v>
      </c>
      <c r="AK14" s="118">
        <v>260428.59000000003</v>
      </c>
      <c r="AL14" s="118">
        <v>242096.52000000002</v>
      </c>
      <c r="AM14" s="118">
        <v>226277.37999999998</v>
      </c>
      <c r="AN14" s="118">
        <v>2848515.6799999997</v>
      </c>
      <c r="AO14" s="118">
        <v>4010.66</v>
      </c>
      <c r="AP14" s="118">
        <v>4010.67</v>
      </c>
      <c r="AQ14" s="118">
        <v>3828.36</v>
      </c>
      <c r="AR14" s="118">
        <v>4192.9799999999996</v>
      </c>
      <c r="AS14" s="118">
        <v>3828.3900000000003</v>
      </c>
      <c r="AT14" s="118">
        <v>3828.4700000000003</v>
      </c>
      <c r="AU14" s="118">
        <v>4010.73</v>
      </c>
      <c r="AV14" s="118">
        <v>4193.17</v>
      </c>
      <c r="AW14" s="118">
        <v>3646.0800000000004</v>
      </c>
      <c r="AX14" s="118">
        <v>4192.9799999999996</v>
      </c>
      <c r="AY14" s="118">
        <v>4010.67</v>
      </c>
      <c r="AZ14" s="118">
        <v>3828.3700000000003</v>
      </c>
      <c r="BA14" s="118">
        <v>47581.530000000006</v>
      </c>
    </row>
    <row r="15" spans="1:54">
      <c r="A15" s="117" t="s">
        <v>1414</v>
      </c>
      <c r="B15" s="118">
        <v>-693357.45</v>
      </c>
      <c r="C15" s="118">
        <v>-684982.01</v>
      </c>
      <c r="D15" s="118">
        <v>-665931.61999999988</v>
      </c>
      <c r="E15" s="118">
        <v>-730001.78</v>
      </c>
      <c r="F15" s="118">
        <v>-665982.69999999995</v>
      </c>
      <c r="G15" s="118">
        <v>-647359.73</v>
      </c>
      <c r="H15" s="118">
        <v>-712535.10000000009</v>
      </c>
      <c r="I15" s="118">
        <v>-750771.61</v>
      </c>
      <c r="J15" s="118">
        <v>-654434.9</v>
      </c>
      <c r="K15" s="118">
        <v>-744488.45000000007</v>
      </c>
      <c r="L15" s="118">
        <v>-715333.23999999987</v>
      </c>
      <c r="M15" s="118">
        <v>-697196.80999999994</v>
      </c>
      <c r="N15" s="118">
        <v>-8362375.4000000004</v>
      </c>
      <c r="O15" s="118">
        <v>-277267.12000000005</v>
      </c>
      <c r="P15" s="118">
        <v>-277453.59000000003</v>
      </c>
      <c r="Q15" s="118">
        <v>-264439.76</v>
      </c>
      <c r="R15" s="118">
        <v>-290094.17</v>
      </c>
      <c r="S15" s="118">
        <v>-264999.8</v>
      </c>
      <c r="T15" s="118">
        <v>-264439.77</v>
      </c>
      <c r="U15" s="118">
        <v>-277267.07</v>
      </c>
      <c r="V15" s="118">
        <v>-290094.09999999998</v>
      </c>
      <c r="W15" s="118">
        <v>-251985.95</v>
      </c>
      <c r="X15" s="118">
        <v>-289907.63</v>
      </c>
      <c r="Y15" s="118">
        <v>-277267.07</v>
      </c>
      <c r="Z15" s="118">
        <v>-264784.64000000001</v>
      </c>
      <c r="AA15" s="118">
        <v>-3290000.6700000004</v>
      </c>
      <c r="AB15" s="118">
        <v>-244586.18000000002</v>
      </c>
      <c r="AC15" s="118">
        <v>-239564.2</v>
      </c>
      <c r="AD15" s="118">
        <v>-226350.62999999998</v>
      </c>
      <c r="AE15" s="118">
        <v>-244050.06000000003</v>
      </c>
      <c r="AF15" s="118">
        <v>-224288.14999999997</v>
      </c>
      <c r="AG15" s="118">
        <v>-224571.43</v>
      </c>
      <c r="AH15" s="118">
        <v>-233480.49</v>
      </c>
      <c r="AI15" s="118">
        <v>-257254.28000000003</v>
      </c>
      <c r="AJ15" s="118">
        <v>-225567.77000000002</v>
      </c>
      <c r="AK15" s="118">
        <v>-260428.59000000003</v>
      </c>
      <c r="AL15" s="118">
        <v>-242096.52000000002</v>
      </c>
      <c r="AM15" s="118">
        <v>-226277.37999999998</v>
      </c>
      <c r="AN15" s="118">
        <v>-2848515.6799999997</v>
      </c>
      <c r="AO15" s="118">
        <v>-4010.66</v>
      </c>
      <c r="AP15" s="118">
        <v>-4010.67</v>
      </c>
      <c r="AQ15" s="118">
        <v>-3828.36</v>
      </c>
      <c r="AR15" s="118">
        <v>-4192.9799999999996</v>
      </c>
      <c r="AS15" s="118">
        <v>-3828.3900000000003</v>
      </c>
      <c r="AT15" s="118">
        <v>-3828.4700000000003</v>
      </c>
      <c r="AU15" s="118">
        <v>-4010.73</v>
      </c>
      <c r="AV15" s="118">
        <v>-4193.17</v>
      </c>
      <c r="AW15" s="118">
        <v>-3646.0800000000004</v>
      </c>
      <c r="AX15" s="118">
        <v>-4192.9799999999996</v>
      </c>
      <c r="AY15" s="118">
        <v>-4010.67</v>
      </c>
      <c r="AZ15" s="118">
        <v>-3828.3700000000003</v>
      </c>
      <c r="BA15" s="118">
        <v>-47581.530000000006</v>
      </c>
    </row>
    <row r="16" spans="1:54">
      <c r="A16" s="117" t="s">
        <v>1415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  <c r="N16" s="118">
        <v>0</v>
      </c>
      <c r="O16" s="118">
        <v>2442.83</v>
      </c>
      <c r="P16" s="118">
        <v>2442.83</v>
      </c>
      <c r="Q16" s="118">
        <v>2331.79</v>
      </c>
      <c r="R16" s="118">
        <v>2553.8599999999997</v>
      </c>
      <c r="S16" s="118">
        <v>2331.79</v>
      </c>
      <c r="T16" s="118">
        <v>2331.79</v>
      </c>
      <c r="U16" s="118">
        <v>2442.83</v>
      </c>
      <c r="V16" s="118">
        <v>2553.8599999999997</v>
      </c>
      <c r="W16" s="118">
        <v>2220.75</v>
      </c>
      <c r="X16" s="118">
        <v>2553.8599999999997</v>
      </c>
      <c r="Y16" s="118">
        <v>2442.83</v>
      </c>
      <c r="Z16" s="118">
        <v>2331.79</v>
      </c>
      <c r="AA16" s="118">
        <v>28980.810000000005</v>
      </c>
      <c r="AB16" s="118">
        <v>24284.210000000003</v>
      </c>
      <c r="AC16" s="118">
        <v>24284.200000000004</v>
      </c>
      <c r="AD16" s="118">
        <v>23180.37</v>
      </c>
      <c r="AE16" s="118">
        <v>25388.030000000002</v>
      </c>
      <c r="AF16" s="118">
        <v>23180.37</v>
      </c>
      <c r="AG16" s="118">
        <v>23180.37</v>
      </c>
      <c r="AH16" s="118">
        <v>24284.200000000004</v>
      </c>
      <c r="AI16" s="118">
        <v>25388.04</v>
      </c>
      <c r="AJ16" s="118">
        <v>22076.549999999996</v>
      </c>
      <c r="AK16" s="118">
        <v>25388.030000000002</v>
      </c>
      <c r="AL16" s="118">
        <v>24284.200000000004</v>
      </c>
      <c r="AM16" s="118">
        <v>23180.37</v>
      </c>
      <c r="AN16" s="118">
        <v>288098.94</v>
      </c>
      <c r="AO16" s="118">
        <v>0</v>
      </c>
      <c r="AP16" s="118">
        <v>0</v>
      </c>
      <c r="AQ16" s="118">
        <v>0</v>
      </c>
      <c r="AR16" s="118">
        <v>0</v>
      </c>
      <c r="AS16" s="118">
        <v>0</v>
      </c>
      <c r="AT16" s="118">
        <v>0</v>
      </c>
      <c r="AU16" s="118">
        <v>0</v>
      </c>
      <c r="AV16" s="118">
        <v>0</v>
      </c>
      <c r="AW16" s="118">
        <v>0</v>
      </c>
      <c r="AX16" s="118">
        <v>0</v>
      </c>
      <c r="AY16" s="118">
        <v>0</v>
      </c>
      <c r="AZ16" s="118">
        <v>0</v>
      </c>
      <c r="BA16" s="118">
        <v>0</v>
      </c>
    </row>
    <row r="17" spans="1:53">
      <c r="A17" s="117" t="s">
        <v>1416</v>
      </c>
      <c r="B17" s="118">
        <v>0</v>
      </c>
      <c r="C17" s="118">
        <v>0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  <c r="N17" s="118">
        <v>0</v>
      </c>
      <c r="O17" s="118">
        <v>-2442.83</v>
      </c>
      <c r="P17" s="118">
        <v>-2442.83</v>
      </c>
      <c r="Q17" s="118">
        <v>-2331.79</v>
      </c>
      <c r="R17" s="118">
        <v>-2553.8599999999997</v>
      </c>
      <c r="S17" s="118">
        <v>-2331.79</v>
      </c>
      <c r="T17" s="118">
        <v>-2331.79</v>
      </c>
      <c r="U17" s="118">
        <v>-2442.83</v>
      </c>
      <c r="V17" s="118">
        <v>-2553.8599999999997</v>
      </c>
      <c r="W17" s="118">
        <v>-2220.75</v>
      </c>
      <c r="X17" s="118">
        <v>-2553.8599999999997</v>
      </c>
      <c r="Y17" s="118">
        <v>-2442.83</v>
      </c>
      <c r="Z17" s="118">
        <v>-2331.79</v>
      </c>
      <c r="AA17" s="118">
        <v>-28980.810000000005</v>
      </c>
      <c r="AB17" s="118">
        <v>-24284.210000000003</v>
      </c>
      <c r="AC17" s="118">
        <v>-24284.200000000004</v>
      </c>
      <c r="AD17" s="118">
        <v>-23180.37</v>
      </c>
      <c r="AE17" s="118">
        <v>-25388.030000000002</v>
      </c>
      <c r="AF17" s="118">
        <v>-23180.37</v>
      </c>
      <c r="AG17" s="118">
        <v>-23180.37</v>
      </c>
      <c r="AH17" s="118">
        <v>-24284.200000000004</v>
      </c>
      <c r="AI17" s="118">
        <v>-25388.04</v>
      </c>
      <c r="AJ17" s="118">
        <v>-22076.549999999996</v>
      </c>
      <c r="AK17" s="118">
        <v>-25388.030000000002</v>
      </c>
      <c r="AL17" s="118">
        <v>-24284.200000000004</v>
      </c>
      <c r="AM17" s="118">
        <v>-23180.37</v>
      </c>
      <c r="AN17" s="118">
        <v>-288098.94</v>
      </c>
      <c r="AO17" s="118">
        <v>0</v>
      </c>
      <c r="AP17" s="118">
        <v>0</v>
      </c>
      <c r="AQ17" s="118">
        <v>0</v>
      </c>
      <c r="AR17" s="118">
        <v>0</v>
      </c>
      <c r="AS17" s="118">
        <v>0</v>
      </c>
      <c r="AT17" s="118">
        <v>0</v>
      </c>
      <c r="AU17" s="118">
        <v>0</v>
      </c>
      <c r="AV17" s="118">
        <v>0</v>
      </c>
      <c r="AW17" s="118">
        <v>0</v>
      </c>
      <c r="AX17" s="118">
        <v>0</v>
      </c>
      <c r="AY17" s="118">
        <v>0</v>
      </c>
      <c r="AZ17" s="118">
        <v>0</v>
      </c>
      <c r="BA17" s="118">
        <v>0</v>
      </c>
    </row>
    <row r="18" spans="1:53">
      <c r="A18" s="117" t="s">
        <v>1417</v>
      </c>
      <c r="B18" s="118">
        <v>41368.26</v>
      </c>
      <c r="C18" s="118">
        <v>57677.229999999996</v>
      </c>
      <c r="D18" s="118">
        <v>-240355.86999999997</v>
      </c>
      <c r="E18" s="118">
        <v>73992.009999999995</v>
      </c>
      <c r="F18" s="118">
        <v>31111.019999999997</v>
      </c>
      <c r="G18" s="118">
        <v>35148.780000000006</v>
      </c>
      <c r="H18" s="118">
        <v>31966.26</v>
      </c>
      <c r="I18" s="118">
        <v>-179765.52000000002</v>
      </c>
      <c r="J18" s="118">
        <v>4156.46</v>
      </c>
      <c r="K18" s="118">
        <v>72345.490000000005</v>
      </c>
      <c r="L18" s="118">
        <v>51389.279999999999</v>
      </c>
      <c r="M18" s="118">
        <v>20966.629999999997</v>
      </c>
      <c r="N18" s="118">
        <v>3.0000000006111804E-2</v>
      </c>
      <c r="O18" s="118">
        <v>7341.920000000001</v>
      </c>
      <c r="P18" s="118">
        <v>14426.640000000001</v>
      </c>
      <c r="Q18" s="118">
        <v>-63908.829999999994</v>
      </c>
      <c r="R18" s="118">
        <v>21684.229999999996</v>
      </c>
      <c r="S18" s="118">
        <v>6988.829999999999</v>
      </c>
      <c r="T18" s="118">
        <v>6268.29</v>
      </c>
      <c r="U18" s="118">
        <v>14540.849999999999</v>
      </c>
      <c r="V18" s="118">
        <v>-49032.52</v>
      </c>
      <c r="W18" s="118">
        <v>-428.16999999999996</v>
      </c>
      <c r="X18" s="118">
        <v>21468.149999999998</v>
      </c>
      <c r="Y18" s="118">
        <v>13921.949999999999</v>
      </c>
      <c r="Z18" s="118">
        <v>6728.6399999999994</v>
      </c>
      <c r="AA18" s="118">
        <v>-1.9999999998617568E-2</v>
      </c>
      <c r="AB18" s="118">
        <v>231469.14</v>
      </c>
      <c r="AC18" s="118">
        <v>529186.90999999992</v>
      </c>
      <c r="AD18" s="118">
        <v>-2357055.2300000004</v>
      </c>
      <c r="AE18" s="118">
        <v>797999.64</v>
      </c>
      <c r="AF18" s="118">
        <v>263465.27</v>
      </c>
      <c r="AG18" s="118">
        <v>258015.59000000003</v>
      </c>
      <c r="AH18" s="118">
        <v>542590.99</v>
      </c>
      <c r="AI18" s="118">
        <v>-1870440.3900000004</v>
      </c>
      <c r="AJ18" s="118">
        <v>2507.9699999999998</v>
      </c>
      <c r="AK18" s="118">
        <v>813447.45</v>
      </c>
      <c r="AL18" s="118">
        <v>514460.99</v>
      </c>
      <c r="AM18" s="118">
        <v>274351.88</v>
      </c>
      <c r="AN18" s="118">
        <v>0.2099999989150092</v>
      </c>
      <c r="AO18" s="118">
        <v>148115.27000000002</v>
      </c>
      <c r="AP18" s="118">
        <v>300583.79000000004</v>
      </c>
      <c r="AQ18" s="118">
        <v>-1256483.18</v>
      </c>
      <c r="AR18" s="118">
        <v>439139.88</v>
      </c>
      <c r="AS18" s="118">
        <v>133319.37</v>
      </c>
      <c r="AT18" s="118">
        <v>133412.43</v>
      </c>
      <c r="AU18" s="118">
        <v>266936.8</v>
      </c>
      <c r="AV18" s="118">
        <v>-990431.49000000011</v>
      </c>
      <c r="AW18" s="118">
        <v>2381.21</v>
      </c>
      <c r="AX18" s="118">
        <v>406381.67</v>
      </c>
      <c r="AY18" s="118">
        <v>277357.55</v>
      </c>
      <c r="AZ18" s="118">
        <v>139286.68</v>
      </c>
      <c r="BA18" s="118">
        <v>-2.0000000076834112E-2</v>
      </c>
    </row>
    <row r="19" spans="1:53">
      <c r="A19" s="117" t="s">
        <v>1418</v>
      </c>
      <c r="B19" s="118">
        <v>-8924</v>
      </c>
      <c r="C19" s="118">
        <v>-9596</v>
      </c>
      <c r="D19" s="118">
        <v>-13652</v>
      </c>
      <c r="E19" s="118">
        <v>-6537</v>
      </c>
      <c r="F19" s="118">
        <v>-12868</v>
      </c>
      <c r="G19" s="118">
        <v>-10352</v>
      </c>
      <c r="H19" s="118">
        <v>-8338</v>
      </c>
      <c r="I19" s="118">
        <v>-13473</v>
      </c>
      <c r="J19" s="118">
        <v>-17580</v>
      </c>
      <c r="K19" s="118">
        <v>-15402</v>
      </c>
      <c r="L19" s="118">
        <v>-15994</v>
      </c>
      <c r="M19" s="118">
        <v>-8879</v>
      </c>
      <c r="N19" s="118">
        <v>-141595</v>
      </c>
      <c r="O19" s="118">
        <v>0</v>
      </c>
      <c r="P19" s="118">
        <v>0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8">
        <v>0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118">
        <v>0</v>
      </c>
      <c r="AU19" s="118">
        <v>0</v>
      </c>
      <c r="AV19" s="118">
        <v>0</v>
      </c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</row>
    <row r="20" spans="1:53">
      <c r="A20" s="119" t="s">
        <v>1419</v>
      </c>
      <c r="B20" s="120">
        <v>555918.8899999999</v>
      </c>
      <c r="C20" s="120">
        <v>579169.80999999982</v>
      </c>
      <c r="D20" s="120">
        <v>534429.02000000014</v>
      </c>
      <c r="E20" s="120">
        <v>580950.39999999991</v>
      </c>
      <c r="F20" s="120">
        <v>543818.96</v>
      </c>
      <c r="G20" s="120">
        <v>568112.68999999994</v>
      </c>
      <c r="H20" s="120">
        <v>529668.59999999986</v>
      </c>
      <c r="I20" s="120">
        <v>549913.53999999992</v>
      </c>
      <c r="J20" s="120">
        <v>498636.97000000015</v>
      </c>
      <c r="K20" s="120">
        <v>557845.05000000016</v>
      </c>
      <c r="L20" s="120">
        <v>538895.09</v>
      </c>
      <c r="M20" s="120">
        <v>507935.87000000011</v>
      </c>
      <c r="N20" s="120">
        <v>6545294.8899999987</v>
      </c>
      <c r="O20" s="120">
        <v>148047.72</v>
      </c>
      <c r="P20" s="120">
        <v>155641.12000000005</v>
      </c>
      <c r="Q20" s="120">
        <v>145739.18000000002</v>
      </c>
      <c r="R20" s="120">
        <v>163248.12999999995</v>
      </c>
      <c r="S20" s="120">
        <v>148354.13999999998</v>
      </c>
      <c r="T20" s="120">
        <v>146033.62000000002</v>
      </c>
      <c r="U20" s="120">
        <v>155246.70000000004</v>
      </c>
      <c r="V20" s="120">
        <v>163313.42999999996</v>
      </c>
      <c r="W20" s="120">
        <v>139423.07999999999</v>
      </c>
      <c r="X20" s="120">
        <v>162545.56000000003</v>
      </c>
      <c r="Y20" s="120">
        <v>154627.80000000005</v>
      </c>
      <c r="Z20" s="120">
        <v>146876.95000000007</v>
      </c>
      <c r="AA20" s="120">
        <v>1829097.4300000002</v>
      </c>
      <c r="AB20" s="120">
        <v>5478305.8699999992</v>
      </c>
      <c r="AC20" s="120">
        <v>5778272.46</v>
      </c>
      <c r="AD20" s="120">
        <v>5625856.6199999992</v>
      </c>
      <c r="AE20" s="120">
        <v>6108228.0799999991</v>
      </c>
      <c r="AF20" s="120">
        <v>5565892.2299999986</v>
      </c>
      <c r="AG20" s="120">
        <v>5543301.9399999995</v>
      </c>
      <c r="AH20" s="120">
        <v>5846432.8200000003</v>
      </c>
      <c r="AI20" s="120">
        <v>6062257.5299999993</v>
      </c>
      <c r="AJ20" s="120">
        <v>5301005.0699999994</v>
      </c>
      <c r="AK20" s="120">
        <v>6147642.79</v>
      </c>
      <c r="AL20" s="120">
        <v>5804881.120000001</v>
      </c>
      <c r="AM20" s="120">
        <v>5579983.5599999996</v>
      </c>
      <c r="AN20" s="120">
        <v>68842060.089999989</v>
      </c>
      <c r="AO20" s="120">
        <v>2931225.8200000003</v>
      </c>
      <c r="AP20" s="120">
        <v>3115512.52</v>
      </c>
      <c r="AQ20" s="120">
        <v>3027318.41</v>
      </c>
      <c r="AR20" s="120">
        <v>3321906.9299999997</v>
      </c>
      <c r="AS20" s="120">
        <v>2992044.23</v>
      </c>
      <c r="AT20" s="120">
        <v>2973089.6700000004</v>
      </c>
      <c r="AU20" s="120">
        <v>3078229.1799999997</v>
      </c>
      <c r="AV20" s="120">
        <v>3187632.1399999997</v>
      </c>
      <c r="AW20" s="120">
        <v>2797281.8200000003</v>
      </c>
      <c r="AX20" s="120">
        <v>3169148.73</v>
      </c>
      <c r="AY20" s="120">
        <v>3042286.28</v>
      </c>
      <c r="AZ20" s="120">
        <v>2906106.77</v>
      </c>
      <c r="BA20" s="120">
        <v>36541782.500000007</v>
      </c>
    </row>
    <row r="21" spans="1:53">
      <c r="A21" s="117" t="s">
        <v>1420</v>
      </c>
      <c r="B21" s="118">
        <v>14427.24</v>
      </c>
      <c r="C21" s="118">
        <v>15030.639999999998</v>
      </c>
      <c r="D21" s="118">
        <v>13869.51</v>
      </c>
      <c r="E21" s="118">
        <v>15076.849999999999</v>
      </c>
      <c r="F21" s="118">
        <v>14113.230000000001</v>
      </c>
      <c r="G21" s="118">
        <v>14743.679999999998</v>
      </c>
      <c r="H21" s="118">
        <v>13745.98</v>
      </c>
      <c r="I21" s="118">
        <v>14271.4</v>
      </c>
      <c r="J21" s="118">
        <v>12940.63</v>
      </c>
      <c r="K21" s="118">
        <v>14477.230000000001</v>
      </c>
      <c r="L21" s="118">
        <v>13985.420000000002</v>
      </c>
      <c r="M21" s="118">
        <v>13181.980000000001</v>
      </c>
      <c r="N21" s="118">
        <v>169863.79</v>
      </c>
      <c r="O21" s="118">
        <v>3842.1400000000003</v>
      </c>
      <c r="P21" s="118">
        <v>4039.2099999999996</v>
      </c>
      <c r="Q21" s="118">
        <v>3782.2099999999996</v>
      </c>
      <c r="R21" s="118">
        <v>4236.62</v>
      </c>
      <c r="S21" s="118">
        <v>3850.09</v>
      </c>
      <c r="T21" s="118">
        <v>3789.87</v>
      </c>
      <c r="U21" s="118">
        <v>4028.9700000000007</v>
      </c>
      <c r="V21" s="118">
        <v>4238.3100000000004</v>
      </c>
      <c r="W21" s="118">
        <v>3618.2999999999993</v>
      </c>
      <c r="X21" s="118">
        <v>4218.3799999999992</v>
      </c>
      <c r="Y21" s="118">
        <v>4012.9199999999996</v>
      </c>
      <c r="Z21" s="118">
        <v>3811.7400000000002</v>
      </c>
      <c r="AA21" s="118">
        <v>47468.759999999995</v>
      </c>
      <c r="AB21" s="118">
        <v>124732.87999999999</v>
      </c>
      <c r="AC21" s="118">
        <v>131531.21</v>
      </c>
      <c r="AD21" s="118">
        <v>128426.83000000002</v>
      </c>
      <c r="AE21" s="118">
        <v>139012.43</v>
      </c>
      <c r="AF21" s="118">
        <v>126727.64999999998</v>
      </c>
      <c r="AG21" s="118">
        <v>126213.16999999998</v>
      </c>
      <c r="AH21" s="118">
        <v>133083.53</v>
      </c>
      <c r="AI21" s="118">
        <v>138298.96999999997</v>
      </c>
      <c r="AJ21" s="118">
        <v>120728.35999999997</v>
      </c>
      <c r="AK21" s="118">
        <v>139910.04999999999</v>
      </c>
      <c r="AL21" s="118">
        <v>132137.19</v>
      </c>
      <c r="AM21" s="118">
        <v>127048.56</v>
      </c>
      <c r="AN21" s="118">
        <v>1567850.8299999998</v>
      </c>
      <c r="AO21" s="118">
        <v>66757.52</v>
      </c>
      <c r="AP21" s="118">
        <v>70954.569999999992</v>
      </c>
      <c r="AQ21" s="118">
        <v>68945.989999999991</v>
      </c>
      <c r="AR21" s="118">
        <v>75655.13</v>
      </c>
      <c r="AS21" s="118">
        <v>68142.64</v>
      </c>
      <c r="AT21" s="118">
        <v>67710.959999999992</v>
      </c>
      <c r="AU21" s="118">
        <v>70105.47</v>
      </c>
      <c r="AV21" s="118">
        <v>72597.08</v>
      </c>
      <c r="AW21" s="118">
        <v>63707</v>
      </c>
      <c r="AX21" s="118">
        <v>72176.13</v>
      </c>
      <c r="AY21" s="118">
        <v>69286.87999999999</v>
      </c>
      <c r="AZ21" s="118">
        <v>66185.45</v>
      </c>
      <c r="BA21" s="118">
        <v>832224.81999999983</v>
      </c>
    </row>
    <row r="22" spans="1:53">
      <c r="A22" s="117" t="s">
        <v>1421</v>
      </c>
      <c r="B22" s="118">
        <v>7385.3600000000006</v>
      </c>
      <c r="C22" s="118">
        <v>7694.2400000000007</v>
      </c>
      <c r="D22" s="118">
        <v>7099.8700000000008</v>
      </c>
      <c r="E22" s="118">
        <v>7717.93</v>
      </c>
      <c r="F22" s="118">
        <v>7224.62</v>
      </c>
      <c r="G22" s="118">
        <v>7547.3499999999985</v>
      </c>
      <c r="H22" s="118">
        <v>7036.64</v>
      </c>
      <c r="I22" s="118">
        <v>7305.6</v>
      </c>
      <c r="J22" s="118">
        <v>6624.39</v>
      </c>
      <c r="K22" s="118">
        <v>7410.98</v>
      </c>
      <c r="L22" s="118">
        <v>7159.2099999999991</v>
      </c>
      <c r="M22" s="118">
        <v>6747.92</v>
      </c>
      <c r="N22" s="118">
        <v>86954.11</v>
      </c>
      <c r="O22" s="118">
        <v>1966.8400000000001</v>
      </c>
      <c r="P22" s="118">
        <v>2067.6799999999998</v>
      </c>
      <c r="Q22" s="118">
        <v>1936.16</v>
      </c>
      <c r="R22" s="118">
        <v>2168.7599999999998</v>
      </c>
      <c r="S22" s="118">
        <v>1970.9</v>
      </c>
      <c r="T22" s="118">
        <v>1940.08</v>
      </c>
      <c r="U22" s="118">
        <v>2062.44</v>
      </c>
      <c r="V22" s="118">
        <v>2169.6299999999997</v>
      </c>
      <c r="W22" s="118">
        <v>1852.2099999999998</v>
      </c>
      <c r="X22" s="118">
        <v>2159.42</v>
      </c>
      <c r="Y22" s="118">
        <v>2054.2199999999998</v>
      </c>
      <c r="Z22" s="118">
        <v>1951.2800000000004</v>
      </c>
      <c r="AA22" s="118">
        <v>24299.620000000003</v>
      </c>
      <c r="AB22" s="118">
        <v>106198.30999999997</v>
      </c>
      <c r="AC22" s="118">
        <v>111986.45000000001</v>
      </c>
      <c r="AD22" s="118">
        <v>109343.34999999999</v>
      </c>
      <c r="AE22" s="118">
        <v>118356.04999999999</v>
      </c>
      <c r="AF22" s="118">
        <v>107896.65999999999</v>
      </c>
      <c r="AG22" s="118">
        <v>107458.59999999999</v>
      </c>
      <c r="AH22" s="118">
        <v>113308.09999999998</v>
      </c>
      <c r="AI22" s="118">
        <v>117748.61000000002</v>
      </c>
      <c r="AJ22" s="118">
        <v>102788.76000000001</v>
      </c>
      <c r="AK22" s="118">
        <v>119120.29999999999</v>
      </c>
      <c r="AL22" s="118">
        <v>112502.38999999998</v>
      </c>
      <c r="AM22" s="118">
        <v>108169.85999999999</v>
      </c>
      <c r="AN22" s="118">
        <v>1334877.44</v>
      </c>
      <c r="AO22" s="118">
        <v>56837.729999999996</v>
      </c>
      <c r="AP22" s="118">
        <v>60411.130000000005</v>
      </c>
      <c r="AQ22" s="118">
        <v>58701</v>
      </c>
      <c r="AR22" s="118">
        <v>64413.2</v>
      </c>
      <c r="AS22" s="118">
        <v>58017.020000000004</v>
      </c>
      <c r="AT22" s="118">
        <v>57649.490000000005</v>
      </c>
      <c r="AU22" s="118">
        <v>59688.18</v>
      </c>
      <c r="AV22" s="118">
        <v>61809.57</v>
      </c>
      <c r="AW22" s="118">
        <v>54240.5</v>
      </c>
      <c r="AX22" s="118">
        <v>61451.17</v>
      </c>
      <c r="AY22" s="118">
        <v>58991.23</v>
      </c>
      <c r="AZ22" s="118">
        <v>56350.66</v>
      </c>
      <c r="BA22" s="118">
        <v>708560.88000000012</v>
      </c>
    </row>
    <row r="23" spans="1:53">
      <c r="A23" s="117" t="s">
        <v>1422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3276.78</v>
      </c>
      <c r="P23" s="118">
        <v>3276.78</v>
      </c>
      <c r="Q23" s="118">
        <v>3276.78</v>
      </c>
      <c r="R23" s="118">
        <v>3276.78</v>
      </c>
      <c r="S23" s="118">
        <v>3276.78</v>
      </c>
      <c r="T23" s="118">
        <v>3276.78</v>
      </c>
      <c r="U23" s="118">
        <v>3276.78</v>
      </c>
      <c r="V23" s="118">
        <v>3276.78</v>
      </c>
      <c r="W23" s="118">
        <v>3276.78</v>
      </c>
      <c r="X23" s="118">
        <v>3276.78</v>
      </c>
      <c r="Y23" s="118">
        <v>3276.78</v>
      </c>
      <c r="Z23" s="118">
        <v>3276.78</v>
      </c>
      <c r="AA23" s="118">
        <v>39321.359999999993</v>
      </c>
      <c r="AB23" s="118">
        <v>10421</v>
      </c>
      <c r="AC23" s="118">
        <v>10421</v>
      </c>
      <c r="AD23" s="118">
        <v>10421</v>
      </c>
      <c r="AE23" s="118">
        <v>10421</v>
      </c>
      <c r="AF23" s="118">
        <v>10421</v>
      </c>
      <c r="AG23" s="118">
        <v>10421</v>
      </c>
      <c r="AH23" s="118">
        <v>10421</v>
      </c>
      <c r="AI23" s="118">
        <v>10421</v>
      </c>
      <c r="AJ23" s="118">
        <v>10421</v>
      </c>
      <c r="AK23" s="118">
        <v>10421</v>
      </c>
      <c r="AL23" s="118">
        <v>10421</v>
      </c>
      <c r="AM23" s="118">
        <v>10421</v>
      </c>
      <c r="AN23" s="118">
        <v>125052</v>
      </c>
      <c r="AO23" s="118">
        <v>0</v>
      </c>
      <c r="AP23" s="118">
        <v>0</v>
      </c>
      <c r="AQ23" s="118">
        <v>0</v>
      </c>
      <c r="AR23" s="118">
        <v>0</v>
      </c>
      <c r="AS23" s="118">
        <v>0</v>
      </c>
      <c r="AT23" s="118">
        <v>0</v>
      </c>
      <c r="AU23" s="118">
        <v>0</v>
      </c>
      <c r="AV23" s="118">
        <v>0</v>
      </c>
      <c r="AW23" s="118">
        <v>0</v>
      </c>
      <c r="AX23" s="118">
        <v>0</v>
      </c>
      <c r="AY23" s="118">
        <v>0</v>
      </c>
      <c r="AZ23" s="118">
        <v>0</v>
      </c>
      <c r="BA23" s="118">
        <v>0</v>
      </c>
    </row>
    <row r="24" spans="1:53">
      <c r="A24" s="117" t="s">
        <v>1423</v>
      </c>
      <c r="B24" s="118">
        <v>104718.85999999999</v>
      </c>
      <c r="C24" s="118">
        <v>109098.63</v>
      </c>
      <c r="D24" s="118">
        <v>100670.8</v>
      </c>
      <c r="E24" s="118">
        <v>109434.05000000002</v>
      </c>
      <c r="F24" s="118">
        <v>102439.58</v>
      </c>
      <c r="G24" s="118">
        <v>107015.80999999998</v>
      </c>
      <c r="H24" s="118">
        <v>99774.040000000008</v>
      </c>
      <c r="I24" s="118">
        <v>103587.61</v>
      </c>
      <c r="J24" s="118">
        <v>93928.610000000015</v>
      </c>
      <c r="K24" s="118">
        <v>105081.66</v>
      </c>
      <c r="L24" s="118">
        <v>101512.06</v>
      </c>
      <c r="M24" s="118">
        <v>95680.26</v>
      </c>
      <c r="N24" s="118">
        <v>1232941.97</v>
      </c>
      <c r="O24" s="118">
        <v>27887.86</v>
      </c>
      <c r="P24" s="118">
        <v>29318.229999999996</v>
      </c>
      <c r="Q24" s="118">
        <v>27452.999999999996</v>
      </c>
      <c r="R24" s="118">
        <v>30751.179999999997</v>
      </c>
      <c r="S24" s="118">
        <v>27945.59</v>
      </c>
      <c r="T24" s="118">
        <v>27508.459999999995</v>
      </c>
      <c r="U24" s="118">
        <v>29243.939999999995</v>
      </c>
      <c r="V24" s="118">
        <v>30763.469999999998</v>
      </c>
      <c r="W24" s="118">
        <v>26263.210000000003</v>
      </c>
      <c r="X24" s="118">
        <v>30618.84</v>
      </c>
      <c r="Y24" s="118">
        <v>29127.349999999991</v>
      </c>
      <c r="Z24" s="118">
        <v>27667.32</v>
      </c>
      <c r="AA24" s="118">
        <v>344548.44999999995</v>
      </c>
      <c r="AB24" s="118">
        <v>967042.8199999996</v>
      </c>
      <c r="AC24" s="118">
        <v>1019749.1599999999</v>
      </c>
      <c r="AD24" s="118">
        <v>995681.64999999979</v>
      </c>
      <c r="AE24" s="118">
        <v>1077750.6599999999</v>
      </c>
      <c r="AF24" s="118">
        <v>982507.91999999981</v>
      </c>
      <c r="AG24" s="118">
        <v>978519.13</v>
      </c>
      <c r="AH24" s="118">
        <v>1031784.1800000002</v>
      </c>
      <c r="AI24" s="118">
        <v>1072219.5299999998</v>
      </c>
      <c r="AJ24" s="118">
        <v>935995.48999999987</v>
      </c>
      <c r="AK24" s="118">
        <v>1084710.0799999996</v>
      </c>
      <c r="AL24" s="118">
        <v>1024447.4299999999</v>
      </c>
      <c r="AM24" s="118">
        <v>984995.99999999988</v>
      </c>
      <c r="AN24" s="118">
        <v>12155404.049999999</v>
      </c>
      <c r="AO24" s="118">
        <v>517564.91</v>
      </c>
      <c r="AP24" s="118">
        <v>550104.30999999994</v>
      </c>
      <c r="AQ24" s="118">
        <v>534531.91</v>
      </c>
      <c r="AR24" s="118">
        <v>586547.25</v>
      </c>
      <c r="AS24" s="118">
        <v>528303.57999999996</v>
      </c>
      <c r="AT24" s="118">
        <v>524956.78</v>
      </c>
      <c r="AU24" s="118">
        <v>543521.19999999995</v>
      </c>
      <c r="AV24" s="118">
        <v>562838.41999999993</v>
      </c>
      <c r="AW24" s="118">
        <v>493914.48</v>
      </c>
      <c r="AX24" s="118">
        <v>559574.81000000006</v>
      </c>
      <c r="AY24" s="118">
        <v>537174.79</v>
      </c>
      <c r="AZ24" s="118">
        <v>513129.64999999997</v>
      </c>
      <c r="BA24" s="118">
        <v>6452162.0900000008</v>
      </c>
    </row>
    <row r="25" spans="1:53">
      <c r="A25" s="117" t="s">
        <v>1424</v>
      </c>
      <c r="B25" s="118">
        <v>20738.410000000003</v>
      </c>
      <c r="C25" s="118">
        <v>21605.78</v>
      </c>
      <c r="D25" s="118">
        <v>19936.73</v>
      </c>
      <c r="E25" s="118">
        <v>21672.210000000003</v>
      </c>
      <c r="F25" s="118">
        <v>20287.03</v>
      </c>
      <c r="G25" s="118">
        <v>21193.3</v>
      </c>
      <c r="H25" s="118">
        <v>19759.14</v>
      </c>
      <c r="I25" s="118">
        <v>20514.39</v>
      </c>
      <c r="J25" s="118">
        <v>18601.54</v>
      </c>
      <c r="K25" s="118">
        <v>20810.260000000002</v>
      </c>
      <c r="L25" s="118">
        <v>20103.36</v>
      </c>
      <c r="M25" s="118">
        <v>18948.43</v>
      </c>
      <c r="N25" s="118">
        <v>244170.58000000002</v>
      </c>
      <c r="O25" s="118">
        <v>5522.920000000001</v>
      </c>
      <c r="P25" s="118">
        <v>5806.1400000000012</v>
      </c>
      <c r="Q25" s="118">
        <v>5436.7900000000009</v>
      </c>
      <c r="R25" s="118">
        <v>6089.93</v>
      </c>
      <c r="S25" s="118">
        <v>5534.34</v>
      </c>
      <c r="T25" s="118">
        <v>5447.77</v>
      </c>
      <c r="U25" s="118">
        <v>5791.4300000000012</v>
      </c>
      <c r="V25" s="118">
        <v>6092.37</v>
      </c>
      <c r="W25" s="118">
        <v>5201.1400000000003</v>
      </c>
      <c r="X25" s="118">
        <v>6063.72</v>
      </c>
      <c r="Y25" s="118">
        <v>5768.3400000000011</v>
      </c>
      <c r="Z25" s="118">
        <v>5479.2300000000005</v>
      </c>
      <c r="AA25" s="118">
        <v>68234.12000000001</v>
      </c>
      <c r="AB25" s="118">
        <v>238763.60000000003</v>
      </c>
      <c r="AC25" s="118">
        <v>251776.84000000005</v>
      </c>
      <c r="AD25" s="118">
        <v>245834.54</v>
      </c>
      <c r="AE25" s="118">
        <v>266097.46999999997</v>
      </c>
      <c r="AF25" s="118">
        <v>242581.95000000007</v>
      </c>
      <c r="AG25" s="118">
        <v>241597.14</v>
      </c>
      <c r="AH25" s="118">
        <v>254748.31000000003</v>
      </c>
      <c r="AI25" s="118">
        <v>264731.83999999997</v>
      </c>
      <c r="AJ25" s="118">
        <v>231098</v>
      </c>
      <c r="AK25" s="118">
        <v>267815.72999999992</v>
      </c>
      <c r="AL25" s="118">
        <v>252936.88</v>
      </c>
      <c r="AM25" s="118">
        <v>243196.2</v>
      </c>
      <c r="AN25" s="118">
        <v>3001178.5</v>
      </c>
      <c r="AO25" s="118">
        <v>127787.15999999999</v>
      </c>
      <c r="AP25" s="118">
        <v>135821.16</v>
      </c>
      <c r="AQ25" s="118">
        <v>131976.32000000001</v>
      </c>
      <c r="AR25" s="118">
        <v>144818.96</v>
      </c>
      <c r="AS25" s="118">
        <v>130438.54999999999</v>
      </c>
      <c r="AT25" s="118">
        <v>129612.22</v>
      </c>
      <c r="AU25" s="118">
        <v>134195.79</v>
      </c>
      <c r="AV25" s="118">
        <v>138965.23000000001</v>
      </c>
      <c r="AW25" s="118">
        <v>121947.87</v>
      </c>
      <c r="AX25" s="118">
        <v>138159.45000000001</v>
      </c>
      <c r="AY25" s="118">
        <v>132628.85999999999</v>
      </c>
      <c r="AZ25" s="118">
        <v>126692.09999999998</v>
      </c>
      <c r="BA25" s="118">
        <v>1593043.67</v>
      </c>
    </row>
    <row r="26" spans="1:53">
      <c r="A26" s="117" t="s">
        <v>1425</v>
      </c>
      <c r="B26" s="118">
        <v>8032.34</v>
      </c>
      <c r="C26" s="118">
        <v>8368.2900000000009</v>
      </c>
      <c r="D26" s="118">
        <v>7721.87</v>
      </c>
      <c r="E26" s="118">
        <v>8394.02</v>
      </c>
      <c r="F26" s="118">
        <v>7857.5099999999993</v>
      </c>
      <c r="G26" s="118">
        <v>8208.52</v>
      </c>
      <c r="H26" s="118">
        <v>7653.0599999999995</v>
      </c>
      <c r="I26" s="118">
        <v>7945.5699999999988</v>
      </c>
      <c r="J26" s="118">
        <v>7204.7099999999991</v>
      </c>
      <c r="K26" s="118">
        <v>8060.17</v>
      </c>
      <c r="L26" s="118">
        <v>7786.35</v>
      </c>
      <c r="M26" s="118">
        <v>7339.0299999999988</v>
      </c>
      <c r="N26" s="118">
        <v>94571.44</v>
      </c>
      <c r="O26" s="118">
        <v>2139.13</v>
      </c>
      <c r="P26" s="118">
        <v>2248.7999999999997</v>
      </c>
      <c r="Q26" s="118">
        <v>2105.7800000000002</v>
      </c>
      <c r="R26" s="118">
        <v>2358.7299999999996</v>
      </c>
      <c r="S26" s="118">
        <v>2143.56</v>
      </c>
      <c r="T26" s="118">
        <v>2110.02</v>
      </c>
      <c r="U26" s="118">
        <v>2243.11</v>
      </c>
      <c r="V26" s="118">
        <v>2359.6699999999996</v>
      </c>
      <c r="W26" s="118">
        <v>2014.4900000000002</v>
      </c>
      <c r="X26" s="118">
        <v>2348.58</v>
      </c>
      <c r="Y26" s="118">
        <v>2234.1600000000003</v>
      </c>
      <c r="Z26" s="118">
        <v>2122.21</v>
      </c>
      <c r="AA26" s="118">
        <v>26428.240000000002</v>
      </c>
      <c r="AB26" s="118">
        <v>122511.98999999999</v>
      </c>
      <c r="AC26" s="118">
        <v>129189.24999999997</v>
      </c>
      <c r="AD26" s="118">
        <v>126140.17</v>
      </c>
      <c r="AE26" s="118">
        <v>136537.31</v>
      </c>
      <c r="AF26" s="118">
        <v>124471.20999999999</v>
      </c>
      <c r="AG26" s="118">
        <v>123965.9</v>
      </c>
      <c r="AH26" s="118">
        <v>130713.93</v>
      </c>
      <c r="AI26" s="118">
        <v>135836.61000000002</v>
      </c>
      <c r="AJ26" s="118">
        <v>118578.65</v>
      </c>
      <c r="AK26" s="118">
        <v>137419</v>
      </c>
      <c r="AL26" s="118">
        <v>129784.45000000001</v>
      </c>
      <c r="AM26" s="118">
        <v>124786.45999999999</v>
      </c>
      <c r="AN26" s="118">
        <v>1539934.93</v>
      </c>
      <c r="AO26" s="118">
        <v>65568.88</v>
      </c>
      <c r="AP26" s="118">
        <v>69691.22</v>
      </c>
      <c r="AQ26" s="118">
        <v>67718.399999999994</v>
      </c>
      <c r="AR26" s="118">
        <v>74308.08</v>
      </c>
      <c r="AS26" s="118">
        <v>66929.350000000006</v>
      </c>
      <c r="AT26" s="118">
        <v>66505.34</v>
      </c>
      <c r="AU26" s="118">
        <v>68857.210000000006</v>
      </c>
      <c r="AV26" s="118">
        <v>71304.47</v>
      </c>
      <c r="AW26" s="118">
        <v>62572.67</v>
      </c>
      <c r="AX26" s="118">
        <v>70891.009999999995</v>
      </c>
      <c r="AY26" s="118">
        <v>68053.209999999992</v>
      </c>
      <c r="AZ26" s="118">
        <v>65007</v>
      </c>
      <c r="BA26" s="118">
        <v>817406.84000000008</v>
      </c>
    </row>
    <row r="27" spans="1:53">
      <c r="A27" s="117" t="s">
        <v>1426</v>
      </c>
      <c r="B27" s="118">
        <v>1354.21</v>
      </c>
      <c r="C27" s="118">
        <v>1410.87</v>
      </c>
      <c r="D27" s="118">
        <v>1301.8800000000001</v>
      </c>
      <c r="E27" s="118">
        <v>1415.2</v>
      </c>
      <c r="F27" s="118">
        <v>1324.75</v>
      </c>
      <c r="G27" s="118">
        <v>1383.94</v>
      </c>
      <c r="H27" s="118">
        <v>1290.2599999999998</v>
      </c>
      <c r="I27" s="118">
        <v>1339.5800000000002</v>
      </c>
      <c r="J27" s="118">
        <v>1214.6799999999998</v>
      </c>
      <c r="K27" s="118">
        <v>1358.9</v>
      </c>
      <c r="L27" s="118">
        <v>1312.7400000000002</v>
      </c>
      <c r="M27" s="118">
        <v>1237.3400000000001</v>
      </c>
      <c r="N27" s="118">
        <v>15944.35</v>
      </c>
      <c r="O27" s="118">
        <v>360.63000000000005</v>
      </c>
      <c r="P27" s="118">
        <v>379.16</v>
      </c>
      <c r="Q27" s="118">
        <v>355.02</v>
      </c>
      <c r="R27" s="118">
        <v>397.65000000000003</v>
      </c>
      <c r="S27" s="118">
        <v>361.38</v>
      </c>
      <c r="T27" s="118">
        <v>355.71999999999997</v>
      </c>
      <c r="U27" s="118">
        <v>378.19</v>
      </c>
      <c r="V27" s="118">
        <v>397.81</v>
      </c>
      <c r="W27" s="118">
        <v>339.61999999999995</v>
      </c>
      <c r="X27" s="118">
        <v>395.9500000000001</v>
      </c>
      <c r="Y27" s="118">
        <v>376.68</v>
      </c>
      <c r="Z27" s="118">
        <v>357.78000000000003</v>
      </c>
      <c r="AA27" s="118">
        <v>4455.59</v>
      </c>
      <c r="AB27" s="118">
        <v>13341.559999999998</v>
      </c>
      <c r="AC27" s="118">
        <v>14068.720000000001</v>
      </c>
      <c r="AD27" s="118">
        <v>13736.699999999997</v>
      </c>
      <c r="AE27" s="118">
        <v>14868.93</v>
      </c>
      <c r="AF27" s="118">
        <v>13554.909999999996</v>
      </c>
      <c r="AG27" s="118">
        <v>13499.89</v>
      </c>
      <c r="AH27" s="118">
        <v>14234.77</v>
      </c>
      <c r="AI27" s="118">
        <v>14792.62</v>
      </c>
      <c r="AJ27" s="118">
        <v>12913.240000000002</v>
      </c>
      <c r="AK27" s="118">
        <v>14964.939999999995</v>
      </c>
      <c r="AL27" s="118">
        <v>14133.530000000002</v>
      </c>
      <c r="AM27" s="118">
        <v>13589.25</v>
      </c>
      <c r="AN27" s="118">
        <v>167699.06</v>
      </c>
      <c r="AO27" s="118">
        <v>7140.47</v>
      </c>
      <c r="AP27" s="118">
        <v>7589.3899999999994</v>
      </c>
      <c r="AQ27" s="118">
        <v>7374.55</v>
      </c>
      <c r="AR27" s="118">
        <v>8092.17</v>
      </c>
      <c r="AS27" s="118">
        <v>7288.6200000000008</v>
      </c>
      <c r="AT27" s="118">
        <v>7242.45</v>
      </c>
      <c r="AU27" s="118">
        <v>7498.5700000000006</v>
      </c>
      <c r="AV27" s="118">
        <v>7765.08</v>
      </c>
      <c r="AW27" s="118">
        <v>6814.18</v>
      </c>
      <c r="AX27" s="118">
        <v>7720.05</v>
      </c>
      <c r="AY27" s="118">
        <v>7411.01</v>
      </c>
      <c r="AZ27" s="118">
        <v>7079.2800000000007</v>
      </c>
      <c r="BA27" s="118">
        <v>89015.82</v>
      </c>
    </row>
    <row r="28" spans="1:53">
      <c r="A28" s="117" t="s">
        <v>1427</v>
      </c>
      <c r="B28" s="118">
        <v>3748.1299999999997</v>
      </c>
      <c r="C28" s="118">
        <v>3904.8899999999994</v>
      </c>
      <c r="D28" s="118">
        <v>3603.2700000000004</v>
      </c>
      <c r="E28" s="118">
        <v>3916.9299999999994</v>
      </c>
      <c r="F28" s="118">
        <v>3666.5499999999993</v>
      </c>
      <c r="G28" s="118">
        <v>3830.37</v>
      </c>
      <c r="H28" s="118">
        <v>3571.16</v>
      </c>
      <c r="I28" s="118">
        <v>3707.6299999999992</v>
      </c>
      <c r="J28" s="118">
        <v>3361.9100000000003</v>
      </c>
      <c r="K28" s="118">
        <v>3761.1200000000003</v>
      </c>
      <c r="L28" s="118">
        <v>3633.35</v>
      </c>
      <c r="M28" s="118">
        <v>3424.63</v>
      </c>
      <c r="N28" s="118">
        <v>44129.939999999995</v>
      </c>
      <c r="O28" s="118">
        <v>998.19</v>
      </c>
      <c r="P28" s="118">
        <v>1049.3800000000001</v>
      </c>
      <c r="Q28" s="118">
        <v>982.6099999999999</v>
      </c>
      <c r="R28" s="118">
        <v>1100.6600000000001</v>
      </c>
      <c r="S28" s="118">
        <v>1000.25</v>
      </c>
      <c r="T28" s="118">
        <v>984.6</v>
      </c>
      <c r="U28" s="118">
        <v>1046.73</v>
      </c>
      <c r="V28" s="118">
        <v>1101.0999999999999</v>
      </c>
      <c r="W28" s="118">
        <v>940.01999999999987</v>
      </c>
      <c r="X28" s="118">
        <v>1095.92</v>
      </c>
      <c r="Y28" s="118">
        <v>1042.5499999999997</v>
      </c>
      <c r="Z28" s="118">
        <v>990.28</v>
      </c>
      <c r="AA28" s="118">
        <v>12332.29</v>
      </c>
      <c r="AB28" s="118">
        <v>36674.900000000009</v>
      </c>
      <c r="AC28" s="118">
        <v>38673.799999999988</v>
      </c>
      <c r="AD28" s="118">
        <v>37761.03</v>
      </c>
      <c r="AE28" s="118">
        <v>40873.54</v>
      </c>
      <c r="AF28" s="118">
        <v>37261.440000000002</v>
      </c>
      <c r="AG28" s="118">
        <v>37110.170000000013</v>
      </c>
      <c r="AH28" s="118">
        <v>39130.230000000003</v>
      </c>
      <c r="AI28" s="118">
        <v>40663.770000000004</v>
      </c>
      <c r="AJ28" s="118">
        <v>35497.470000000016</v>
      </c>
      <c r="AK28" s="118">
        <v>41137.459999999992</v>
      </c>
      <c r="AL28" s="118">
        <v>38851.979999999996</v>
      </c>
      <c r="AM28" s="118">
        <v>37355.760000000002</v>
      </c>
      <c r="AN28" s="118">
        <v>460991.55000000005</v>
      </c>
      <c r="AO28" s="118">
        <v>19628.560000000001</v>
      </c>
      <c r="AP28" s="118">
        <v>20862.599999999999</v>
      </c>
      <c r="AQ28" s="118">
        <v>20272.02</v>
      </c>
      <c r="AR28" s="118">
        <v>22244.699999999997</v>
      </c>
      <c r="AS28" s="118">
        <v>20035.810000000001</v>
      </c>
      <c r="AT28" s="118">
        <v>19908.89</v>
      </c>
      <c r="AU28" s="118">
        <v>20612.939999999999</v>
      </c>
      <c r="AV28" s="118">
        <v>21345.55</v>
      </c>
      <c r="AW28" s="118">
        <v>18731.63</v>
      </c>
      <c r="AX28" s="118">
        <v>21221.759999999998</v>
      </c>
      <c r="AY28" s="118">
        <v>20372.260000000002</v>
      </c>
      <c r="AZ28" s="118">
        <v>19460.34</v>
      </c>
      <c r="BA28" s="118">
        <v>244697.06</v>
      </c>
    </row>
    <row r="29" spans="1:53">
      <c r="A29" s="117" t="s">
        <v>1428</v>
      </c>
      <c r="B29" s="118">
        <v>-88452.69</v>
      </c>
      <c r="C29" s="118">
        <v>-92152.159999999989</v>
      </c>
      <c r="D29" s="118">
        <v>-85033.420000000013</v>
      </c>
      <c r="E29" s="118">
        <v>-92435.48</v>
      </c>
      <c r="F29" s="118">
        <v>-86527.459999999992</v>
      </c>
      <c r="G29" s="118">
        <v>-90392.859999999986</v>
      </c>
      <c r="H29" s="118">
        <v>-84275.98</v>
      </c>
      <c r="I29" s="118">
        <v>-87497.16</v>
      </c>
      <c r="J29" s="118">
        <v>-79338.540000000008</v>
      </c>
      <c r="K29" s="118">
        <v>-88759.139999999985</v>
      </c>
      <c r="L29" s="118">
        <v>-85744.010000000009</v>
      </c>
      <c r="M29" s="118">
        <v>-80818.070000000007</v>
      </c>
      <c r="N29" s="118">
        <v>-1041426.97</v>
      </c>
      <c r="O29" s="118">
        <v>156932.71</v>
      </c>
      <c r="P29" s="118">
        <v>165250.07</v>
      </c>
      <c r="Q29" s="118">
        <v>156595.72</v>
      </c>
      <c r="R29" s="118">
        <v>166017.18</v>
      </c>
      <c r="S29" s="118">
        <v>156942.17000000001</v>
      </c>
      <c r="T29" s="118">
        <v>158311.08000000002</v>
      </c>
      <c r="U29" s="118">
        <v>154420.48000000001</v>
      </c>
      <c r="V29" s="118">
        <v>164277.59000000003</v>
      </c>
      <c r="W29" s="118">
        <v>149356.09</v>
      </c>
      <c r="X29" s="118">
        <v>160777.96000000002</v>
      </c>
      <c r="Y29" s="118">
        <v>156929.99</v>
      </c>
      <c r="Z29" s="118">
        <v>149274.37</v>
      </c>
      <c r="AA29" s="118">
        <v>1895085.4100000001</v>
      </c>
      <c r="AB29" s="118">
        <v>72334.389999999985</v>
      </c>
      <c r="AC29" s="118">
        <v>76870.63</v>
      </c>
      <c r="AD29" s="118">
        <v>74681.00999999998</v>
      </c>
      <c r="AE29" s="118">
        <v>81946.76999999999</v>
      </c>
      <c r="AF29" s="118">
        <v>73819.66</v>
      </c>
      <c r="AG29" s="118">
        <v>73356.760000000009</v>
      </c>
      <c r="AH29" s="118">
        <v>75960.129999999976</v>
      </c>
      <c r="AI29" s="118">
        <v>78667.600000000006</v>
      </c>
      <c r="AJ29" s="118">
        <v>69027.62999999999</v>
      </c>
      <c r="AK29" s="118">
        <v>78216.229999999981</v>
      </c>
      <c r="AL29" s="118">
        <v>75082.400000000023</v>
      </c>
      <c r="AM29" s="118">
        <v>71720.959999999992</v>
      </c>
      <c r="AN29" s="118">
        <v>901684.16999999993</v>
      </c>
      <c r="AO29" s="118">
        <v>-71583.37</v>
      </c>
      <c r="AP29" s="118">
        <v>-76083.83</v>
      </c>
      <c r="AQ29" s="118">
        <v>-73930.040000000008</v>
      </c>
      <c r="AR29" s="118">
        <v>-81124.179999999993</v>
      </c>
      <c r="AS29" s="118">
        <v>-73068.61</v>
      </c>
      <c r="AT29" s="118">
        <v>-72605.73000000001</v>
      </c>
      <c r="AU29" s="118">
        <v>-75173.329999999987</v>
      </c>
      <c r="AV29" s="118">
        <v>-77845.06</v>
      </c>
      <c r="AW29" s="118">
        <v>-68312.330000000016</v>
      </c>
      <c r="AX29" s="118">
        <v>-77393.659999999989</v>
      </c>
      <c r="AY29" s="118">
        <v>-74295.570000000007</v>
      </c>
      <c r="AZ29" s="118">
        <v>-70969.94</v>
      </c>
      <c r="BA29" s="118">
        <v>-892385.64999999991</v>
      </c>
    </row>
    <row r="30" spans="1:53">
      <c r="A30" s="117" t="s">
        <v>1429</v>
      </c>
      <c r="B30" s="118">
        <v>-7213.62</v>
      </c>
      <c r="C30" s="118">
        <v>-7515.33</v>
      </c>
      <c r="D30" s="118">
        <v>-6934.77</v>
      </c>
      <c r="E30" s="118">
        <v>-7538.44</v>
      </c>
      <c r="F30" s="118">
        <v>-7056.6000000000022</v>
      </c>
      <c r="G30" s="118">
        <v>-7371.85</v>
      </c>
      <c r="H30" s="118">
        <v>-6873</v>
      </c>
      <c r="I30" s="118">
        <v>-7135.7</v>
      </c>
      <c r="J30" s="118">
        <v>-6470.33</v>
      </c>
      <c r="K30" s="118">
        <v>-7238.5899999999983</v>
      </c>
      <c r="L30" s="118">
        <v>-6992.7200000000012</v>
      </c>
      <c r="M30" s="118">
        <v>-6591</v>
      </c>
      <c r="N30" s="118">
        <v>-84931.95</v>
      </c>
      <c r="O30" s="118">
        <v>12798.38</v>
      </c>
      <c r="P30" s="118">
        <v>13476.699999999999</v>
      </c>
      <c r="Q30" s="118">
        <v>12770.900000000001</v>
      </c>
      <c r="R30" s="118">
        <v>13539.27</v>
      </c>
      <c r="S30" s="118">
        <v>12799.16</v>
      </c>
      <c r="T30" s="118">
        <v>12910.789999999999</v>
      </c>
      <c r="U30" s="118">
        <v>12593.5</v>
      </c>
      <c r="V30" s="118">
        <v>13397.39</v>
      </c>
      <c r="W30" s="118">
        <v>12180.5</v>
      </c>
      <c r="X30" s="118">
        <v>13111.98</v>
      </c>
      <c r="Y30" s="118">
        <v>12798.169999999998</v>
      </c>
      <c r="Z30" s="118">
        <v>12173.829999999998</v>
      </c>
      <c r="AA30" s="118">
        <v>154550.56999999998</v>
      </c>
      <c r="AB30" s="118">
        <v>34135.30999999999</v>
      </c>
      <c r="AC30" s="118">
        <v>36276.089999999997</v>
      </c>
      <c r="AD30" s="118">
        <v>35242.759999999995</v>
      </c>
      <c r="AE30" s="118">
        <v>38671.510000000009</v>
      </c>
      <c r="AF30" s="118">
        <v>34836.189999999988</v>
      </c>
      <c r="AG30" s="118">
        <v>34617.770000000004</v>
      </c>
      <c r="AH30" s="118">
        <v>35846.380000000005</v>
      </c>
      <c r="AI30" s="118">
        <v>37124.070000000007</v>
      </c>
      <c r="AJ30" s="118">
        <v>32574.83</v>
      </c>
      <c r="AK30" s="118">
        <v>36911.010000000009</v>
      </c>
      <c r="AL30" s="118">
        <v>35432.139999999985</v>
      </c>
      <c r="AM30" s="118">
        <v>33845.850000000006</v>
      </c>
      <c r="AN30" s="118">
        <v>425513.91000000003</v>
      </c>
      <c r="AO30" s="118">
        <v>-33780.92</v>
      </c>
      <c r="AP30" s="118">
        <v>-35904.719999999994</v>
      </c>
      <c r="AQ30" s="118">
        <v>-34888.339999999997</v>
      </c>
      <c r="AR30" s="118">
        <v>-38283.32</v>
      </c>
      <c r="AS30" s="118">
        <v>-34481.81</v>
      </c>
      <c r="AT30" s="118">
        <v>-34263.379999999997</v>
      </c>
      <c r="AU30" s="118">
        <v>-35475.050000000003</v>
      </c>
      <c r="AV30" s="118">
        <v>-36735.870000000003</v>
      </c>
      <c r="AW30" s="118">
        <v>-32237.280000000002</v>
      </c>
      <c r="AX30" s="118">
        <v>-36522.86</v>
      </c>
      <c r="AY30" s="118">
        <v>-35060.82</v>
      </c>
      <c r="AZ30" s="118">
        <v>-33491.440000000002</v>
      </c>
      <c r="BA30" s="118">
        <v>-421125.81</v>
      </c>
    </row>
    <row r="31" spans="1:53">
      <c r="A31" s="117" t="s">
        <v>1430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  <c r="N31" s="118">
        <v>0</v>
      </c>
      <c r="O31" s="118">
        <v>0</v>
      </c>
      <c r="P31" s="118">
        <v>0</v>
      </c>
      <c r="Q31" s="118">
        <v>0</v>
      </c>
      <c r="R31" s="118">
        <v>0</v>
      </c>
      <c r="S31" s="118">
        <v>0</v>
      </c>
      <c r="T31" s="118">
        <v>0</v>
      </c>
      <c r="U31" s="118">
        <v>0</v>
      </c>
      <c r="V31" s="118">
        <v>0</v>
      </c>
      <c r="W31" s="118">
        <v>0</v>
      </c>
      <c r="X31" s="118">
        <v>0</v>
      </c>
      <c r="Y31" s="118">
        <v>0</v>
      </c>
      <c r="Z31" s="118">
        <v>0</v>
      </c>
      <c r="AA31" s="118">
        <v>0</v>
      </c>
      <c r="AB31" s="118">
        <v>28417</v>
      </c>
      <c r="AC31" s="118">
        <v>28417</v>
      </c>
      <c r="AD31" s="118">
        <v>28417</v>
      </c>
      <c r="AE31" s="118">
        <v>28417</v>
      </c>
      <c r="AF31" s="118">
        <v>28417</v>
      </c>
      <c r="AG31" s="118">
        <v>28417</v>
      </c>
      <c r="AH31" s="118">
        <v>28417</v>
      </c>
      <c r="AI31" s="118">
        <v>28417</v>
      </c>
      <c r="AJ31" s="118">
        <v>28417</v>
      </c>
      <c r="AK31" s="118">
        <v>28417</v>
      </c>
      <c r="AL31" s="118">
        <v>28417</v>
      </c>
      <c r="AM31" s="118">
        <v>28413</v>
      </c>
      <c r="AN31" s="118">
        <v>341000</v>
      </c>
      <c r="AO31" s="118">
        <v>0</v>
      </c>
      <c r="AP31" s="118">
        <v>0</v>
      </c>
      <c r="AQ31" s="118">
        <v>0</v>
      </c>
      <c r="AR31" s="118">
        <v>0</v>
      </c>
      <c r="AS31" s="118">
        <v>0</v>
      </c>
      <c r="AT31" s="118">
        <v>0</v>
      </c>
      <c r="AU31" s="118">
        <v>0</v>
      </c>
      <c r="AV31" s="118">
        <v>0</v>
      </c>
      <c r="AW31" s="118">
        <v>0</v>
      </c>
      <c r="AX31" s="118">
        <v>0</v>
      </c>
      <c r="AY31" s="118">
        <v>0</v>
      </c>
      <c r="AZ31" s="118">
        <v>0</v>
      </c>
      <c r="BA31" s="118">
        <v>0</v>
      </c>
    </row>
    <row r="32" spans="1:53">
      <c r="A32" s="119" t="s">
        <v>1431</v>
      </c>
      <c r="B32" s="120">
        <v>64738.239999999983</v>
      </c>
      <c r="C32" s="120">
        <v>67445.850000000035</v>
      </c>
      <c r="D32" s="120">
        <v>62235.739999999976</v>
      </c>
      <c r="E32" s="120">
        <v>67653.27</v>
      </c>
      <c r="F32" s="120">
        <v>63329.210000000021</v>
      </c>
      <c r="G32" s="120">
        <v>66158.25999999998</v>
      </c>
      <c r="H32" s="120">
        <v>61681.3</v>
      </c>
      <c r="I32" s="120">
        <v>64038.92</v>
      </c>
      <c r="J32" s="120">
        <v>58067.599999999991</v>
      </c>
      <c r="K32" s="120">
        <v>64962.590000000026</v>
      </c>
      <c r="L32" s="120">
        <v>62755.75999999998</v>
      </c>
      <c r="M32" s="120">
        <v>59150.51999999999</v>
      </c>
      <c r="N32" s="120">
        <v>762217.26</v>
      </c>
      <c r="O32" s="120">
        <v>215725.58</v>
      </c>
      <c r="P32" s="120">
        <v>226912.15000000002</v>
      </c>
      <c r="Q32" s="120">
        <v>214694.97</v>
      </c>
      <c r="R32" s="120">
        <v>229936.75999999998</v>
      </c>
      <c r="S32" s="120">
        <v>215824.22</v>
      </c>
      <c r="T32" s="120">
        <v>216635.17</v>
      </c>
      <c r="U32" s="120">
        <v>215085.57</v>
      </c>
      <c r="V32" s="120">
        <v>228074.12000000005</v>
      </c>
      <c r="W32" s="120">
        <v>205042.36</v>
      </c>
      <c r="X32" s="120">
        <v>224067.53000000003</v>
      </c>
      <c r="Y32" s="120">
        <v>217621.15999999997</v>
      </c>
      <c r="Z32" s="120">
        <v>207104.81999999998</v>
      </c>
      <c r="AA32" s="120">
        <v>2616724.4099999997</v>
      </c>
      <c r="AB32" s="120">
        <v>1754573.7599999995</v>
      </c>
      <c r="AC32" s="120">
        <v>1848960.1500000001</v>
      </c>
      <c r="AD32" s="120">
        <v>1805686.0399999998</v>
      </c>
      <c r="AE32" s="120">
        <v>1952952.67</v>
      </c>
      <c r="AF32" s="120">
        <v>1782495.5899999994</v>
      </c>
      <c r="AG32" s="120">
        <v>1775176.5299999998</v>
      </c>
      <c r="AH32" s="120">
        <v>1867647.56</v>
      </c>
      <c r="AI32" s="120">
        <v>1938921.62</v>
      </c>
      <c r="AJ32" s="120">
        <v>1698040.4299999997</v>
      </c>
      <c r="AK32" s="120">
        <v>1959042.7999999996</v>
      </c>
      <c r="AL32" s="120">
        <v>1854146.3899999994</v>
      </c>
      <c r="AM32" s="120">
        <v>1783542.9</v>
      </c>
      <c r="AN32" s="120">
        <v>22021186.439999998</v>
      </c>
      <c r="AO32" s="120">
        <v>755920.94</v>
      </c>
      <c r="AP32" s="120">
        <v>803445.83000000007</v>
      </c>
      <c r="AQ32" s="120">
        <v>780701.81</v>
      </c>
      <c r="AR32" s="120">
        <v>856671.99000000011</v>
      </c>
      <c r="AS32" s="120">
        <v>771605.15000000014</v>
      </c>
      <c r="AT32" s="120">
        <v>766717.0199999999</v>
      </c>
      <c r="AU32" s="120">
        <v>793830.97999999986</v>
      </c>
      <c r="AV32" s="120">
        <v>822044.46999999986</v>
      </c>
      <c r="AW32" s="120">
        <v>721378.72</v>
      </c>
      <c r="AX32" s="120">
        <v>817277.8600000001</v>
      </c>
      <c r="AY32" s="120">
        <v>784561.85</v>
      </c>
      <c r="AZ32" s="120">
        <v>749443.10000000009</v>
      </c>
      <c r="BA32" s="120">
        <v>9423599.7199999988</v>
      </c>
    </row>
    <row r="33" spans="1:53">
      <c r="A33" s="117" t="s">
        <v>1432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8">
        <v>0</v>
      </c>
      <c r="O33" s="118">
        <v>6164.96</v>
      </c>
      <c r="P33" s="118">
        <v>1365.74</v>
      </c>
      <c r="Q33" s="118">
        <v>4668.55</v>
      </c>
      <c r="R33" s="118">
        <v>2915.53</v>
      </c>
      <c r="S33" s="118">
        <v>3386.15</v>
      </c>
      <c r="T33" s="118">
        <v>4414.03</v>
      </c>
      <c r="U33" s="118">
        <v>5911.37</v>
      </c>
      <c r="V33" s="118">
        <v>10609.53</v>
      </c>
      <c r="W33" s="118">
        <v>12310.88</v>
      </c>
      <c r="X33" s="118">
        <v>10834.78</v>
      </c>
      <c r="Y33" s="118">
        <v>5413.14</v>
      </c>
      <c r="Z33" s="118">
        <v>16632.84</v>
      </c>
      <c r="AA33" s="118">
        <v>84627.5</v>
      </c>
      <c r="AB33" s="118">
        <v>6330.22</v>
      </c>
      <c r="AC33" s="118">
        <v>4782.6000000000004</v>
      </c>
      <c r="AD33" s="118">
        <v>3059.19</v>
      </c>
      <c r="AE33" s="118">
        <v>13123.7</v>
      </c>
      <c r="AF33" s="118">
        <v>5190.0200000000004</v>
      </c>
      <c r="AG33" s="118">
        <v>12455.76</v>
      </c>
      <c r="AH33" s="118">
        <v>97838.96</v>
      </c>
      <c r="AI33" s="118">
        <v>6395.05</v>
      </c>
      <c r="AJ33" s="118">
        <v>6987.53</v>
      </c>
      <c r="AK33" s="118">
        <v>13353.53</v>
      </c>
      <c r="AL33" s="118">
        <v>1503.38</v>
      </c>
      <c r="AM33" s="118">
        <v>11954.94</v>
      </c>
      <c r="AN33" s="118">
        <v>182974.88</v>
      </c>
      <c r="AO33" s="118">
        <v>2168.8900000000003</v>
      </c>
      <c r="AP33" s="118">
        <v>3036.12</v>
      </c>
      <c r="AQ33" s="118">
        <v>1466</v>
      </c>
      <c r="AR33" s="118">
        <v>1213.75</v>
      </c>
      <c r="AS33" s="118">
        <v>4064.44</v>
      </c>
      <c r="AT33" s="118">
        <v>10734.08</v>
      </c>
      <c r="AU33" s="118">
        <v>5197.9799999999996</v>
      </c>
      <c r="AV33" s="118">
        <v>1762.04</v>
      </c>
      <c r="AW33" s="118">
        <v>4017.47</v>
      </c>
      <c r="AX33" s="118">
        <v>4605.68</v>
      </c>
      <c r="AY33" s="118">
        <v>10324.219999999999</v>
      </c>
      <c r="AZ33" s="118">
        <v>3582.38</v>
      </c>
      <c r="BA33" s="118">
        <v>52173.049999999996</v>
      </c>
    </row>
    <row r="34" spans="1:53">
      <c r="A34" s="117" t="s">
        <v>1433</v>
      </c>
      <c r="B34" s="118">
        <v>40864.43</v>
      </c>
      <c r="C34" s="118">
        <v>39345.43</v>
      </c>
      <c r="D34" s="118">
        <v>40093.43</v>
      </c>
      <c r="E34" s="118">
        <v>8157.2400000000016</v>
      </c>
      <c r="F34" s="118">
        <v>8291.2400000000016</v>
      </c>
      <c r="G34" s="118">
        <v>9842.2400000000016</v>
      </c>
      <c r="H34" s="118">
        <v>9725.2400000000016</v>
      </c>
      <c r="I34" s="118">
        <v>8922.2400000000016</v>
      </c>
      <c r="J34" s="118">
        <v>12806.240000000002</v>
      </c>
      <c r="K34" s="118">
        <v>8491.2400000000016</v>
      </c>
      <c r="L34" s="118">
        <v>9009.2400000000016</v>
      </c>
      <c r="M34" s="118">
        <v>10742.840000000002</v>
      </c>
      <c r="N34" s="118">
        <v>206291.04999999996</v>
      </c>
      <c r="O34" s="118">
        <v>403.2</v>
      </c>
      <c r="P34" s="118">
        <v>395.7</v>
      </c>
      <c r="Q34" s="118">
        <v>395.7</v>
      </c>
      <c r="R34" s="118">
        <v>395.7</v>
      </c>
      <c r="S34" s="118">
        <v>395.7</v>
      </c>
      <c r="T34" s="118">
        <v>395.7</v>
      </c>
      <c r="U34" s="118">
        <v>395.7</v>
      </c>
      <c r="V34" s="118">
        <v>395.7</v>
      </c>
      <c r="W34" s="118">
        <v>395.7</v>
      </c>
      <c r="X34" s="118">
        <v>395.7</v>
      </c>
      <c r="Y34" s="118">
        <v>395.7</v>
      </c>
      <c r="Z34" s="118">
        <v>396.9</v>
      </c>
      <c r="AA34" s="118">
        <v>4757.0999999999985</v>
      </c>
      <c r="AB34" s="118">
        <v>663</v>
      </c>
      <c r="AC34" s="118">
        <v>432</v>
      </c>
      <c r="AD34" s="118">
        <v>432</v>
      </c>
      <c r="AE34" s="118">
        <v>563</v>
      </c>
      <c r="AF34" s="118">
        <v>432</v>
      </c>
      <c r="AG34" s="118">
        <v>432</v>
      </c>
      <c r="AH34" s="118">
        <v>563</v>
      </c>
      <c r="AI34" s="118">
        <v>432</v>
      </c>
      <c r="AJ34" s="118">
        <v>432</v>
      </c>
      <c r="AK34" s="118">
        <v>564</v>
      </c>
      <c r="AL34" s="118">
        <v>432</v>
      </c>
      <c r="AM34" s="118">
        <v>432</v>
      </c>
      <c r="AN34" s="118">
        <v>5809</v>
      </c>
      <c r="AO34" s="118">
        <v>0</v>
      </c>
      <c r="AP34" s="118">
        <v>0</v>
      </c>
      <c r="AQ34" s="118">
        <v>0</v>
      </c>
      <c r="AR34" s="118">
        <v>0</v>
      </c>
      <c r="AS34" s="118">
        <v>0</v>
      </c>
      <c r="AT34" s="118">
        <v>0</v>
      </c>
      <c r="AU34" s="118">
        <v>0</v>
      </c>
      <c r="AV34" s="118">
        <v>0</v>
      </c>
      <c r="AW34" s="118">
        <v>0</v>
      </c>
      <c r="AX34" s="118">
        <v>0</v>
      </c>
      <c r="AY34" s="118">
        <v>0</v>
      </c>
      <c r="AZ34" s="118">
        <v>0</v>
      </c>
      <c r="BA34" s="118">
        <v>0</v>
      </c>
    </row>
    <row r="35" spans="1:53">
      <c r="A35" s="117" t="s">
        <v>1434</v>
      </c>
      <c r="B35" s="118">
        <v>-33667.61</v>
      </c>
      <c r="C35" s="118">
        <v>-32416.14</v>
      </c>
      <c r="D35" s="118">
        <v>-33032.410000000003</v>
      </c>
      <c r="E35" s="118">
        <v>-6720.6500000000015</v>
      </c>
      <c r="F35" s="118">
        <v>-6831.050000000002</v>
      </c>
      <c r="G35" s="118">
        <v>-8108.9000000000015</v>
      </c>
      <c r="H35" s="118">
        <v>-8012.5000000000018</v>
      </c>
      <c r="I35" s="118">
        <v>-7350.920000000001</v>
      </c>
      <c r="J35" s="118">
        <v>-10550.890000000001</v>
      </c>
      <c r="K35" s="118">
        <v>-6995.83</v>
      </c>
      <c r="L35" s="118">
        <v>-7422.6000000000013</v>
      </c>
      <c r="M35" s="118">
        <v>-8850.8900000000012</v>
      </c>
      <c r="N35" s="118">
        <v>-169960.39000000004</v>
      </c>
      <c r="O35" s="118">
        <v>-332.19</v>
      </c>
      <c r="P35" s="118">
        <v>-326.01</v>
      </c>
      <c r="Q35" s="118">
        <v>-326.01</v>
      </c>
      <c r="R35" s="118">
        <v>-326.01</v>
      </c>
      <c r="S35" s="118">
        <v>-326.01</v>
      </c>
      <c r="T35" s="118">
        <v>-326.01</v>
      </c>
      <c r="U35" s="118">
        <v>-326.01</v>
      </c>
      <c r="V35" s="118">
        <v>-326.01</v>
      </c>
      <c r="W35" s="118">
        <v>-326.01</v>
      </c>
      <c r="X35" s="118">
        <v>-326.01</v>
      </c>
      <c r="Y35" s="118">
        <v>-326.01</v>
      </c>
      <c r="Z35" s="118">
        <v>-327</v>
      </c>
      <c r="AA35" s="118">
        <v>-3919.2900000000009</v>
      </c>
      <c r="AB35" s="118">
        <v>0</v>
      </c>
      <c r="AC35" s="118">
        <v>0</v>
      </c>
      <c r="AD35" s="118">
        <v>0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  <c r="AP35" s="118">
        <v>0</v>
      </c>
      <c r="AQ35" s="118">
        <v>0</v>
      </c>
      <c r="AR35" s="118">
        <v>0</v>
      </c>
      <c r="AS35" s="118">
        <v>0</v>
      </c>
      <c r="AT35" s="118">
        <v>0</v>
      </c>
      <c r="AU35" s="118">
        <v>0</v>
      </c>
      <c r="AV35" s="118">
        <v>0</v>
      </c>
      <c r="AW35" s="118">
        <v>0</v>
      </c>
      <c r="AX35" s="118">
        <v>0</v>
      </c>
      <c r="AY35" s="118">
        <v>0</v>
      </c>
      <c r="AZ35" s="118">
        <v>0</v>
      </c>
      <c r="BA35" s="118">
        <v>0</v>
      </c>
    </row>
    <row r="36" spans="1:53">
      <c r="A36" s="117" t="s">
        <v>1435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  <c r="N36" s="118">
        <v>0</v>
      </c>
      <c r="O36" s="118">
        <v>0</v>
      </c>
      <c r="P36" s="118">
        <v>0</v>
      </c>
      <c r="Q36" s="118">
        <v>0</v>
      </c>
      <c r="R36" s="118">
        <v>0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B36" s="118">
        <v>33000</v>
      </c>
      <c r="AC36" s="118">
        <v>33000</v>
      </c>
      <c r="AD36" s="118">
        <v>33000</v>
      </c>
      <c r="AE36" s="118">
        <v>33000</v>
      </c>
      <c r="AF36" s="118">
        <v>33000</v>
      </c>
      <c r="AG36" s="118">
        <v>33000</v>
      </c>
      <c r="AH36" s="118">
        <v>33000</v>
      </c>
      <c r="AI36" s="118">
        <v>33000</v>
      </c>
      <c r="AJ36" s="118">
        <v>33000</v>
      </c>
      <c r="AK36" s="118">
        <v>33000</v>
      </c>
      <c r="AL36" s="118">
        <v>33000</v>
      </c>
      <c r="AM36" s="118">
        <v>33000</v>
      </c>
      <c r="AN36" s="118">
        <v>396000</v>
      </c>
      <c r="AO36" s="118">
        <v>0</v>
      </c>
      <c r="AP36" s="118">
        <v>0</v>
      </c>
      <c r="AQ36" s="118">
        <v>0</v>
      </c>
      <c r="AR36" s="118">
        <v>0</v>
      </c>
      <c r="AS36" s="118">
        <v>0</v>
      </c>
      <c r="AT36" s="118">
        <v>0</v>
      </c>
      <c r="AU36" s="118">
        <v>0</v>
      </c>
      <c r="AV36" s="118">
        <v>0</v>
      </c>
      <c r="AW36" s="118">
        <v>0</v>
      </c>
      <c r="AX36" s="118">
        <v>0</v>
      </c>
      <c r="AY36" s="118">
        <v>0</v>
      </c>
      <c r="AZ36" s="118">
        <v>0</v>
      </c>
      <c r="BA36" s="118">
        <v>0</v>
      </c>
    </row>
    <row r="37" spans="1:53">
      <c r="A37" s="117" t="s">
        <v>1436</v>
      </c>
      <c r="B37" s="118">
        <v>0</v>
      </c>
      <c r="C37" s="118">
        <v>0</v>
      </c>
      <c r="D37" s="118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v>0</v>
      </c>
      <c r="K37" s="118">
        <v>0</v>
      </c>
      <c r="L37" s="118">
        <v>0</v>
      </c>
      <c r="M37" s="118">
        <v>0</v>
      </c>
      <c r="N37" s="118">
        <v>0</v>
      </c>
      <c r="O37" s="118">
        <v>-9089.4</v>
      </c>
      <c r="P37" s="118">
        <v>-8816.9600000000009</v>
      </c>
      <c r="Q37" s="118">
        <v>-9071.4599999999991</v>
      </c>
      <c r="R37" s="118">
        <v>-9138.7099999999991</v>
      </c>
      <c r="S37" s="118">
        <v>-8509.6</v>
      </c>
      <c r="T37" s="118">
        <v>-9094.24</v>
      </c>
      <c r="U37" s="118">
        <v>-8823.41</v>
      </c>
      <c r="V37" s="118">
        <v>-128819.59</v>
      </c>
      <c r="W37" s="118">
        <v>-11958.369999999997</v>
      </c>
      <c r="X37" s="118">
        <v>-39568.61</v>
      </c>
      <c r="Y37" s="118">
        <v>0</v>
      </c>
      <c r="Z37" s="118">
        <v>0</v>
      </c>
      <c r="AA37" s="118">
        <v>-242890.34999999998</v>
      </c>
      <c r="AB37" s="118">
        <v>0</v>
      </c>
      <c r="AC37" s="118">
        <v>0</v>
      </c>
      <c r="AD37" s="118">
        <v>0</v>
      </c>
      <c r="AE37" s="118">
        <v>0</v>
      </c>
      <c r="AF37" s="118">
        <v>0</v>
      </c>
      <c r="AG37" s="118">
        <v>0</v>
      </c>
      <c r="AH37" s="118">
        <v>0</v>
      </c>
      <c r="AI37" s="118">
        <v>0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18"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0</v>
      </c>
      <c r="AZ37" s="118">
        <v>0</v>
      </c>
      <c r="BA37" s="118">
        <v>0</v>
      </c>
    </row>
    <row r="38" spans="1:53">
      <c r="A38" s="117" t="s">
        <v>1437</v>
      </c>
      <c r="B38" s="118">
        <v>0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  <c r="N38" s="118">
        <v>0</v>
      </c>
      <c r="O38" s="118">
        <v>151903.16</v>
      </c>
      <c r="P38" s="118">
        <v>182724.1</v>
      </c>
      <c r="Q38" s="118">
        <v>235559.98</v>
      </c>
      <c r="R38" s="118">
        <v>257574.93</v>
      </c>
      <c r="S38" s="118">
        <v>239962.97</v>
      </c>
      <c r="T38" s="118">
        <v>193731.57</v>
      </c>
      <c r="U38" s="118">
        <v>173918.11</v>
      </c>
      <c r="V38" s="118">
        <v>154104.66</v>
      </c>
      <c r="W38" s="118">
        <v>154104.66</v>
      </c>
      <c r="X38" s="118">
        <v>457910.99</v>
      </c>
      <c r="Y38" s="118">
        <v>0</v>
      </c>
      <c r="Z38" s="118">
        <v>0</v>
      </c>
      <c r="AA38" s="118">
        <v>2201495.13</v>
      </c>
      <c r="AB38" s="118">
        <v>920606.84</v>
      </c>
      <c r="AC38" s="118">
        <v>1107396.6299999999</v>
      </c>
      <c r="AD38" s="118">
        <v>1427607.7</v>
      </c>
      <c r="AE38" s="118">
        <v>1561028.98</v>
      </c>
      <c r="AF38" s="118">
        <v>1454291.96</v>
      </c>
      <c r="AG38" s="118">
        <v>1174107.27</v>
      </c>
      <c r="AH38" s="118">
        <v>1054028.1200000001</v>
      </c>
      <c r="AI38" s="118">
        <v>933948.96</v>
      </c>
      <c r="AJ38" s="118">
        <v>933948.96</v>
      </c>
      <c r="AK38" s="118">
        <v>2775162.63</v>
      </c>
      <c r="AL38" s="118">
        <v>0</v>
      </c>
      <c r="AM38" s="118">
        <v>0</v>
      </c>
      <c r="AN38" s="118">
        <v>13342128.050000001</v>
      </c>
      <c r="AO38" s="118">
        <v>0</v>
      </c>
      <c r="AP38" s="118">
        <v>0</v>
      </c>
      <c r="AQ38" s="118">
        <v>0</v>
      </c>
      <c r="AR38" s="118">
        <v>0</v>
      </c>
      <c r="AS38" s="118">
        <v>0</v>
      </c>
      <c r="AT38" s="118">
        <v>0</v>
      </c>
      <c r="AU38" s="118">
        <v>0</v>
      </c>
      <c r="AV38" s="118">
        <v>0</v>
      </c>
      <c r="AW38" s="118">
        <v>0</v>
      </c>
      <c r="AX38" s="118">
        <v>0</v>
      </c>
      <c r="AY38" s="118">
        <v>0</v>
      </c>
      <c r="AZ38" s="118">
        <v>0</v>
      </c>
      <c r="BA38" s="118">
        <v>0</v>
      </c>
    </row>
    <row r="39" spans="1:53">
      <c r="A39" s="117" t="s">
        <v>1438</v>
      </c>
      <c r="B39" s="118">
        <v>0</v>
      </c>
      <c r="C39" s="118">
        <v>0</v>
      </c>
      <c r="D39" s="118">
        <v>0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  <c r="N39" s="118">
        <v>0</v>
      </c>
      <c r="O39" s="118">
        <v>-125150.87</v>
      </c>
      <c r="P39" s="118">
        <v>-150543.79999999999</v>
      </c>
      <c r="Q39" s="118">
        <v>-194074.53</v>
      </c>
      <c r="R39" s="118">
        <v>-212212.34</v>
      </c>
      <c r="S39" s="118">
        <v>-197702.09</v>
      </c>
      <c r="T39" s="118">
        <v>-159612.70000000001</v>
      </c>
      <c r="U39" s="118">
        <v>-143288.67000000001</v>
      </c>
      <c r="V39" s="118">
        <v>-126964.65</v>
      </c>
      <c r="W39" s="118">
        <v>-126964.65</v>
      </c>
      <c r="X39" s="118">
        <v>-377266.38</v>
      </c>
      <c r="Y39" s="118">
        <v>0</v>
      </c>
      <c r="Z39" s="118">
        <v>0</v>
      </c>
      <c r="AA39" s="118">
        <v>-1813780.6799999997</v>
      </c>
      <c r="AB39" s="118">
        <v>0</v>
      </c>
      <c r="AC39" s="118">
        <v>0</v>
      </c>
      <c r="AD39" s="118">
        <v>0</v>
      </c>
      <c r="AE39" s="118">
        <v>0</v>
      </c>
      <c r="AF39" s="118">
        <v>0</v>
      </c>
      <c r="AG39" s="118">
        <v>0</v>
      </c>
      <c r="AH39" s="118">
        <v>0</v>
      </c>
      <c r="AI39" s="118">
        <v>0</v>
      </c>
      <c r="AJ39" s="118">
        <v>0</v>
      </c>
      <c r="AK39" s="118">
        <v>0</v>
      </c>
      <c r="AL39" s="118">
        <v>0</v>
      </c>
      <c r="AM39" s="118">
        <v>0</v>
      </c>
      <c r="AN39" s="118">
        <v>0</v>
      </c>
      <c r="AO39" s="118">
        <v>0</v>
      </c>
      <c r="AP39" s="118">
        <v>0</v>
      </c>
      <c r="AQ39" s="118">
        <v>0</v>
      </c>
      <c r="AR39" s="118">
        <v>0</v>
      </c>
      <c r="AS39" s="118">
        <v>0</v>
      </c>
      <c r="AT39" s="118">
        <v>0</v>
      </c>
      <c r="AU39" s="118">
        <v>0</v>
      </c>
      <c r="AV39" s="118">
        <v>0</v>
      </c>
      <c r="AW39" s="118">
        <v>0</v>
      </c>
      <c r="AX39" s="118">
        <v>0</v>
      </c>
      <c r="AY39" s="118">
        <v>0</v>
      </c>
      <c r="AZ39" s="118">
        <v>0</v>
      </c>
      <c r="BA39" s="118">
        <v>0</v>
      </c>
    </row>
    <row r="40" spans="1:53">
      <c r="A40" s="117" t="s">
        <v>1439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  <c r="N40" s="118">
        <v>0</v>
      </c>
      <c r="O40" s="118">
        <v>11096.059999999998</v>
      </c>
      <c r="P40" s="118">
        <v>10737.630000000001</v>
      </c>
      <c r="Q40" s="118">
        <v>11096.059999999998</v>
      </c>
      <c r="R40" s="118">
        <v>11096.059999999998</v>
      </c>
      <c r="S40" s="118">
        <v>10380.120000000003</v>
      </c>
      <c r="T40" s="118">
        <v>11096.059999999998</v>
      </c>
      <c r="U40" s="118">
        <v>10737.630000000001</v>
      </c>
      <c r="V40" s="118">
        <v>51973</v>
      </c>
      <c r="W40" s="118">
        <v>15762</v>
      </c>
      <c r="X40" s="118">
        <v>52594</v>
      </c>
      <c r="Y40" s="118">
        <v>0</v>
      </c>
      <c r="Z40" s="118">
        <v>0</v>
      </c>
      <c r="AA40" s="118">
        <v>196568.62</v>
      </c>
      <c r="AB40" s="118">
        <v>320054.57999999996</v>
      </c>
      <c r="AC40" s="118">
        <v>309729.96999999997</v>
      </c>
      <c r="AD40" s="118">
        <v>320054.57999999996</v>
      </c>
      <c r="AE40" s="118">
        <v>320054.57999999996</v>
      </c>
      <c r="AF40" s="118">
        <v>299408.24</v>
      </c>
      <c r="AG40" s="118">
        <v>320054.57999999996</v>
      </c>
      <c r="AH40" s="118">
        <v>309729.96999999997</v>
      </c>
      <c r="AI40" s="118">
        <v>1604093</v>
      </c>
      <c r="AJ40" s="118">
        <v>467604.3</v>
      </c>
      <c r="AK40" s="118">
        <v>1548502</v>
      </c>
      <c r="AL40" s="118">
        <v>0</v>
      </c>
      <c r="AM40" s="118">
        <v>0</v>
      </c>
      <c r="AN40" s="118">
        <v>5819285.7999999998</v>
      </c>
      <c r="AO40" s="118">
        <v>8170.619999999999</v>
      </c>
      <c r="AP40" s="118">
        <v>7906.84</v>
      </c>
      <c r="AQ40" s="118">
        <v>8170.619999999999</v>
      </c>
      <c r="AR40" s="118">
        <v>8170.619999999999</v>
      </c>
      <c r="AS40" s="118">
        <v>7644.0400000000009</v>
      </c>
      <c r="AT40" s="118">
        <v>8170.619999999999</v>
      </c>
      <c r="AU40" s="118">
        <v>7906.84</v>
      </c>
      <c r="AV40" s="118">
        <v>46298</v>
      </c>
      <c r="AW40" s="118">
        <v>12595</v>
      </c>
      <c r="AX40" s="118">
        <v>41085</v>
      </c>
      <c r="AY40" s="118">
        <v>0</v>
      </c>
      <c r="AZ40" s="118">
        <v>0</v>
      </c>
      <c r="BA40" s="118">
        <v>156118.20000000001</v>
      </c>
    </row>
    <row r="41" spans="1:53">
      <c r="A41" s="117" t="s">
        <v>1440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  <c r="N41" s="118">
        <v>0</v>
      </c>
      <c r="O41" s="118">
        <v>5921.05</v>
      </c>
      <c r="P41" s="118">
        <v>5730.03</v>
      </c>
      <c r="Q41" s="118">
        <v>5921.05</v>
      </c>
      <c r="R41" s="118">
        <v>5921.05</v>
      </c>
      <c r="S41" s="118">
        <v>5539.1100000000006</v>
      </c>
      <c r="T41" s="118">
        <v>5921.05</v>
      </c>
      <c r="U41" s="118">
        <v>5730.03</v>
      </c>
      <c r="V41" s="118">
        <v>118887</v>
      </c>
      <c r="W41" s="118">
        <v>6062.7</v>
      </c>
      <c r="X41" s="118">
        <v>17436</v>
      </c>
      <c r="Y41" s="118">
        <v>0</v>
      </c>
      <c r="Z41" s="118">
        <v>0</v>
      </c>
      <c r="AA41" s="118">
        <v>183069.07</v>
      </c>
      <c r="AB41" s="118">
        <v>174761.54</v>
      </c>
      <c r="AC41" s="118">
        <v>169123.94</v>
      </c>
      <c r="AD41" s="118">
        <v>174761.54</v>
      </c>
      <c r="AE41" s="118">
        <v>174761.54</v>
      </c>
      <c r="AF41" s="118">
        <v>163485.5</v>
      </c>
      <c r="AG41" s="118">
        <v>174761.54</v>
      </c>
      <c r="AH41" s="118">
        <v>169123.94</v>
      </c>
      <c r="AI41" s="118">
        <v>3691161.3899999997</v>
      </c>
      <c r="AJ41" s="118">
        <v>179216.93</v>
      </c>
      <c r="AK41" s="118">
        <v>547261.53</v>
      </c>
      <c r="AL41" s="118">
        <v>0</v>
      </c>
      <c r="AM41" s="118">
        <v>0</v>
      </c>
      <c r="AN41" s="118">
        <v>5618419.3899999997</v>
      </c>
      <c r="AO41" s="118">
        <v>3603.8</v>
      </c>
      <c r="AP41" s="118">
        <v>3487.5599999999995</v>
      </c>
      <c r="AQ41" s="118">
        <v>3603.8</v>
      </c>
      <c r="AR41" s="118">
        <v>3603.8</v>
      </c>
      <c r="AS41" s="118">
        <v>3371.3199999999997</v>
      </c>
      <c r="AT41" s="118">
        <v>3603.8</v>
      </c>
      <c r="AU41" s="118">
        <v>3487.5599999999995</v>
      </c>
      <c r="AV41" s="118">
        <v>132930</v>
      </c>
      <c r="AW41" s="118">
        <v>4234</v>
      </c>
      <c r="AX41" s="118">
        <v>10671</v>
      </c>
      <c r="AY41" s="118">
        <v>0</v>
      </c>
      <c r="AZ41" s="118">
        <v>0</v>
      </c>
      <c r="BA41" s="118">
        <v>172596.64</v>
      </c>
    </row>
    <row r="42" spans="1:53">
      <c r="A42" s="117" t="s">
        <v>1441</v>
      </c>
      <c r="B42" s="118">
        <v>0</v>
      </c>
      <c r="C42" s="118">
        <v>0</v>
      </c>
      <c r="D42" s="118">
        <v>0</v>
      </c>
      <c r="E42" s="118">
        <v>0</v>
      </c>
      <c r="F42" s="118">
        <v>0</v>
      </c>
      <c r="G42" s="118">
        <v>0</v>
      </c>
      <c r="H42" s="118">
        <v>0</v>
      </c>
      <c r="I42" s="118">
        <v>0</v>
      </c>
      <c r="J42" s="118">
        <v>0</v>
      </c>
      <c r="K42" s="118">
        <v>0</v>
      </c>
      <c r="L42" s="118">
        <v>0</v>
      </c>
      <c r="M42" s="118">
        <v>0</v>
      </c>
      <c r="N42" s="118">
        <v>0</v>
      </c>
      <c r="O42" s="118">
        <v>52.15</v>
      </c>
      <c r="P42" s="118">
        <v>80.08</v>
      </c>
      <c r="Q42" s="118">
        <v>92.07</v>
      </c>
      <c r="R42" s="118">
        <v>92.07</v>
      </c>
      <c r="S42" s="118">
        <v>86.13</v>
      </c>
      <c r="T42" s="118">
        <v>92.07</v>
      </c>
      <c r="U42" s="118">
        <v>89.1</v>
      </c>
      <c r="V42" s="118">
        <v>92.07</v>
      </c>
      <c r="W42" s="118">
        <v>89.1</v>
      </c>
      <c r="X42" s="118">
        <v>273.24</v>
      </c>
      <c r="Y42" s="118">
        <v>0</v>
      </c>
      <c r="Z42" s="118">
        <v>0</v>
      </c>
      <c r="AA42" s="118">
        <v>1038.08</v>
      </c>
      <c r="AB42" s="118">
        <v>4764.1899999999996</v>
      </c>
      <c r="AC42" s="118">
        <v>171162.83000000002</v>
      </c>
      <c r="AD42" s="118">
        <v>4609.1099999999988</v>
      </c>
      <c r="AE42" s="118">
        <v>4609.1099999999988</v>
      </c>
      <c r="AF42" s="118">
        <v>4311.74</v>
      </c>
      <c r="AG42" s="118">
        <v>4609.1099999999988</v>
      </c>
      <c r="AH42" s="118">
        <v>4460.41</v>
      </c>
      <c r="AI42" s="118">
        <v>4609.1099999999988</v>
      </c>
      <c r="AJ42" s="118">
        <v>4460.41</v>
      </c>
      <c r="AK42" s="118">
        <v>13679.220000000001</v>
      </c>
      <c r="AL42" s="118">
        <v>0</v>
      </c>
      <c r="AM42" s="118">
        <v>0</v>
      </c>
      <c r="AN42" s="118">
        <v>221275.23999999996</v>
      </c>
      <c r="AO42" s="118">
        <v>165.16</v>
      </c>
      <c r="AP42" s="118">
        <v>11951.91</v>
      </c>
      <c r="AQ42" s="118">
        <v>208.4</v>
      </c>
      <c r="AR42" s="118">
        <v>208.4</v>
      </c>
      <c r="AS42" s="118">
        <v>194.95</v>
      </c>
      <c r="AT42" s="118">
        <v>208.4</v>
      </c>
      <c r="AU42" s="118">
        <v>201.68</v>
      </c>
      <c r="AV42" s="118">
        <v>208.4</v>
      </c>
      <c r="AW42" s="118">
        <v>201.68</v>
      </c>
      <c r="AX42" s="118">
        <v>618.48</v>
      </c>
      <c r="AY42" s="118">
        <v>0</v>
      </c>
      <c r="AZ42" s="118">
        <v>0</v>
      </c>
      <c r="BA42" s="118">
        <v>14167.46</v>
      </c>
    </row>
    <row r="43" spans="1:53">
      <c r="A43" s="117" t="s">
        <v>1442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  <c r="N43" s="118">
        <v>0</v>
      </c>
      <c r="O43" s="118">
        <v>-800</v>
      </c>
      <c r="P43" s="118">
        <v>-800</v>
      </c>
      <c r="Q43" s="118">
        <v>-800</v>
      </c>
      <c r="R43" s="118">
        <v>-800</v>
      </c>
      <c r="S43" s="118">
        <v>-800</v>
      </c>
      <c r="T43" s="118">
        <v>-800</v>
      </c>
      <c r="U43" s="118">
        <v>-800</v>
      </c>
      <c r="V43" s="118">
        <v>-800</v>
      </c>
      <c r="W43" s="118">
        <v>-800</v>
      </c>
      <c r="X43" s="118">
        <v>-800</v>
      </c>
      <c r="Y43" s="118">
        <v>-800</v>
      </c>
      <c r="Z43" s="118">
        <v>-800</v>
      </c>
      <c r="AA43" s="118">
        <v>-9600</v>
      </c>
      <c r="AB43" s="118">
        <v>-1318.63</v>
      </c>
      <c r="AC43" s="118">
        <v>-1379.98</v>
      </c>
      <c r="AD43" s="118">
        <v>-1441.56</v>
      </c>
      <c r="AE43" s="118">
        <v>-1503.26</v>
      </c>
      <c r="AF43" s="118">
        <v>-1565.28</v>
      </c>
      <c r="AG43" s="118">
        <v>-1627.3</v>
      </c>
      <c r="AH43" s="118">
        <v>-71678.929999999993</v>
      </c>
      <c r="AI43" s="118">
        <v>-1730</v>
      </c>
      <c r="AJ43" s="118">
        <v>-1774.3</v>
      </c>
      <c r="AK43" s="118">
        <v>-137366.32999999999</v>
      </c>
      <c r="AL43" s="118">
        <v>-1871.61</v>
      </c>
      <c r="AM43" s="118">
        <v>-1876.91</v>
      </c>
      <c r="AN43" s="118">
        <v>-225134.08999999997</v>
      </c>
      <c r="AO43" s="118">
        <v>0</v>
      </c>
      <c r="AP43" s="118">
        <v>0</v>
      </c>
      <c r="AQ43" s="118">
        <v>0</v>
      </c>
      <c r="AR43" s="118">
        <v>0</v>
      </c>
      <c r="AS43" s="118">
        <v>0</v>
      </c>
      <c r="AT43" s="118">
        <v>0</v>
      </c>
      <c r="AU43" s="118">
        <v>0</v>
      </c>
      <c r="AV43" s="118">
        <v>0</v>
      </c>
      <c r="AW43" s="118">
        <v>0</v>
      </c>
      <c r="AX43" s="118">
        <v>0</v>
      </c>
      <c r="AY43" s="118">
        <v>0</v>
      </c>
      <c r="AZ43" s="118">
        <v>0</v>
      </c>
      <c r="BA43" s="118">
        <v>0</v>
      </c>
    </row>
    <row r="44" spans="1:53">
      <c r="A44" s="117" t="s">
        <v>1443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  <c r="N44" s="118">
        <v>0</v>
      </c>
      <c r="O44" s="118">
        <v>0</v>
      </c>
      <c r="P44" s="118">
        <v>0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B44" s="118">
        <v>69419.95</v>
      </c>
      <c r="AC44" s="118">
        <v>69419.960000000006</v>
      </c>
      <c r="AD44" s="118">
        <v>69419.960000000006</v>
      </c>
      <c r="AE44" s="118">
        <v>69419.960000000006</v>
      </c>
      <c r="AF44" s="118">
        <v>69419.95</v>
      </c>
      <c r="AG44" s="118">
        <v>69419.960000000006</v>
      </c>
      <c r="AH44" s="118">
        <v>70148.56</v>
      </c>
      <c r="AI44" s="118">
        <v>70148.56</v>
      </c>
      <c r="AJ44" s="118">
        <v>71622.73</v>
      </c>
      <c r="AK44" s="118">
        <v>71622.73</v>
      </c>
      <c r="AL44" s="118">
        <v>71622.73</v>
      </c>
      <c r="AM44" s="118">
        <v>71622.73</v>
      </c>
      <c r="AN44" s="118">
        <v>843307.78</v>
      </c>
      <c r="AO44" s="118">
        <v>0</v>
      </c>
      <c r="AP44" s="118">
        <v>0</v>
      </c>
      <c r="AQ44" s="118">
        <v>0</v>
      </c>
      <c r="AR44" s="118">
        <v>0</v>
      </c>
      <c r="AS44" s="118">
        <v>0</v>
      </c>
      <c r="AT44" s="118">
        <v>0</v>
      </c>
      <c r="AU44" s="118">
        <v>0</v>
      </c>
      <c r="AV44" s="118">
        <v>0</v>
      </c>
      <c r="AW44" s="118">
        <v>0</v>
      </c>
      <c r="AX44" s="118">
        <v>0</v>
      </c>
      <c r="AY44" s="118">
        <v>0</v>
      </c>
      <c r="AZ44" s="118">
        <v>0</v>
      </c>
      <c r="BA44" s="118">
        <v>0</v>
      </c>
    </row>
    <row r="45" spans="1:53">
      <c r="A45" s="117" t="s">
        <v>1444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1667</v>
      </c>
      <c r="P45" s="118">
        <v>1667</v>
      </c>
      <c r="Q45" s="118">
        <v>1667</v>
      </c>
      <c r="R45" s="118">
        <v>1667</v>
      </c>
      <c r="S45" s="118">
        <v>1667</v>
      </c>
      <c r="T45" s="118">
        <v>1667</v>
      </c>
      <c r="U45" s="118">
        <v>1667</v>
      </c>
      <c r="V45" s="118">
        <v>1667</v>
      </c>
      <c r="W45" s="118">
        <v>1667</v>
      </c>
      <c r="X45" s="118">
        <v>1667</v>
      </c>
      <c r="Y45" s="118">
        <v>1667</v>
      </c>
      <c r="Z45" s="118">
        <v>1667</v>
      </c>
      <c r="AA45" s="118">
        <v>20004</v>
      </c>
      <c r="AB45" s="118">
        <v>73333</v>
      </c>
      <c r="AC45" s="118">
        <v>73333</v>
      </c>
      <c r="AD45" s="118">
        <v>73333</v>
      </c>
      <c r="AE45" s="118">
        <v>73333</v>
      </c>
      <c r="AF45" s="118">
        <v>73333</v>
      </c>
      <c r="AG45" s="118">
        <v>73333</v>
      </c>
      <c r="AH45" s="118">
        <v>73333</v>
      </c>
      <c r="AI45" s="118">
        <v>73333</v>
      </c>
      <c r="AJ45" s="118">
        <v>73333</v>
      </c>
      <c r="AK45" s="118">
        <v>73333</v>
      </c>
      <c r="AL45" s="118">
        <v>73333</v>
      </c>
      <c r="AM45" s="118">
        <v>73333</v>
      </c>
      <c r="AN45" s="118">
        <v>879996</v>
      </c>
      <c r="AO45" s="118">
        <v>0</v>
      </c>
      <c r="AP45" s="118">
        <v>0</v>
      </c>
      <c r="AQ45" s="118">
        <v>0</v>
      </c>
      <c r="AR45" s="118">
        <v>0</v>
      </c>
      <c r="AS45" s="118">
        <v>0</v>
      </c>
      <c r="AT45" s="118">
        <v>0</v>
      </c>
      <c r="AU45" s="118">
        <v>0</v>
      </c>
      <c r="AV45" s="118">
        <v>0</v>
      </c>
      <c r="AW45" s="118">
        <v>0</v>
      </c>
      <c r="AX45" s="118">
        <v>0</v>
      </c>
      <c r="AY45" s="118">
        <v>0</v>
      </c>
      <c r="AZ45" s="118">
        <v>0</v>
      </c>
      <c r="BA45" s="118">
        <v>0</v>
      </c>
    </row>
    <row r="46" spans="1:53">
      <c r="A46" s="117" t="s">
        <v>1445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  <c r="N46" s="118">
        <v>0</v>
      </c>
      <c r="O46" s="118">
        <v>-1373.42</v>
      </c>
      <c r="P46" s="118">
        <v>-1373.42</v>
      </c>
      <c r="Q46" s="118">
        <v>-1373.42</v>
      </c>
      <c r="R46" s="118">
        <v>-1373.42</v>
      </c>
      <c r="S46" s="118">
        <v>-1373.42</v>
      </c>
      <c r="T46" s="118">
        <v>-1373.42</v>
      </c>
      <c r="U46" s="118">
        <v>-1373.42</v>
      </c>
      <c r="V46" s="118">
        <v>-1373.42</v>
      </c>
      <c r="W46" s="118">
        <v>-1373.42</v>
      </c>
      <c r="X46" s="118">
        <v>-1373.42</v>
      </c>
      <c r="Y46" s="118">
        <v>-1373.42</v>
      </c>
      <c r="Z46" s="118">
        <v>-1373.42</v>
      </c>
      <c r="AA46" s="118">
        <v>-16481.04</v>
      </c>
      <c r="AB46" s="118">
        <v>0</v>
      </c>
      <c r="AC46" s="118">
        <v>0</v>
      </c>
      <c r="AD46" s="118">
        <v>0</v>
      </c>
      <c r="AE46" s="118">
        <v>0</v>
      </c>
      <c r="AF46" s="118">
        <v>0</v>
      </c>
      <c r="AG46" s="118">
        <v>0</v>
      </c>
      <c r="AH46" s="118">
        <v>0</v>
      </c>
      <c r="AI46" s="118">
        <v>0</v>
      </c>
      <c r="AJ46" s="118">
        <v>0</v>
      </c>
      <c r="AK46" s="118">
        <v>0</v>
      </c>
      <c r="AL46" s="118">
        <v>0</v>
      </c>
      <c r="AM46" s="118">
        <v>0</v>
      </c>
      <c r="AN46" s="118">
        <v>0</v>
      </c>
      <c r="AO46" s="118">
        <v>0</v>
      </c>
      <c r="AP46" s="118">
        <v>0</v>
      </c>
      <c r="AQ46" s="118">
        <v>0</v>
      </c>
      <c r="AR46" s="118">
        <v>0</v>
      </c>
      <c r="AS46" s="118">
        <v>0</v>
      </c>
      <c r="AT46" s="118">
        <v>0</v>
      </c>
      <c r="AU46" s="118">
        <v>0</v>
      </c>
      <c r="AV46" s="118">
        <v>0</v>
      </c>
      <c r="AW46" s="118">
        <v>0</v>
      </c>
      <c r="AX46" s="118">
        <v>0</v>
      </c>
      <c r="AY46" s="118">
        <v>0</v>
      </c>
      <c r="AZ46" s="118">
        <v>0</v>
      </c>
      <c r="BA46" s="118">
        <v>0</v>
      </c>
    </row>
    <row r="47" spans="1:53">
      <c r="A47" s="117" t="s">
        <v>1446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  <c r="N47" s="118">
        <v>0</v>
      </c>
      <c r="O47" s="118">
        <v>0</v>
      </c>
      <c r="P47" s="118">
        <v>0</v>
      </c>
      <c r="Q47" s="118">
        <v>0</v>
      </c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B47" s="118">
        <v>383167</v>
      </c>
      <c r="AC47" s="118">
        <v>383167</v>
      </c>
      <c r="AD47" s="118">
        <v>383167</v>
      </c>
      <c r="AE47" s="118">
        <v>383167</v>
      </c>
      <c r="AF47" s="118">
        <v>383167</v>
      </c>
      <c r="AG47" s="118">
        <v>383167</v>
      </c>
      <c r="AH47" s="118">
        <v>383167</v>
      </c>
      <c r="AI47" s="118">
        <v>383167</v>
      </c>
      <c r="AJ47" s="118">
        <v>383167</v>
      </c>
      <c r="AK47" s="118">
        <v>383167</v>
      </c>
      <c r="AL47" s="118">
        <v>383167</v>
      </c>
      <c r="AM47" s="118">
        <v>383167</v>
      </c>
      <c r="AN47" s="118">
        <v>4598004</v>
      </c>
      <c r="AO47" s="118">
        <v>0</v>
      </c>
      <c r="AP47" s="118">
        <v>0</v>
      </c>
      <c r="AQ47" s="118">
        <v>0</v>
      </c>
      <c r="AR47" s="118">
        <v>0</v>
      </c>
      <c r="AS47" s="118">
        <v>0</v>
      </c>
      <c r="AT47" s="118">
        <v>0</v>
      </c>
      <c r="AU47" s="118">
        <v>0</v>
      </c>
      <c r="AV47" s="118">
        <v>0</v>
      </c>
      <c r="AW47" s="118">
        <v>0</v>
      </c>
      <c r="AX47" s="118">
        <v>0</v>
      </c>
      <c r="AY47" s="118">
        <v>0</v>
      </c>
      <c r="AZ47" s="118">
        <v>0</v>
      </c>
      <c r="BA47" s="118">
        <v>0</v>
      </c>
    </row>
    <row r="48" spans="1:53">
      <c r="A48" s="117" t="s">
        <v>1447</v>
      </c>
      <c r="B48" s="118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18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8">
        <v>0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0</v>
      </c>
      <c r="AB48" s="118">
        <v>0</v>
      </c>
      <c r="AC48" s="118">
        <v>100000</v>
      </c>
      <c r="AD48" s="118">
        <v>0</v>
      </c>
      <c r="AE48" s="118">
        <v>0</v>
      </c>
      <c r="AF48" s="118">
        <v>100000</v>
      </c>
      <c r="AG48" s="118">
        <v>0</v>
      </c>
      <c r="AH48" s="118">
        <v>0</v>
      </c>
      <c r="AI48" s="118">
        <v>100000</v>
      </c>
      <c r="AJ48" s="118">
        <v>0</v>
      </c>
      <c r="AK48" s="118">
        <v>0</v>
      </c>
      <c r="AL48" s="118">
        <v>100000</v>
      </c>
      <c r="AM48" s="118">
        <v>0</v>
      </c>
      <c r="AN48" s="118">
        <v>400000</v>
      </c>
      <c r="AO48" s="118">
        <v>0</v>
      </c>
      <c r="AP48" s="118">
        <v>0</v>
      </c>
      <c r="AQ48" s="118">
        <v>0</v>
      </c>
      <c r="AR48" s="118">
        <v>0</v>
      </c>
      <c r="AS48" s="118">
        <v>0</v>
      </c>
      <c r="AT48" s="118">
        <v>0</v>
      </c>
      <c r="AU48" s="118">
        <v>0</v>
      </c>
      <c r="AV48" s="118">
        <v>0</v>
      </c>
      <c r="AW48" s="118">
        <v>0</v>
      </c>
      <c r="AX48" s="118">
        <v>0</v>
      </c>
      <c r="AY48" s="118">
        <v>0</v>
      </c>
      <c r="AZ48" s="118">
        <v>0</v>
      </c>
      <c r="BA48" s="118">
        <v>0</v>
      </c>
    </row>
    <row r="49" spans="1:53">
      <c r="A49" s="117" t="s">
        <v>1448</v>
      </c>
      <c r="B49" s="118">
        <v>2461.25</v>
      </c>
      <c r="C49" s="118">
        <v>2461.25</v>
      </c>
      <c r="D49" s="118">
        <v>4386.25</v>
      </c>
      <c r="E49" s="118">
        <v>2461.25</v>
      </c>
      <c r="F49" s="118">
        <v>2460.25</v>
      </c>
      <c r="G49" s="118">
        <v>4385.25</v>
      </c>
      <c r="H49" s="118">
        <v>2460.4499999999998</v>
      </c>
      <c r="I49" s="118">
        <v>2460.4499999999998</v>
      </c>
      <c r="J49" s="118">
        <v>4382.45</v>
      </c>
      <c r="K49" s="118">
        <v>2457.4499999999998</v>
      </c>
      <c r="L49" s="118">
        <v>2447.4499999999998</v>
      </c>
      <c r="M49" s="118">
        <v>4372.8500000000004</v>
      </c>
      <c r="N49" s="118">
        <v>37196.6</v>
      </c>
      <c r="O49" s="118">
        <v>1449.8</v>
      </c>
      <c r="P49" s="118">
        <v>1449.8</v>
      </c>
      <c r="Q49" s="118">
        <v>1749.8</v>
      </c>
      <c r="R49" s="118">
        <v>5949.8</v>
      </c>
      <c r="S49" s="118">
        <v>1449.8</v>
      </c>
      <c r="T49" s="118">
        <v>1749.8</v>
      </c>
      <c r="U49" s="118">
        <v>1450</v>
      </c>
      <c r="V49" s="118">
        <v>3450</v>
      </c>
      <c r="W49" s="118">
        <v>1750</v>
      </c>
      <c r="X49" s="118">
        <v>1450</v>
      </c>
      <c r="Y49" s="118">
        <v>1250</v>
      </c>
      <c r="Z49" s="118">
        <v>1550.3999999999999</v>
      </c>
      <c r="AA49" s="118">
        <v>24699.200000000001</v>
      </c>
      <c r="AB49" s="118">
        <v>289499</v>
      </c>
      <c r="AC49" s="118">
        <v>288844</v>
      </c>
      <c r="AD49" s="118">
        <v>293444</v>
      </c>
      <c r="AE49" s="118">
        <v>288999</v>
      </c>
      <c r="AF49" s="118">
        <v>289344</v>
      </c>
      <c r="AG49" s="118">
        <v>292944</v>
      </c>
      <c r="AH49" s="118">
        <v>289499</v>
      </c>
      <c r="AI49" s="118">
        <v>289419</v>
      </c>
      <c r="AJ49" s="118">
        <v>293444</v>
      </c>
      <c r="AK49" s="118">
        <v>289004</v>
      </c>
      <c r="AL49" s="118">
        <v>289344</v>
      </c>
      <c r="AM49" s="118">
        <v>292950</v>
      </c>
      <c r="AN49" s="118">
        <v>3486734</v>
      </c>
      <c r="AO49" s="118">
        <v>9200</v>
      </c>
      <c r="AP49" s="118">
        <v>9200</v>
      </c>
      <c r="AQ49" s="118">
        <v>9200</v>
      </c>
      <c r="AR49" s="118">
        <v>9200</v>
      </c>
      <c r="AS49" s="118">
        <v>9200</v>
      </c>
      <c r="AT49" s="118">
        <v>9200</v>
      </c>
      <c r="AU49" s="118">
        <v>9200</v>
      </c>
      <c r="AV49" s="118">
        <v>9200</v>
      </c>
      <c r="AW49" s="118">
        <v>9200</v>
      </c>
      <c r="AX49" s="118">
        <v>9200</v>
      </c>
      <c r="AY49" s="118">
        <v>9200</v>
      </c>
      <c r="AZ49" s="118">
        <v>9200</v>
      </c>
      <c r="BA49" s="118">
        <v>110400</v>
      </c>
    </row>
    <row r="50" spans="1:53">
      <c r="A50" s="119" t="s">
        <v>1449</v>
      </c>
      <c r="B50" s="120">
        <v>9658.07</v>
      </c>
      <c r="C50" s="120">
        <v>9390.5400000000009</v>
      </c>
      <c r="D50" s="120">
        <v>11447.269999999997</v>
      </c>
      <c r="E50" s="120">
        <v>3897.84</v>
      </c>
      <c r="F50" s="120">
        <v>3920.4399999999996</v>
      </c>
      <c r="G50" s="120">
        <v>6118.59</v>
      </c>
      <c r="H50" s="120">
        <v>4173.1899999999996</v>
      </c>
      <c r="I50" s="120">
        <v>4031.7700000000004</v>
      </c>
      <c r="J50" s="120">
        <v>6637.8</v>
      </c>
      <c r="K50" s="120">
        <v>3952.8600000000015</v>
      </c>
      <c r="L50" s="120">
        <v>4034.09</v>
      </c>
      <c r="M50" s="120">
        <v>6264.8000000000011</v>
      </c>
      <c r="N50" s="120">
        <v>73527.260000000009</v>
      </c>
      <c r="O50" s="120">
        <v>41911.500000000022</v>
      </c>
      <c r="P50" s="120">
        <v>42289.890000000029</v>
      </c>
      <c r="Q50" s="120">
        <v>55504.790000000015</v>
      </c>
      <c r="R50" s="120">
        <v>61761.660000000011</v>
      </c>
      <c r="S50" s="120">
        <v>54155.86</v>
      </c>
      <c r="T50" s="120">
        <v>47860.910000000011</v>
      </c>
      <c r="U50" s="120">
        <v>45287.429999999971</v>
      </c>
      <c r="V50" s="120">
        <v>82895.290000000023</v>
      </c>
      <c r="W50" s="120">
        <v>50719.590000000018</v>
      </c>
      <c r="X50" s="120">
        <v>123227.28999999998</v>
      </c>
      <c r="Y50" s="120">
        <v>6226.41</v>
      </c>
      <c r="Z50" s="120">
        <v>17746.72</v>
      </c>
      <c r="AA50" s="120">
        <v>629587.3400000002</v>
      </c>
      <c r="AB50" s="120">
        <v>2274280.69</v>
      </c>
      <c r="AC50" s="120">
        <v>2709011.95</v>
      </c>
      <c r="AD50" s="120">
        <v>2781446.5199999996</v>
      </c>
      <c r="AE50" s="120">
        <v>2920556.61</v>
      </c>
      <c r="AF50" s="120">
        <v>2873818.13</v>
      </c>
      <c r="AG50" s="120">
        <v>2536656.92</v>
      </c>
      <c r="AH50" s="120">
        <v>2413213.0300000003</v>
      </c>
      <c r="AI50" s="120">
        <v>7187977.0699999994</v>
      </c>
      <c r="AJ50" s="120">
        <v>2445442.5599999996</v>
      </c>
      <c r="AK50" s="120">
        <v>5611283.3100000005</v>
      </c>
      <c r="AL50" s="120">
        <v>950530.5</v>
      </c>
      <c r="AM50" s="120">
        <v>864582.76</v>
      </c>
      <c r="AN50" s="120">
        <v>35568800.049999997</v>
      </c>
      <c r="AO50" s="120">
        <v>23308.469999999998</v>
      </c>
      <c r="AP50" s="120">
        <v>35582.43</v>
      </c>
      <c r="AQ50" s="120">
        <v>22648.82</v>
      </c>
      <c r="AR50" s="120">
        <v>22396.57</v>
      </c>
      <c r="AS50" s="120">
        <v>24474.75</v>
      </c>
      <c r="AT50" s="120">
        <v>31916.899999999998</v>
      </c>
      <c r="AU50" s="120">
        <v>25994.059999999998</v>
      </c>
      <c r="AV50" s="120">
        <v>190398.44</v>
      </c>
      <c r="AW50" s="120">
        <v>30248.15</v>
      </c>
      <c r="AX50" s="120">
        <v>66180.160000000003</v>
      </c>
      <c r="AY50" s="120">
        <v>19524.22</v>
      </c>
      <c r="AZ50" s="120">
        <v>12782.380000000001</v>
      </c>
      <c r="BA50" s="120">
        <v>505455.35</v>
      </c>
    </row>
    <row r="51" spans="1:53">
      <c r="A51" s="117" t="s">
        <v>1450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73099.78</v>
      </c>
      <c r="P51" s="118">
        <v>73099.78</v>
      </c>
      <c r="Q51" s="118">
        <v>73099.78</v>
      </c>
      <c r="R51" s="118">
        <v>73099.78</v>
      </c>
      <c r="S51" s="118">
        <v>73099.78</v>
      </c>
      <c r="T51" s="118">
        <v>77206.13</v>
      </c>
      <c r="U51" s="118">
        <v>77206.13</v>
      </c>
      <c r="V51" s="118">
        <v>77206.13</v>
      </c>
      <c r="W51" s="118">
        <v>77206.13</v>
      </c>
      <c r="X51" s="118">
        <v>77206.13</v>
      </c>
      <c r="Y51" s="118">
        <v>77206.13</v>
      </c>
      <c r="Z51" s="118">
        <v>77206.13</v>
      </c>
      <c r="AA51" s="118">
        <v>905941.81</v>
      </c>
      <c r="AB51" s="118">
        <v>16800.150000000001</v>
      </c>
      <c r="AC51" s="118">
        <v>16800.150000000001</v>
      </c>
      <c r="AD51" s="118">
        <v>16800.150000000001</v>
      </c>
      <c r="AE51" s="118">
        <v>16800.150000000001</v>
      </c>
      <c r="AF51" s="118">
        <v>16800.150000000001</v>
      </c>
      <c r="AG51" s="118">
        <v>17743.89</v>
      </c>
      <c r="AH51" s="118">
        <v>17743.89</v>
      </c>
      <c r="AI51" s="118">
        <v>17743.89</v>
      </c>
      <c r="AJ51" s="118">
        <v>17743.89</v>
      </c>
      <c r="AK51" s="118">
        <v>17743.89</v>
      </c>
      <c r="AL51" s="118">
        <v>17743.89</v>
      </c>
      <c r="AM51" s="118">
        <v>17743.89</v>
      </c>
      <c r="AN51" s="118">
        <v>208207.98000000004</v>
      </c>
      <c r="AO51" s="118">
        <v>0</v>
      </c>
      <c r="AP51" s="118">
        <v>0</v>
      </c>
      <c r="AQ51" s="118">
        <v>0</v>
      </c>
      <c r="AR51" s="118">
        <v>0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</v>
      </c>
      <c r="AY51" s="118">
        <v>0</v>
      </c>
      <c r="AZ51" s="118">
        <v>0</v>
      </c>
      <c r="BA51" s="118">
        <v>0</v>
      </c>
    </row>
    <row r="52" spans="1:53">
      <c r="A52" s="117" t="s">
        <v>1451</v>
      </c>
      <c r="B52" s="118">
        <v>0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  <c r="N52" s="118">
        <v>0</v>
      </c>
      <c r="O52" s="118">
        <v>6295.58</v>
      </c>
      <c r="P52" s="118">
        <v>6295.58</v>
      </c>
      <c r="Q52" s="118">
        <v>6295.58</v>
      </c>
      <c r="R52" s="118">
        <v>6295.58</v>
      </c>
      <c r="S52" s="118">
        <v>6295.58</v>
      </c>
      <c r="T52" s="118">
        <v>6295.58</v>
      </c>
      <c r="U52" s="118">
        <v>6295.58</v>
      </c>
      <c r="V52" s="118">
        <v>6295.58</v>
      </c>
      <c r="W52" s="118">
        <v>6295.58</v>
      </c>
      <c r="X52" s="118">
        <v>6295.58</v>
      </c>
      <c r="Y52" s="118">
        <v>6295.58</v>
      </c>
      <c r="Z52" s="118">
        <v>6295.58</v>
      </c>
      <c r="AA52" s="118">
        <v>75546.960000000006</v>
      </c>
      <c r="AB52" s="118">
        <v>11159.35</v>
      </c>
      <c r="AC52" s="118">
        <v>11159.35</v>
      </c>
      <c r="AD52" s="118">
        <v>11159.35</v>
      </c>
      <c r="AE52" s="118">
        <v>11159.35</v>
      </c>
      <c r="AF52" s="118">
        <v>11159.35</v>
      </c>
      <c r="AG52" s="118">
        <v>11159.35</v>
      </c>
      <c r="AH52" s="118">
        <v>11159.35</v>
      </c>
      <c r="AI52" s="118">
        <v>11159.35</v>
      </c>
      <c r="AJ52" s="118">
        <v>11159.35</v>
      </c>
      <c r="AK52" s="118">
        <v>10522.43</v>
      </c>
      <c r="AL52" s="118">
        <v>30733.43</v>
      </c>
      <c r="AM52" s="118">
        <v>10522.43</v>
      </c>
      <c r="AN52" s="118">
        <v>152212.44</v>
      </c>
      <c r="AO52" s="118">
        <v>0</v>
      </c>
      <c r="AP52" s="118">
        <v>0</v>
      </c>
      <c r="AQ52" s="118">
        <v>0</v>
      </c>
      <c r="AR52" s="118">
        <v>0</v>
      </c>
      <c r="AS52" s="118">
        <v>0</v>
      </c>
      <c r="AT52" s="118">
        <v>0</v>
      </c>
      <c r="AU52" s="118">
        <v>0</v>
      </c>
      <c r="AV52" s="118">
        <v>0</v>
      </c>
      <c r="AW52" s="118">
        <v>0</v>
      </c>
      <c r="AX52" s="118">
        <v>0</v>
      </c>
      <c r="AY52" s="118">
        <v>0</v>
      </c>
      <c r="AZ52" s="118">
        <v>0</v>
      </c>
      <c r="BA52" s="118">
        <v>0</v>
      </c>
    </row>
    <row r="53" spans="1:53">
      <c r="A53" s="117" t="s">
        <v>1452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8">
        <v>0</v>
      </c>
      <c r="O53" s="118">
        <v>-65412.71</v>
      </c>
      <c r="P53" s="118">
        <v>-65412.71</v>
      </c>
      <c r="Q53" s="118">
        <v>-65412.71</v>
      </c>
      <c r="R53" s="118">
        <v>-65412.71</v>
      </c>
      <c r="S53" s="118">
        <v>-65412.71</v>
      </c>
      <c r="T53" s="118">
        <v>-68795.87</v>
      </c>
      <c r="U53" s="118">
        <v>-68795.87</v>
      </c>
      <c r="V53" s="118">
        <v>-68795.87</v>
      </c>
      <c r="W53" s="118">
        <v>-68795.87</v>
      </c>
      <c r="X53" s="118">
        <v>-68795.87</v>
      </c>
      <c r="Y53" s="118">
        <v>-68795.87</v>
      </c>
      <c r="Z53" s="118">
        <v>-68795.87</v>
      </c>
      <c r="AA53" s="118">
        <v>-808634.6399999999</v>
      </c>
      <c r="AB53" s="118">
        <v>0</v>
      </c>
      <c r="AC53" s="118">
        <v>0</v>
      </c>
      <c r="AD53" s="118">
        <v>0</v>
      </c>
      <c r="AE53" s="118">
        <v>0</v>
      </c>
      <c r="AF53" s="118">
        <v>0</v>
      </c>
      <c r="AG53" s="118">
        <v>0</v>
      </c>
      <c r="AH53" s="118">
        <v>0</v>
      </c>
      <c r="AI53" s="118">
        <v>0</v>
      </c>
      <c r="AJ53" s="118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18"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0</v>
      </c>
      <c r="AZ53" s="118">
        <v>0</v>
      </c>
      <c r="BA53" s="118">
        <v>0</v>
      </c>
    </row>
    <row r="54" spans="1:53">
      <c r="A54" s="117" t="s">
        <v>1453</v>
      </c>
      <c r="B54" s="118">
        <v>0</v>
      </c>
      <c r="C54" s="118">
        <v>0</v>
      </c>
      <c r="D54" s="118">
        <v>0</v>
      </c>
      <c r="E54" s="118">
        <v>0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v>0</v>
      </c>
      <c r="L54" s="118">
        <v>0</v>
      </c>
      <c r="M54" s="118">
        <v>0</v>
      </c>
      <c r="N54" s="118">
        <v>0</v>
      </c>
      <c r="O54" s="118">
        <v>0</v>
      </c>
      <c r="P54" s="118">
        <v>0</v>
      </c>
      <c r="Q54" s="118">
        <v>0</v>
      </c>
      <c r="R54" s="118">
        <v>0</v>
      </c>
      <c r="S54" s="118">
        <v>0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263404.75</v>
      </c>
      <c r="AC54" s="118">
        <v>263404.75</v>
      </c>
      <c r="AD54" s="118">
        <v>263404.75</v>
      </c>
      <c r="AE54" s="118">
        <v>263404.75</v>
      </c>
      <c r="AF54" s="118">
        <v>263404.75</v>
      </c>
      <c r="AG54" s="118">
        <v>263404.75</v>
      </c>
      <c r="AH54" s="118">
        <v>263404.75</v>
      </c>
      <c r="AI54" s="118">
        <v>263404.75</v>
      </c>
      <c r="AJ54" s="118">
        <v>263404.75</v>
      </c>
      <c r="AK54" s="118">
        <v>234846.83</v>
      </c>
      <c r="AL54" s="118">
        <v>234846.83</v>
      </c>
      <c r="AM54" s="118">
        <v>234846.83</v>
      </c>
      <c r="AN54" s="118">
        <v>3075183.24</v>
      </c>
      <c r="AO54" s="118">
        <v>0</v>
      </c>
      <c r="AP54" s="118">
        <v>0</v>
      </c>
      <c r="AQ54" s="118">
        <v>0</v>
      </c>
      <c r="AR54" s="118">
        <v>0</v>
      </c>
      <c r="AS54" s="118">
        <v>0</v>
      </c>
      <c r="AT54" s="118">
        <v>0</v>
      </c>
      <c r="AU54" s="118">
        <v>0</v>
      </c>
      <c r="AV54" s="118">
        <v>0</v>
      </c>
      <c r="AW54" s="118">
        <v>0</v>
      </c>
      <c r="AX54" s="118">
        <v>0</v>
      </c>
      <c r="AY54" s="118">
        <v>0</v>
      </c>
      <c r="AZ54" s="118">
        <v>0</v>
      </c>
      <c r="BA54" s="118">
        <v>0</v>
      </c>
    </row>
    <row r="55" spans="1:53">
      <c r="A55" s="117" t="s">
        <v>1454</v>
      </c>
      <c r="B55" s="118">
        <v>167</v>
      </c>
      <c r="C55" s="118">
        <v>167</v>
      </c>
      <c r="D55" s="118">
        <v>167</v>
      </c>
      <c r="E55" s="118">
        <v>167</v>
      </c>
      <c r="F55" s="118">
        <v>167</v>
      </c>
      <c r="G55" s="118">
        <v>167</v>
      </c>
      <c r="H55" s="118">
        <v>167</v>
      </c>
      <c r="I55" s="118">
        <v>167</v>
      </c>
      <c r="J55" s="118">
        <v>167</v>
      </c>
      <c r="K55" s="118">
        <v>167</v>
      </c>
      <c r="L55" s="118">
        <v>167</v>
      </c>
      <c r="M55" s="118">
        <v>167</v>
      </c>
      <c r="N55" s="118">
        <v>2004</v>
      </c>
      <c r="O55" s="118">
        <v>925</v>
      </c>
      <c r="P55" s="118">
        <v>925</v>
      </c>
      <c r="Q55" s="118">
        <v>925</v>
      </c>
      <c r="R55" s="118">
        <v>925</v>
      </c>
      <c r="S55" s="118">
        <v>925</v>
      </c>
      <c r="T55" s="118">
        <v>925</v>
      </c>
      <c r="U55" s="118">
        <v>925</v>
      </c>
      <c r="V55" s="118">
        <v>925</v>
      </c>
      <c r="W55" s="118">
        <v>925</v>
      </c>
      <c r="X55" s="118">
        <v>925</v>
      </c>
      <c r="Y55" s="118">
        <v>925</v>
      </c>
      <c r="Z55" s="118">
        <v>925</v>
      </c>
      <c r="AA55" s="118">
        <v>11100</v>
      </c>
      <c r="AB55" s="118">
        <v>0</v>
      </c>
      <c r="AC55" s="118">
        <v>0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0</v>
      </c>
      <c r="AK55" s="118">
        <v>0</v>
      </c>
      <c r="AL55" s="118">
        <v>0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0</v>
      </c>
      <c r="AZ55" s="118">
        <v>0</v>
      </c>
      <c r="BA55" s="118">
        <v>0</v>
      </c>
    </row>
    <row r="56" spans="1:53">
      <c r="A56" s="117" t="s">
        <v>1455</v>
      </c>
      <c r="B56" s="118">
        <v>0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3922619.25</v>
      </c>
      <c r="AC56" s="118">
        <v>3986539.92</v>
      </c>
      <c r="AD56" s="118">
        <v>3986539.92</v>
      </c>
      <c r="AE56" s="118">
        <v>3986539.92</v>
      </c>
      <c r="AF56" s="118">
        <v>3986539.92</v>
      </c>
      <c r="AG56" s="118">
        <v>3986539.92</v>
      </c>
      <c r="AH56" s="118">
        <v>3986539.92</v>
      </c>
      <c r="AI56" s="118">
        <v>3986539.92</v>
      </c>
      <c r="AJ56" s="118">
        <v>3986539.92</v>
      </c>
      <c r="AK56" s="118">
        <v>3986539.92</v>
      </c>
      <c r="AL56" s="118">
        <v>3986539.92</v>
      </c>
      <c r="AM56" s="118">
        <v>3986539.92</v>
      </c>
      <c r="AN56" s="118">
        <v>47774558.370000012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</row>
    <row r="57" spans="1:53">
      <c r="A57" s="119" t="s">
        <v>1456</v>
      </c>
      <c r="B57" s="120">
        <v>167</v>
      </c>
      <c r="C57" s="120">
        <v>167</v>
      </c>
      <c r="D57" s="120">
        <v>167</v>
      </c>
      <c r="E57" s="120">
        <v>167</v>
      </c>
      <c r="F57" s="120">
        <v>167</v>
      </c>
      <c r="G57" s="120">
        <v>167</v>
      </c>
      <c r="H57" s="120">
        <v>167</v>
      </c>
      <c r="I57" s="120">
        <v>167</v>
      </c>
      <c r="J57" s="120">
        <v>167</v>
      </c>
      <c r="K57" s="120">
        <v>167</v>
      </c>
      <c r="L57" s="120">
        <v>167</v>
      </c>
      <c r="M57" s="120">
        <v>167</v>
      </c>
      <c r="N57" s="120">
        <v>2004</v>
      </c>
      <c r="O57" s="120">
        <v>14907.650000000001</v>
      </c>
      <c r="P57" s="120">
        <v>14907.650000000001</v>
      </c>
      <c r="Q57" s="120">
        <v>14907.650000000001</v>
      </c>
      <c r="R57" s="120">
        <v>14907.650000000001</v>
      </c>
      <c r="S57" s="120">
        <v>14907.650000000001</v>
      </c>
      <c r="T57" s="120">
        <v>15630.840000000011</v>
      </c>
      <c r="U57" s="120">
        <v>15630.840000000011</v>
      </c>
      <c r="V57" s="120">
        <v>15630.840000000011</v>
      </c>
      <c r="W57" s="120">
        <v>15630.840000000011</v>
      </c>
      <c r="X57" s="120">
        <v>15630.840000000011</v>
      </c>
      <c r="Y57" s="120">
        <v>15630.840000000011</v>
      </c>
      <c r="Z57" s="120">
        <v>15630.840000000011</v>
      </c>
      <c r="AA57" s="120">
        <v>183954.13000000012</v>
      </c>
      <c r="AB57" s="120">
        <v>4213983.5</v>
      </c>
      <c r="AC57" s="120">
        <v>4277904.17</v>
      </c>
      <c r="AD57" s="120">
        <v>4277904.17</v>
      </c>
      <c r="AE57" s="120">
        <v>4277904.17</v>
      </c>
      <c r="AF57" s="120">
        <v>4277904.17</v>
      </c>
      <c r="AG57" s="120">
        <v>4278847.91</v>
      </c>
      <c r="AH57" s="120">
        <v>4278847.91</v>
      </c>
      <c r="AI57" s="120">
        <v>4278847.91</v>
      </c>
      <c r="AJ57" s="120">
        <v>4278847.91</v>
      </c>
      <c r="AK57" s="120">
        <v>4249653.07</v>
      </c>
      <c r="AL57" s="120">
        <v>4269864.07</v>
      </c>
      <c r="AM57" s="120">
        <v>4249653.07</v>
      </c>
      <c r="AN57" s="120">
        <v>51210162.029999994</v>
      </c>
      <c r="AO57" s="120">
        <v>0</v>
      </c>
      <c r="AP57" s="120">
        <v>0</v>
      </c>
      <c r="AQ57" s="120">
        <v>0</v>
      </c>
      <c r="AR57" s="120">
        <v>0</v>
      </c>
      <c r="AS57" s="120">
        <v>0</v>
      </c>
      <c r="AT57" s="120">
        <v>0</v>
      </c>
      <c r="AU57" s="120">
        <v>0</v>
      </c>
      <c r="AV57" s="120">
        <v>0</v>
      </c>
      <c r="AW57" s="120">
        <v>0</v>
      </c>
      <c r="AX57" s="120">
        <v>0</v>
      </c>
      <c r="AY57" s="120">
        <v>0</v>
      </c>
      <c r="AZ57" s="120">
        <v>0</v>
      </c>
      <c r="BA57" s="120">
        <v>0</v>
      </c>
    </row>
    <row r="58" spans="1:53">
      <c r="A58" s="117" t="s">
        <v>1457</v>
      </c>
      <c r="B58" s="118">
        <v>23783.1</v>
      </c>
      <c r="C58" s="118">
        <v>23783.1</v>
      </c>
      <c r="D58" s="118">
        <v>23783.1</v>
      </c>
      <c r="E58" s="118">
        <v>23783.1</v>
      </c>
      <c r="F58" s="118">
        <v>23783.1</v>
      </c>
      <c r="G58" s="118">
        <v>23783.1</v>
      </c>
      <c r="H58" s="118">
        <v>23783.1</v>
      </c>
      <c r="I58" s="118">
        <v>23783.1</v>
      </c>
      <c r="J58" s="118">
        <v>23783.1</v>
      </c>
      <c r="K58" s="118">
        <v>23783.1</v>
      </c>
      <c r="L58" s="118">
        <v>23783.1</v>
      </c>
      <c r="M58" s="118">
        <v>23783.1</v>
      </c>
      <c r="N58" s="118">
        <v>285397.2</v>
      </c>
      <c r="O58" s="118">
        <v>432.42</v>
      </c>
      <c r="P58" s="118">
        <v>432.42</v>
      </c>
      <c r="Q58" s="118">
        <v>432.42</v>
      </c>
      <c r="R58" s="118">
        <v>432.42</v>
      </c>
      <c r="S58" s="118">
        <v>432.42</v>
      </c>
      <c r="T58" s="118">
        <v>432.42</v>
      </c>
      <c r="U58" s="118">
        <v>432.42</v>
      </c>
      <c r="V58" s="118">
        <v>432.42</v>
      </c>
      <c r="W58" s="118">
        <v>432.42</v>
      </c>
      <c r="X58" s="118">
        <v>432.42</v>
      </c>
      <c r="Y58" s="118">
        <v>432.42</v>
      </c>
      <c r="Z58" s="118">
        <v>432.42</v>
      </c>
      <c r="AA58" s="118">
        <v>5189.04</v>
      </c>
      <c r="AB58" s="118">
        <v>0</v>
      </c>
      <c r="AC58" s="118">
        <v>0</v>
      </c>
      <c r="AD58" s="118">
        <v>0</v>
      </c>
      <c r="AE58" s="118">
        <v>0</v>
      </c>
      <c r="AF58" s="118">
        <v>0</v>
      </c>
      <c r="AG58" s="118">
        <v>0</v>
      </c>
      <c r="AH58" s="118">
        <v>0</v>
      </c>
      <c r="AI58" s="118">
        <v>0</v>
      </c>
      <c r="AJ58" s="118">
        <v>0</v>
      </c>
      <c r="AK58" s="118">
        <v>0</v>
      </c>
      <c r="AL58" s="118">
        <v>0</v>
      </c>
      <c r="AM58" s="118">
        <v>0</v>
      </c>
      <c r="AN58" s="118">
        <v>0</v>
      </c>
      <c r="AO58" s="118">
        <v>0</v>
      </c>
      <c r="AP58" s="118">
        <v>0</v>
      </c>
      <c r="AQ58" s="118">
        <v>0</v>
      </c>
      <c r="AR58" s="118">
        <v>0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0</v>
      </c>
      <c r="AY58" s="118">
        <v>0</v>
      </c>
      <c r="AZ58" s="118">
        <v>0</v>
      </c>
      <c r="BA58" s="118">
        <v>0</v>
      </c>
    </row>
    <row r="59" spans="1:53">
      <c r="A59" s="117" t="s">
        <v>1458</v>
      </c>
      <c r="B59" s="118">
        <v>507.88</v>
      </c>
      <c r="C59" s="118">
        <v>507.88</v>
      </c>
      <c r="D59" s="118">
        <v>507.88</v>
      </c>
      <c r="E59" s="118">
        <v>507.88</v>
      </c>
      <c r="F59" s="118">
        <v>507.88</v>
      </c>
      <c r="G59" s="118">
        <v>507.88</v>
      </c>
      <c r="H59" s="118">
        <v>507.88</v>
      </c>
      <c r="I59" s="118">
        <v>507.88</v>
      </c>
      <c r="J59" s="118">
        <v>507.88</v>
      </c>
      <c r="K59" s="118">
        <v>507.88</v>
      </c>
      <c r="L59" s="118">
        <v>507.88</v>
      </c>
      <c r="M59" s="118">
        <v>507.88</v>
      </c>
      <c r="N59" s="118">
        <v>6094.56</v>
      </c>
      <c r="O59" s="118">
        <v>1901.2</v>
      </c>
      <c r="P59" s="118">
        <v>1901.2</v>
      </c>
      <c r="Q59" s="118">
        <v>1901.2</v>
      </c>
      <c r="R59" s="118">
        <v>1901.2</v>
      </c>
      <c r="S59" s="118">
        <v>1901.2</v>
      </c>
      <c r="T59" s="118">
        <v>1901.2</v>
      </c>
      <c r="U59" s="118">
        <v>1901.2</v>
      </c>
      <c r="V59" s="118">
        <v>1901.2</v>
      </c>
      <c r="W59" s="118">
        <v>1901.2</v>
      </c>
      <c r="X59" s="118">
        <v>1901.2</v>
      </c>
      <c r="Y59" s="118">
        <v>1901.2</v>
      </c>
      <c r="Z59" s="118">
        <v>1901.2</v>
      </c>
      <c r="AA59" s="118">
        <v>22814.400000000005</v>
      </c>
      <c r="AB59" s="118">
        <v>77454</v>
      </c>
      <c r="AC59" s="118">
        <v>74154</v>
      </c>
      <c r="AD59" s="118">
        <v>74154</v>
      </c>
      <c r="AE59" s="118">
        <v>73954</v>
      </c>
      <c r="AF59" s="118">
        <v>73954</v>
      </c>
      <c r="AG59" s="118">
        <v>73304</v>
      </c>
      <c r="AH59" s="118">
        <v>74054</v>
      </c>
      <c r="AI59" s="118">
        <v>73954</v>
      </c>
      <c r="AJ59" s="118">
        <v>73954</v>
      </c>
      <c r="AK59" s="118">
        <v>73954</v>
      </c>
      <c r="AL59" s="118">
        <v>73954</v>
      </c>
      <c r="AM59" s="118">
        <v>73954</v>
      </c>
      <c r="AN59" s="118">
        <v>890798</v>
      </c>
      <c r="AO59" s="118">
        <v>12000</v>
      </c>
      <c r="AP59" s="118">
        <v>12000</v>
      </c>
      <c r="AQ59" s="118">
        <v>12000</v>
      </c>
      <c r="AR59" s="118">
        <v>12000</v>
      </c>
      <c r="AS59" s="118">
        <v>12000</v>
      </c>
      <c r="AT59" s="118">
        <v>12000</v>
      </c>
      <c r="AU59" s="118">
        <v>12000</v>
      </c>
      <c r="AV59" s="118">
        <v>12000</v>
      </c>
      <c r="AW59" s="118">
        <v>12000</v>
      </c>
      <c r="AX59" s="118">
        <v>12000</v>
      </c>
      <c r="AY59" s="118">
        <v>7000</v>
      </c>
      <c r="AZ59" s="118">
        <v>7000</v>
      </c>
      <c r="BA59" s="118">
        <v>134000</v>
      </c>
    </row>
    <row r="60" spans="1:53">
      <c r="A60" s="117" t="s">
        <v>1459</v>
      </c>
      <c r="B60" s="118">
        <v>460</v>
      </c>
      <c r="C60" s="118">
        <v>460</v>
      </c>
      <c r="D60" s="118">
        <v>460</v>
      </c>
      <c r="E60" s="118">
        <v>460</v>
      </c>
      <c r="F60" s="118">
        <v>460</v>
      </c>
      <c r="G60" s="118">
        <v>460</v>
      </c>
      <c r="H60" s="118">
        <v>460</v>
      </c>
      <c r="I60" s="118">
        <v>460</v>
      </c>
      <c r="J60" s="118">
        <v>460</v>
      </c>
      <c r="K60" s="118">
        <v>460</v>
      </c>
      <c r="L60" s="118">
        <v>460</v>
      </c>
      <c r="M60" s="118">
        <v>460</v>
      </c>
      <c r="N60" s="118">
        <v>5520</v>
      </c>
      <c r="O60" s="118">
        <v>90</v>
      </c>
      <c r="P60" s="118">
        <v>90</v>
      </c>
      <c r="Q60" s="118">
        <v>90</v>
      </c>
      <c r="R60" s="118">
        <v>90</v>
      </c>
      <c r="S60" s="118">
        <v>90</v>
      </c>
      <c r="T60" s="118">
        <v>90</v>
      </c>
      <c r="U60" s="118">
        <v>90</v>
      </c>
      <c r="V60" s="118">
        <v>90</v>
      </c>
      <c r="W60" s="118">
        <v>90</v>
      </c>
      <c r="X60" s="118">
        <v>90</v>
      </c>
      <c r="Y60" s="118">
        <v>90</v>
      </c>
      <c r="Z60" s="118">
        <v>90</v>
      </c>
      <c r="AA60" s="118">
        <v>1080</v>
      </c>
      <c r="AB60" s="118">
        <v>0</v>
      </c>
      <c r="AC60" s="118">
        <v>0</v>
      </c>
      <c r="AD60" s="118">
        <v>0</v>
      </c>
      <c r="AE60" s="118">
        <v>0</v>
      </c>
      <c r="AF60" s="118">
        <v>0</v>
      </c>
      <c r="AG60" s="118">
        <v>0</v>
      </c>
      <c r="AH60" s="118">
        <v>0</v>
      </c>
      <c r="AI60" s="118">
        <v>0</v>
      </c>
      <c r="AJ60" s="118">
        <v>0</v>
      </c>
      <c r="AK60" s="118">
        <v>0</v>
      </c>
      <c r="AL60" s="118">
        <v>0</v>
      </c>
      <c r="AM60" s="118">
        <v>0</v>
      </c>
      <c r="AN60" s="118">
        <v>0</v>
      </c>
      <c r="AO60" s="118">
        <v>0</v>
      </c>
      <c r="AP60" s="118">
        <v>0</v>
      </c>
      <c r="AQ60" s="118">
        <v>0</v>
      </c>
      <c r="AR60" s="118">
        <v>0</v>
      </c>
      <c r="AS60" s="118">
        <v>0</v>
      </c>
      <c r="AT60" s="118">
        <v>0</v>
      </c>
      <c r="AU60" s="118">
        <v>0</v>
      </c>
      <c r="AV60" s="118">
        <v>0</v>
      </c>
      <c r="AW60" s="118">
        <v>0</v>
      </c>
      <c r="AX60" s="118">
        <v>0</v>
      </c>
      <c r="AY60" s="118">
        <v>0</v>
      </c>
      <c r="AZ60" s="118">
        <v>0</v>
      </c>
      <c r="BA60" s="118">
        <v>0</v>
      </c>
    </row>
    <row r="61" spans="1:53">
      <c r="A61" s="117" t="s">
        <v>1460</v>
      </c>
      <c r="B61" s="118">
        <v>70583.290000000008</v>
      </c>
      <c r="C61" s="118">
        <v>70583.290000000008</v>
      </c>
      <c r="D61" s="118">
        <v>70583.290000000008</v>
      </c>
      <c r="E61" s="118">
        <v>70583.290000000008</v>
      </c>
      <c r="F61" s="118">
        <v>70583.290000000008</v>
      </c>
      <c r="G61" s="118">
        <v>70583.290000000008</v>
      </c>
      <c r="H61" s="118">
        <v>70583.290000000008</v>
      </c>
      <c r="I61" s="118">
        <v>70583.290000000008</v>
      </c>
      <c r="J61" s="118">
        <v>70583.290000000008</v>
      </c>
      <c r="K61" s="118">
        <v>70583.290000000008</v>
      </c>
      <c r="L61" s="118">
        <v>70583.290000000008</v>
      </c>
      <c r="M61" s="118">
        <v>70583.290000000008</v>
      </c>
      <c r="N61" s="118">
        <v>846999.48000000033</v>
      </c>
      <c r="O61" s="118">
        <v>51151.6</v>
      </c>
      <c r="P61" s="118">
        <v>51151.6</v>
      </c>
      <c r="Q61" s="118">
        <v>51151.6</v>
      </c>
      <c r="R61" s="118">
        <v>51151.6</v>
      </c>
      <c r="S61" s="118">
        <v>51151.6</v>
      </c>
      <c r="T61" s="118">
        <v>51151.6</v>
      </c>
      <c r="U61" s="118">
        <v>51151.6</v>
      </c>
      <c r="V61" s="118">
        <v>51151.6</v>
      </c>
      <c r="W61" s="118">
        <v>51151.6</v>
      </c>
      <c r="X61" s="118">
        <v>51151.6</v>
      </c>
      <c r="Y61" s="118">
        <v>51151.6</v>
      </c>
      <c r="Z61" s="118">
        <v>51151.6</v>
      </c>
      <c r="AA61" s="118">
        <v>613819.19999999984</v>
      </c>
      <c r="AB61" s="118">
        <v>374140</v>
      </c>
      <c r="AC61" s="118">
        <v>374140</v>
      </c>
      <c r="AD61" s="118">
        <v>374140</v>
      </c>
      <c r="AE61" s="118">
        <v>374140</v>
      </c>
      <c r="AF61" s="118">
        <v>374140</v>
      </c>
      <c r="AG61" s="118">
        <v>374140</v>
      </c>
      <c r="AH61" s="118">
        <v>374140</v>
      </c>
      <c r="AI61" s="118">
        <v>374140</v>
      </c>
      <c r="AJ61" s="118">
        <v>374140</v>
      </c>
      <c r="AK61" s="118">
        <v>374140</v>
      </c>
      <c r="AL61" s="118">
        <v>374140</v>
      </c>
      <c r="AM61" s="118">
        <v>374140</v>
      </c>
      <c r="AN61" s="118">
        <v>4489680</v>
      </c>
      <c r="AO61" s="118">
        <v>91667</v>
      </c>
      <c r="AP61" s="118">
        <v>91667</v>
      </c>
      <c r="AQ61" s="118">
        <v>91667</v>
      </c>
      <c r="AR61" s="118">
        <v>91667</v>
      </c>
      <c r="AS61" s="118">
        <v>91667</v>
      </c>
      <c r="AT61" s="118">
        <v>91667</v>
      </c>
      <c r="AU61" s="118">
        <v>91667</v>
      </c>
      <c r="AV61" s="118">
        <v>91667</v>
      </c>
      <c r="AW61" s="118">
        <v>91667</v>
      </c>
      <c r="AX61" s="118">
        <v>91667</v>
      </c>
      <c r="AY61" s="118">
        <v>91667</v>
      </c>
      <c r="AZ61" s="118">
        <v>91663</v>
      </c>
      <c r="BA61" s="118">
        <v>1100000</v>
      </c>
    </row>
    <row r="62" spans="1:53">
      <c r="A62" s="117" t="s">
        <v>1461</v>
      </c>
      <c r="B62" s="118">
        <v>-48960.739999999991</v>
      </c>
      <c r="C62" s="118">
        <v>-47509.95</v>
      </c>
      <c r="D62" s="118">
        <v>-53248.780000000006</v>
      </c>
      <c r="E62" s="118">
        <v>-53821.84</v>
      </c>
      <c r="F62" s="118">
        <v>-55458.390000000007</v>
      </c>
      <c r="G62" s="118">
        <v>-51120.07</v>
      </c>
      <c r="H62" s="118">
        <v>-50289.600000000006</v>
      </c>
      <c r="I62" s="118">
        <v>-51564.44</v>
      </c>
      <c r="J62" s="118">
        <v>-50483.37</v>
      </c>
      <c r="K62" s="118">
        <v>-48720.36</v>
      </c>
      <c r="L62" s="118">
        <v>-48036.17</v>
      </c>
      <c r="M62" s="118">
        <v>-53514.569999999992</v>
      </c>
      <c r="N62" s="118">
        <v>-612728.27999999991</v>
      </c>
      <c r="O62" s="118">
        <v>-27374.659999999996</v>
      </c>
      <c r="P62" s="118">
        <v>-27374.659999999996</v>
      </c>
      <c r="Q62" s="118">
        <v>-25834.940000000002</v>
      </c>
      <c r="R62" s="118">
        <v>-27436.04</v>
      </c>
      <c r="S62" s="118">
        <v>-27311.03</v>
      </c>
      <c r="T62" s="118">
        <v>-25946.83</v>
      </c>
      <c r="U62" s="118">
        <v>-27374.659999999996</v>
      </c>
      <c r="V62" s="118">
        <v>-27436.04</v>
      </c>
      <c r="W62" s="118">
        <v>-25824.97</v>
      </c>
      <c r="X62" s="118">
        <v>-27363.699999999997</v>
      </c>
      <c r="Y62" s="118">
        <v>-27299.559999999998</v>
      </c>
      <c r="Z62" s="118">
        <v>-25849.879999999997</v>
      </c>
      <c r="AA62" s="118">
        <v>-322426.96999999997</v>
      </c>
      <c r="AB62" s="118">
        <v>0</v>
      </c>
      <c r="AC62" s="118">
        <v>0</v>
      </c>
      <c r="AD62" s="118">
        <v>0</v>
      </c>
      <c r="AE62" s="118">
        <v>0</v>
      </c>
      <c r="AF62" s="118">
        <v>0</v>
      </c>
      <c r="AG62" s="118">
        <v>0</v>
      </c>
      <c r="AH62" s="118">
        <v>0</v>
      </c>
      <c r="AI62" s="118">
        <v>0</v>
      </c>
      <c r="AJ62" s="118">
        <v>0</v>
      </c>
      <c r="AK62" s="118">
        <v>0</v>
      </c>
      <c r="AL62" s="118">
        <v>0</v>
      </c>
      <c r="AM62" s="118">
        <v>0</v>
      </c>
      <c r="AN62" s="118">
        <v>0</v>
      </c>
      <c r="AO62" s="118">
        <v>0</v>
      </c>
      <c r="AP62" s="118">
        <v>0</v>
      </c>
      <c r="AQ62" s="118">
        <v>0</v>
      </c>
      <c r="AR62" s="118">
        <v>0</v>
      </c>
      <c r="AS62" s="118">
        <v>0</v>
      </c>
      <c r="AT62" s="118">
        <v>0</v>
      </c>
      <c r="AU62" s="118">
        <v>0</v>
      </c>
      <c r="AV62" s="118">
        <v>0</v>
      </c>
      <c r="AW62" s="118">
        <v>0</v>
      </c>
      <c r="AX62" s="118">
        <v>0</v>
      </c>
      <c r="AY62" s="118">
        <v>0</v>
      </c>
      <c r="AZ62" s="118">
        <v>0</v>
      </c>
      <c r="BA62" s="118">
        <v>0</v>
      </c>
    </row>
    <row r="63" spans="1:53">
      <c r="A63" s="117" t="s">
        <v>1462</v>
      </c>
      <c r="B63" s="118">
        <v>612</v>
      </c>
      <c r="C63" s="118">
        <v>612</v>
      </c>
      <c r="D63" s="118">
        <v>612</v>
      </c>
      <c r="E63" s="118">
        <v>612</v>
      </c>
      <c r="F63" s="118">
        <v>612</v>
      </c>
      <c r="G63" s="118">
        <v>612</v>
      </c>
      <c r="H63" s="118">
        <v>612</v>
      </c>
      <c r="I63" s="118">
        <v>612</v>
      </c>
      <c r="J63" s="118">
        <v>611</v>
      </c>
      <c r="K63" s="118">
        <v>611</v>
      </c>
      <c r="L63" s="118">
        <v>611</v>
      </c>
      <c r="M63" s="118">
        <v>611</v>
      </c>
      <c r="N63" s="118">
        <v>7340</v>
      </c>
      <c r="O63" s="118">
        <v>0</v>
      </c>
      <c r="P63" s="118">
        <v>0</v>
      </c>
      <c r="Q63" s="118">
        <v>0</v>
      </c>
      <c r="R63" s="118">
        <v>0</v>
      </c>
      <c r="S63" s="118">
        <v>0</v>
      </c>
      <c r="T63" s="118">
        <v>0</v>
      </c>
      <c r="U63" s="118">
        <v>0</v>
      </c>
      <c r="V63" s="118">
        <v>0</v>
      </c>
      <c r="W63" s="118">
        <v>0</v>
      </c>
      <c r="X63" s="118">
        <v>0</v>
      </c>
      <c r="Y63" s="118">
        <v>0</v>
      </c>
      <c r="Z63" s="118">
        <v>0</v>
      </c>
      <c r="AA63" s="118">
        <v>0</v>
      </c>
      <c r="AB63" s="118">
        <v>23500</v>
      </c>
      <c r="AC63" s="118">
        <v>23500</v>
      </c>
      <c r="AD63" s="118">
        <v>23500</v>
      </c>
      <c r="AE63" s="118">
        <v>23500</v>
      </c>
      <c r="AF63" s="118">
        <v>23500</v>
      </c>
      <c r="AG63" s="118">
        <v>23500</v>
      </c>
      <c r="AH63" s="118">
        <v>23500</v>
      </c>
      <c r="AI63" s="118">
        <v>23500</v>
      </c>
      <c r="AJ63" s="118">
        <v>23500</v>
      </c>
      <c r="AK63" s="118">
        <v>23500</v>
      </c>
      <c r="AL63" s="118">
        <v>23500</v>
      </c>
      <c r="AM63" s="118">
        <v>23500</v>
      </c>
      <c r="AN63" s="118">
        <v>282000</v>
      </c>
      <c r="AO63" s="118">
        <v>0</v>
      </c>
      <c r="AP63" s="118">
        <v>0</v>
      </c>
      <c r="AQ63" s="118">
        <v>0</v>
      </c>
      <c r="AR63" s="118">
        <v>0</v>
      </c>
      <c r="AS63" s="118">
        <v>0</v>
      </c>
      <c r="AT63" s="118">
        <v>0</v>
      </c>
      <c r="AU63" s="118">
        <v>0</v>
      </c>
      <c r="AV63" s="118">
        <v>0</v>
      </c>
      <c r="AW63" s="118">
        <v>0</v>
      </c>
      <c r="AX63" s="118">
        <v>0</v>
      </c>
      <c r="AY63" s="118">
        <v>0</v>
      </c>
      <c r="AZ63" s="118">
        <v>0</v>
      </c>
      <c r="BA63" s="118">
        <v>0</v>
      </c>
    </row>
    <row r="64" spans="1:53">
      <c r="A64" s="117" t="s">
        <v>1463</v>
      </c>
      <c r="B64" s="118">
        <v>49886</v>
      </c>
      <c r="C64" s="118">
        <v>36736</v>
      </c>
      <c r="D64" s="118">
        <v>36932</v>
      </c>
      <c r="E64" s="118">
        <v>36419</v>
      </c>
      <c r="F64" s="118">
        <v>37253</v>
      </c>
      <c r="G64" s="118">
        <v>46322</v>
      </c>
      <c r="H64" s="118">
        <v>38820</v>
      </c>
      <c r="I64" s="118">
        <v>38187</v>
      </c>
      <c r="J64" s="118">
        <v>38540</v>
      </c>
      <c r="K64" s="118">
        <v>37149</v>
      </c>
      <c r="L64" s="118">
        <v>38340</v>
      </c>
      <c r="M64" s="118">
        <v>38839</v>
      </c>
      <c r="N64" s="118">
        <v>473423</v>
      </c>
      <c r="O64" s="118">
        <v>3333.33</v>
      </c>
      <c r="P64" s="118">
        <v>3333.33</v>
      </c>
      <c r="Q64" s="118">
        <v>3333.33</v>
      </c>
      <c r="R64" s="118">
        <v>3333.33</v>
      </c>
      <c r="S64" s="118">
        <v>3333.33</v>
      </c>
      <c r="T64" s="118">
        <v>3333.33</v>
      </c>
      <c r="U64" s="118">
        <v>3333.33</v>
      </c>
      <c r="V64" s="118">
        <v>3333.33</v>
      </c>
      <c r="W64" s="118">
        <v>3333.33</v>
      </c>
      <c r="X64" s="118">
        <v>3333.33</v>
      </c>
      <c r="Y64" s="118">
        <v>3333.33</v>
      </c>
      <c r="Z64" s="118">
        <v>3333.33</v>
      </c>
      <c r="AA64" s="118">
        <v>39999.960000000014</v>
      </c>
      <c r="AB64" s="118">
        <v>74533</v>
      </c>
      <c r="AC64" s="118">
        <v>73088.92</v>
      </c>
      <c r="AD64" s="118">
        <v>103307</v>
      </c>
      <c r="AE64" s="118">
        <v>72533</v>
      </c>
      <c r="AF64" s="118">
        <v>72533</v>
      </c>
      <c r="AG64" s="118">
        <v>99307</v>
      </c>
      <c r="AH64" s="118">
        <v>72533</v>
      </c>
      <c r="AI64" s="118">
        <v>72533</v>
      </c>
      <c r="AJ64" s="118">
        <v>99307</v>
      </c>
      <c r="AK64" s="118">
        <v>72533</v>
      </c>
      <c r="AL64" s="118">
        <v>72531</v>
      </c>
      <c r="AM64" s="118">
        <v>97101</v>
      </c>
      <c r="AN64" s="118">
        <v>981839.91999999993</v>
      </c>
      <c r="AO64" s="118">
        <v>55958</v>
      </c>
      <c r="AP64" s="118">
        <v>55833</v>
      </c>
      <c r="AQ64" s="118">
        <v>55833</v>
      </c>
      <c r="AR64" s="118">
        <v>55958</v>
      </c>
      <c r="AS64" s="118">
        <v>55833</v>
      </c>
      <c r="AT64" s="118">
        <v>55833</v>
      </c>
      <c r="AU64" s="118">
        <v>55958</v>
      </c>
      <c r="AV64" s="118">
        <v>55833</v>
      </c>
      <c r="AW64" s="118">
        <v>55833</v>
      </c>
      <c r="AX64" s="118">
        <v>55958</v>
      </c>
      <c r="AY64" s="118">
        <v>55833</v>
      </c>
      <c r="AZ64" s="118">
        <v>55837</v>
      </c>
      <c r="BA64" s="118">
        <v>670500</v>
      </c>
    </row>
    <row r="65" spans="1:53">
      <c r="A65" s="117" t="s">
        <v>1464</v>
      </c>
      <c r="B65" s="118">
        <v>0</v>
      </c>
      <c r="C65" s="118">
        <v>0</v>
      </c>
      <c r="D65" s="118">
        <v>0</v>
      </c>
      <c r="E65" s="118">
        <v>0</v>
      </c>
      <c r="F65" s="118">
        <v>0</v>
      </c>
      <c r="G65" s="118">
        <v>0</v>
      </c>
      <c r="H65" s="118">
        <v>8400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8400</v>
      </c>
      <c r="O65" s="118">
        <v>0</v>
      </c>
      <c r="P65" s="118">
        <v>0</v>
      </c>
      <c r="Q65" s="118">
        <v>0</v>
      </c>
      <c r="R65" s="118">
        <v>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  <c r="Z65" s="118">
        <v>0</v>
      </c>
      <c r="AA65" s="118">
        <v>0</v>
      </c>
      <c r="AB65" s="118">
        <v>0</v>
      </c>
      <c r="AC65" s="118">
        <v>0</v>
      </c>
      <c r="AD65" s="118">
        <v>0</v>
      </c>
      <c r="AE65" s="118">
        <v>0</v>
      </c>
      <c r="AF65" s="118">
        <v>0</v>
      </c>
      <c r="AG65" s="118">
        <v>0</v>
      </c>
      <c r="AH65" s="118">
        <v>0</v>
      </c>
      <c r="AI65" s="118">
        <v>0</v>
      </c>
      <c r="AJ65" s="118">
        <v>0</v>
      </c>
      <c r="AK65" s="118">
        <v>0</v>
      </c>
      <c r="AL65" s="118">
        <v>0</v>
      </c>
      <c r="AM65" s="118">
        <v>0</v>
      </c>
      <c r="AN65" s="118">
        <v>0</v>
      </c>
      <c r="AO65" s="118">
        <v>0</v>
      </c>
      <c r="AP65" s="118">
        <v>0</v>
      </c>
      <c r="AQ65" s="118">
        <v>0</v>
      </c>
      <c r="AR65" s="118">
        <v>0</v>
      </c>
      <c r="AS65" s="118">
        <v>0</v>
      </c>
      <c r="AT65" s="118">
        <v>0</v>
      </c>
      <c r="AU65" s="118">
        <v>0</v>
      </c>
      <c r="AV65" s="118">
        <v>0</v>
      </c>
      <c r="AW65" s="118">
        <v>0</v>
      </c>
      <c r="AX65" s="118">
        <v>0</v>
      </c>
      <c r="AY65" s="118">
        <v>0</v>
      </c>
      <c r="AZ65" s="118">
        <v>0</v>
      </c>
      <c r="BA65" s="118">
        <v>0</v>
      </c>
    </row>
    <row r="66" spans="1:53">
      <c r="A66" s="117" t="s">
        <v>1465</v>
      </c>
      <c r="B66" s="118">
        <v>27893.38</v>
      </c>
      <c r="C66" s="118">
        <v>21971.02</v>
      </c>
      <c r="D66" s="118">
        <v>21581.26</v>
      </c>
      <c r="E66" s="118">
        <v>24714.54</v>
      </c>
      <c r="F66" s="118">
        <v>26856.54</v>
      </c>
      <c r="G66" s="118">
        <v>23394.54</v>
      </c>
      <c r="H66" s="118">
        <v>20727.18</v>
      </c>
      <c r="I66" s="118">
        <v>20668.68</v>
      </c>
      <c r="J66" s="118">
        <v>22976.9</v>
      </c>
      <c r="K66" s="118">
        <v>22841.42</v>
      </c>
      <c r="L66" s="118">
        <v>22694.62</v>
      </c>
      <c r="M66" s="118">
        <v>22077.38</v>
      </c>
      <c r="N66" s="118">
        <v>278397.46000000002</v>
      </c>
      <c r="O66" s="118">
        <v>3037.77</v>
      </c>
      <c r="P66" s="118">
        <v>4494.33</v>
      </c>
      <c r="Q66" s="118">
        <v>4637.79</v>
      </c>
      <c r="R66" s="118">
        <v>5568.91</v>
      </c>
      <c r="S66" s="118">
        <v>3108.91</v>
      </c>
      <c r="T66" s="118">
        <v>5304.91</v>
      </c>
      <c r="U66" s="118">
        <v>2899.47</v>
      </c>
      <c r="V66" s="118">
        <v>3308.22</v>
      </c>
      <c r="W66" s="118">
        <v>10925.85</v>
      </c>
      <c r="X66" s="118">
        <v>2884.93</v>
      </c>
      <c r="Y66" s="118">
        <v>6657.23</v>
      </c>
      <c r="Z66" s="118">
        <v>6451.77</v>
      </c>
      <c r="AA66" s="118">
        <v>59280.090000000011</v>
      </c>
      <c r="AB66" s="118">
        <v>8233</v>
      </c>
      <c r="AC66" s="118">
        <v>8233</v>
      </c>
      <c r="AD66" s="118">
        <v>8233</v>
      </c>
      <c r="AE66" s="118">
        <v>8233</v>
      </c>
      <c r="AF66" s="118">
        <v>8233</v>
      </c>
      <c r="AG66" s="118">
        <v>8233</v>
      </c>
      <c r="AH66" s="118">
        <v>8233</v>
      </c>
      <c r="AI66" s="118">
        <v>8233</v>
      </c>
      <c r="AJ66" s="118">
        <v>8233</v>
      </c>
      <c r="AK66" s="118">
        <v>8233</v>
      </c>
      <c r="AL66" s="118">
        <v>8233</v>
      </c>
      <c r="AM66" s="118">
        <v>8237</v>
      </c>
      <c r="AN66" s="118">
        <v>98800</v>
      </c>
      <c r="AO66" s="118">
        <v>18800</v>
      </c>
      <c r="AP66" s="118">
        <v>18600</v>
      </c>
      <c r="AQ66" s="118">
        <v>18600</v>
      </c>
      <c r="AR66" s="118">
        <v>18600</v>
      </c>
      <c r="AS66" s="118">
        <v>18500</v>
      </c>
      <c r="AT66" s="118">
        <v>18600</v>
      </c>
      <c r="AU66" s="118">
        <v>18500</v>
      </c>
      <c r="AV66" s="118">
        <v>18600</v>
      </c>
      <c r="AW66" s="118">
        <v>18600</v>
      </c>
      <c r="AX66" s="118">
        <v>18600</v>
      </c>
      <c r="AY66" s="118">
        <v>18600</v>
      </c>
      <c r="AZ66" s="118">
        <v>18600</v>
      </c>
      <c r="BA66" s="118">
        <v>223200</v>
      </c>
    </row>
    <row r="67" spans="1:53">
      <c r="A67" s="117" t="s">
        <v>1466</v>
      </c>
      <c r="B67" s="118">
        <v>2106</v>
      </c>
      <c r="C67" s="118">
        <v>327.3</v>
      </c>
      <c r="D67" s="118">
        <v>327.3</v>
      </c>
      <c r="E67" s="118">
        <v>327.3</v>
      </c>
      <c r="F67" s="118">
        <v>327.3</v>
      </c>
      <c r="G67" s="118">
        <v>327.3</v>
      </c>
      <c r="H67" s="118">
        <v>327.3</v>
      </c>
      <c r="I67" s="118">
        <v>327.3</v>
      </c>
      <c r="J67" s="118">
        <v>1539.3</v>
      </c>
      <c r="K67" s="118">
        <v>327.3</v>
      </c>
      <c r="L67" s="118">
        <v>327.3</v>
      </c>
      <c r="M67" s="118">
        <v>327.3</v>
      </c>
      <c r="N67" s="118">
        <v>6918.300000000002</v>
      </c>
      <c r="O67" s="118">
        <v>33</v>
      </c>
      <c r="P67" s="118">
        <v>0.66</v>
      </c>
      <c r="Q67" s="118">
        <v>0.66</v>
      </c>
      <c r="R67" s="118">
        <v>0.66</v>
      </c>
      <c r="S67" s="118">
        <v>0.66</v>
      </c>
      <c r="T67" s="118">
        <v>0.66</v>
      </c>
      <c r="U67" s="118">
        <v>0.66</v>
      </c>
      <c r="V67" s="118">
        <v>0.66</v>
      </c>
      <c r="W67" s="118">
        <v>0.66</v>
      </c>
      <c r="X67" s="118">
        <v>0.66</v>
      </c>
      <c r="Y67" s="118">
        <v>0.66</v>
      </c>
      <c r="Z67" s="118">
        <v>0.66</v>
      </c>
      <c r="AA67" s="118">
        <v>40.259999999999962</v>
      </c>
      <c r="AB67" s="118">
        <v>100</v>
      </c>
      <c r="AC67" s="118">
        <v>100</v>
      </c>
      <c r="AD67" s="118">
        <v>100</v>
      </c>
      <c r="AE67" s="118">
        <v>100</v>
      </c>
      <c r="AF67" s="118">
        <v>100</v>
      </c>
      <c r="AG67" s="118">
        <v>100</v>
      </c>
      <c r="AH67" s="118">
        <v>100</v>
      </c>
      <c r="AI67" s="118">
        <v>100</v>
      </c>
      <c r="AJ67" s="118">
        <v>100</v>
      </c>
      <c r="AK67" s="118">
        <v>100</v>
      </c>
      <c r="AL67" s="118">
        <v>100</v>
      </c>
      <c r="AM67" s="118">
        <v>100</v>
      </c>
      <c r="AN67" s="118">
        <v>1200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</row>
    <row r="68" spans="1:53">
      <c r="A68" s="117" t="s">
        <v>1467</v>
      </c>
      <c r="B68" s="118">
        <v>-60393.39</v>
      </c>
      <c r="C68" s="118">
        <v>-44081.749999999993</v>
      </c>
      <c r="D68" s="118">
        <v>-48093.530000000006</v>
      </c>
      <c r="E68" s="118">
        <v>-51773.380000000005</v>
      </c>
      <c r="F68" s="118">
        <v>-54606.650000000009</v>
      </c>
      <c r="G68" s="118">
        <v>-54932.729999999996</v>
      </c>
      <c r="H68" s="118">
        <v>-55806.060000000012</v>
      </c>
      <c r="I68" s="118">
        <v>-47988.88</v>
      </c>
      <c r="J68" s="118">
        <v>-49436.070000000007</v>
      </c>
      <c r="K68" s="118">
        <v>-46801.990000000005</v>
      </c>
      <c r="L68" s="118">
        <v>-47478.98</v>
      </c>
      <c r="M68" s="118">
        <v>-50786.05</v>
      </c>
      <c r="N68" s="118">
        <v>-612179.46000000008</v>
      </c>
      <c r="O68" s="118">
        <v>-1527.94</v>
      </c>
      <c r="P68" s="118">
        <v>-1857.49</v>
      </c>
      <c r="Q68" s="118">
        <v>-1836.73</v>
      </c>
      <c r="R68" s="118">
        <v>-2509.4499999999998</v>
      </c>
      <c r="S68" s="118">
        <v>-1965.5</v>
      </c>
      <c r="T68" s="118">
        <v>-2220.36</v>
      </c>
      <c r="U68" s="118">
        <v>-1740.1999999999998</v>
      </c>
      <c r="V68" s="118">
        <v>-1753.55</v>
      </c>
      <c r="W68" s="118">
        <v>-3098.22</v>
      </c>
      <c r="X68" s="118">
        <v>-1626.81</v>
      </c>
      <c r="Y68" s="118">
        <v>-2337.38</v>
      </c>
      <c r="Z68" s="118">
        <v>-2203.73</v>
      </c>
      <c r="AA68" s="118">
        <v>-24677.360000000004</v>
      </c>
      <c r="AB68" s="118">
        <v>0</v>
      </c>
      <c r="AC68" s="118">
        <v>0</v>
      </c>
      <c r="AD68" s="118">
        <v>0</v>
      </c>
      <c r="AE68" s="118">
        <v>0</v>
      </c>
      <c r="AF68" s="118">
        <v>0</v>
      </c>
      <c r="AG68" s="118">
        <v>0</v>
      </c>
      <c r="AH68" s="118">
        <v>0</v>
      </c>
      <c r="AI68" s="118">
        <v>0</v>
      </c>
      <c r="AJ68" s="118">
        <v>0</v>
      </c>
      <c r="AK68" s="118">
        <v>0</v>
      </c>
      <c r="AL68" s="118">
        <v>0</v>
      </c>
      <c r="AM68" s="118">
        <v>0</v>
      </c>
      <c r="AN68" s="118">
        <v>0</v>
      </c>
      <c r="AO68" s="118">
        <v>0</v>
      </c>
      <c r="AP68" s="118">
        <v>0</v>
      </c>
      <c r="AQ68" s="118">
        <v>0</v>
      </c>
      <c r="AR68" s="118">
        <v>0</v>
      </c>
      <c r="AS68" s="118">
        <v>0</v>
      </c>
      <c r="AT68" s="118">
        <v>0</v>
      </c>
      <c r="AU68" s="118">
        <v>0</v>
      </c>
      <c r="AV68" s="118">
        <v>0</v>
      </c>
      <c r="AW68" s="118">
        <v>0</v>
      </c>
      <c r="AX68" s="118">
        <v>0</v>
      </c>
      <c r="AY68" s="118">
        <v>0</v>
      </c>
      <c r="AZ68" s="118">
        <v>0</v>
      </c>
      <c r="BA68" s="118">
        <v>0</v>
      </c>
    </row>
    <row r="69" spans="1:53">
      <c r="A69" s="117" t="s">
        <v>1468</v>
      </c>
      <c r="B69" s="118">
        <v>0</v>
      </c>
      <c r="C69" s="118">
        <v>0</v>
      </c>
      <c r="D69" s="118">
        <v>0</v>
      </c>
      <c r="E69" s="118">
        <v>0</v>
      </c>
      <c r="F69" s="118">
        <v>0</v>
      </c>
      <c r="G69" s="118">
        <v>0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  <c r="N69" s="118">
        <v>0</v>
      </c>
      <c r="O69" s="118">
        <v>1000</v>
      </c>
      <c r="P69" s="118">
        <v>1800</v>
      </c>
      <c r="Q69" s="118">
        <v>3000</v>
      </c>
      <c r="R69" s="118">
        <v>8000</v>
      </c>
      <c r="S69" s="118">
        <v>10000</v>
      </c>
      <c r="T69" s="118">
        <v>7000</v>
      </c>
      <c r="U69" s="118">
        <v>7000</v>
      </c>
      <c r="V69" s="118">
        <v>4000</v>
      </c>
      <c r="W69" s="118">
        <v>3500</v>
      </c>
      <c r="X69" s="118">
        <v>2500</v>
      </c>
      <c r="Y69" s="118">
        <v>1500</v>
      </c>
      <c r="Z69" s="118">
        <v>1600</v>
      </c>
      <c r="AA69" s="118">
        <v>50900</v>
      </c>
      <c r="AB69" s="118">
        <v>0</v>
      </c>
      <c r="AC69" s="118">
        <v>0</v>
      </c>
      <c r="AD69" s="118">
        <v>0</v>
      </c>
      <c r="AE69" s="118">
        <v>0</v>
      </c>
      <c r="AF69" s="118">
        <v>0</v>
      </c>
      <c r="AG69" s="118">
        <v>0</v>
      </c>
      <c r="AH69" s="118">
        <v>0</v>
      </c>
      <c r="AI69" s="118">
        <v>0</v>
      </c>
      <c r="AJ69" s="118">
        <v>0</v>
      </c>
      <c r="AK69" s="118">
        <v>0</v>
      </c>
      <c r="AL69" s="118">
        <v>0</v>
      </c>
      <c r="AM69" s="118">
        <v>0</v>
      </c>
      <c r="AN69" s="118">
        <v>0</v>
      </c>
      <c r="AO69" s="118">
        <v>0</v>
      </c>
      <c r="AP69" s="118">
        <v>0</v>
      </c>
      <c r="AQ69" s="118">
        <v>0</v>
      </c>
      <c r="AR69" s="118">
        <v>0</v>
      </c>
      <c r="AS69" s="118">
        <v>0</v>
      </c>
      <c r="AT69" s="118">
        <v>0</v>
      </c>
      <c r="AU69" s="118">
        <v>0</v>
      </c>
      <c r="AV69" s="118">
        <v>0</v>
      </c>
      <c r="AW69" s="118">
        <v>0</v>
      </c>
      <c r="AX69" s="118">
        <v>0</v>
      </c>
      <c r="AY69" s="118">
        <v>0</v>
      </c>
      <c r="AZ69" s="118">
        <v>0</v>
      </c>
      <c r="BA69" s="118">
        <v>0</v>
      </c>
    </row>
    <row r="70" spans="1:53">
      <c r="A70" s="117" t="s">
        <v>1469</v>
      </c>
      <c r="B70" s="118">
        <v>24889.439999999999</v>
      </c>
      <c r="C70" s="118">
        <v>24889.439999999999</v>
      </c>
      <c r="D70" s="118">
        <v>24889.439999999999</v>
      </c>
      <c r="E70" s="118">
        <v>24889.439999999999</v>
      </c>
      <c r="F70" s="118">
        <v>24889.439999999999</v>
      </c>
      <c r="G70" s="118">
        <v>24889.439999999999</v>
      </c>
      <c r="H70" s="118">
        <v>24889.439999999999</v>
      </c>
      <c r="I70" s="118">
        <v>24889.439999999999</v>
      </c>
      <c r="J70" s="118">
        <v>24889.439999999999</v>
      </c>
      <c r="K70" s="118">
        <v>25809.439999999999</v>
      </c>
      <c r="L70" s="118">
        <v>25809.439999999999</v>
      </c>
      <c r="M70" s="118">
        <v>25809.439999999999</v>
      </c>
      <c r="N70" s="118">
        <v>301433.27999999997</v>
      </c>
      <c r="O70" s="118">
        <v>4869.67</v>
      </c>
      <c r="P70" s="118">
        <v>4869.67</v>
      </c>
      <c r="Q70" s="118">
        <v>4869.67</v>
      </c>
      <c r="R70" s="118">
        <v>4869.67</v>
      </c>
      <c r="S70" s="118">
        <v>4869.67</v>
      </c>
      <c r="T70" s="118">
        <v>4869.67</v>
      </c>
      <c r="U70" s="118">
        <v>4869.67</v>
      </c>
      <c r="V70" s="118">
        <v>4869.67</v>
      </c>
      <c r="W70" s="118">
        <v>4869.67</v>
      </c>
      <c r="X70" s="118">
        <v>5049.67</v>
      </c>
      <c r="Y70" s="118">
        <v>5049.67</v>
      </c>
      <c r="Z70" s="118">
        <v>5049.67</v>
      </c>
      <c r="AA70" s="118">
        <v>58976.039999999986</v>
      </c>
      <c r="AB70" s="118">
        <v>0</v>
      </c>
      <c r="AC70" s="118">
        <v>0</v>
      </c>
      <c r="AD70" s="118">
        <v>0</v>
      </c>
      <c r="AE70" s="118">
        <v>0</v>
      </c>
      <c r="AF70" s="118">
        <v>0</v>
      </c>
      <c r="AG70" s="118">
        <v>0</v>
      </c>
      <c r="AH70" s="118">
        <v>0</v>
      </c>
      <c r="AI70" s="118">
        <v>0</v>
      </c>
      <c r="AJ70" s="118">
        <v>0</v>
      </c>
      <c r="AK70" s="118">
        <v>0</v>
      </c>
      <c r="AL70" s="118">
        <v>0</v>
      </c>
      <c r="AM70" s="118">
        <v>0</v>
      </c>
      <c r="AN70" s="118">
        <v>0</v>
      </c>
      <c r="AO70" s="118">
        <v>0</v>
      </c>
      <c r="AP70" s="118">
        <v>0</v>
      </c>
      <c r="AQ70" s="118">
        <v>0</v>
      </c>
      <c r="AR70" s="118">
        <v>0</v>
      </c>
      <c r="AS70" s="118">
        <v>0</v>
      </c>
      <c r="AT70" s="118">
        <v>0</v>
      </c>
      <c r="AU70" s="118">
        <v>0</v>
      </c>
      <c r="AV70" s="118">
        <v>0</v>
      </c>
      <c r="AW70" s="118">
        <v>0</v>
      </c>
      <c r="AX70" s="118">
        <v>0</v>
      </c>
      <c r="AY70" s="118">
        <v>0</v>
      </c>
      <c r="AZ70" s="118">
        <v>0</v>
      </c>
      <c r="BA70" s="118">
        <v>0</v>
      </c>
    </row>
    <row r="71" spans="1:53">
      <c r="A71" s="119" t="s">
        <v>1470</v>
      </c>
      <c r="B71" s="120">
        <v>91366.960000000021</v>
      </c>
      <c r="C71" s="120">
        <v>88278.330000000016</v>
      </c>
      <c r="D71" s="120">
        <v>78333.959999999977</v>
      </c>
      <c r="E71" s="120">
        <v>76701.33</v>
      </c>
      <c r="F71" s="120">
        <v>75207.510000000009</v>
      </c>
      <c r="G71" s="120">
        <v>84826.750000000029</v>
      </c>
      <c r="H71" s="120">
        <v>83014.53</v>
      </c>
      <c r="I71" s="120">
        <v>80465.37000000001</v>
      </c>
      <c r="J71" s="120">
        <v>83971.469999999987</v>
      </c>
      <c r="K71" s="120">
        <v>86550.080000000002</v>
      </c>
      <c r="L71" s="120">
        <v>87601.48</v>
      </c>
      <c r="M71" s="120">
        <v>78697.770000000019</v>
      </c>
      <c r="N71" s="120">
        <v>995015.54</v>
      </c>
      <c r="O71" s="120">
        <v>36946.390000000007</v>
      </c>
      <c r="P71" s="120">
        <v>38841.060000000012</v>
      </c>
      <c r="Q71" s="120">
        <v>41745</v>
      </c>
      <c r="R71" s="120">
        <v>45402.3</v>
      </c>
      <c r="S71" s="120">
        <v>45611.26</v>
      </c>
      <c r="T71" s="120">
        <v>45916.600000000006</v>
      </c>
      <c r="U71" s="120">
        <v>42563.490000000005</v>
      </c>
      <c r="V71" s="120">
        <v>39897.510000000009</v>
      </c>
      <c r="W71" s="120">
        <v>47281.54</v>
      </c>
      <c r="X71" s="120">
        <v>38353.300000000003</v>
      </c>
      <c r="Y71" s="120">
        <v>40479.170000000006</v>
      </c>
      <c r="Z71" s="120">
        <v>41957.04</v>
      </c>
      <c r="AA71" s="120">
        <v>504994.66</v>
      </c>
      <c r="AB71" s="120">
        <v>557960</v>
      </c>
      <c r="AC71" s="120">
        <v>553215.92000000004</v>
      </c>
      <c r="AD71" s="120">
        <v>583434</v>
      </c>
      <c r="AE71" s="120">
        <v>552460</v>
      </c>
      <c r="AF71" s="120">
        <v>552460</v>
      </c>
      <c r="AG71" s="120">
        <v>578584</v>
      </c>
      <c r="AH71" s="120">
        <v>552560</v>
      </c>
      <c r="AI71" s="120">
        <v>552460</v>
      </c>
      <c r="AJ71" s="120">
        <v>579234</v>
      </c>
      <c r="AK71" s="120">
        <v>552460</v>
      </c>
      <c r="AL71" s="120">
        <v>552458</v>
      </c>
      <c r="AM71" s="120">
        <v>577032</v>
      </c>
      <c r="AN71" s="120">
        <v>6744317.9199999999</v>
      </c>
      <c r="AO71" s="120">
        <v>178425</v>
      </c>
      <c r="AP71" s="120">
        <v>178100</v>
      </c>
      <c r="AQ71" s="120">
        <v>178100</v>
      </c>
      <c r="AR71" s="120">
        <v>178225</v>
      </c>
      <c r="AS71" s="120">
        <v>178000</v>
      </c>
      <c r="AT71" s="120">
        <v>178100</v>
      </c>
      <c r="AU71" s="120">
        <v>178125</v>
      </c>
      <c r="AV71" s="120">
        <v>178100</v>
      </c>
      <c r="AW71" s="120">
        <v>178100</v>
      </c>
      <c r="AX71" s="120">
        <v>178225</v>
      </c>
      <c r="AY71" s="120">
        <v>173100</v>
      </c>
      <c r="AZ71" s="120">
        <v>173100</v>
      </c>
      <c r="BA71" s="120">
        <v>2127700</v>
      </c>
    </row>
    <row r="72" spans="1:53">
      <c r="A72" s="117" t="s">
        <v>1471</v>
      </c>
      <c r="B72" s="118">
        <v>120190.04000000001</v>
      </c>
      <c r="C72" s="118">
        <v>120190.04000000001</v>
      </c>
      <c r="D72" s="118">
        <v>120190.04000000001</v>
      </c>
      <c r="E72" s="118">
        <v>120190.04000000001</v>
      </c>
      <c r="F72" s="118">
        <v>120190.04000000001</v>
      </c>
      <c r="G72" s="118">
        <v>120190.04000000001</v>
      </c>
      <c r="H72" s="118">
        <v>120190.04000000001</v>
      </c>
      <c r="I72" s="118">
        <v>142566.79</v>
      </c>
      <c r="J72" s="118">
        <v>142566.79</v>
      </c>
      <c r="K72" s="118">
        <v>142566.79</v>
      </c>
      <c r="L72" s="118">
        <v>142580.59</v>
      </c>
      <c r="M72" s="118">
        <v>142570.39000000001</v>
      </c>
      <c r="N72" s="118">
        <v>1554181.6300000004</v>
      </c>
      <c r="O72" s="118">
        <v>9736.24</v>
      </c>
      <c r="P72" s="118">
        <v>9736.24</v>
      </c>
      <c r="Q72" s="118">
        <v>9736.24</v>
      </c>
      <c r="R72" s="118">
        <v>9736.24</v>
      </c>
      <c r="S72" s="118">
        <v>9736.24</v>
      </c>
      <c r="T72" s="118">
        <v>9736.24</v>
      </c>
      <c r="U72" s="118">
        <v>9736.24</v>
      </c>
      <c r="V72" s="118">
        <v>10728.99</v>
      </c>
      <c r="W72" s="118">
        <v>10728.99</v>
      </c>
      <c r="X72" s="118">
        <v>10728.99</v>
      </c>
      <c r="Y72" s="118">
        <v>11037.19</v>
      </c>
      <c r="Z72" s="118">
        <v>10729.83</v>
      </c>
      <c r="AA72" s="118">
        <v>122107.67000000001</v>
      </c>
      <c r="AB72" s="118">
        <v>9373</v>
      </c>
      <c r="AC72" s="118">
        <v>9373</v>
      </c>
      <c r="AD72" s="118">
        <v>9373</v>
      </c>
      <c r="AE72" s="118">
        <v>9373</v>
      </c>
      <c r="AF72" s="118">
        <v>9373</v>
      </c>
      <c r="AG72" s="118">
        <v>9373</v>
      </c>
      <c r="AH72" s="118">
        <v>9373</v>
      </c>
      <c r="AI72" s="118">
        <v>9373</v>
      </c>
      <c r="AJ72" s="118">
        <v>9373</v>
      </c>
      <c r="AK72" s="118">
        <v>9373</v>
      </c>
      <c r="AL72" s="118">
        <v>9373</v>
      </c>
      <c r="AM72" s="118">
        <v>9373</v>
      </c>
      <c r="AN72" s="118">
        <v>112476</v>
      </c>
      <c r="AO72" s="118">
        <v>1000</v>
      </c>
      <c r="AP72" s="118">
        <v>1000</v>
      </c>
      <c r="AQ72" s="118">
        <v>1000</v>
      </c>
      <c r="AR72" s="118">
        <v>1000</v>
      </c>
      <c r="AS72" s="118">
        <v>1000</v>
      </c>
      <c r="AT72" s="118">
        <v>1000</v>
      </c>
      <c r="AU72" s="118">
        <v>1000</v>
      </c>
      <c r="AV72" s="118">
        <v>1000</v>
      </c>
      <c r="AW72" s="118">
        <v>1000</v>
      </c>
      <c r="AX72" s="118">
        <v>1000</v>
      </c>
      <c r="AY72" s="118">
        <v>1000</v>
      </c>
      <c r="AZ72" s="118">
        <v>1000</v>
      </c>
      <c r="BA72" s="118">
        <v>12000</v>
      </c>
    </row>
    <row r="73" spans="1:53">
      <c r="A73" s="117" t="s">
        <v>1472</v>
      </c>
      <c r="B73" s="118">
        <v>-133466.93999999997</v>
      </c>
      <c r="C73" s="118">
        <v>-133466.93999999997</v>
      </c>
      <c r="D73" s="118">
        <v>-133466.93999999997</v>
      </c>
      <c r="E73" s="118">
        <v>-133466.93999999997</v>
      </c>
      <c r="F73" s="118">
        <v>-133464.36999999997</v>
      </c>
      <c r="G73" s="118">
        <v>-134561.46999999997</v>
      </c>
      <c r="H73" s="118">
        <v>-133464.98999999996</v>
      </c>
      <c r="I73" s="118">
        <v>-145986.79</v>
      </c>
      <c r="J73" s="118">
        <v>-145984.55999999997</v>
      </c>
      <c r="K73" s="118">
        <v>-145984.55999999997</v>
      </c>
      <c r="L73" s="118">
        <v>-145996.00999999998</v>
      </c>
      <c r="M73" s="118">
        <v>-147083.32999999999</v>
      </c>
      <c r="N73" s="118">
        <v>-1666393.84</v>
      </c>
      <c r="O73" s="118">
        <v>-9543.2100000000009</v>
      </c>
      <c r="P73" s="118">
        <v>-9543.2100000000009</v>
      </c>
      <c r="Q73" s="118">
        <v>-9543.2100000000009</v>
      </c>
      <c r="R73" s="118">
        <v>-9543.2100000000009</v>
      </c>
      <c r="S73" s="118">
        <v>-9543.2100000000009</v>
      </c>
      <c r="T73" s="118">
        <v>-9543.2100000000009</v>
      </c>
      <c r="U73" s="118">
        <v>-9543.2100000000009</v>
      </c>
      <c r="V73" s="118">
        <v>-10281.02</v>
      </c>
      <c r="W73" s="118">
        <v>-10281.02</v>
      </c>
      <c r="X73" s="118">
        <v>-10281.02</v>
      </c>
      <c r="Y73" s="118">
        <v>-10536.76</v>
      </c>
      <c r="Z73" s="118">
        <v>-10283.6</v>
      </c>
      <c r="AA73" s="118">
        <v>-118465.89000000001</v>
      </c>
      <c r="AB73" s="118">
        <v>0</v>
      </c>
      <c r="AC73" s="118">
        <v>0</v>
      </c>
      <c r="AD73" s="118">
        <v>0</v>
      </c>
      <c r="AE73" s="118">
        <v>0</v>
      </c>
      <c r="AF73" s="118">
        <v>0</v>
      </c>
      <c r="AG73" s="118">
        <v>0</v>
      </c>
      <c r="AH73" s="118">
        <v>0</v>
      </c>
      <c r="AI73" s="118">
        <v>0</v>
      </c>
      <c r="AJ73" s="118">
        <v>0</v>
      </c>
      <c r="AK73" s="118">
        <v>0</v>
      </c>
      <c r="AL73" s="118">
        <v>0</v>
      </c>
      <c r="AM73" s="118">
        <v>0</v>
      </c>
      <c r="AN73" s="118">
        <v>0</v>
      </c>
      <c r="AO73" s="118">
        <v>0</v>
      </c>
      <c r="AP73" s="118">
        <v>0</v>
      </c>
      <c r="AQ73" s="118">
        <v>0</v>
      </c>
      <c r="AR73" s="118">
        <v>0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0</v>
      </c>
      <c r="AZ73" s="118">
        <v>0</v>
      </c>
      <c r="BA73" s="118">
        <v>0</v>
      </c>
    </row>
    <row r="74" spans="1:53">
      <c r="A74" s="117" t="s">
        <v>1473</v>
      </c>
      <c r="B74" s="118">
        <v>126317.29</v>
      </c>
      <c r="C74" s="118">
        <v>126317.29</v>
      </c>
      <c r="D74" s="118">
        <v>126317.29</v>
      </c>
      <c r="E74" s="118">
        <v>126317.29</v>
      </c>
      <c r="F74" s="118">
        <v>126312.29</v>
      </c>
      <c r="G74" s="118">
        <v>126312.29</v>
      </c>
      <c r="H74" s="118">
        <v>126313.29</v>
      </c>
      <c r="I74" s="118">
        <v>126313.29</v>
      </c>
      <c r="J74" s="118">
        <v>126309.29</v>
      </c>
      <c r="K74" s="118">
        <v>126309.29</v>
      </c>
      <c r="L74" s="118">
        <v>126309.29</v>
      </c>
      <c r="M74" s="118">
        <v>126311.81</v>
      </c>
      <c r="N74" s="118">
        <v>1515760.0000000002</v>
      </c>
      <c r="O74" s="118">
        <v>6309.9199999999992</v>
      </c>
      <c r="P74" s="118">
        <v>6309.9199999999992</v>
      </c>
      <c r="Q74" s="118">
        <v>6309.9199999999992</v>
      </c>
      <c r="R74" s="118">
        <v>6309.9199999999992</v>
      </c>
      <c r="S74" s="118">
        <v>6309.9199999999992</v>
      </c>
      <c r="T74" s="118">
        <v>6309.9199999999992</v>
      </c>
      <c r="U74" s="118">
        <v>6309.9199999999992</v>
      </c>
      <c r="V74" s="118">
        <v>6309.9199999999992</v>
      </c>
      <c r="W74" s="118">
        <v>6309.9199999999992</v>
      </c>
      <c r="X74" s="118">
        <v>6309.9199999999992</v>
      </c>
      <c r="Y74" s="118">
        <v>6309.9199999999992</v>
      </c>
      <c r="Z74" s="118">
        <v>6313.1600000000008</v>
      </c>
      <c r="AA74" s="118">
        <v>75722.28</v>
      </c>
      <c r="AB74" s="118">
        <v>10657</v>
      </c>
      <c r="AC74" s="118">
        <v>10657</v>
      </c>
      <c r="AD74" s="118">
        <v>10657</v>
      </c>
      <c r="AE74" s="118">
        <v>10657</v>
      </c>
      <c r="AF74" s="118">
        <v>10657</v>
      </c>
      <c r="AG74" s="118">
        <v>10657</v>
      </c>
      <c r="AH74" s="118">
        <v>10657</v>
      </c>
      <c r="AI74" s="118">
        <v>10657</v>
      </c>
      <c r="AJ74" s="118">
        <v>10657</v>
      </c>
      <c r="AK74" s="118">
        <v>10657</v>
      </c>
      <c r="AL74" s="118">
        <v>10657</v>
      </c>
      <c r="AM74" s="118">
        <v>10656</v>
      </c>
      <c r="AN74" s="118">
        <v>127883</v>
      </c>
      <c r="AO74" s="118">
        <v>500</v>
      </c>
      <c r="AP74" s="118">
        <v>500</v>
      </c>
      <c r="AQ74" s="118">
        <v>500</v>
      </c>
      <c r="AR74" s="118">
        <v>500</v>
      </c>
      <c r="AS74" s="118">
        <v>500</v>
      </c>
      <c r="AT74" s="118">
        <v>500</v>
      </c>
      <c r="AU74" s="118">
        <v>500</v>
      </c>
      <c r="AV74" s="118">
        <v>500</v>
      </c>
      <c r="AW74" s="118">
        <v>500</v>
      </c>
      <c r="AX74" s="118">
        <v>500</v>
      </c>
      <c r="AY74" s="118">
        <v>500</v>
      </c>
      <c r="AZ74" s="118">
        <v>500</v>
      </c>
      <c r="BA74" s="118">
        <v>6000</v>
      </c>
    </row>
    <row r="75" spans="1:53">
      <c r="A75" s="117" t="s">
        <v>1474</v>
      </c>
      <c r="B75" s="118">
        <v>742</v>
      </c>
      <c r="C75" s="118">
        <v>742</v>
      </c>
      <c r="D75" s="118">
        <v>742</v>
      </c>
      <c r="E75" s="118">
        <v>742</v>
      </c>
      <c r="F75" s="118">
        <v>742</v>
      </c>
      <c r="G75" s="118">
        <v>742</v>
      </c>
      <c r="H75" s="118">
        <v>742</v>
      </c>
      <c r="I75" s="118">
        <v>742</v>
      </c>
      <c r="J75" s="118">
        <v>741</v>
      </c>
      <c r="K75" s="118">
        <v>741</v>
      </c>
      <c r="L75" s="118">
        <v>741</v>
      </c>
      <c r="M75" s="118">
        <v>741</v>
      </c>
      <c r="N75" s="118">
        <v>8900</v>
      </c>
      <c r="O75" s="118">
        <v>62</v>
      </c>
      <c r="P75" s="118">
        <v>62</v>
      </c>
      <c r="Q75" s="118">
        <v>62</v>
      </c>
      <c r="R75" s="118">
        <v>62</v>
      </c>
      <c r="S75" s="118">
        <v>62</v>
      </c>
      <c r="T75" s="118">
        <v>62</v>
      </c>
      <c r="U75" s="118">
        <v>62</v>
      </c>
      <c r="V75" s="118">
        <v>62</v>
      </c>
      <c r="W75" s="118">
        <v>62</v>
      </c>
      <c r="X75" s="118">
        <v>62</v>
      </c>
      <c r="Y75" s="118">
        <v>62</v>
      </c>
      <c r="Z75" s="118">
        <v>62</v>
      </c>
      <c r="AA75" s="118">
        <v>744</v>
      </c>
      <c r="AB75" s="118">
        <v>0</v>
      </c>
      <c r="AC75" s="118">
        <v>0</v>
      </c>
      <c r="AD75" s="118">
        <v>0</v>
      </c>
      <c r="AE75" s="118">
        <v>0</v>
      </c>
      <c r="AF75" s="118">
        <v>0</v>
      </c>
      <c r="AG75" s="118">
        <v>0</v>
      </c>
      <c r="AH75" s="118">
        <v>0</v>
      </c>
      <c r="AI75" s="118">
        <v>0</v>
      </c>
      <c r="AJ75" s="118">
        <v>0</v>
      </c>
      <c r="AK75" s="118">
        <v>0</v>
      </c>
      <c r="AL75" s="118">
        <v>0</v>
      </c>
      <c r="AM75" s="118">
        <v>0</v>
      </c>
      <c r="AN75" s="118">
        <v>0</v>
      </c>
      <c r="AO75" s="118">
        <v>0</v>
      </c>
      <c r="AP75" s="118">
        <v>0</v>
      </c>
      <c r="AQ75" s="118">
        <v>0</v>
      </c>
      <c r="AR75" s="118">
        <v>0</v>
      </c>
      <c r="AS75" s="118">
        <v>0</v>
      </c>
      <c r="AT75" s="118">
        <v>0</v>
      </c>
      <c r="AU75" s="118">
        <v>0</v>
      </c>
      <c r="AV75" s="118">
        <v>0</v>
      </c>
      <c r="AW75" s="118">
        <v>0</v>
      </c>
      <c r="AX75" s="118">
        <v>0</v>
      </c>
      <c r="AY75" s="118">
        <v>0</v>
      </c>
      <c r="AZ75" s="118">
        <v>0</v>
      </c>
      <c r="BA75" s="118">
        <v>0</v>
      </c>
    </row>
    <row r="76" spans="1:53">
      <c r="A76" s="117" t="s">
        <v>1475</v>
      </c>
      <c r="B76" s="118">
        <v>39640</v>
      </c>
      <c r="C76" s="118">
        <v>39640</v>
      </c>
      <c r="D76" s="118">
        <v>39640</v>
      </c>
      <c r="E76" s="118">
        <v>39640</v>
      </c>
      <c r="F76" s="118">
        <v>39640</v>
      </c>
      <c r="G76" s="118">
        <v>39640</v>
      </c>
      <c r="H76" s="118">
        <v>39640</v>
      </c>
      <c r="I76" s="118">
        <v>48441</v>
      </c>
      <c r="J76" s="118">
        <v>48441</v>
      </c>
      <c r="K76" s="118">
        <v>48441</v>
      </c>
      <c r="L76" s="118">
        <v>48441</v>
      </c>
      <c r="M76" s="118">
        <v>48441</v>
      </c>
      <c r="N76" s="118">
        <v>519685</v>
      </c>
      <c r="O76" s="118">
        <v>0</v>
      </c>
      <c r="P76" s="118">
        <v>0</v>
      </c>
      <c r="Q76" s="118">
        <v>0</v>
      </c>
      <c r="R76" s="118">
        <v>0</v>
      </c>
      <c r="S76" s="118">
        <v>0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0</v>
      </c>
      <c r="AA76" s="118">
        <v>0</v>
      </c>
      <c r="AB76" s="118">
        <v>800</v>
      </c>
      <c r="AC76" s="118">
        <v>800</v>
      </c>
      <c r="AD76" s="118">
        <v>800</v>
      </c>
      <c r="AE76" s="118">
        <v>800</v>
      </c>
      <c r="AF76" s="118">
        <v>800</v>
      </c>
      <c r="AG76" s="118">
        <v>800</v>
      </c>
      <c r="AH76" s="118">
        <v>800</v>
      </c>
      <c r="AI76" s="118">
        <v>800</v>
      </c>
      <c r="AJ76" s="118">
        <v>800</v>
      </c>
      <c r="AK76" s="118">
        <v>800</v>
      </c>
      <c r="AL76" s="118">
        <v>800</v>
      </c>
      <c r="AM76" s="118">
        <v>800</v>
      </c>
      <c r="AN76" s="118">
        <v>9600</v>
      </c>
      <c r="AO76" s="118">
        <v>0</v>
      </c>
      <c r="AP76" s="118">
        <v>0</v>
      </c>
      <c r="AQ76" s="118">
        <v>0</v>
      </c>
      <c r="AR76" s="118">
        <v>0</v>
      </c>
      <c r="AS76" s="118">
        <v>0</v>
      </c>
      <c r="AT76" s="118">
        <v>0</v>
      </c>
      <c r="AU76" s="118">
        <v>0</v>
      </c>
      <c r="AV76" s="118">
        <v>0</v>
      </c>
      <c r="AW76" s="118">
        <v>0</v>
      </c>
      <c r="AX76" s="118">
        <v>0</v>
      </c>
      <c r="AY76" s="118">
        <v>0</v>
      </c>
      <c r="AZ76" s="118">
        <v>0</v>
      </c>
      <c r="BA76" s="118">
        <v>0</v>
      </c>
    </row>
    <row r="77" spans="1:53">
      <c r="A77" s="117" t="s">
        <v>1476</v>
      </c>
      <c r="B77" s="118">
        <v>25144</v>
      </c>
      <c r="C77" s="118">
        <v>25007</v>
      </c>
      <c r="D77" s="118">
        <v>25174</v>
      </c>
      <c r="E77" s="118">
        <v>24682</v>
      </c>
      <c r="F77" s="118">
        <v>25292</v>
      </c>
      <c r="G77" s="118">
        <v>26472</v>
      </c>
      <c r="H77" s="118">
        <v>24798</v>
      </c>
      <c r="I77" s="118">
        <v>25595</v>
      </c>
      <c r="J77" s="118">
        <v>27192</v>
      </c>
      <c r="K77" s="118">
        <v>26035</v>
      </c>
      <c r="L77" s="118">
        <v>24902</v>
      </c>
      <c r="M77" s="118">
        <v>25598</v>
      </c>
      <c r="N77" s="118">
        <v>305891</v>
      </c>
      <c r="O77" s="118">
        <v>21</v>
      </c>
      <c r="P77" s="118">
        <v>21</v>
      </c>
      <c r="Q77" s="118">
        <v>21</v>
      </c>
      <c r="R77" s="118">
        <v>21</v>
      </c>
      <c r="S77" s="118">
        <v>21</v>
      </c>
      <c r="T77" s="118">
        <v>21</v>
      </c>
      <c r="U77" s="118">
        <v>21</v>
      </c>
      <c r="V77" s="118">
        <v>21</v>
      </c>
      <c r="W77" s="118">
        <v>21</v>
      </c>
      <c r="X77" s="118">
        <v>21</v>
      </c>
      <c r="Y77" s="118">
        <v>21</v>
      </c>
      <c r="Z77" s="118">
        <v>21</v>
      </c>
      <c r="AA77" s="118">
        <v>252</v>
      </c>
      <c r="AB77" s="118">
        <v>1505</v>
      </c>
      <c r="AC77" s="118">
        <v>1505</v>
      </c>
      <c r="AD77" s="118">
        <v>1505</v>
      </c>
      <c r="AE77" s="118">
        <v>1505</v>
      </c>
      <c r="AF77" s="118">
        <v>1505</v>
      </c>
      <c r="AG77" s="118">
        <v>1505</v>
      </c>
      <c r="AH77" s="118">
        <v>1505</v>
      </c>
      <c r="AI77" s="118">
        <v>1505</v>
      </c>
      <c r="AJ77" s="118">
        <v>1505</v>
      </c>
      <c r="AK77" s="118">
        <v>1505</v>
      </c>
      <c r="AL77" s="118">
        <v>1505</v>
      </c>
      <c r="AM77" s="118">
        <v>1500</v>
      </c>
      <c r="AN77" s="118">
        <v>18055</v>
      </c>
      <c r="AO77" s="118">
        <v>0</v>
      </c>
      <c r="AP77" s="118">
        <v>0</v>
      </c>
      <c r="AQ77" s="118">
        <v>0</v>
      </c>
      <c r="AR77" s="118">
        <v>0</v>
      </c>
      <c r="AS77" s="118">
        <v>0</v>
      </c>
      <c r="AT77" s="118">
        <v>0</v>
      </c>
      <c r="AU77" s="118">
        <v>0</v>
      </c>
      <c r="AV77" s="118">
        <v>0</v>
      </c>
      <c r="AW77" s="118">
        <v>0</v>
      </c>
      <c r="AX77" s="118">
        <v>0</v>
      </c>
      <c r="AY77" s="118">
        <v>0</v>
      </c>
      <c r="AZ77" s="118">
        <v>0</v>
      </c>
      <c r="BA77" s="118">
        <v>0</v>
      </c>
    </row>
    <row r="78" spans="1:53">
      <c r="A78" s="117" t="s">
        <v>1477</v>
      </c>
      <c r="B78" s="118">
        <v>-89407.459999999992</v>
      </c>
      <c r="C78" s="118">
        <v>-89273.2</v>
      </c>
      <c r="D78" s="118">
        <v>-89436.86</v>
      </c>
      <c r="E78" s="118">
        <v>-88954.7</v>
      </c>
      <c r="F78" s="118">
        <v>-89552.5</v>
      </c>
      <c r="G78" s="118">
        <v>-90708.9</v>
      </c>
      <c r="H78" s="118">
        <v>-89068.38</v>
      </c>
      <c r="I78" s="118">
        <v>-98474.420000000013</v>
      </c>
      <c r="J78" s="118">
        <v>-100038.5</v>
      </c>
      <c r="K78" s="118">
        <v>-98904.639999999985</v>
      </c>
      <c r="L78" s="118">
        <v>-97794.299999999988</v>
      </c>
      <c r="M78" s="118">
        <v>-98476.37999999999</v>
      </c>
      <c r="N78" s="118">
        <v>-1120090.24</v>
      </c>
      <c r="O78" s="118">
        <v>-516.08999999999992</v>
      </c>
      <c r="P78" s="118">
        <v>-516.08999999999992</v>
      </c>
      <c r="Q78" s="118">
        <v>-516.08999999999992</v>
      </c>
      <c r="R78" s="118">
        <v>-516.08999999999992</v>
      </c>
      <c r="S78" s="118">
        <v>-516.08999999999992</v>
      </c>
      <c r="T78" s="118">
        <v>-516.08999999999992</v>
      </c>
      <c r="U78" s="118">
        <v>-516.08999999999992</v>
      </c>
      <c r="V78" s="118">
        <v>-516.08999999999992</v>
      </c>
      <c r="W78" s="118">
        <v>-516.08999999999992</v>
      </c>
      <c r="X78" s="118">
        <v>-516.08999999999992</v>
      </c>
      <c r="Y78" s="118">
        <v>-516.08999999999992</v>
      </c>
      <c r="Z78" s="118">
        <v>-516.08999999999992</v>
      </c>
      <c r="AA78" s="118">
        <v>-6193.0800000000008</v>
      </c>
      <c r="AB78" s="118">
        <v>0</v>
      </c>
      <c r="AC78" s="118">
        <v>0</v>
      </c>
      <c r="AD78" s="118">
        <v>0</v>
      </c>
      <c r="AE78" s="118">
        <v>0</v>
      </c>
      <c r="AF78" s="118">
        <v>0</v>
      </c>
      <c r="AG78" s="118">
        <v>0</v>
      </c>
      <c r="AH78" s="118">
        <v>0</v>
      </c>
      <c r="AI78" s="118">
        <v>0</v>
      </c>
      <c r="AJ78" s="118">
        <v>0</v>
      </c>
      <c r="AK78" s="118">
        <v>0</v>
      </c>
      <c r="AL78" s="118">
        <v>0</v>
      </c>
      <c r="AM78" s="118">
        <v>0</v>
      </c>
      <c r="AN78" s="118">
        <v>0</v>
      </c>
      <c r="AO78" s="118">
        <v>0</v>
      </c>
      <c r="AP78" s="118">
        <v>0</v>
      </c>
      <c r="AQ78" s="118">
        <v>0</v>
      </c>
      <c r="AR78" s="118">
        <v>0</v>
      </c>
      <c r="AS78" s="118">
        <v>0</v>
      </c>
      <c r="AT78" s="118">
        <v>0</v>
      </c>
      <c r="AU78" s="118">
        <v>0</v>
      </c>
      <c r="AV78" s="118">
        <v>0</v>
      </c>
      <c r="AW78" s="118">
        <v>0</v>
      </c>
      <c r="AX78" s="118">
        <v>0</v>
      </c>
      <c r="AY78" s="118">
        <v>0</v>
      </c>
      <c r="AZ78" s="118">
        <v>0</v>
      </c>
      <c r="BA78" s="118">
        <v>0</v>
      </c>
    </row>
    <row r="79" spans="1:53">
      <c r="A79" s="117" t="s">
        <v>1478</v>
      </c>
      <c r="B79" s="118">
        <v>1923</v>
      </c>
      <c r="C79" s="118">
        <v>1923</v>
      </c>
      <c r="D79" s="118">
        <v>1923</v>
      </c>
      <c r="E79" s="118">
        <v>1923</v>
      </c>
      <c r="F79" s="118">
        <v>1923</v>
      </c>
      <c r="G79" s="118">
        <v>1923</v>
      </c>
      <c r="H79" s="118">
        <v>1923</v>
      </c>
      <c r="I79" s="118">
        <v>1923</v>
      </c>
      <c r="J79" s="118">
        <v>1923</v>
      </c>
      <c r="K79" s="118">
        <v>1923</v>
      </c>
      <c r="L79" s="118">
        <v>1923</v>
      </c>
      <c r="M79" s="118">
        <v>1923</v>
      </c>
      <c r="N79" s="118">
        <v>23076</v>
      </c>
      <c r="O79" s="118">
        <v>11.2</v>
      </c>
      <c r="P79" s="118">
        <v>11.2</v>
      </c>
      <c r="Q79" s="118">
        <v>11.2</v>
      </c>
      <c r="R79" s="118">
        <v>11.2</v>
      </c>
      <c r="S79" s="118">
        <v>11.2</v>
      </c>
      <c r="T79" s="118">
        <v>11.2</v>
      </c>
      <c r="U79" s="118">
        <v>11.2</v>
      </c>
      <c r="V79" s="118">
        <v>11.2</v>
      </c>
      <c r="W79" s="118">
        <v>11.2</v>
      </c>
      <c r="X79" s="118">
        <v>11.2</v>
      </c>
      <c r="Y79" s="118">
        <v>11.2</v>
      </c>
      <c r="Z79" s="118">
        <v>11.2</v>
      </c>
      <c r="AA79" s="118">
        <v>134.4</v>
      </c>
      <c r="AB79" s="118">
        <v>0</v>
      </c>
      <c r="AC79" s="118">
        <v>0</v>
      </c>
      <c r="AD79" s="118">
        <v>0</v>
      </c>
      <c r="AE79" s="118">
        <v>0</v>
      </c>
      <c r="AF79" s="118">
        <v>0</v>
      </c>
      <c r="AG79" s="118">
        <v>0</v>
      </c>
      <c r="AH79" s="118">
        <v>0</v>
      </c>
      <c r="AI79" s="118">
        <v>0</v>
      </c>
      <c r="AJ79" s="118">
        <v>0</v>
      </c>
      <c r="AK79" s="118">
        <v>0</v>
      </c>
      <c r="AL79" s="118">
        <v>0</v>
      </c>
      <c r="AM79" s="118">
        <v>0</v>
      </c>
      <c r="AN79" s="118">
        <v>0</v>
      </c>
      <c r="AO79" s="118">
        <v>0</v>
      </c>
      <c r="AP79" s="118">
        <v>0</v>
      </c>
      <c r="AQ79" s="118">
        <v>0</v>
      </c>
      <c r="AR79" s="118">
        <v>0</v>
      </c>
      <c r="AS79" s="118">
        <v>0</v>
      </c>
      <c r="AT79" s="118">
        <v>0</v>
      </c>
      <c r="AU79" s="118">
        <v>0</v>
      </c>
      <c r="AV79" s="118">
        <v>0</v>
      </c>
      <c r="AW79" s="118">
        <v>0</v>
      </c>
      <c r="AX79" s="118">
        <v>0</v>
      </c>
      <c r="AY79" s="118">
        <v>0</v>
      </c>
      <c r="AZ79" s="118">
        <v>0</v>
      </c>
      <c r="BA79" s="118">
        <v>0</v>
      </c>
    </row>
    <row r="80" spans="1:53">
      <c r="A80" s="117" t="s">
        <v>1479</v>
      </c>
      <c r="B80" s="118">
        <v>1142.4000000000001</v>
      </c>
      <c r="C80" s="118">
        <v>1142.4000000000001</v>
      </c>
      <c r="D80" s="118">
        <v>1142.4000000000001</v>
      </c>
      <c r="E80" s="118">
        <v>1142.4000000000001</v>
      </c>
      <c r="F80" s="118">
        <v>1142.4000000000001</v>
      </c>
      <c r="G80" s="118">
        <v>1142.4000000000001</v>
      </c>
      <c r="H80" s="118">
        <v>1142.4000000000001</v>
      </c>
      <c r="I80" s="118">
        <v>1142.4000000000001</v>
      </c>
      <c r="J80" s="118">
        <v>1142.4000000000001</v>
      </c>
      <c r="K80" s="118">
        <v>1142.4000000000001</v>
      </c>
      <c r="L80" s="118">
        <v>1142.4000000000001</v>
      </c>
      <c r="M80" s="118">
        <v>1142.4000000000001</v>
      </c>
      <c r="N80" s="118">
        <v>13708.799999999997</v>
      </c>
      <c r="O80" s="118">
        <v>115.66</v>
      </c>
      <c r="P80" s="118">
        <v>115.66</v>
      </c>
      <c r="Q80" s="118">
        <v>115.66</v>
      </c>
      <c r="R80" s="118">
        <v>115.66</v>
      </c>
      <c r="S80" s="118">
        <v>115.66</v>
      </c>
      <c r="T80" s="118">
        <v>115.66</v>
      </c>
      <c r="U80" s="118">
        <v>115.66</v>
      </c>
      <c r="V80" s="118">
        <v>115.66</v>
      </c>
      <c r="W80" s="118">
        <v>115.66</v>
      </c>
      <c r="X80" s="118">
        <v>115.66</v>
      </c>
      <c r="Y80" s="118">
        <v>115.66</v>
      </c>
      <c r="Z80" s="118">
        <v>115.66</v>
      </c>
      <c r="AA80" s="118">
        <v>1387.92</v>
      </c>
      <c r="AB80" s="118">
        <v>250</v>
      </c>
      <c r="AC80" s="118">
        <v>200</v>
      </c>
      <c r="AD80" s="118">
        <v>1150</v>
      </c>
      <c r="AE80" s="118">
        <v>250</v>
      </c>
      <c r="AF80" s="118">
        <v>200</v>
      </c>
      <c r="AG80" s="118">
        <v>1150</v>
      </c>
      <c r="AH80" s="118">
        <v>250</v>
      </c>
      <c r="AI80" s="118">
        <v>200</v>
      </c>
      <c r="AJ80" s="118">
        <v>1150</v>
      </c>
      <c r="AK80" s="118">
        <v>250</v>
      </c>
      <c r="AL80" s="118">
        <v>200</v>
      </c>
      <c r="AM80" s="118">
        <v>1150</v>
      </c>
      <c r="AN80" s="118">
        <v>6400</v>
      </c>
      <c r="AO80" s="118">
        <v>0</v>
      </c>
      <c r="AP80" s="118">
        <v>0</v>
      </c>
      <c r="AQ80" s="118">
        <v>0</v>
      </c>
      <c r="AR80" s="118">
        <v>0</v>
      </c>
      <c r="AS80" s="118">
        <v>0</v>
      </c>
      <c r="AT80" s="118">
        <v>0</v>
      </c>
      <c r="AU80" s="118">
        <v>0</v>
      </c>
      <c r="AV80" s="118">
        <v>0</v>
      </c>
      <c r="AW80" s="118">
        <v>0</v>
      </c>
      <c r="AX80" s="118">
        <v>0</v>
      </c>
      <c r="AY80" s="118">
        <v>0</v>
      </c>
      <c r="AZ80" s="118">
        <v>0</v>
      </c>
      <c r="BA80" s="118">
        <v>0</v>
      </c>
    </row>
    <row r="81" spans="1:53">
      <c r="A81" s="117" t="s">
        <v>1480</v>
      </c>
      <c r="B81" s="118">
        <v>1450</v>
      </c>
      <c r="C81" s="118">
        <v>1450</v>
      </c>
      <c r="D81" s="118">
        <v>1450</v>
      </c>
      <c r="E81" s="118">
        <v>1450</v>
      </c>
      <c r="F81" s="118">
        <v>1450</v>
      </c>
      <c r="G81" s="118">
        <v>3200</v>
      </c>
      <c r="H81" s="118">
        <v>1450</v>
      </c>
      <c r="I81" s="118">
        <v>1450</v>
      </c>
      <c r="J81" s="118">
        <v>1450</v>
      </c>
      <c r="K81" s="118">
        <v>1450</v>
      </c>
      <c r="L81" s="118">
        <v>1450</v>
      </c>
      <c r="M81" s="118">
        <v>3200</v>
      </c>
      <c r="N81" s="118">
        <v>20900</v>
      </c>
      <c r="O81" s="118">
        <v>357.52</v>
      </c>
      <c r="P81" s="118">
        <v>357.52</v>
      </c>
      <c r="Q81" s="118">
        <v>357.52</v>
      </c>
      <c r="R81" s="118">
        <v>357.52</v>
      </c>
      <c r="S81" s="118">
        <v>357.52</v>
      </c>
      <c r="T81" s="118">
        <v>357.52</v>
      </c>
      <c r="U81" s="118">
        <v>357.52</v>
      </c>
      <c r="V81" s="118">
        <v>357.52</v>
      </c>
      <c r="W81" s="118">
        <v>357.52</v>
      </c>
      <c r="X81" s="118">
        <v>357.52</v>
      </c>
      <c r="Y81" s="118">
        <v>357.52</v>
      </c>
      <c r="Z81" s="118">
        <v>357.52</v>
      </c>
      <c r="AA81" s="118">
        <v>4290.24</v>
      </c>
      <c r="AB81" s="118">
        <v>36</v>
      </c>
      <c r="AC81" s="118">
        <v>36</v>
      </c>
      <c r="AD81" s="118">
        <v>36</v>
      </c>
      <c r="AE81" s="118">
        <v>36</v>
      </c>
      <c r="AF81" s="118">
        <v>36</v>
      </c>
      <c r="AG81" s="118">
        <v>36</v>
      </c>
      <c r="AH81" s="118">
        <v>36</v>
      </c>
      <c r="AI81" s="118">
        <v>36</v>
      </c>
      <c r="AJ81" s="118">
        <v>36</v>
      </c>
      <c r="AK81" s="118">
        <v>36</v>
      </c>
      <c r="AL81" s="118">
        <v>36</v>
      </c>
      <c r="AM81" s="118">
        <v>36</v>
      </c>
      <c r="AN81" s="118">
        <v>432</v>
      </c>
      <c r="AO81" s="118">
        <v>0</v>
      </c>
      <c r="AP81" s="118">
        <v>0</v>
      </c>
      <c r="AQ81" s="118">
        <v>0</v>
      </c>
      <c r="AR81" s="118">
        <v>0</v>
      </c>
      <c r="AS81" s="118">
        <v>0</v>
      </c>
      <c r="AT81" s="118">
        <v>0</v>
      </c>
      <c r="AU81" s="118">
        <v>0</v>
      </c>
      <c r="AV81" s="118">
        <v>0</v>
      </c>
      <c r="AW81" s="118">
        <v>0</v>
      </c>
      <c r="AX81" s="118">
        <v>0</v>
      </c>
      <c r="AY81" s="118">
        <v>0</v>
      </c>
      <c r="AZ81" s="118">
        <v>0</v>
      </c>
      <c r="BA81" s="118">
        <v>0</v>
      </c>
    </row>
    <row r="82" spans="1:53">
      <c r="A82" s="119" t="s">
        <v>1481</v>
      </c>
      <c r="B82" s="120">
        <v>93674.330000000016</v>
      </c>
      <c r="C82" s="120">
        <v>93671.590000000011</v>
      </c>
      <c r="D82" s="120">
        <v>93674.930000000008</v>
      </c>
      <c r="E82" s="120">
        <v>93665.090000000011</v>
      </c>
      <c r="F82" s="120">
        <v>93674.860000000015</v>
      </c>
      <c r="G82" s="120">
        <v>94351.360000000044</v>
      </c>
      <c r="H82" s="120">
        <v>93665.360000000015</v>
      </c>
      <c r="I82" s="120">
        <v>103712.26999999996</v>
      </c>
      <c r="J82" s="120">
        <v>103742.42000000001</v>
      </c>
      <c r="K82" s="120">
        <v>103719.28000000003</v>
      </c>
      <c r="L82" s="120">
        <v>103698.97</v>
      </c>
      <c r="M82" s="120">
        <v>104367.89000000003</v>
      </c>
      <c r="N82" s="120">
        <v>1175618.3500000003</v>
      </c>
      <c r="O82" s="120">
        <v>6554.239999999998</v>
      </c>
      <c r="P82" s="120">
        <v>6554.239999999998</v>
      </c>
      <c r="Q82" s="120">
        <v>6554.239999999998</v>
      </c>
      <c r="R82" s="120">
        <v>6554.239999999998</v>
      </c>
      <c r="S82" s="120">
        <v>6554.239999999998</v>
      </c>
      <c r="T82" s="120">
        <v>6554.239999999998</v>
      </c>
      <c r="U82" s="120">
        <v>6554.239999999998</v>
      </c>
      <c r="V82" s="120">
        <v>6809.1799999999985</v>
      </c>
      <c r="W82" s="120">
        <v>6809.1799999999985</v>
      </c>
      <c r="X82" s="120">
        <v>6809.1799999999985</v>
      </c>
      <c r="Y82" s="120">
        <v>6861.6399999999994</v>
      </c>
      <c r="Z82" s="120">
        <v>6810.68</v>
      </c>
      <c r="AA82" s="120">
        <v>79979.539999999979</v>
      </c>
      <c r="AB82" s="120">
        <v>22621</v>
      </c>
      <c r="AC82" s="120">
        <v>22571</v>
      </c>
      <c r="AD82" s="120">
        <v>23521</v>
      </c>
      <c r="AE82" s="120">
        <v>22621</v>
      </c>
      <c r="AF82" s="120">
        <v>22571</v>
      </c>
      <c r="AG82" s="120">
        <v>23521</v>
      </c>
      <c r="AH82" s="120">
        <v>22621</v>
      </c>
      <c r="AI82" s="120">
        <v>22571</v>
      </c>
      <c r="AJ82" s="120">
        <v>23521</v>
      </c>
      <c r="AK82" s="120">
        <v>22621</v>
      </c>
      <c r="AL82" s="120">
        <v>22571</v>
      </c>
      <c r="AM82" s="120">
        <v>23515</v>
      </c>
      <c r="AN82" s="120">
        <v>274846</v>
      </c>
      <c r="AO82" s="120">
        <v>1500</v>
      </c>
      <c r="AP82" s="120">
        <v>1500</v>
      </c>
      <c r="AQ82" s="120">
        <v>1500</v>
      </c>
      <c r="AR82" s="120">
        <v>1500</v>
      </c>
      <c r="AS82" s="120">
        <v>1500</v>
      </c>
      <c r="AT82" s="120">
        <v>1500</v>
      </c>
      <c r="AU82" s="120">
        <v>1500</v>
      </c>
      <c r="AV82" s="120">
        <v>1500</v>
      </c>
      <c r="AW82" s="120">
        <v>1500</v>
      </c>
      <c r="AX82" s="120">
        <v>1500</v>
      </c>
      <c r="AY82" s="120">
        <v>1500</v>
      </c>
      <c r="AZ82" s="120">
        <v>1500</v>
      </c>
      <c r="BA82" s="120">
        <v>18000</v>
      </c>
    </row>
    <row r="83" spans="1:53">
      <c r="A83" s="117" t="s">
        <v>1482</v>
      </c>
      <c r="B83" s="118">
        <v>26142.17</v>
      </c>
      <c r="C83" s="118">
        <v>29579.17</v>
      </c>
      <c r="D83" s="118">
        <v>26832.17</v>
      </c>
      <c r="E83" s="118">
        <v>32225.17</v>
      </c>
      <c r="F83" s="118">
        <v>30553.17</v>
      </c>
      <c r="G83" s="118">
        <v>31088.17</v>
      </c>
      <c r="H83" s="118">
        <v>27118.17</v>
      </c>
      <c r="I83" s="118">
        <v>24619.17</v>
      </c>
      <c r="J83" s="118">
        <v>28545.17</v>
      </c>
      <c r="K83" s="118">
        <v>31508.17</v>
      </c>
      <c r="L83" s="118">
        <v>26412.17</v>
      </c>
      <c r="M83" s="118">
        <v>28779.17</v>
      </c>
      <c r="N83" s="118">
        <v>343402.03999999986</v>
      </c>
      <c r="O83" s="118">
        <v>1145.83</v>
      </c>
      <c r="P83" s="118">
        <v>1145.83</v>
      </c>
      <c r="Q83" s="118">
        <v>2145.83</v>
      </c>
      <c r="R83" s="118">
        <v>1145.83</v>
      </c>
      <c r="S83" s="118">
        <v>1145.83</v>
      </c>
      <c r="T83" s="118">
        <v>2145.83</v>
      </c>
      <c r="U83" s="118">
        <v>1145.83</v>
      </c>
      <c r="V83" s="118">
        <v>1145.83</v>
      </c>
      <c r="W83" s="118">
        <v>2145.83</v>
      </c>
      <c r="X83" s="118">
        <v>1145.83</v>
      </c>
      <c r="Y83" s="118">
        <v>1145.83</v>
      </c>
      <c r="Z83" s="118">
        <v>2145.83</v>
      </c>
      <c r="AA83" s="118">
        <v>17749.96</v>
      </c>
      <c r="AB83" s="118">
        <v>30000</v>
      </c>
      <c r="AC83" s="118">
        <v>30000</v>
      </c>
      <c r="AD83" s="118">
        <v>31100</v>
      </c>
      <c r="AE83" s="118">
        <v>30000</v>
      </c>
      <c r="AF83" s="118">
        <v>30000</v>
      </c>
      <c r="AG83" s="118">
        <v>31100</v>
      </c>
      <c r="AH83" s="118">
        <v>30000</v>
      </c>
      <c r="AI83" s="118">
        <v>30000</v>
      </c>
      <c r="AJ83" s="118">
        <v>31100</v>
      </c>
      <c r="AK83" s="118">
        <v>30000</v>
      </c>
      <c r="AL83" s="118">
        <v>30000</v>
      </c>
      <c r="AM83" s="118">
        <v>31100</v>
      </c>
      <c r="AN83" s="118">
        <v>364400</v>
      </c>
      <c r="AO83" s="118">
        <v>0</v>
      </c>
      <c r="AP83" s="118">
        <v>0</v>
      </c>
      <c r="AQ83" s="118">
        <v>0</v>
      </c>
      <c r="AR83" s="118">
        <v>0</v>
      </c>
      <c r="AS83" s="118">
        <v>0</v>
      </c>
      <c r="AT83" s="118">
        <v>0</v>
      </c>
      <c r="AU83" s="118">
        <v>0</v>
      </c>
      <c r="AV83" s="118">
        <v>0</v>
      </c>
      <c r="AW83" s="118">
        <v>0</v>
      </c>
      <c r="AX83" s="118">
        <v>0</v>
      </c>
      <c r="AY83" s="118">
        <v>0</v>
      </c>
      <c r="AZ83" s="118">
        <v>0</v>
      </c>
      <c r="BA83" s="118">
        <v>0</v>
      </c>
    </row>
    <row r="84" spans="1:53">
      <c r="A84" s="117" t="s">
        <v>1483</v>
      </c>
      <c r="B84" s="118">
        <v>1307.1100000000001</v>
      </c>
      <c r="C84" s="118">
        <v>1478.96</v>
      </c>
      <c r="D84" s="118">
        <v>1341.6100000000001</v>
      </c>
      <c r="E84" s="118">
        <v>1611.2600000000002</v>
      </c>
      <c r="F84" s="118">
        <v>1527.6600000000003</v>
      </c>
      <c r="G84" s="118">
        <v>1554.4099999999999</v>
      </c>
      <c r="H84" s="118">
        <v>1355.9099999999999</v>
      </c>
      <c r="I84" s="118">
        <v>1230.96</v>
      </c>
      <c r="J84" s="118">
        <v>1427.2599999999998</v>
      </c>
      <c r="K84" s="118">
        <v>1575.4099999999999</v>
      </c>
      <c r="L84" s="118">
        <v>1320.61</v>
      </c>
      <c r="M84" s="118">
        <v>1438.96</v>
      </c>
      <c r="N84" s="118">
        <v>17170.120000000003</v>
      </c>
      <c r="O84" s="118">
        <v>57.29</v>
      </c>
      <c r="P84" s="118">
        <v>57.29</v>
      </c>
      <c r="Q84" s="118">
        <v>107.28999999999999</v>
      </c>
      <c r="R84" s="118">
        <v>57.29</v>
      </c>
      <c r="S84" s="118">
        <v>57.29</v>
      </c>
      <c r="T84" s="118">
        <v>107.28999999999999</v>
      </c>
      <c r="U84" s="118">
        <v>57.29</v>
      </c>
      <c r="V84" s="118">
        <v>57.29</v>
      </c>
      <c r="W84" s="118">
        <v>107.28999999999999</v>
      </c>
      <c r="X84" s="118">
        <v>57.29</v>
      </c>
      <c r="Y84" s="118">
        <v>57.29</v>
      </c>
      <c r="Z84" s="118">
        <v>107.28999999999999</v>
      </c>
      <c r="AA84" s="118">
        <v>887.4799999999999</v>
      </c>
      <c r="AB84" s="118">
        <v>0</v>
      </c>
      <c r="AC84" s="118">
        <v>0</v>
      </c>
      <c r="AD84" s="118">
        <v>0</v>
      </c>
      <c r="AE84" s="118">
        <v>0</v>
      </c>
      <c r="AF84" s="118">
        <v>0</v>
      </c>
      <c r="AG84" s="118">
        <v>0</v>
      </c>
      <c r="AH84" s="118">
        <v>0</v>
      </c>
      <c r="AI84" s="118">
        <v>0</v>
      </c>
      <c r="AJ84" s="118">
        <v>0</v>
      </c>
      <c r="AK84" s="118">
        <v>0</v>
      </c>
      <c r="AL84" s="118">
        <v>0</v>
      </c>
      <c r="AM84" s="118">
        <v>0</v>
      </c>
      <c r="AN84" s="118">
        <v>0</v>
      </c>
      <c r="AO84" s="118">
        <v>0</v>
      </c>
      <c r="AP84" s="118">
        <v>0</v>
      </c>
      <c r="AQ84" s="118">
        <v>0</v>
      </c>
      <c r="AR84" s="118">
        <v>0</v>
      </c>
      <c r="AS84" s="118">
        <v>0</v>
      </c>
      <c r="AT84" s="118">
        <v>0</v>
      </c>
      <c r="AU84" s="118">
        <v>0</v>
      </c>
      <c r="AV84" s="118">
        <v>0</v>
      </c>
      <c r="AW84" s="118">
        <v>0</v>
      </c>
      <c r="AX84" s="118">
        <v>0</v>
      </c>
      <c r="AY84" s="118">
        <v>0</v>
      </c>
      <c r="AZ84" s="118">
        <v>0</v>
      </c>
      <c r="BA84" s="118">
        <v>0</v>
      </c>
    </row>
    <row r="85" spans="1:53">
      <c r="A85" s="117" t="s">
        <v>1484</v>
      </c>
      <c r="B85" s="118">
        <v>37109.82</v>
      </c>
      <c r="C85" s="118">
        <v>42118.82</v>
      </c>
      <c r="D85" s="118">
        <v>43607.82</v>
      </c>
      <c r="E85" s="118">
        <v>38197.82</v>
      </c>
      <c r="F85" s="118">
        <v>38969.82</v>
      </c>
      <c r="G85" s="118">
        <v>44071.82</v>
      </c>
      <c r="H85" s="118">
        <v>43282.82</v>
      </c>
      <c r="I85" s="118">
        <v>40280.82</v>
      </c>
      <c r="J85" s="118">
        <v>50034.67</v>
      </c>
      <c r="K85" s="118">
        <v>39661.67</v>
      </c>
      <c r="L85" s="118">
        <v>41539.67</v>
      </c>
      <c r="M85" s="118">
        <v>40911.67</v>
      </c>
      <c r="N85" s="118">
        <v>499787.23999999993</v>
      </c>
      <c r="O85" s="118">
        <v>1490.51</v>
      </c>
      <c r="P85" s="118">
        <v>1490.51</v>
      </c>
      <c r="Q85" s="118">
        <v>1490.51</v>
      </c>
      <c r="R85" s="118">
        <v>1490.51</v>
      </c>
      <c r="S85" s="118">
        <v>1490.51</v>
      </c>
      <c r="T85" s="118">
        <v>1490.51</v>
      </c>
      <c r="U85" s="118">
        <v>1490.51</v>
      </c>
      <c r="V85" s="118">
        <v>1490.51</v>
      </c>
      <c r="W85" s="118">
        <v>1490.51</v>
      </c>
      <c r="X85" s="118">
        <v>1490.51</v>
      </c>
      <c r="Y85" s="118">
        <v>1490.51</v>
      </c>
      <c r="Z85" s="118">
        <v>1490.51</v>
      </c>
      <c r="AA85" s="118">
        <v>17886.12</v>
      </c>
      <c r="AB85" s="118">
        <v>65533</v>
      </c>
      <c r="AC85" s="118">
        <v>65633</v>
      </c>
      <c r="AD85" s="118">
        <v>60058</v>
      </c>
      <c r="AE85" s="118">
        <v>60983</v>
      </c>
      <c r="AF85" s="118">
        <v>60483</v>
      </c>
      <c r="AG85" s="118">
        <v>65033</v>
      </c>
      <c r="AH85" s="118">
        <v>65033</v>
      </c>
      <c r="AI85" s="118">
        <v>65033</v>
      </c>
      <c r="AJ85" s="118">
        <v>65033</v>
      </c>
      <c r="AK85" s="118">
        <v>65033</v>
      </c>
      <c r="AL85" s="118">
        <v>65033</v>
      </c>
      <c r="AM85" s="118">
        <v>65037</v>
      </c>
      <c r="AN85" s="118">
        <v>767925</v>
      </c>
      <c r="AO85" s="118">
        <v>296</v>
      </c>
      <c r="AP85" s="118">
        <v>296</v>
      </c>
      <c r="AQ85" s="118">
        <v>296</v>
      </c>
      <c r="AR85" s="118">
        <v>296</v>
      </c>
      <c r="AS85" s="118">
        <v>296</v>
      </c>
      <c r="AT85" s="118">
        <v>296</v>
      </c>
      <c r="AU85" s="118">
        <v>296</v>
      </c>
      <c r="AV85" s="118">
        <v>296</v>
      </c>
      <c r="AW85" s="118">
        <v>296</v>
      </c>
      <c r="AX85" s="118">
        <v>296</v>
      </c>
      <c r="AY85" s="118">
        <v>296</v>
      </c>
      <c r="AZ85" s="118">
        <v>294</v>
      </c>
      <c r="BA85" s="118">
        <v>3550</v>
      </c>
    </row>
    <row r="86" spans="1:53">
      <c r="A86" s="117" t="s">
        <v>1485</v>
      </c>
      <c r="B86" s="118">
        <v>3437.36</v>
      </c>
      <c r="C86" s="118">
        <v>3141.36</v>
      </c>
      <c r="D86" s="118">
        <v>5962.96</v>
      </c>
      <c r="E86" s="118">
        <v>5030.96</v>
      </c>
      <c r="F86" s="118">
        <v>4783.96</v>
      </c>
      <c r="G86" s="118">
        <v>6866.96</v>
      </c>
      <c r="H86" s="118">
        <v>3448.36</v>
      </c>
      <c r="I86" s="118">
        <v>3614.36</v>
      </c>
      <c r="J86" s="118">
        <v>6027.3600000000006</v>
      </c>
      <c r="K86" s="118">
        <v>3430.36</v>
      </c>
      <c r="L86" s="118">
        <v>4129.0599999999995</v>
      </c>
      <c r="M86" s="118">
        <v>6260.0599999999995</v>
      </c>
      <c r="N86" s="118">
        <v>56133.119999999995</v>
      </c>
      <c r="O86" s="118">
        <v>2698.0200000000004</v>
      </c>
      <c r="P86" s="118">
        <v>2698.0200000000004</v>
      </c>
      <c r="Q86" s="118">
        <v>3447.7700000000004</v>
      </c>
      <c r="R86" s="118">
        <v>2697.7700000000004</v>
      </c>
      <c r="S86" s="118">
        <v>2697.7700000000004</v>
      </c>
      <c r="T86" s="118">
        <v>3697.7700000000004</v>
      </c>
      <c r="U86" s="118">
        <v>2698.0200000000004</v>
      </c>
      <c r="V86" s="118">
        <v>2698.0200000000004</v>
      </c>
      <c r="W86" s="118">
        <v>3448.0200000000004</v>
      </c>
      <c r="X86" s="118">
        <v>2698.0200000000004</v>
      </c>
      <c r="Y86" s="118">
        <v>2398.0200000000004</v>
      </c>
      <c r="Z86" s="118">
        <v>3648.0200000000004</v>
      </c>
      <c r="AA86" s="118">
        <v>35525.240000000005</v>
      </c>
      <c r="AB86" s="118">
        <v>36056.080000000002</v>
      </c>
      <c r="AC86" s="118">
        <v>32482.080000000002</v>
      </c>
      <c r="AD86" s="118">
        <v>34105.08</v>
      </c>
      <c r="AE86" s="118">
        <v>32975.08</v>
      </c>
      <c r="AF86" s="118">
        <v>32601.08</v>
      </c>
      <c r="AG86" s="118">
        <v>40629.08</v>
      </c>
      <c r="AH86" s="118">
        <v>35525.08</v>
      </c>
      <c r="AI86" s="118">
        <v>32601.08</v>
      </c>
      <c r="AJ86" s="118">
        <v>33501.08</v>
      </c>
      <c r="AK86" s="118">
        <v>33025.08</v>
      </c>
      <c r="AL86" s="118">
        <v>33301.08</v>
      </c>
      <c r="AM86" s="118">
        <v>40421.08</v>
      </c>
      <c r="AN86" s="118">
        <v>417222.96000000014</v>
      </c>
      <c r="AO86" s="118">
        <v>4158</v>
      </c>
      <c r="AP86" s="118">
        <v>4158</v>
      </c>
      <c r="AQ86" s="118">
        <v>4158</v>
      </c>
      <c r="AR86" s="118">
        <v>4158</v>
      </c>
      <c r="AS86" s="118">
        <v>4158</v>
      </c>
      <c r="AT86" s="118">
        <v>4158</v>
      </c>
      <c r="AU86" s="118">
        <v>4158</v>
      </c>
      <c r="AV86" s="118">
        <v>4158</v>
      </c>
      <c r="AW86" s="118">
        <v>4158</v>
      </c>
      <c r="AX86" s="118">
        <v>4158</v>
      </c>
      <c r="AY86" s="118">
        <v>4158</v>
      </c>
      <c r="AZ86" s="118">
        <v>4162</v>
      </c>
      <c r="BA86" s="118">
        <v>49900</v>
      </c>
    </row>
    <row r="87" spans="1:53">
      <c r="A87" s="119" t="s">
        <v>1486</v>
      </c>
      <c r="B87" s="120">
        <v>67996.459999999992</v>
      </c>
      <c r="C87" s="120">
        <v>76318.31</v>
      </c>
      <c r="D87" s="120">
        <v>77744.560000000012</v>
      </c>
      <c r="E87" s="120">
        <v>77065.210000000006</v>
      </c>
      <c r="F87" s="120">
        <v>75834.61</v>
      </c>
      <c r="G87" s="120">
        <v>83581.36</v>
      </c>
      <c r="H87" s="120">
        <v>75205.259999999995</v>
      </c>
      <c r="I87" s="120">
        <v>69745.31</v>
      </c>
      <c r="J87" s="120">
        <v>86034.459999999992</v>
      </c>
      <c r="K87" s="120">
        <v>76175.61</v>
      </c>
      <c r="L87" s="120">
        <v>73401.509999999995</v>
      </c>
      <c r="M87" s="120">
        <v>77389.859999999986</v>
      </c>
      <c r="N87" s="120">
        <v>916492.52</v>
      </c>
      <c r="O87" s="120">
        <v>5391.6500000000005</v>
      </c>
      <c r="P87" s="120">
        <v>5391.6500000000005</v>
      </c>
      <c r="Q87" s="120">
        <v>7191.4000000000005</v>
      </c>
      <c r="R87" s="120">
        <v>5391.4000000000005</v>
      </c>
      <c r="S87" s="120">
        <v>5391.4000000000005</v>
      </c>
      <c r="T87" s="120">
        <v>7441.4000000000005</v>
      </c>
      <c r="U87" s="120">
        <v>5391.6500000000005</v>
      </c>
      <c r="V87" s="120">
        <v>5391.6500000000005</v>
      </c>
      <c r="W87" s="120">
        <v>7191.6500000000005</v>
      </c>
      <c r="X87" s="120">
        <v>5391.6500000000005</v>
      </c>
      <c r="Y87" s="120">
        <v>5091.6500000000005</v>
      </c>
      <c r="Z87" s="120">
        <v>7391.6500000000005</v>
      </c>
      <c r="AA87" s="120">
        <v>72048.800000000003</v>
      </c>
      <c r="AB87" s="120">
        <v>131589.08000000002</v>
      </c>
      <c r="AC87" s="120">
        <v>128115.08</v>
      </c>
      <c r="AD87" s="120">
        <v>125263.08</v>
      </c>
      <c r="AE87" s="120">
        <v>123958.08</v>
      </c>
      <c r="AF87" s="120">
        <v>123084.08</v>
      </c>
      <c r="AG87" s="120">
        <v>136762.08000000002</v>
      </c>
      <c r="AH87" s="120">
        <v>130558.08</v>
      </c>
      <c r="AI87" s="120">
        <v>127634.08</v>
      </c>
      <c r="AJ87" s="120">
        <v>129634.08</v>
      </c>
      <c r="AK87" s="120">
        <v>128058.08</v>
      </c>
      <c r="AL87" s="120">
        <v>128334.08</v>
      </c>
      <c r="AM87" s="120">
        <v>136558.08000000002</v>
      </c>
      <c r="AN87" s="120">
        <v>1549547.9600000002</v>
      </c>
      <c r="AO87" s="120">
        <v>4454</v>
      </c>
      <c r="AP87" s="120">
        <v>4454</v>
      </c>
      <c r="AQ87" s="120">
        <v>4454</v>
      </c>
      <c r="AR87" s="120">
        <v>4454</v>
      </c>
      <c r="AS87" s="120">
        <v>4454</v>
      </c>
      <c r="AT87" s="120">
        <v>4454</v>
      </c>
      <c r="AU87" s="120">
        <v>4454</v>
      </c>
      <c r="AV87" s="120">
        <v>4454</v>
      </c>
      <c r="AW87" s="120">
        <v>4454</v>
      </c>
      <c r="AX87" s="120">
        <v>4454</v>
      </c>
      <c r="AY87" s="120">
        <v>4454</v>
      </c>
      <c r="AZ87" s="120">
        <v>4456</v>
      </c>
      <c r="BA87" s="120">
        <v>53450</v>
      </c>
    </row>
    <row r="88" spans="1:53">
      <c r="A88" s="117" t="s">
        <v>1487</v>
      </c>
      <c r="B88" s="118">
        <v>10.5</v>
      </c>
      <c r="C88" s="118">
        <v>8.01</v>
      </c>
      <c r="D88" s="118">
        <v>8.01</v>
      </c>
      <c r="E88" s="118">
        <v>8.01</v>
      </c>
      <c r="F88" s="118">
        <v>8.01</v>
      </c>
      <c r="G88" s="118">
        <v>8.01</v>
      </c>
      <c r="H88" s="118">
        <v>8.01</v>
      </c>
      <c r="I88" s="118">
        <v>8.01</v>
      </c>
      <c r="J88" s="118">
        <v>8.01</v>
      </c>
      <c r="K88" s="118">
        <v>8.01</v>
      </c>
      <c r="L88" s="118">
        <v>8.01</v>
      </c>
      <c r="M88" s="118">
        <v>8.01</v>
      </c>
      <c r="N88" s="118">
        <v>98.610000000000014</v>
      </c>
      <c r="O88" s="118">
        <v>339.5</v>
      </c>
      <c r="P88" s="118">
        <v>258.99</v>
      </c>
      <c r="Q88" s="118">
        <v>258.99</v>
      </c>
      <c r="R88" s="118">
        <v>258.99</v>
      </c>
      <c r="S88" s="118">
        <v>258.99</v>
      </c>
      <c r="T88" s="118">
        <v>258.99</v>
      </c>
      <c r="U88" s="118">
        <v>258.99</v>
      </c>
      <c r="V88" s="118">
        <v>258.99</v>
      </c>
      <c r="W88" s="118">
        <v>258.99</v>
      </c>
      <c r="X88" s="118">
        <v>258.99</v>
      </c>
      <c r="Y88" s="118">
        <v>258.99</v>
      </c>
      <c r="Z88" s="118">
        <v>258.99</v>
      </c>
      <c r="AA88" s="118">
        <v>3188.3899999999994</v>
      </c>
      <c r="AB88" s="118">
        <v>16500</v>
      </c>
      <c r="AC88" s="118">
        <v>16500</v>
      </c>
      <c r="AD88" s="118">
        <v>16500</v>
      </c>
      <c r="AE88" s="118">
        <v>16500</v>
      </c>
      <c r="AF88" s="118">
        <v>16500</v>
      </c>
      <c r="AG88" s="118">
        <v>16500</v>
      </c>
      <c r="AH88" s="118">
        <v>16500</v>
      </c>
      <c r="AI88" s="118">
        <v>16500</v>
      </c>
      <c r="AJ88" s="118">
        <v>16624</v>
      </c>
      <c r="AK88" s="118">
        <v>16500</v>
      </c>
      <c r="AL88" s="118">
        <v>16500</v>
      </c>
      <c r="AM88" s="118">
        <v>16500</v>
      </c>
      <c r="AN88" s="118">
        <v>198124</v>
      </c>
      <c r="AO88" s="118">
        <v>0</v>
      </c>
      <c r="AP88" s="118">
        <v>0</v>
      </c>
      <c r="AQ88" s="118">
        <v>0</v>
      </c>
      <c r="AR88" s="118">
        <v>0</v>
      </c>
      <c r="AS88" s="118">
        <v>0</v>
      </c>
      <c r="AT88" s="118">
        <v>0</v>
      </c>
      <c r="AU88" s="118">
        <v>0</v>
      </c>
      <c r="AV88" s="118">
        <v>0</v>
      </c>
      <c r="AW88" s="118">
        <v>0</v>
      </c>
      <c r="AX88" s="118">
        <v>0</v>
      </c>
      <c r="AY88" s="118">
        <v>0</v>
      </c>
      <c r="AZ88" s="118">
        <v>0</v>
      </c>
      <c r="BA88" s="118">
        <v>0</v>
      </c>
    </row>
    <row r="89" spans="1:53">
      <c r="A89" s="117" t="s">
        <v>1488</v>
      </c>
      <c r="B89" s="118">
        <v>1412.5</v>
      </c>
      <c r="C89" s="118">
        <v>1412.5</v>
      </c>
      <c r="D89" s="118">
        <v>1412.5</v>
      </c>
      <c r="E89" s="118">
        <v>1412.5</v>
      </c>
      <c r="F89" s="118">
        <v>1412.5</v>
      </c>
      <c r="G89" s="118">
        <v>1412.5</v>
      </c>
      <c r="H89" s="118">
        <v>1412.5</v>
      </c>
      <c r="I89" s="118">
        <v>1412.5</v>
      </c>
      <c r="J89" s="118">
        <v>1412.5</v>
      </c>
      <c r="K89" s="118">
        <v>1412.5</v>
      </c>
      <c r="L89" s="118">
        <v>1412.5</v>
      </c>
      <c r="M89" s="118">
        <v>1412.5</v>
      </c>
      <c r="N89" s="118">
        <v>16950</v>
      </c>
      <c r="O89" s="118">
        <v>10320.5</v>
      </c>
      <c r="P89" s="118">
        <v>10320.5</v>
      </c>
      <c r="Q89" s="118">
        <v>10320.5</v>
      </c>
      <c r="R89" s="118">
        <v>10320.5</v>
      </c>
      <c r="S89" s="118">
        <v>10320.5</v>
      </c>
      <c r="T89" s="118">
        <v>10320.5</v>
      </c>
      <c r="U89" s="118">
        <v>10320.5</v>
      </c>
      <c r="V89" s="118">
        <v>10320.5</v>
      </c>
      <c r="W89" s="118">
        <v>10320.5</v>
      </c>
      <c r="X89" s="118">
        <v>10320.5</v>
      </c>
      <c r="Y89" s="118">
        <v>10320.5</v>
      </c>
      <c r="Z89" s="118">
        <v>10320.5</v>
      </c>
      <c r="AA89" s="118">
        <v>123846</v>
      </c>
      <c r="AB89" s="118">
        <v>3507275.14</v>
      </c>
      <c r="AC89" s="118">
        <v>3325701.31</v>
      </c>
      <c r="AD89" s="118">
        <v>3399920.14</v>
      </c>
      <c r="AE89" s="118">
        <v>3465408.14</v>
      </c>
      <c r="AF89" s="118">
        <v>3324935.14</v>
      </c>
      <c r="AG89" s="118">
        <v>3301219.14</v>
      </c>
      <c r="AH89" s="118">
        <v>3465742.14</v>
      </c>
      <c r="AI89" s="118">
        <v>3317668.14</v>
      </c>
      <c r="AJ89" s="118">
        <v>3359088.14</v>
      </c>
      <c r="AK89" s="118">
        <v>3379163.14</v>
      </c>
      <c r="AL89" s="118">
        <v>3377556.14</v>
      </c>
      <c r="AM89" s="118">
        <v>3340473.14</v>
      </c>
      <c r="AN89" s="118">
        <v>40564149.850000001</v>
      </c>
      <c r="AO89" s="118">
        <v>850</v>
      </c>
      <c r="AP89" s="118">
        <v>0</v>
      </c>
      <c r="AQ89" s="118">
        <v>0</v>
      </c>
      <c r="AR89" s="118">
        <v>850</v>
      </c>
      <c r="AS89" s="118">
        <v>0</v>
      </c>
      <c r="AT89" s="118">
        <v>0</v>
      </c>
      <c r="AU89" s="118">
        <v>850</v>
      </c>
      <c r="AV89" s="118">
        <v>0</v>
      </c>
      <c r="AW89" s="118">
        <v>0</v>
      </c>
      <c r="AX89" s="118">
        <v>850</v>
      </c>
      <c r="AY89" s="118">
        <v>0</v>
      </c>
      <c r="AZ89" s="118">
        <v>0</v>
      </c>
      <c r="BA89" s="118">
        <v>3400</v>
      </c>
    </row>
    <row r="90" spans="1:53">
      <c r="A90" s="117" t="s">
        <v>1489</v>
      </c>
      <c r="B90" s="118">
        <v>1222.9000000000001</v>
      </c>
      <c r="C90" s="118">
        <v>1222.9000000000001</v>
      </c>
      <c r="D90" s="118">
        <v>1222.9000000000001</v>
      </c>
      <c r="E90" s="118">
        <v>1222.9000000000001</v>
      </c>
      <c r="F90" s="118">
        <v>1222.9000000000001</v>
      </c>
      <c r="G90" s="118">
        <v>1222.9000000000001</v>
      </c>
      <c r="H90" s="118">
        <v>1222.9000000000001</v>
      </c>
      <c r="I90" s="118">
        <v>1222.9000000000001</v>
      </c>
      <c r="J90" s="118">
        <v>1222.9000000000001</v>
      </c>
      <c r="K90" s="118">
        <v>1222.9000000000001</v>
      </c>
      <c r="L90" s="118">
        <v>1222.9000000000001</v>
      </c>
      <c r="M90" s="118">
        <v>1222.9000000000001</v>
      </c>
      <c r="N90" s="118">
        <v>14674.799999999997</v>
      </c>
      <c r="O90" s="118">
        <v>7074.7</v>
      </c>
      <c r="P90" s="118">
        <v>7074.7</v>
      </c>
      <c r="Q90" s="118">
        <v>7074.7</v>
      </c>
      <c r="R90" s="118">
        <v>7074.7</v>
      </c>
      <c r="S90" s="118">
        <v>7074.7</v>
      </c>
      <c r="T90" s="118">
        <v>7074.7</v>
      </c>
      <c r="U90" s="118">
        <v>7074.7</v>
      </c>
      <c r="V90" s="118">
        <v>7074.7</v>
      </c>
      <c r="W90" s="118">
        <v>7074.7</v>
      </c>
      <c r="X90" s="118">
        <v>7074.7</v>
      </c>
      <c r="Y90" s="118">
        <v>7074.7</v>
      </c>
      <c r="Z90" s="118">
        <v>7074.7</v>
      </c>
      <c r="AA90" s="118">
        <v>84896.39999999998</v>
      </c>
      <c r="AB90" s="118">
        <v>370508.73</v>
      </c>
      <c r="AC90" s="118">
        <v>330723.73</v>
      </c>
      <c r="AD90" s="118">
        <v>334228.73</v>
      </c>
      <c r="AE90" s="118">
        <v>338156.73</v>
      </c>
      <c r="AF90" s="118">
        <v>334478.73</v>
      </c>
      <c r="AG90" s="118">
        <v>333544.73</v>
      </c>
      <c r="AH90" s="118">
        <v>339494.73</v>
      </c>
      <c r="AI90" s="118">
        <v>370064.73</v>
      </c>
      <c r="AJ90" s="118">
        <v>346412.73</v>
      </c>
      <c r="AK90" s="118">
        <v>352322.73</v>
      </c>
      <c r="AL90" s="118">
        <v>345722.73</v>
      </c>
      <c r="AM90" s="118">
        <v>346022.73</v>
      </c>
      <c r="AN90" s="118">
        <v>4141681.76</v>
      </c>
      <c r="AO90" s="118">
        <v>28064</v>
      </c>
      <c r="AP90" s="118">
        <v>1942</v>
      </c>
      <c r="AQ90" s="118">
        <v>1942</v>
      </c>
      <c r="AR90" s="118">
        <v>2147</v>
      </c>
      <c r="AS90" s="118">
        <v>1942</v>
      </c>
      <c r="AT90" s="118">
        <v>1942</v>
      </c>
      <c r="AU90" s="118">
        <v>2147</v>
      </c>
      <c r="AV90" s="118">
        <v>1942</v>
      </c>
      <c r="AW90" s="118">
        <v>1942</v>
      </c>
      <c r="AX90" s="118">
        <v>2147</v>
      </c>
      <c r="AY90" s="118">
        <v>1942</v>
      </c>
      <c r="AZ90" s="118">
        <v>1934</v>
      </c>
      <c r="BA90" s="118">
        <v>50033</v>
      </c>
    </row>
    <row r="91" spans="1:53">
      <c r="A91" s="119" t="s">
        <v>1490</v>
      </c>
      <c r="B91" s="120">
        <v>2645.9</v>
      </c>
      <c r="C91" s="120">
        <v>2643.41</v>
      </c>
      <c r="D91" s="120">
        <v>2643.41</v>
      </c>
      <c r="E91" s="120">
        <v>2643.41</v>
      </c>
      <c r="F91" s="120">
        <v>2643.41</v>
      </c>
      <c r="G91" s="120">
        <v>2643.41</v>
      </c>
      <c r="H91" s="120">
        <v>2643.41</v>
      </c>
      <c r="I91" s="120">
        <v>2643.41</v>
      </c>
      <c r="J91" s="120">
        <v>2643.41</v>
      </c>
      <c r="K91" s="120">
        <v>2643.41</v>
      </c>
      <c r="L91" s="120">
        <v>2643.41</v>
      </c>
      <c r="M91" s="120">
        <v>2643.41</v>
      </c>
      <c r="N91" s="120">
        <v>31723.41</v>
      </c>
      <c r="O91" s="120">
        <v>17734.7</v>
      </c>
      <c r="P91" s="120">
        <v>17654.189999999999</v>
      </c>
      <c r="Q91" s="120">
        <v>17654.189999999999</v>
      </c>
      <c r="R91" s="120">
        <v>17654.189999999999</v>
      </c>
      <c r="S91" s="120">
        <v>17654.189999999999</v>
      </c>
      <c r="T91" s="120">
        <v>17654.189999999999</v>
      </c>
      <c r="U91" s="120">
        <v>17654.189999999999</v>
      </c>
      <c r="V91" s="120">
        <v>17654.189999999999</v>
      </c>
      <c r="W91" s="120">
        <v>17654.189999999999</v>
      </c>
      <c r="X91" s="120">
        <v>17654.189999999999</v>
      </c>
      <c r="Y91" s="120">
        <v>17654.189999999999</v>
      </c>
      <c r="Z91" s="120">
        <v>17654.189999999999</v>
      </c>
      <c r="AA91" s="120">
        <v>211930.79</v>
      </c>
      <c r="AB91" s="120">
        <v>3894283.87</v>
      </c>
      <c r="AC91" s="120">
        <v>3672925.04</v>
      </c>
      <c r="AD91" s="120">
        <v>3750648.87</v>
      </c>
      <c r="AE91" s="120">
        <v>3820064.87</v>
      </c>
      <c r="AF91" s="120">
        <v>3675913.87</v>
      </c>
      <c r="AG91" s="120">
        <v>3651263.87</v>
      </c>
      <c r="AH91" s="120">
        <v>3821736.87</v>
      </c>
      <c r="AI91" s="120">
        <v>3704232.87</v>
      </c>
      <c r="AJ91" s="120">
        <v>3722124.87</v>
      </c>
      <c r="AK91" s="120">
        <v>3747985.87</v>
      </c>
      <c r="AL91" s="120">
        <v>3739778.87</v>
      </c>
      <c r="AM91" s="120">
        <v>3702995.87</v>
      </c>
      <c r="AN91" s="120">
        <v>44903955.609999999</v>
      </c>
      <c r="AO91" s="120">
        <v>28914</v>
      </c>
      <c r="AP91" s="120">
        <v>1942</v>
      </c>
      <c r="AQ91" s="120">
        <v>1942</v>
      </c>
      <c r="AR91" s="120">
        <v>2997</v>
      </c>
      <c r="AS91" s="120">
        <v>1942</v>
      </c>
      <c r="AT91" s="120">
        <v>1942</v>
      </c>
      <c r="AU91" s="120">
        <v>2997</v>
      </c>
      <c r="AV91" s="120">
        <v>1942</v>
      </c>
      <c r="AW91" s="120">
        <v>1942</v>
      </c>
      <c r="AX91" s="120">
        <v>2997</v>
      </c>
      <c r="AY91" s="120">
        <v>1942</v>
      </c>
      <c r="AZ91" s="120">
        <v>1934</v>
      </c>
      <c r="BA91" s="120">
        <v>53433</v>
      </c>
    </row>
    <row r="92" spans="1:53">
      <c r="A92" s="117" t="s">
        <v>1491</v>
      </c>
      <c r="B92" s="118">
        <v>3522.8</v>
      </c>
      <c r="C92" s="118">
        <v>3522.8</v>
      </c>
      <c r="D92" s="118">
        <v>3522.8</v>
      </c>
      <c r="E92" s="118">
        <v>3522.8</v>
      </c>
      <c r="F92" s="118">
        <v>3522.8</v>
      </c>
      <c r="G92" s="118">
        <v>3522.8</v>
      </c>
      <c r="H92" s="118">
        <v>3522.8</v>
      </c>
      <c r="I92" s="118">
        <v>3522.8</v>
      </c>
      <c r="J92" s="118">
        <v>3522.8</v>
      </c>
      <c r="K92" s="118">
        <v>3522.8</v>
      </c>
      <c r="L92" s="118">
        <v>3522.8</v>
      </c>
      <c r="M92" s="118">
        <v>3522.8</v>
      </c>
      <c r="N92" s="118">
        <v>42273.600000000006</v>
      </c>
      <c r="O92" s="118">
        <v>2025.61</v>
      </c>
      <c r="P92" s="118">
        <v>2025.61</v>
      </c>
      <c r="Q92" s="118">
        <v>2025.61</v>
      </c>
      <c r="R92" s="118">
        <v>2025.61</v>
      </c>
      <c r="S92" s="118">
        <v>2025.61</v>
      </c>
      <c r="T92" s="118">
        <v>2025.61</v>
      </c>
      <c r="U92" s="118">
        <v>2025.61</v>
      </c>
      <c r="V92" s="118">
        <v>2025.61</v>
      </c>
      <c r="W92" s="118">
        <v>2025.61</v>
      </c>
      <c r="X92" s="118">
        <v>2025.61</v>
      </c>
      <c r="Y92" s="118">
        <v>2025.61</v>
      </c>
      <c r="Z92" s="118">
        <v>2025.61</v>
      </c>
      <c r="AA92" s="118">
        <v>24307.320000000003</v>
      </c>
      <c r="AB92" s="118">
        <v>44945</v>
      </c>
      <c r="AC92" s="118">
        <v>44945</v>
      </c>
      <c r="AD92" s="118">
        <v>44945</v>
      </c>
      <c r="AE92" s="118">
        <v>44945</v>
      </c>
      <c r="AF92" s="118">
        <v>44945</v>
      </c>
      <c r="AG92" s="118">
        <v>44945</v>
      </c>
      <c r="AH92" s="118">
        <v>44945</v>
      </c>
      <c r="AI92" s="118">
        <v>44945</v>
      </c>
      <c r="AJ92" s="118">
        <v>44945</v>
      </c>
      <c r="AK92" s="118">
        <v>44945</v>
      </c>
      <c r="AL92" s="118">
        <v>44945</v>
      </c>
      <c r="AM92" s="118">
        <v>44945</v>
      </c>
      <c r="AN92" s="118">
        <v>539340</v>
      </c>
      <c r="AO92" s="118">
        <v>5824</v>
      </c>
      <c r="AP92" s="118">
        <v>5824</v>
      </c>
      <c r="AQ92" s="118">
        <v>5824</v>
      </c>
      <c r="AR92" s="118">
        <v>5824</v>
      </c>
      <c r="AS92" s="118">
        <v>5824</v>
      </c>
      <c r="AT92" s="118">
        <v>5824</v>
      </c>
      <c r="AU92" s="118">
        <v>5824</v>
      </c>
      <c r="AV92" s="118">
        <v>5824</v>
      </c>
      <c r="AW92" s="118">
        <v>5824</v>
      </c>
      <c r="AX92" s="118">
        <v>5824</v>
      </c>
      <c r="AY92" s="118">
        <v>5824</v>
      </c>
      <c r="AZ92" s="118">
        <v>5831</v>
      </c>
      <c r="BA92" s="118">
        <v>69895</v>
      </c>
    </row>
    <row r="93" spans="1:53">
      <c r="A93" s="117" t="s">
        <v>1492</v>
      </c>
      <c r="B93" s="118">
        <v>5</v>
      </c>
      <c r="C93" s="118">
        <v>5</v>
      </c>
      <c r="D93" s="118">
        <v>5</v>
      </c>
      <c r="E93" s="118">
        <v>5</v>
      </c>
      <c r="F93" s="118">
        <v>5</v>
      </c>
      <c r="G93" s="118">
        <v>5</v>
      </c>
      <c r="H93" s="118">
        <v>5</v>
      </c>
      <c r="I93" s="118">
        <v>5</v>
      </c>
      <c r="J93" s="118">
        <v>5</v>
      </c>
      <c r="K93" s="118">
        <v>5</v>
      </c>
      <c r="L93" s="118">
        <v>5</v>
      </c>
      <c r="M93" s="118">
        <v>5</v>
      </c>
      <c r="N93" s="118">
        <v>60</v>
      </c>
      <c r="O93" s="118">
        <v>2.88</v>
      </c>
      <c r="P93" s="118">
        <v>2.88</v>
      </c>
      <c r="Q93" s="118">
        <v>2.88</v>
      </c>
      <c r="R93" s="118">
        <v>2.88</v>
      </c>
      <c r="S93" s="118">
        <v>2.88</v>
      </c>
      <c r="T93" s="118">
        <v>2.88</v>
      </c>
      <c r="U93" s="118">
        <v>2.88</v>
      </c>
      <c r="V93" s="118">
        <v>2.88</v>
      </c>
      <c r="W93" s="118">
        <v>2.88</v>
      </c>
      <c r="X93" s="118">
        <v>2.88</v>
      </c>
      <c r="Y93" s="118">
        <v>2.88</v>
      </c>
      <c r="Z93" s="118">
        <v>2.88</v>
      </c>
      <c r="AA93" s="118">
        <v>34.559999999999995</v>
      </c>
      <c r="AB93" s="118">
        <v>1920</v>
      </c>
      <c r="AC93" s="118">
        <v>1920</v>
      </c>
      <c r="AD93" s="118">
        <v>1920</v>
      </c>
      <c r="AE93" s="118">
        <v>1920</v>
      </c>
      <c r="AF93" s="118">
        <v>1920</v>
      </c>
      <c r="AG93" s="118">
        <v>1920</v>
      </c>
      <c r="AH93" s="118">
        <v>1920</v>
      </c>
      <c r="AI93" s="118">
        <v>1920</v>
      </c>
      <c r="AJ93" s="118">
        <v>1920</v>
      </c>
      <c r="AK93" s="118">
        <v>1920</v>
      </c>
      <c r="AL93" s="118">
        <v>1920</v>
      </c>
      <c r="AM93" s="118">
        <v>1920</v>
      </c>
      <c r="AN93" s="118">
        <v>23040</v>
      </c>
      <c r="AO93" s="118">
        <v>18485</v>
      </c>
      <c r="AP93" s="118">
        <v>18485</v>
      </c>
      <c r="AQ93" s="118">
        <v>18485</v>
      </c>
      <c r="AR93" s="118">
        <v>18485</v>
      </c>
      <c r="AS93" s="118">
        <v>20485</v>
      </c>
      <c r="AT93" s="118">
        <v>20485</v>
      </c>
      <c r="AU93" s="118">
        <v>20485</v>
      </c>
      <c r="AV93" s="118">
        <v>18485</v>
      </c>
      <c r="AW93" s="118">
        <v>18485</v>
      </c>
      <c r="AX93" s="118">
        <v>18485</v>
      </c>
      <c r="AY93" s="118">
        <v>18485</v>
      </c>
      <c r="AZ93" s="118">
        <v>18489</v>
      </c>
      <c r="BA93" s="118">
        <v>227824</v>
      </c>
    </row>
    <row r="94" spans="1:53">
      <c r="A94" s="117" t="s">
        <v>1493</v>
      </c>
      <c r="B94" s="118">
        <v>250</v>
      </c>
      <c r="C94" s="118">
        <v>250</v>
      </c>
      <c r="D94" s="118">
        <v>250</v>
      </c>
      <c r="E94" s="118">
        <v>250</v>
      </c>
      <c r="F94" s="118">
        <v>250</v>
      </c>
      <c r="G94" s="118">
        <v>250</v>
      </c>
      <c r="H94" s="118">
        <v>250</v>
      </c>
      <c r="I94" s="118">
        <v>250</v>
      </c>
      <c r="J94" s="118">
        <v>250</v>
      </c>
      <c r="K94" s="118">
        <v>250</v>
      </c>
      <c r="L94" s="118">
        <v>250</v>
      </c>
      <c r="M94" s="118">
        <v>250</v>
      </c>
      <c r="N94" s="118">
        <v>3000</v>
      </c>
      <c r="O94" s="118">
        <v>143.75</v>
      </c>
      <c r="P94" s="118">
        <v>143.75</v>
      </c>
      <c r="Q94" s="118">
        <v>143.75</v>
      </c>
      <c r="R94" s="118">
        <v>143.75</v>
      </c>
      <c r="S94" s="118">
        <v>143.75</v>
      </c>
      <c r="T94" s="118">
        <v>143.75</v>
      </c>
      <c r="U94" s="118">
        <v>143.75</v>
      </c>
      <c r="V94" s="118">
        <v>143.75</v>
      </c>
      <c r="W94" s="118">
        <v>143.75</v>
      </c>
      <c r="X94" s="118">
        <v>143.75</v>
      </c>
      <c r="Y94" s="118">
        <v>143.75</v>
      </c>
      <c r="Z94" s="118">
        <v>143.75</v>
      </c>
      <c r="AA94" s="118">
        <v>1725</v>
      </c>
      <c r="AB94" s="118">
        <v>4608</v>
      </c>
      <c r="AC94" s="118">
        <v>4608</v>
      </c>
      <c r="AD94" s="118">
        <v>4608</v>
      </c>
      <c r="AE94" s="118">
        <v>4608</v>
      </c>
      <c r="AF94" s="118">
        <v>4608</v>
      </c>
      <c r="AG94" s="118">
        <v>4608</v>
      </c>
      <c r="AH94" s="118">
        <v>4608</v>
      </c>
      <c r="AI94" s="118">
        <v>4608</v>
      </c>
      <c r="AJ94" s="118">
        <v>4608</v>
      </c>
      <c r="AK94" s="118">
        <v>4608</v>
      </c>
      <c r="AL94" s="118">
        <v>4608</v>
      </c>
      <c r="AM94" s="118">
        <v>4612</v>
      </c>
      <c r="AN94" s="118">
        <v>55300</v>
      </c>
      <c r="AO94" s="118">
        <v>71618</v>
      </c>
      <c r="AP94" s="118">
        <v>94815</v>
      </c>
      <c r="AQ94" s="118">
        <v>109983</v>
      </c>
      <c r="AR94" s="118">
        <v>109983</v>
      </c>
      <c r="AS94" s="118">
        <v>116228</v>
      </c>
      <c r="AT94" s="118">
        <v>105715</v>
      </c>
      <c r="AU94" s="118">
        <v>91618</v>
      </c>
      <c r="AV94" s="118">
        <v>82324</v>
      </c>
      <c r="AW94" s="118">
        <v>79648</v>
      </c>
      <c r="AX94" s="118">
        <v>72510</v>
      </c>
      <c r="AY94" s="118">
        <v>75187</v>
      </c>
      <c r="AZ94" s="118">
        <v>72506</v>
      </c>
      <c r="BA94" s="118">
        <v>1082135</v>
      </c>
    </row>
    <row r="95" spans="1:53">
      <c r="A95" s="117" t="s">
        <v>1494</v>
      </c>
      <c r="B95" s="118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1200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1200</v>
      </c>
      <c r="N95" s="118">
        <v>2400</v>
      </c>
      <c r="O95" s="118">
        <v>0</v>
      </c>
      <c r="P95" s="118">
        <v>0</v>
      </c>
      <c r="Q95" s="118">
        <v>0</v>
      </c>
      <c r="R95" s="118">
        <v>0</v>
      </c>
      <c r="S95" s="118">
        <v>0</v>
      </c>
      <c r="T95" s="118">
        <v>690</v>
      </c>
      <c r="U95" s="118">
        <v>0</v>
      </c>
      <c r="V95" s="118">
        <v>0</v>
      </c>
      <c r="W95" s="118">
        <v>0</v>
      </c>
      <c r="X95" s="118">
        <v>0</v>
      </c>
      <c r="Y95" s="118">
        <v>0</v>
      </c>
      <c r="Z95" s="118">
        <v>690</v>
      </c>
      <c r="AA95" s="118">
        <v>1380</v>
      </c>
      <c r="AB95" s="118">
        <v>61983</v>
      </c>
      <c r="AC95" s="118">
        <v>61838</v>
      </c>
      <c r="AD95" s="118">
        <v>51202</v>
      </c>
      <c r="AE95" s="118">
        <v>51347</v>
      </c>
      <c r="AF95" s="118">
        <v>51202</v>
      </c>
      <c r="AG95" s="118">
        <v>51202</v>
      </c>
      <c r="AH95" s="118">
        <v>51347</v>
      </c>
      <c r="AI95" s="118">
        <v>51202</v>
      </c>
      <c r="AJ95" s="118">
        <v>51202</v>
      </c>
      <c r="AK95" s="118">
        <v>51347</v>
      </c>
      <c r="AL95" s="118">
        <v>51202</v>
      </c>
      <c r="AM95" s="118">
        <v>51205</v>
      </c>
      <c r="AN95" s="118">
        <v>636279</v>
      </c>
      <c r="AO95" s="118">
        <v>1858</v>
      </c>
      <c r="AP95" s="118">
        <v>833</v>
      </c>
      <c r="AQ95" s="118">
        <v>833</v>
      </c>
      <c r="AR95" s="118">
        <v>1858</v>
      </c>
      <c r="AS95" s="118">
        <v>833</v>
      </c>
      <c r="AT95" s="118">
        <v>833</v>
      </c>
      <c r="AU95" s="118">
        <v>1858</v>
      </c>
      <c r="AV95" s="118">
        <v>833</v>
      </c>
      <c r="AW95" s="118">
        <v>833</v>
      </c>
      <c r="AX95" s="118">
        <v>1858</v>
      </c>
      <c r="AY95" s="118">
        <v>833</v>
      </c>
      <c r="AZ95" s="118">
        <v>837</v>
      </c>
      <c r="BA95" s="118">
        <v>14100</v>
      </c>
    </row>
    <row r="96" spans="1:53">
      <c r="A96" s="117" t="s">
        <v>1495</v>
      </c>
      <c r="B96" s="118">
        <v>0</v>
      </c>
      <c r="C96" s="118">
        <v>0</v>
      </c>
      <c r="D96" s="118">
        <v>0</v>
      </c>
      <c r="E96" s="118">
        <v>0</v>
      </c>
      <c r="F96" s="118">
        <v>0</v>
      </c>
      <c r="G96" s="118">
        <v>0</v>
      </c>
      <c r="H96" s="118">
        <v>0</v>
      </c>
      <c r="I96" s="118">
        <v>0</v>
      </c>
      <c r="J96" s="118">
        <v>0</v>
      </c>
      <c r="K96" s="118">
        <v>0</v>
      </c>
      <c r="L96" s="118">
        <v>0</v>
      </c>
      <c r="M96" s="118">
        <v>0</v>
      </c>
      <c r="N96" s="118">
        <v>0</v>
      </c>
      <c r="O96" s="118">
        <v>4167</v>
      </c>
      <c r="P96" s="118">
        <v>4167</v>
      </c>
      <c r="Q96" s="118">
        <v>4167</v>
      </c>
      <c r="R96" s="118">
        <v>4167</v>
      </c>
      <c r="S96" s="118">
        <v>4167</v>
      </c>
      <c r="T96" s="118">
        <v>4167</v>
      </c>
      <c r="U96" s="118">
        <v>4167</v>
      </c>
      <c r="V96" s="118">
        <v>4167</v>
      </c>
      <c r="W96" s="118">
        <v>4167</v>
      </c>
      <c r="X96" s="118">
        <v>4167</v>
      </c>
      <c r="Y96" s="118">
        <v>4167</v>
      </c>
      <c r="Z96" s="118">
        <v>4167</v>
      </c>
      <c r="AA96" s="118">
        <v>50004</v>
      </c>
      <c r="AB96" s="118">
        <v>0</v>
      </c>
      <c r="AC96" s="118">
        <v>0</v>
      </c>
      <c r="AD96" s="118">
        <v>0</v>
      </c>
      <c r="AE96" s="118">
        <v>0</v>
      </c>
      <c r="AF96" s="118">
        <v>0</v>
      </c>
      <c r="AG96" s="118">
        <v>0</v>
      </c>
      <c r="AH96" s="118">
        <v>0</v>
      </c>
      <c r="AI96" s="118">
        <v>0</v>
      </c>
      <c r="AJ96" s="118">
        <v>0</v>
      </c>
      <c r="AK96" s="118">
        <v>0</v>
      </c>
      <c r="AL96" s="118">
        <v>0</v>
      </c>
      <c r="AM96" s="118">
        <v>0</v>
      </c>
      <c r="AN96" s="118">
        <v>0</v>
      </c>
      <c r="AO96" s="118">
        <v>0</v>
      </c>
      <c r="AP96" s="118">
        <v>0</v>
      </c>
      <c r="AQ96" s="118">
        <v>0</v>
      </c>
      <c r="AR96" s="118">
        <v>0</v>
      </c>
      <c r="AS96" s="118">
        <v>0</v>
      </c>
      <c r="AT96" s="118">
        <v>0</v>
      </c>
      <c r="AU96" s="118">
        <v>0</v>
      </c>
      <c r="AV96" s="118">
        <v>0</v>
      </c>
      <c r="AW96" s="118">
        <v>0</v>
      </c>
      <c r="AX96" s="118">
        <v>0</v>
      </c>
      <c r="AY96" s="118">
        <v>0</v>
      </c>
      <c r="AZ96" s="118">
        <v>0</v>
      </c>
      <c r="BA96" s="118">
        <v>0</v>
      </c>
    </row>
    <row r="97" spans="1:53">
      <c r="A97" s="117" t="s">
        <v>1496</v>
      </c>
      <c r="B97" s="118">
        <v>100</v>
      </c>
      <c r="C97" s="118">
        <v>100</v>
      </c>
      <c r="D97" s="118">
        <v>100</v>
      </c>
      <c r="E97" s="118">
        <v>100</v>
      </c>
      <c r="F97" s="118">
        <v>100</v>
      </c>
      <c r="G97" s="118">
        <v>100</v>
      </c>
      <c r="H97" s="118">
        <v>100</v>
      </c>
      <c r="I97" s="118">
        <v>100</v>
      </c>
      <c r="J97" s="118">
        <v>100</v>
      </c>
      <c r="K97" s="118">
        <v>100</v>
      </c>
      <c r="L97" s="118">
        <v>100</v>
      </c>
      <c r="M97" s="118">
        <v>100</v>
      </c>
      <c r="N97" s="118">
        <v>1200</v>
      </c>
      <c r="O97" s="118">
        <v>3140.83</v>
      </c>
      <c r="P97" s="118">
        <v>3140.5</v>
      </c>
      <c r="Q97" s="118">
        <v>3140.5</v>
      </c>
      <c r="R97" s="118">
        <v>3140.5</v>
      </c>
      <c r="S97" s="118">
        <v>3140.5</v>
      </c>
      <c r="T97" s="118">
        <v>3140.5</v>
      </c>
      <c r="U97" s="118">
        <v>3140.5</v>
      </c>
      <c r="V97" s="118">
        <v>3140.5</v>
      </c>
      <c r="W97" s="118">
        <v>3140.5</v>
      </c>
      <c r="X97" s="118">
        <v>3140.5</v>
      </c>
      <c r="Y97" s="118">
        <v>3140.5</v>
      </c>
      <c r="Z97" s="118">
        <v>3148.5</v>
      </c>
      <c r="AA97" s="118">
        <v>37694.33</v>
      </c>
      <c r="AB97" s="118">
        <v>0</v>
      </c>
      <c r="AC97" s="118">
        <v>0</v>
      </c>
      <c r="AD97" s="118">
        <v>0</v>
      </c>
      <c r="AE97" s="118">
        <v>0</v>
      </c>
      <c r="AF97" s="118">
        <v>0</v>
      </c>
      <c r="AG97" s="118">
        <v>0</v>
      </c>
      <c r="AH97" s="118">
        <v>0</v>
      </c>
      <c r="AI97" s="118">
        <v>0</v>
      </c>
      <c r="AJ97" s="118">
        <v>0</v>
      </c>
      <c r="AK97" s="118">
        <v>0</v>
      </c>
      <c r="AL97" s="118">
        <v>0</v>
      </c>
      <c r="AM97" s="118">
        <v>0</v>
      </c>
      <c r="AN97" s="118">
        <v>0</v>
      </c>
      <c r="AO97" s="118">
        <v>0</v>
      </c>
      <c r="AP97" s="118">
        <v>0</v>
      </c>
      <c r="AQ97" s="118">
        <v>0</v>
      </c>
      <c r="AR97" s="118">
        <v>0</v>
      </c>
      <c r="AS97" s="118">
        <v>0</v>
      </c>
      <c r="AT97" s="118">
        <v>0</v>
      </c>
      <c r="AU97" s="118">
        <v>0</v>
      </c>
      <c r="AV97" s="118">
        <v>0</v>
      </c>
      <c r="AW97" s="118">
        <v>0</v>
      </c>
      <c r="AX97" s="118">
        <v>0</v>
      </c>
      <c r="AY97" s="118">
        <v>0</v>
      </c>
      <c r="AZ97" s="118">
        <v>0</v>
      </c>
      <c r="BA97" s="118">
        <v>0</v>
      </c>
    </row>
    <row r="98" spans="1:53">
      <c r="A98" s="117" t="s">
        <v>1497</v>
      </c>
      <c r="B98" s="118">
        <v>6000</v>
      </c>
      <c r="C98" s="118">
        <v>6000</v>
      </c>
      <c r="D98" s="118">
        <v>6000</v>
      </c>
      <c r="E98" s="118">
        <v>6000</v>
      </c>
      <c r="F98" s="118">
        <v>6000</v>
      </c>
      <c r="G98" s="118">
        <v>6000</v>
      </c>
      <c r="H98" s="118">
        <v>6000</v>
      </c>
      <c r="I98" s="118">
        <v>6000</v>
      </c>
      <c r="J98" s="118">
        <v>6000</v>
      </c>
      <c r="K98" s="118">
        <v>6000</v>
      </c>
      <c r="L98" s="118">
        <v>6000</v>
      </c>
      <c r="M98" s="118">
        <v>6000</v>
      </c>
      <c r="N98" s="118">
        <v>72000</v>
      </c>
      <c r="O98" s="118">
        <v>3450</v>
      </c>
      <c r="P98" s="118">
        <v>3450</v>
      </c>
      <c r="Q98" s="118">
        <v>3450</v>
      </c>
      <c r="R98" s="118">
        <v>3450</v>
      </c>
      <c r="S98" s="118">
        <v>3450</v>
      </c>
      <c r="T98" s="118">
        <v>3450</v>
      </c>
      <c r="U98" s="118">
        <v>3450</v>
      </c>
      <c r="V98" s="118">
        <v>3450</v>
      </c>
      <c r="W98" s="118">
        <v>3450</v>
      </c>
      <c r="X98" s="118">
        <v>3450</v>
      </c>
      <c r="Y98" s="118">
        <v>3450</v>
      </c>
      <c r="Z98" s="118">
        <v>3450</v>
      </c>
      <c r="AA98" s="118">
        <v>41400</v>
      </c>
      <c r="AB98" s="118">
        <v>184630</v>
      </c>
      <c r="AC98" s="118">
        <v>184930</v>
      </c>
      <c r="AD98" s="118">
        <v>185630</v>
      </c>
      <c r="AE98" s="118">
        <v>187130</v>
      </c>
      <c r="AF98" s="118">
        <v>188630</v>
      </c>
      <c r="AG98" s="118">
        <v>189630</v>
      </c>
      <c r="AH98" s="118">
        <v>191630</v>
      </c>
      <c r="AI98" s="118">
        <v>191630</v>
      </c>
      <c r="AJ98" s="118">
        <v>191630</v>
      </c>
      <c r="AK98" s="118">
        <v>191630</v>
      </c>
      <c r="AL98" s="118">
        <v>191630</v>
      </c>
      <c r="AM98" s="118">
        <v>191630</v>
      </c>
      <c r="AN98" s="118">
        <v>2270360</v>
      </c>
      <c r="AO98" s="118">
        <v>450</v>
      </c>
      <c r="AP98" s="118">
        <v>450</v>
      </c>
      <c r="AQ98" s="118">
        <v>450</v>
      </c>
      <c r="AR98" s="118">
        <v>450</v>
      </c>
      <c r="AS98" s="118">
        <v>450</v>
      </c>
      <c r="AT98" s="118">
        <v>450</v>
      </c>
      <c r="AU98" s="118">
        <v>450</v>
      </c>
      <c r="AV98" s="118">
        <v>450</v>
      </c>
      <c r="AW98" s="118">
        <v>450</v>
      </c>
      <c r="AX98" s="118">
        <v>450</v>
      </c>
      <c r="AY98" s="118">
        <v>450</v>
      </c>
      <c r="AZ98" s="118">
        <v>450</v>
      </c>
      <c r="BA98" s="118">
        <v>5400</v>
      </c>
    </row>
    <row r="99" spans="1:53">
      <c r="A99" s="117" t="s">
        <v>1498</v>
      </c>
      <c r="B99" s="118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8">
        <v>0</v>
      </c>
      <c r="Q99" s="118">
        <v>0</v>
      </c>
      <c r="R99" s="118">
        <v>0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0</v>
      </c>
      <c r="AA99" s="118">
        <v>0</v>
      </c>
      <c r="AB99" s="118">
        <v>1600</v>
      </c>
      <c r="AC99" s="118">
        <v>1600</v>
      </c>
      <c r="AD99" s="118">
        <v>1600</v>
      </c>
      <c r="AE99" s="118">
        <v>1600</v>
      </c>
      <c r="AF99" s="118">
        <v>1600</v>
      </c>
      <c r="AG99" s="118">
        <v>1600</v>
      </c>
      <c r="AH99" s="118">
        <v>1600</v>
      </c>
      <c r="AI99" s="118">
        <v>1600</v>
      </c>
      <c r="AJ99" s="118">
        <v>1600</v>
      </c>
      <c r="AK99" s="118">
        <v>1600</v>
      </c>
      <c r="AL99" s="118">
        <v>1600</v>
      </c>
      <c r="AM99" s="118">
        <v>1600</v>
      </c>
      <c r="AN99" s="118">
        <v>19200</v>
      </c>
      <c r="AO99" s="118">
        <v>0</v>
      </c>
      <c r="AP99" s="118">
        <v>0</v>
      </c>
      <c r="AQ99" s="118">
        <v>0</v>
      </c>
      <c r="AR99" s="118">
        <v>0</v>
      </c>
      <c r="AS99" s="118">
        <v>0</v>
      </c>
      <c r="AT99" s="118">
        <v>0</v>
      </c>
      <c r="AU99" s="118">
        <v>0</v>
      </c>
      <c r="AV99" s="118">
        <v>0</v>
      </c>
      <c r="AW99" s="118">
        <v>0</v>
      </c>
      <c r="AX99" s="118">
        <v>0</v>
      </c>
      <c r="AY99" s="118">
        <v>0</v>
      </c>
      <c r="AZ99" s="118">
        <v>0</v>
      </c>
      <c r="BA99" s="118">
        <v>0</v>
      </c>
    </row>
    <row r="100" spans="1:53">
      <c r="A100" s="117" t="s">
        <v>1499</v>
      </c>
      <c r="B100" s="118">
        <v>20053.330000000002</v>
      </c>
      <c r="C100" s="118">
        <v>11152.33</v>
      </c>
      <c r="D100" s="118">
        <v>11152.33</v>
      </c>
      <c r="E100" s="118">
        <v>11152.33</v>
      </c>
      <c r="F100" s="118">
        <v>11152.33</v>
      </c>
      <c r="G100" s="118">
        <v>11152.33</v>
      </c>
      <c r="H100" s="118">
        <v>11152.33</v>
      </c>
      <c r="I100" s="118">
        <v>11152.33</v>
      </c>
      <c r="J100" s="118">
        <v>11151.33</v>
      </c>
      <c r="K100" s="118">
        <v>11151.33</v>
      </c>
      <c r="L100" s="118">
        <v>11151.33</v>
      </c>
      <c r="M100" s="118">
        <v>11151.33</v>
      </c>
      <c r="N100" s="118">
        <v>142724.96</v>
      </c>
      <c r="O100" s="118">
        <v>6105.67</v>
      </c>
      <c r="P100" s="118">
        <v>6105.67</v>
      </c>
      <c r="Q100" s="118">
        <v>6105.67</v>
      </c>
      <c r="R100" s="118">
        <v>6105.67</v>
      </c>
      <c r="S100" s="118">
        <v>6105.67</v>
      </c>
      <c r="T100" s="118">
        <v>6105.67</v>
      </c>
      <c r="U100" s="118">
        <v>6105.67</v>
      </c>
      <c r="V100" s="118">
        <v>6105.67</v>
      </c>
      <c r="W100" s="118">
        <v>6105.67</v>
      </c>
      <c r="X100" s="118">
        <v>6105.67</v>
      </c>
      <c r="Y100" s="118">
        <v>6056.67</v>
      </c>
      <c r="Z100" s="118">
        <v>6056.67</v>
      </c>
      <c r="AA100" s="118">
        <v>73170.039999999994</v>
      </c>
      <c r="AB100" s="118">
        <v>37444.92</v>
      </c>
      <c r="AC100" s="118">
        <v>37446.92</v>
      </c>
      <c r="AD100" s="118">
        <v>37494.92</v>
      </c>
      <c r="AE100" s="118">
        <v>37446.92</v>
      </c>
      <c r="AF100" s="118">
        <v>37444.92</v>
      </c>
      <c r="AG100" s="118">
        <v>37496.92</v>
      </c>
      <c r="AH100" s="118">
        <v>37444.92</v>
      </c>
      <c r="AI100" s="118">
        <v>37446.92</v>
      </c>
      <c r="AJ100" s="118">
        <v>37494.92</v>
      </c>
      <c r="AK100" s="118">
        <v>37446.92</v>
      </c>
      <c r="AL100" s="118">
        <v>37444.92</v>
      </c>
      <c r="AM100" s="118">
        <v>37472.92</v>
      </c>
      <c r="AN100" s="118">
        <v>449527.03999999986</v>
      </c>
      <c r="AO100" s="118">
        <v>5544</v>
      </c>
      <c r="AP100" s="118">
        <v>5544</v>
      </c>
      <c r="AQ100" s="118">
        <v>5544</v>
      </c>
      <c r="AR100" s="118">
        <v>5544</v>
      </c>
      <c r="AS100" s="118">
        <v>5544</v>
      </c>
      <c r="AT100" s="118">
        <v>5544</v>
      </c>
      <c r="AU100" s="118">
        <v>5544</v>
      </c>
      <c r="AV100" s="118">
        <v>5544</v>
      </c>
      <c r="AW100" s="118">
        <v>5544</v>
      </c>
      <c r="AX100" s="118">
        <v>5544</v>
      </c>
      <c r="AY100" s="118">
        <v>5544</v>
      </c>
      <c r="AZ100" s="118">
        <v>5551</v>
      </c>
      <c r="BA100" s="118">
        <v>66535</v>
      </c>
    </row>
    <row r="101" spans="1:53">
      <c r="A101" s="117" t="s">
        <v>1500</v>
      </c>
      <c r="B101" s="118">
        <v>4568.2</v>
      </c>
      <c r="C101" s="118">
        <v>4568.2</v>
      </c>
      <c r="D101" s="118">
        <v>4568.2</v>
      </c>
      <c r="E101" s="118">
        <v>4568.2</v>
      </c>
      <c r="F101" s="118">
        <v>4568.2</v>
      </c>
      <c r="G101" s="118">
        <v>4568.2</v>
      </c>
      <c r="H101" s="118">
        <v>4568.2</v>
      </c>
      <c r="I101" s="118">
        <v>4568.2</v>
      </c>
      <c r="J101" s="118">
        <v>4578.2</v>
      </c>
      <c r="K101" s="118">
        <v>4578.2</v>
      </c>
      <c r="L101" s="118">
        <v>4578.2</v>
      </c>
      <c r="M101" s="118">
        <v>4579.8</v>
      </c>
      <c r="N101" s="118">
        <v>54859.999999999993</v>
      </c>
      <c r="O101" s="118">
        <v>8741.59</v>
      </c>
      <c r="P101" s="118">
        <v>8741.59</v>
      </c>
      <c r="Q101" s="118">
        <v>8741.59</v>
      </c>
      <c r="R101" s="118">
        <v>8741.59</v>
      </c>
      <c r="S101" s="118">
        <v>8741.59</v>
      </c>
      <c r="T101" s="118">
        <v>8741.59</v>
      </c>
      <c r="U101" s="118">
        <v>8741.59</v>
      </c>
      <c r="V101" s="118">
        <v>8741.59</v>
      </c>
      <c r="W101" s="118">
        <v>8741.59</v>
      </c>
      <c r="X101" s="118">
        <v>8741.59</v>
      </c>
      <c r="Y101" s="118">
        <v>8741.59</v>
      </c>
      <c r="Z101" s="118">
        <v>8742.51</v>
      </c>
      <c r="AA101" s="118">
        <v>104899.99999999997</v>
      </c>
      <c r="AB101" s="118">
        <v>52111</v>
      </c>
      <c r="AC101" s="118">
        <v>52111</v>
      </c>
      <c r="AD101" s="118">
        <v>52661</v>
      </c>
      <c r="AE101" s="118">
        <v>52111</v>
      </c>
      <c r="AF101" s="118">
        <v>52111</v>
      </c>
      <c r="AG101" s="118">
        <v>52661</v>
      </c>
      <c r="AH101" s="118">
        <v>52111</v>
      </c>
      <c r="AI101" s="118">
        <v>52111</v>
      </c>
      <c r="AJ101" s="118">
        <v>52661</v>
      </c>
      <c r="AK101" s="118">
        <v>52111</v>
      </c>
      <c r="AL101" s="118">
        <v>52111</v>
      </c>
      <c r="AM101" s="118">
        <v>52626</v>
      </c>
      <c r="AN101" s="118">
        <v>627497</v>
      </c>
      <c r="AO101" s="118">
        <v>83</v>
      </c>
      <c r="AP101" s="118">
        <v>83</v>
      </c>
      <c r="AQ101" s="118">
        <v>83</v>
      </c>
      <c r="AR101" s="118">
        <v>83</v>
      </c>
      <c r="AS101" s="118">
        <v>83</v>
      </c>
      <c r="AT101" s="118">
        <v>83</v>
      </c>
      <c r="AU101" s="118">
        <v>83</v>
      </c>
      <c r="AV101" s="118">
        <v>83</v>
      </c>
      <c r="AW101" s="118">
        <v>83</v>
      </c>
      <c r="AX101" s="118">
        <v>83</v>
      </c>
      <c r="AY101" s="118">
        <v>83</v>
      </c>
      <c r="AZ101" s="118">
        <v>87</v>
      </c>
      <c r="BA101" s="118">
        <v>1000</v>
      </c>
    </row>
    <row r="102" spans="1:53">
      <c r="A102" s="117" t="s">
        <v>1501</v>
      </c>
      <c r="B102" s="118">
        <v>650.66999999999996</v>
      </c>
      <c r="C102" s="118">
        <v>650.66999999999996</v>
      </c>
      <c r="D102" s="118">
        <v>650.67999999999995</v>
      </c>
      <c r="E102" s="118">
        <v>750.67</v>
      </c>
      <c r="F102" s="118">
        <v>647.67999999999995</v>
      </c>
      <c r="G102" s="118">
        <v>647.67999999999995</v>
      </c>
      <c r="H102" s="118">
        <v>647.67999999999995</v>
      </c>
      <c r="I102" s="118">
        <v>747.67</v>
      </c>
      <c r="J102" s="118">
        <v>645.67999999999995</v>
      </c>
      <c r="K102" s="118">
        <v>645.67999999999995</v>
      </c>
      <c r="L102" s="118">
        <v>645.67999999999995</v>
      </c>
      <c r="M102" s="118">
        <v>745.67</v>
      </c>
      <c r="N102" s="118">
        <v>8076.1100000000006</v>
      </c>
      <c r="O102" s="118">
        <v>584.82999999999993</v>
      </c>
      <c r="P102" s="118">
        <v>584.82999999999993</v>
      </c>
      <c r="Q102" s="118">
        <v>584.82999999999993</v>
      </c>
      <c r="R102" s="118">
        <v>584.82999999999993</v>
      </c>
      <c r="S102" s="118">
        <v>584.82999999999993</v>
      </c>
      <c r="T102" s="118">
        <v>1134.83</v>
      </c>
      <c r="U102" s="118">
        <v>584.82999999999993</v>
      </c>
      <c r="V102" s="118">
        <v>584.82999999999993</v>
      </c>
      <c r="W102" s="118">
        <v>584.82999999999993</v>
      </c>
      <c r="X102" s="118">
        <v>584.82999999999993</v>
      </c>
      <c r="Y102" s="118">
        <v>584.82999999999993</v>
      </c>
      <c r="Z102" s="118">
        <v>1138.83</v>
      </c>
      <c r="AA102" s="118">
        <v>8121.9599999999991</v>
      </c>
      <c r="AB102" s="118">
        <v>5138</v>
      </c>
      <c r="AC102" s="118">
        <v>4238</v>
      </c>
      <c r="AD102" s="118">
        <v>5988</v>
      </c>
      <c r="AE102" s="118">
        <v>5820.6399999999994</v>
      </c>
      <c r="AF102" s="118">
        <v>4238</v>
      </c>
      <c r="AG102" s="118">
        <v>6210.42</v>
      </c>
      <c r="AH102" s="118">
        <v>5526.3899999999994</v>
      </c>
      <c r="AI102" s="118">
        <v>3988</v>
      </c>
      <c r="AJ102" s="118">
        <v>6238</v>
      </c>
      <c r="AK102" s="118">
        <v>5488</v>
      </c>
      <c r="AL102" s="118">
        <v>3988</v>
      </c>
      <c r="AM102" s="118">
        <v>7081</v>
      </c>
      <c r="AN102" s="118">
        <v>63942.45</v>
      </c>
      <c r="AO102" s="118">
        <v>1522</v>
      </c>
      <c r="AP102" s="118">
        <v>922</v>
      </c>
      <c r="AQ102" s="118">
        <v>922</v>
      </c>
      <c r="AR102" s="118">
        <v>1522</v>
      </c>
      <c r="AS102" s="118">
        <v>922</v>
      </c>
      <c r="AT102" s="118">
        <v>922</v>
      </c>
      <c r="AU102" s="118">
        <v>1522</v>
      </c>
      <c r="AV102" s="118">
        <v>922</v>
      </c>
      <c r="AW102" s="118">
        <v>922</v>
      </c>
      <c r="AX102" s="118">
        <v>1522</v>
      </c>
      <c r="AY102" s="118">
        <v>922</v>
      </c>
      <c r="AZ102" s="118">
        <v>928</v>
      </c>
      <c r="BA102" s="118">
        <v>13470</v>
      </c>
    </row>
    <row r="103" spans="1:53">
      <c r="A103" s="117" t="s">
        <v>1502</v>
      </c>
      <c r="B103" s="118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0</v>
      </c>
      <c r="O103" s="118">
        <v>0</v>
      </c>
      <c r="P103" s="118">
        <v>0</v>
      </c>
      <c r="Q103" s="118">
        <v>0</v>
      </c>
      <c r="R103" s="118">
        <v>0</v>
      </c>
      <c r="S103" s="118">
        <v>0</v>
      </c>
      <c r="T103" s="118">
        <v>0</v>
      </c>
      <c r="U103" s="118">
        <v>0</v>
      </c>
      <c r="V103" s="118">
        <v>0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50</v>
      </c>
      <c r="AC103" s="118">
        <v>50</v>
      </c>
      <c r="AD103" s="118">
        <v>50</v>
      </c>
      <c r="AE103" s="118">
        <v>50</v>
      </c>
      <c r="AF103" s="118">
        <v>50</v>
      </c>
      <c r="AG103" s="118">
        <v>50</v>
      </c>
      <c r="AH103" s="118">
        <v>50</v>
      </c>
      <c r="AI103" s="118">
        <v>50</v>
      </c>
      <c r="AJ103" s="118">
        <v>50</v>
      </c>
      <c r="AK103" s="118">
        <v>50</v>
      </c>
      <c r="AL103" s="118">
        <v>50</v>
      </c>
      <c r="AM103" s="118">
        <v>50</v>
      </c>
      <c r="AN103" s="118">
        <v>600</v>
      </c>
      <c r="AO103" s="118">
        <v>0</v>
      </c>
      <c r="AP103" s="118">
        <v>0</v>
      </c>
      <c r="AQ103" s="118">
        <v>0</v>
      </c>
      <c r="AR103" s="118">
        <v>0</v>
      </c>
      <c r="AS103" s="118">
        <v>0</v>
      </c>
      <c r="AT103" s="118">
        <v>0</v>
      </c>
      <c r="AU103" s="118">
        <v>0</v>
      </c>
      <c r="AV103" s="118">
        <v>0</v>
      </c>
      <c r="AW103" s="118">
        <v>0</v>
      </c>
      <c r="AX103" s="118">
        <v>0</v>
      </c>
      <c r="AY103" s="118">
        <v>0</v>
      </c>
      <c r="AZ103" s="118">
        <v>0</v>
      </c>
      <c r="BA103" s="118">
        <v>0</v>
      </c>
    </row>
    <row r="104" spans="1:53">
      <c r="A104" s="117" t="s">
        <v>1503</v>
      </c>
      <c r="B104" s="118">
        <v>-23448.079999999994</v>
      </c>
      <c r="C104" s="118">
        <v>-15299.49</v>
      </c>
      <c r="D104" s="118">
        <v>-15455.65</v>
      </c>
      <c r="E104" s="118">
        <v>-15559.65</v>
      </c>
      <c r="F104" s="118">
        <v>-15510.25</v>
      </c>
      <c r="G104" s="118">
        <v>-16031.41</v>
      </c>
      <c r="H104" s="118">
        <v>-15395.529999999999</v>
      </c>
      <c r="I104" s="118">
        <v>-15486.029999999999</v>
      </c>
      <c r="J104" s="118">
        <v>-15395.380000000001</v>
      </c>
      <c r="K104" s="118">
        <v>-15322.91</v>
      </c>
      <c r="L104" s="118">
        <v>-15321.72</v>
      </c>
      <c r="M104" s="118">
        <v>-16177.09</v>
      </c>
      <c r="N104" s="118">
        <v>-194403.19</v>
      </c>
      <c r="O104" s="118">
        <v>-10013.730000000001</v>
      </c>
      <c r="P104" s="118">
        <v>-10013.730000000001</v>
      </c>
      <c r="Q104" s="118">
        <v>-9898.4700000000012</v>
      </c>
      <c r="R104" s="118">
        <v>-10015.040000000003</v>
      </c>
      <c r="S104" s="118">
        <v>-10012.340000000002</v>
      </c>
      <c r="T104" s="118">
        <v>-10649.400000000001</v>
      </c>
      <c r="U104" s="118">
        <v>-10013.730000000001</v>
      </c>
      <c r="V104" s="118">
        <v>-10015.030000000001</v>
      </c>
      <c r="W104" s="118">
        <v>-9894.3100000000013</v>
      </c>
      <c r="X104" s="118">
        <v>-9938.9800000000014</v>
      </c>
      <c r="Y104" s="118">
        <v>-9911.7400000000016</v>
      </c>
      <c r="Z104" s="118">
        <v>-10521.17</v>
      </c>
      <c r="AA104" s="118">
        <v>-120897.67000000001</v>
      </c>
      <c r="AB104" s="118">
        <v>0</v>
      </c>
      <c r="AC104" s="118">
        <v>0</v>
      </c>
      <c r="AD104" s="118">
        <v>0</v>
      </c>
      <c r="AE104" s="118">
        <v>0</v>
      </c>
      <c r="AF104" s="118">
        <v>0</v>
      </c>
      <c r="AG104" s="118">
        <v>0</v>
      </c>
      <c r="AH104" s="118">
        <v>0</v>
      </c>
      <c r="AI104" s="118">
        <v>0</v>
      </c>
      <c r="AJ104" s="118">
        <v>0</v>
      </c>
      <c r="AK104" s="118">
        <v>0</v>
      </c>
      <c r="AL104" s="118">
        <v>0</v>
      </c>
      <c r="AM104" s="118">
        <v>0</v>
      </c>
      <c r="AN104" s="118">
        <v>0</v>
      </c>
      <c r="AO104" s="118">
        <v>0</v>
      </c>
      <c r="AP104" s="118">
        <v>0</v>
      </c>
      <c r="AQ104" s="118">
        <v>0</v>
      </c>
      <c r="AR104" s="118">
        <v>0</v>
      </c>
      <c r="AS104" s="118">
        <v>0</v>
      </c>
      <c r="AT104" s="118">
        <v>0</v>
      </c>
      <c r="AU104" s="118">
        <v>0</v>
      </c>
      <c r="AV104" s="118">
        <v>0</v>
      </c>
      <c r="AW104" s="118">
        <v>0</v>
      </c>
      <c r="AX104" s="118">
        <v>0</v>
      </c>
      <c r="AY104" s="118">
        <v>0</v>
      </c>
      <c r="AZ104" s="118">
        <v>0</v>
      </c>
      <c r="BA104" s="118">
        <v>0</v>
      </c>
    </row>
    <row r="105" spans="1:53">
      <c r="A105" s="119" t="s">
        <v>1504</v>
      </c>
      <c r="B105" s="120">
        <v>11701.920000000006</v>
      </c>
      <c r="C105" s="120">
        <v>10949.509999999997</v>
      </c>
      <c r="D105" s="120">
        <v>10793.359999999999</v>
      </c>
      <c r="E105" s="120">
        <v>10789.349999999997</v>
      </c>
      <c r="F105" s="120">
        <v>10735.759999999998</v>
      </c>
      <c r="G105" s="120">
        <v>11414.599999999999</v>
      </c>
      <c r="H105" s="120">
        <v>10850.48</v>
      </c>
      <c r="I105" s="120">
        <v>10859.969999999998</v>
      </c>
      <c r="J105" s="120">
        <v>10857.629999999997</v>
      </c>
      <c r="K105" s="120">
        <v>10930.099999999999</v>
      </c>
      <c r="L105" s="120">
        <v>10931.289999999999</v>
      </c>
      <c r="M105" s="120">
        <v>11377.509999999995</v>
      </c>
      <c r="N105" s="120">
        <v>132191.47999999998</v>
      </c>
      <c r="O105" s="120">
        <v>18348.429999999993</v>
      </c>
      <c r="P105" s="120">
        <v>18348.099999999999</v>
      </c>
      <c r="Q105" s="120">
        <v>18463.36</v>
      </c>
      <c r="R105" s="120">
        <v>18346.79</v>
      </c>
      <c r="S105" s="120">
        <v>18349.489999999998</v>
      </c>
      <c r="T105" s="120">
        <v>18952.43</v>
      </c>
      <c r="U105" s="120">
        <v>18348.099999999999</v>
      </c>
      <c r="V105" s="120">
        <v>18346.800000000003</v>
      </c>
      <c r="W105" s="120">
        <v>18467.52</v>
      </c>
      <c r="X105" s="120">
        <v>18422.849999999999</v>
      </c>
      <c r="Y105" s="120">
        <v>18401.09</v>
      </c>
      <c r="Z105" s="120">
        <v>19044.580000000002</v>
      </c>
      <c r="AA105" s="120">
        <v>221839.53999999998</v>
      </c>
      <c r="AB105" s="120">
        <v>394429.92</v>
      </c>
      <c r="AC105" s="120">
        <v>393686.92</v>
      </c>
      <c r="AD105" s="120">
        <v>386098.92</v>
      </c>
      <c r="AE105" s="120">
        <v>386978.56</v>
      </c>
      <c r="AF105" s="120">
        <v>386748.92</v>
      </c>
      <c r="AG105" s="120">
        <v>390323.33999999997</v>
      </c>
      <c r="AH105" s="120">
        <v>391182.31</v>
      </c>
      <c r="AI105" s="120">
        <v>389500.92</v>
      </c>
      <c r="AJ105" s="120">
        <v>392348.92</v>
      </c>
      <c r="AK105" s="120">
        <v>391145.92</v>
      </c>
      <c r="AL105" s="120">
        <v>389498.92</v>
      </c>
      <c r="AM105" s="120">
        <v>393141.92</v>
      </c>
      <c r="AN105" s="120">
        <v>4685085.49</v>
      </c>
      <c r="AO105" s="120">
        <v>105384</v>
      </c>
      <c r="AP105" s="120">
        <v>126956</v>
      </c>
      <c r="AQ105" s="120">
        <v>142124</v>
      </c>
      <c r="AR105" s="120">
        <v>143749</v>
      </c>
      <c r="AS105" s="120">
        <v>150369</v>
      </c>
      <c r="AT105" s="120">
        <v>139856</v>
      </c>
      <c r="AU105" s="120">
        <v>127384</v>
      </c>
      <c r="AV105" s="120">
        <v>114465</v>
      </c>
      <c r="AW105" s="120">
        <v>111789</v>
      </c>
      <c r="AX105" s="120">
        <v>106276</v>
      </c>
      <c r="AY105" s="120">
        <v>107328</v>
      </c>
      <c r="AZ105" s="120">
        <v>104679</v>
      </c>
      <c r="BA105" s="120">
        <v>1480359</v>
      </c>
    </row>
    <row r="106" spans="1:53">
      <c r="A106" s="117" t="s">
        <v>1505</v>
      </c>
      <c r="B106" s="118">
        <v>0</v>
      </c>
      <c r="C106" s="118">
        <v>0</v>
      </c>
      <c r="D106" s="118">
        <v>0</v>
      </c>
      <c r="E106" s="118">
        <v>0</v>
      </c>
      <c r="F106" s="118">
        <v>0</v>
      </c>
      <c r="G106" s="118">
        <v>0</v>
      </c>
      <c r="H106" s="118">
        <v>0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  <c r="N106" s="118">
        <v>0</v>
      </c>
      <c r="O106" s="118">
        <v>0</v>
      </c>
      <c r="P106" s="118">
        <v>0</v>
      </c>
      <c r="Q106" s="118">
        <v>0</v>
      </c>
      <c r="R106" s="118">
        <v>0</v>
      </c>
      <c r="S106" s="118">
        <v>0</v>
      </c>
      <c r="T106" s="118">
        <v>0</v>
      </c>
      <c r="U106" s="118">
        <v>0</v>
      </c>
      <c r="V106" s="118">
        <v>0</v>
      </c>
      <c r="W106" s="118">
        <v>0</v>
      </c>
      <c r="X106" s="118">
        <v>0</v>
      </c>
      <c r="Y106" s="118">
        <v>0</v>
      </c>
      <c r="Z106" s="118">
        <v>0</v>
      </c>
      <c r="AA106" s="118">
        <v>0</v>
      </c>
      <c r="AB106" s="118">
        <v>767</v>
      </c>
      <c r="AC106" s="118">
        <v>417</v>
      </c>
      <c r="AD106" s="118">
        <v>417</v>
      </c>
      <c r="AE106" s="118">
        <v>1017</v>
      </c>
      <c r="AF106" s="118">
        <v>417</v>
      </c>
      <c r="AG106" s="118">
        <v>667</v>
      </c>
      <c r="AH106" s="118">
        <v>417</v>
      </c>
      <c r="AI106" s="118">
        <v>417</v>
      </c>
      <c r="AJ106" s="118">
        <v>417</v>
      </c>
      <c r="AK106" s="118">
        <v>417</v>
      </c>
      <c r="AL106" s="118">
        <v>417</v>
      </c>
      <c r="AM106" s="118">
        <v>413</v>
      </c>
      <c r="AN106" s="118">
        <v>6200</v>
      </c>
      <c r="AO106" s="118">
        <v>0</v>
      </c>
      <c r="AP106" s="118">
        <v>0</v>
      </c>
      <c r="AQ106" s="118">
        <v>0</v>
      </c>
      <c r="AR106" s="118">
        <v>0</v>
      </c>
      <c r="AS106" s="118">
        <v>0</v>
      </c>
      <c r="AT106" s="118">
        <v>0</v>
      </c>
      <c r="AU106" s="118">
        <v>0</v>
      </c>
      <c r="AV106" s="118">
        <v>0</v>
      </c>
      <c r="AW106" s="118">
        <v>0</v>
      </c>
      <c r="AX106" s="118">
        <v>0</v>
      </c>
      <c r="AY106" s="118">
        <v>0</v>
      </c>
      <c r="AZ106" s="118">
        <v>0</v>
      </c>
      <c r="BA106" s="118">
        <v>0</v>
      </c>
    </row>
    <row r="107" spans="1:53">
      <c r="A107" s="117" t="s">
        <v>1506</v>
      </c>
      <c r="B107" s="118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0</v>
      </c>
      <c r="I107" s="118">
        <v>0</v>
      </c>
      <c r="J107" s="118">
        <v>0</v>
      </c>
      <c r="K107" s="118">
        <v>0</v>
      </c>
      <c r="L107" s="118">
        <v>0</v>
      </c>
      <c r="M107" s="118">
        <v>0</v>
      </c>
      <c r="N107" s="118">
        <v>0</v>
      </c>
      <c r="O107" s="118">
        <v>6540</v>
      </c>
      <c r="P107" s="118">
        <v>6540</v>
      </c>
      <c r="Q107" s="118">
        <v>7290</v>
      </c>
      <c r="R107" s="118">
        <v>6540</v>
      </c>
      <c r="S107" s="118">
        <v>7190</v>
      </c>
      <c r="T107" s="118">
        <v>6540</v>
      </c>
      <c r="U107" s="118">
        <v>8640</v>
      </c>
      <c r="V107" s="118">
        <v>6540</v>
      </c>
      <c r="W107" s="118">
        <v>6540</v>
      </c>
      <c r="X107" s="118">
        <v>6540</v>
      </c>
      <c r="Y107" s="118">
        <v>6540</v>
      </c>
      <c r="Z107" s="118">
        <v>6540</v>
      </c>
      <c r="AA107" s="118">
        <v>81980</v>
      </c>
      <c r="AB107" s="118">
        <v>160000</v>
      </c>
      <c r="AC107" s="118">
        <v>160000</v>
      </c>
      <c r="AD107" s="118">
        <v>160000</v>
      </c>
      <c r="AE107" s="118">
        <v>160000</v>
      </c>
      <c r="AF107" s="118">
        <v>160000</v>
      </c>
      <c r="AG107" s="118">
        <v>160000</v>
      </c>
      <c r="AH107" s="118">
        <v>160000</v>
      </c>
      <c r="AI107" s="118">
        <v>160000</v>
      </c>
      <c r="AJ107" s="118">
        <v>160000</v>
      </c>
      <c r="AK107" s="118">
        <v>160000</v>
      </c>
      <c r="AL107" s="118">
        <v>162000</v>
      </c>
      <c r="AM107" s="118">
        <v>162000</v>
      </c>
      <c r="AN107" s="118">
        <v>1924000</v>
      </c>
      <c r="AO107" s="118">
        <v>0</v>
      </c>
      <c r="AP107" s="118">
        <v>0</v>
      </c>
      <c r="AQ107" s="118">
        <v>0</v>
      </c>
      <c r="AR107" s="118">
        <v>0</v>
      </c>
      <c r="AS107" s="118">
        <v>0</v>
      </c>
      <c r="AT107" s="118">
        <v>0</v>
      </c>
      <c r="AU107" s="118">
        <v>0</v>
      </c>
      <c r="AV107" s="118">
        <v>0</v>
      </c>
      <c r="AW107" s="118">
        <v>0</v>
      </c>
      <c r="AX107" s="118">
        <v>0</v>
      </c>
      <c r="AY107" s="118">
        <v>0</v>
      </c>
      <c r="AZ107" s="118">
        <v>0</v>
      </c>
      <c r="BA107" s="118">
        <v>0</v>
      </c>
    </row>
    <row r="108" spans="1:53">
      <c r="A108" s="117" t="s">
        <v>1507</v>
      </c>
      <c r="B108" s="118">
        <v>42</v>
      </c>
      <c r="C108" s="118">
        <v>42</v>
      </c>
      <c r="D108" s="118">
        <v>42</v>
      </c>
      <c r="E108" s="118">
        <v>42</v>
      </c>
      <c r="F108" s="118">
        <v>42</v>
      </c>
      <c r="G108" s="118">
        <v>42</v>
      </c>
      <c r="H108" s="118">
        <v>42</v>
      </c>
      <c r="I108" s="118">
        <v>42</v>
      </c>
      <c r="J108" s="118">
        <v>41</v>
      </c>
      <c r="K108" s="118">
        <v>41</v>
      </c>
      <c r="L108" s="118">
        <v>41</v>
      </c>
      <c r="M108" s="118">
        <v>41</v>
      </c>
      <c r="N108" s="118">
        <v>500</v>
      </c>
      <c r="O108" s="118">
        <v>0</v>
      </c>
      <c r="P108" s="118">
        <v>0</v>
      </c>
      <c r="Q108" s="118">
        <v>0</v>
      </c>
      <c r="R108" s="118">
        <v>0</v>
      </c>
      <c r="S108" s="118">
        <v>0</v>
      </c>
      <c r="T108" s="118">
        <v>0</v>
      </c>
      <c r="U108" s="118">
        <v>0</v>
      </c>
      <c r="V108" s="118">
        <v>0</v>
      </c>
      <c r="W108" s="118">
        <v>0</v>
      </c>
      <c r="X108" s="118">
        <v>0</v>
      </c>
      <c r="Y108" s="118">
        <v>0</v>
      </c>
      <c r="Z108" s="118">
        <v>0</v>
      </c>
      <c r="AA108" s="118">
        <v>0</v>
      </c>
      <c r="AB108" s="118">
        <v>0</v>
      </c>
      <c r="AC108" s="118">
        <v>0</v>
      </c>
      <c r="AD108" s="118">
        <v>0</v>
      </c>
      <c r="AE108" s="118">
        <v>0</v>
      </c>
      <c r="AF108" s="118">
        <v>0</v>
      </c>
      <c r="AG108" s="118">
        <v>0</v>
      </c>
      <c r="AH108" s="118">
        <v>0</v>
      </c>
      <c r="AI108" s="118">
        <v>0</v>
      </c>
      <c r="AJ108" s="118">
        <v>0</v>
      </c>
      <c r="AK108" s="118">
        <v>0</v>
      </c>
      <c r="AL108" s="118">
        <v>0</v>
      </c>
      <c r="AM108" s="118">
        <v>0</v>
      </c>
      <c r="AN108" s="118">
        <v>0</v>
      </c>
      <c r="AO108" s="118">
        <v>0</v>
      </c>
      <c r="AP108" s="118">
        <v>0</v>
      </c>
      <c r="AQ108" s="118">
        <v>0</v>
      </c>
      <c r="AR108" s="118">
        <v>0</v>
      </c>
      <c r="AS108" s="118">
        <v>0</v>
      </c>
      <c r="AT108" s="118">
        <v>0</v>
      </c>
      <c r="AU108" s="118">
        <v>0</v>
      </c>
      <c r="AV108" s="118">
        <v>0</v>
      </c>
      <c r="AW108" s="118">
        <v>0</v>
      </c>
      <c r="AX108" s="118">
        <v>0</v>
      </c>
      <c r="AY108" s="118">
        <v>0</v>
      </c>
      <c r="AZ108" s="118">
        <v>0</v>
      </c>
      <c r="BA108" s="118">
        <v>0</v>
      </c>
    </row>
    <row r="109" spans="1:53">
      <c r="A109" s="117" t="s">
        <v>1508</v>
      </c>
      <c r="B109" s="118">
        <v>40</v>
      </c>
      <c r="C109" s="118">
        <v>40</v>
      </c>
      <c r="D109" s="118">
        <v>40</v>
      </c>
      <c r="E109" s="118">
        <v>40</v>
      </c>
      <c r="F109" s="118">
        <v>40</v>
      </c>
      <c r="G109" s="118">
        <v>40</v>
      </c>
      <c r="H109" s="118">
        <v>40</v>
      </c>
      <c r="I109" s="118">
        <v>40</v>
      </c>
      <c r="J109" s="118">
        <v>40</v>
      </c>
      <c r="K109" s="118">
        <v>40</v>
      </c>
      <c r="L109" s="118">
        <v>40</v>
      </c>
      <c r="M109" s="118">
        <v>40</v>
      </c>
      <c r="N109" s="118">
        <v>480</v>
      </c>
      <c r="O109" s="118">
        <v>107.5</v>
      </c>
      <c r="P109" s="118">
        <v>107.5</v>
      </c>
      <c r="Q109" s="118">
        <v>107.5</v>
      </c>
      <c r="R109" s="118">
        <v>107.5</v>
      </c>
      <c r="S109" s="118">
        <v>107.5</v>
      </c>
      <c r="T109" s="118">
        <v>107.5</v>
      </c>
      <c r="U109" s="118">
        <v>107.5</v>
      </c>
      <c r="V109" s="118">
        <v>107.5</v>
      </c>
      <c r="W109" s="118">
        <v>107.5</v>
      </c>
      <c r="X109" s="118">
        <v>107.5</v>
      </c>
      <c r="Y109" s="118">
        <v>107.5</v>
      </c>
      <c r="Z109" s="118">
        <v>107.5</v>
      </c>
      <c r="AA109" s="118">
        <v>1290</v>
      </c>
      <c r="AB109" s="118">
        <v>1540</v>
      </c>
      <c r="AC109" s="118">
        <v>290</v>
      </c>
      <c r="AD109" s="118">
        <v>7290</v>
      </c>
      <c r="AE109" s="118">
        <v>1540</v>
      </c>
      <c r="AF109" s="118">
        <v>290</v>
      </c>
      <c r="AG109" s="118">
        <v>290</v>
      </c>
      <c r="AH109" s="118">
        <v>4040</v>
      </c>
      <c r="AI109" s="118">
        <v>290</v>
      </c>
      <c r="AJ109" s="118">
        <v>290</v>
      </c>
      <c r="AK109" s="118">
        <v>1540</v>
      </c>
      <c r="AL109" s="118">
        <v>290</v>
      </c>
      <c r="AM109" s="118">
        <v>2790</v>
      </c>
      <c r="AN109" s="118">
        <v>20480</v>
      </c>
      <c r="AO109" s="118">
        <v>0</v>
      </c>
      <c r="AP109" s="118">
        <v>0</v>
      </c>
      <c r="AQ109" s="118">
        <v>0</v>
      </c>
      <c r="AR109" s="118">
        <v>0</v>
      </c>
      <c r="AS109" s="118">
        <v>0</v>
      </c>
      <c r="AT109" s="118">
        <v>0</v>
      </c>
      <c r="AU109" s="118">
        <v>0</v>
      </c>
      <c r="AV109" s="118">
        <v>0</v>
      </c>
      <c r="AW109" s="118">
        <v>0</v>
      </c>
      <c r="AX109" s="118">
        <v>0</v>
      </c>
      <c r="AY109" s="118">
        <v>0</v>
      </c>
      <c r="AZ109" s="118">
        <v>0</v>
      </c>
      <c r="BA109" s="118">
        <v>0</v>
      </c>
    </row>
    <row r="110" spans="1:53">
      <c r="A110" s="117" t="s">
        <v>1509</v>
      </c>
      <c r="B110" s="118">
        <v>305</v>
      </c>
      <c r="C110" s="118">
        <v>305</v>
      </c>
      <c r="D110" s="118">
        <v>305</v>
      </c>
      <c r="E110" s="118">
        <v>305</v>
      </c>
      <c r="F110" s="118">
        <v>305</v>
      </c>
      <c r="G110" s="118">
        <v>305</v>
      </c>
      <c r="H110" s="118">
        <v>305</v>
      </c>
      <c r="I110" s="118">
        <v>305</v>
      </c>
      <c r="J110" s="118">
        <v>305</v>
      </c>
      <c r="K110" s="118">
        <v>305</v>
      </c>
      <c r="L110" s="118">
        <v>305</v>
      </c>
      <c r="M110" s="118">
        <v>305</v>
      </c>
      <c r="N110" s="118">
        <v>3660</v>
      </c>
      <c r="O110" s="118">
        <v>240</v>
      </c>
      <c r="P110" s="118">
        <v>240</v>
      </c>
      <c r="Q110" s="118">
        <v>240</v>
      </c>
      <c r="R110" s="118">
        <v>240</v>
      </c>
      <c r="S110" s="118">
        <v>240</v>
      </c>
      <c r="T110" s="118">
        <v>240</v>
      </c>
      <c r="U110" s="118">
        <v>240</v>
      </c>
      <c r="V110" s="118">
        <v>240</v>
      </c>
      <c r="W110" s="118">
        <v>240</v>
      </c>
      <c r="X110" s="118">
        <v>240</v>
      </c>
      <c r="Y110" s="118">
        <v>240</v>
      </c>
      <c r="Z110" s="118">
        <v>240</v>
      </c>
      <c r="AA110" s="118">
        <v>2880</v>
      </c>
      <c r="AB110" s="118">
        <v>0</v>
      </c>
      <c r="AC110" s="118">
        <v>0</v>
      </c>
      <c r="AD110" s="118">
        <v>0</v>
      </c>
      <c r="AE110" s="118">
        <v>0</v>
      </c>
      <c r="AF110" s="118">
        <v>0</v>
      </c>
      <c r="AG110" s="118">
        <v>300</v>
      </c>
      <c r="AH110" s="118">
        <v>0</v>
      </c>
      <c r="AI110" s="118">
        <v>0</v>
      </c>
      <c r="AJ110" s="118">
        <v>0</v>
      </c>
      <c r="AK110" s="118">
        <v>0</v>
      </c>
      <c r="AL110" s="118">
        <v>0</v>
      </c>
      <c r="AM110" s="118">
        <v>300</v>
      </c>
      <c r="AN110" s="118">
        <v>600</v>
      </c>
      <c r="AO110" s="118">
        <v>0</v>
      </c>
      <c r="AP110" s="118">
        <v>0</v>
      </c>
      <c r="AQ110" s="118">
        <v>0</v>
      </c>
      <c r="AR110" s="118">
        <v>0</v>
      </c>
      <c r="AS110" s="118">
        <v>0</v>
      </c>
      <c r="AT110" s="118">
        <v>0</v>
      </c>
      <c r="AU110" s="118">
        <v>0</v>
      </c>
      <c r="AV110" s="118">
        <v>0</v>
      </c>
      <c r="AW110" s="118">
        <v>0</v>
      </c>
      <c r="AX110" s="118">
        <v>0</v>
      </c>
      <c r="AY110" s="118">
        <v>0</v>
      </c>
      <c r="AZ110" s="118">
        <v>0</v>
      </c>
      <c r="BA110" s="118">
        <v>0</v>
      </c>
    </row>
    <row r="111" spans="1:53">
      <c r="A111" s="117" t="s">
        <v>1510</v>
      </c>
      <c r="B111" s="118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8">
        <v>0</v>
      </c>
      <c r="O111" s="118">
        <v>0</v>
      </c>
      <c r="P111" s="118">
        <v>0</v>
      </c>
      <c r="Q111" s="118">
        <v>21250</v>
      </c>
      <c r="R111" s="118">
        <v>0</v>
      </c>
      <c r="S111" s="118">
        <v>0</v>
      </c>
      <c r="T111" s="118">
        <v>21250</v>
      </c>
      <c r="U111" s="118">
        <v>0</v>
      </c>
      <c r="V111" s="118">
        <v>0</v>
      </c>
      <c r="W111" s="118">
        <v>21250</v>
      </c>
      <c r="X111" s="118">
        <v>0</v>
      </c>
      <c r="Y111" s="118">
        <v>0</v>
      </c>
      <c r="Z111" s="118">
        <v>21250</v>
      </c>
      <c r="AA111" s="118">
        <v>85000</v>
      </c>
      <c r="AB111" s="118">
        <v>5000</v>
      </c>
      <c r="AC111" s="118">
        <v>0</v>
      </c>
      <c r="AD111" s="118">
        <v>5750</v>
      </c>
      <c r="AE111" s="118">
        <v>3500</v>
      </c>
      <c r="AF111" s="118">
        <v>1950</v>
      </c>
      <c r="AG111" s="118">
        <v>0</v>
      </c>
      <c r="AH111" s="118">
        <v>0</v>
      </c>
      <c r="AI111" s="118">
        <v>2500</v>
      </c>
      <c r="AJ111" s="118">
        <v>0</v>
      </c>
      <c r="AK111" s="118">
        <v>0</v>
      </c>
      <c r="AL111" s="118">
        <v>0</v>
      </c>
      <c r="AM111" s="118">
        <v>0</v>
      </c>
      <c r="AN111" s="118">
        <v>18700</v>
      </c>
      <c r="AO111" s="118">
        <v>3625</v>
      </c>
      <c r="AP111" s="118">
        <v>3500</v>
      </c>
      <c r="AQ111" s="118">
        <v>4500</v>
      </c>
      <c r="AR111" s="118">
        <v>3625</v>
      </c>
      <c r="AS111" s="118">
        <v>3500</v>
      </c>
      <c r="AT111" s="118">
        <v>4500</v>
      </c>
      <c r="AU111" s="118">
        <v>3625</v>
      </c>
      <c r="AV111" s="118">
        <v>3500</v>
      </c>
      <c r="AW111" s="118">
        <v>4500</v>
      </c>
      <c r="AX111" s="118">
        <v>3625</v>
      </c>
      <c r="AY111" s="118">
        <v>3500</v>
      </c>
      <c r="AZ111" s="118">
        <v>4500</v>
      </c>
      <c r="BA111" s="118">
        <v>46500</v>
      </c>
    </row>
    <row r="112" spans="1:53">
      <c r="A112" s="117" t="s">
        <v>1511</v>
      </c>
      <c r="B112" s="118">
        <v>3360.63</v>
      </c>
      <c r="C112" s="118">
        <v>3360.63</v>
      </c>
      <c r="D112" s="118">
        <v>3360.63</v>
      </c>
      <c r="E112" s="118">
        <v>3360.63</v>
      </c>
      <c r="F112" s="118">
        <v>3360.63</v>
      </c>
      <c r="G112" s="118">
        <v>3360.63</v>
      </c>
      <c r="H112" s="118">
        <v>3360.63</v>
      </c>
      <c r="I112" s="118">
        <v>3360.63</v>
      </c>
      <c r="J112" s="118">
        <v>3360.63</v>
      </c>
      <c r="K112" s="118">
        <v>3360.63</v>
      </c>
      <c r="L112" s="118">
        <v>3360.63</v>
      </c>
      <c r="M112" s="118">
        <v>3363.07</v>
      </c>
      <c r="N112" s="118">
        <v>40330</v>
      </c>
      <c r="O112" s="118">
        <v>819.83999999999992</v>
      </c>
      <c r="P112" s="118">
        <v>819.83999999999992</v>
      </c>
      <c r="Q112" s="118">
        <v>8319.84</v>
      </c>
      <c r="R112" s="118">
        <v>819.83999999999992</v>
      </c>
      <c r="S112" s="118">
        <v>819.83999999999992</v>
      </c>
      <c r="T112" s="118">
        <v>9319.84</v>
      </c>
      <c r="U112" s="118">
        <v>819.83999999999992</v>
      </c>
      <c r="V112" s="118">
        <v>819.83999999999992</v>
      </c>
      <c r="W112" s="118">
        <v>8319.84</v>
      </c>
      <c r="X112" s="118">
        <v>819.83999999999992</v>
      </c>
      <c r="Y112" s="118">
        <v>819.83999999999992</v>
      </c>
      <c r="Z112" s="118">
        <v>9321.76</v>
      </c>
      <c r="AA112" s="118">
        <v>41840</v>
      </c>
      <c r="AB112" s="118">
        <v>3750</v>
      </c>
      <c r="AC112" s="118">
        <v>3750</v>
      </c>
      <c r="AD112" s="118">
        <v>3750</v>
      </c>
      <c r="AE112" s="118">
        <v>3750</v>
      </c>
      <c r="AF112" s="118">
        <v>3750</v>
      </c>
      <c r="AG112" s="118">
        <v>3750</v>
      </c>
      <c r="AH112" s="118">
        <v>3750</v>
      </c>
      <c r="AI112" s="118">
        <v>3750</v>
      </c>
      <c r="AJ112" s="118">
        <v>3750</v>
      </c>
      <c r="AK112" s="118">
        <v>3750</v>
      </c>
      <c r="AL112" s="118">
        <v>3750</v>
      </c>
      <c r="AM112" s="118">
        <v>3750</v>
      </c>
      <c r="AN112" s="118">
        <v>45000</v>
      </c>
      <c r="AO112" s="118">
        <v>0</v>
      </c>
      <c r="AP112" s="118">
        <v>0</v>
      </c>
      <c r="AQ112" s="118">
        <v>0</v>
      </c>
      <c r="AR112" s="118">
        <v>0</v>
      </c>
      <c r="AS112" s="118">
        <v>0</v>
      </c>
      <c r="AT112" s="118">
        <v>0</v>
      </c>
      <c r="AU112" s="118">
        <v>0</v>
      </c>
      <c r="AV112" s="118">
        <v>0</v>
      </c>
      <c r="AW112" s="118">
        <v>0</v>
      </c>
      <c r="AX112" s="118">
        <v>0</v>
      </c>
      <c r="AY112" s="118">
        <v>0</v>
      </c>
      <c r="AZ112" s="118">
        <v>0</v>
      </c>
      <c r="BA112" s="118">
        <v>0</v>
      </c>
    </row>
    <row r="113" spans="1:53">
      <c r="A113" s="117" t="s">
        <v>1512</v>
      </c>
      <c r="B113" s="118">
        <v>2959.22</v>
      </c>
      <c r="C113" s="118">
        <v>2959.22</v>
      </c>
      <c r="D113" s="118">
        <v>2959.22</v>
      </c>
      <c r="E113" s="118">
        <v>2959.22</v>
      </c>
      <c r="F113" s="118">
        <v>2959.22</v>
      </c>
      <c r="G113" s="118">
        <v>2959.22</v>
      </c>
      <c r="H113" s="118">
        <v>2959.22</v>
      </c>
      <c r="I113" s="118">
        <v>2959.22</v>
      </c>
      <c r="J113" s="118">
        <v>2959.22</v>
      </c>
      <c r="K113" s="118">
        <v>2959.22</v>
      </c>
      <c r="L113" s="118">
        <v>2959.22</v>
      </c>
      <c r="M113" s="118">
        <v>2958.58</v>
      </c>
      <c r="N113" s="118">
        <v>35510.000000000007</v>
      </c>
      <c r="O113" s="118">
        <v>1706.81</v>
      </c>
      <c r="P113" s="118">
        <v>3206.81</v>
      </c>
      <c r="Q113" s="118">
        <v>2706.81</v>
      </c>
      <c r="R113" s="118">
        <v>1706.81</v>
      </c>
      <c r="S113" s="118">
        <v>2706.81</v>
      </c>
      <c r="T113" s="118">
        <v>2706.81</v>
      </c>
      <c r="U113" s="118">
        <v>1706.81</v>
      </c>
      <c r="V113" s="118">
        <v>2706.81</v>
      </c>
      <c r="W113" s="118">
        <v>1706.81</v>
      </c>
      <c r="X113" s="118">
        <v>2706.81</v>
      </c>
      <c r="Y113" s="118">
        <v>1706.81</v>
      </c>
      <c r="Z113" s="118">
        <v>3205.09</v>
      </c>
      <c r="AA113" s="118">
        <v>28480.000000000004</v>
      </c>
      <c r="AB113" s="118">
        <v>12750</v>
      </c>
      <c r="AC113" s="118">
        <v>12750</v>
      </c>
      <c r="AD113" s="118">
        <v>12750</v>
      </c>
      <c r="AE113" s="118">
        <v>12750</v>
      </c>
      <c r="AF113" s="118">
        <v>12750</v>
      </c>
      <c r="AG113" s="118">
        <v>12750</v>
      </c>
      <c r="AH113" s="118">
        <v>12750</v>
      </c>
      <c r="AI113" s="118">
        <v>12750</v>
      </c>
      <c r="AJ113" s="118">
        <v>12750</v>
      </c>
      <c r="AK113" s="118">
        <v>12750</v>
      </c>
      <c r="AL113" s="118">
        <v>12750</v>
      </c>
      <c r="AM113" s="118">
        <v>12750</v>
      </c>
      <c r="AN113" s="118">
        <v>153000</v>
      </c>
      <c r="AO113" s="118">
        <v>0</v>
      </c>
      <c r="AP113" s="118">
        <v>0</v>
      </c>
      <c r="AQ113" s="118">
        <v>0</v>
      </c>
      <c r="AR113" s="118">
        <v>0</v>
      </c>
      <c r="AS113" s="118">
        <v>0</v>
      </c>
      <c r="AT113" s="118">
        <v>0</v>
      </c>
      <c r="AU113" s="118">
        <v>0</v>
      </c>
      <c r="AV113" s="118">
        <v>0</v>
      </c>
      <c r="AW113" s="118">
        <v>0</v>
      </c>
      <c r="AX113" s="118">
        <v>0</v>
      </c>
      <c r="AY113" s="118">
        <v>0</v>
      </c>
      <c r="AZ113" s="118">
        <v>0</v>
      </c>
      <c r="BA113" s="118">
        <v>0</v>
      </c>
    </row>
    <row r="114" spans="1:53">
      <c r="A114" s="119" t="s">
        <v>1513</v>
      </c>
      <c r="B114" s="120">
        <v>6706.85</v>
      </c>
      <c r="C114" s="120">
        <v>6706.85</v>
      </c>
      <c r="D114" s="120">
        <v>6706.85</v>
      </c>
      <c r="E114" s="120">
        <v>6706.85</v>
      </c>
      <c r="F114" s="120">
        <v>6706.85</v>
      </c>
      <c r="G114" s="120">
        <v>6706.85</v>
      </c>
      <c r="H114" s="120">
        <v>6706.85</v>
      </c>
      <c r="I114" s="120">
        <v>6706.85</v>
      </c>
      <c r="J114" s="120">
        <v>6705.85</v>
      </c>
      <c r="K114" s="120">
        <v>6705.85</v>
      </c>
      <c r="L114" s="120">
        <v>6705.85</v>
      </c>
      <c r="M114" s="120">
        <v>6707.65</v>
      </c>
      <c r="N114" s="120">
        <v>80480</v>
      </c>
      <c r="O114" s="120">
        <v>9414.15</v>
      </c>
      <c r="P114" s="120">
        <v>10914.15</v>
      </c>
      <c r="Q114" s="120">
        <v>39914.149999999994</v>
      </c>
      <c r="R114" s="120">
        <v>9414.15</v>
      </c>
      <c r="S114" s="120">
        <v>11064.15</v>
      </c>
      <c r="T114" s="120">
        <v>40164.149999999994</v>
      </c>
      <c r="U114" s="120">
        <v>11514.15</v>
      </c>
      <c r="V114" s="120">
        <v>10414.15</v>
      </c>
      <c r="W114" s="120">
        <v>38164.149999999994</v>
      </c>
      <c r="X114" s="120">
        <v>10414.15</v>
      </c>
      <c r="Y114" s="120">
        <v>9414.15</v>
      </c>
      <c r="Z114" s="120">
        <v>40664.350000000006</v>
      </c>
      <c r="AA114" s="120">
        <v>241469.99999999997</v>
      </c>
      <c r="AB114" s="120">
        <v>183807</v>
      </c>
      <c r="AC114" s="120">
        <v>177207</v>
      </c>
      <c r="AD114" s="120">
        <v>189957</v>
      </c>
      <c r="AE114" s="120">
        <v>182557</v>
      </c>
      <c r="AF114" s="120">
        <v>179157</v>
      </c>
      <c r="AG114" s="120">
        <v>177757</v>
      </c>
      <c r="AH114" s="120">
        <v>180957</v>
      </c>
      <c r="AI114" s="120">
        <v>179707</v>
      </c>
      <c r="AJ114" s="120">
        <v>177207</v>
      </c>
      <c r="AK114" s="120">
        <v>178457</v>
      </c>
      <c r="AL114" s="120">
        <v>179207</v>
      </c>
      <c r="AM114" s="120">
        <v>182003</v>
      </c>
      <c r="AN114" s="120">
        <v>2167980</v>
      </c>
      <c r="AO114" s="120">
        <v>3625</v>
      </c>
      <c r="AP114" s="120">
        <v>3500</v>
      </c>
      <c r="AQ114" s="120">
        <v>4500</v>
      </c>
      <c r="AR114" s="120">
        <v>3625</v>
      </c>
      <c r="AS114" s="120">
        <v>3500</v>
      </c>
      <c r="AT114" s="120">
        <v>4500</v>
      </c>
      <c r="AU114" s="120">
        <v>3625</v>
      </c>
      <c r="AV114" s="120">
        <v>3500</v>
      </c>
      <c r="AW114" s="120">
        <v>4500</v>
      </c>
      <c r="AX114" s="120">
        <v>3625</v>
      </c>
      <c r="AY114" s="120">
        <v>3500</v>
      </c>
      <c r="AZ114" s="120">
        <v>4500</v>
      </c>
      <c r="BA114" s="120">
        <v>46500</v>
      </c>
    </row>
    <row r="115" spans="1:53">
      <c r="A115" s="117" t="s">
        <v>1514</v>
      </c>
      <c r="B115" s="118">
        <v>0</v>
      </c>
      <c r="C115" s="118">
        <v>0</v>
      </c>
      <c r="D115" s="118">
        <v>0</v>
      </c>
      <c r="E115" s="118">
        <v>0</v>
      </c>
      <c r="F115" s="118">
        <v>0</v>
      </c>
      <c r="G115" s="118">
        <v>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8">
        <v>0</v>
      </c>
      <c r="O115" s="118">
        <v>0</v>
      </c>
      <c r="P115" s="118">
        <v>0</v>
      </c>
      <c r="Q115" s="118">
        <v>0</v>
      </c>
      <c r="R115" s="118">
        <v>0</v>
      </c>
      <c r="S115" s="118">
        <v>0</v>
      </c>
      <c r="T115" s="118">
        <v>0</v>
      </c>
      <c r="U115" s="118">
        <v>0</v>
      </c>
      <c r="V115" s="118">
        <v>0</v>
      </c>
      <c r="W115" s="118">
        <v>0</v>
      </c>
      <c r="X115" s="118">
        <v>0</v>
      </c>
      <c r="Y115" s="118">
        <v>0</v>
      </c>
      <c r="Z115" s="118">
        <v>0</v>
      </c>
      <c r="AA115" s="118">
        <v>0</v>
      </c>
      <c r="AB115" s="118">
        <v>0</v>
      </c>
      <c r="AC115" s="118">
        <v>0</v>
      </c>
      <c r="AD115" s="118">
        <v>349375</v>
      </c>
      <c r="AE115" s="118">
        <v>0</v>
      </c>
      <c r="AF115" s="118">
        <v>0</v>
      </c>
      <c r="AG115" s="118">
        <v>349375</v>
      </c>
      <c r="AH115" s="118">
        <v>0</v>
      </c>
      <c r="AI115" s="118">
        <v>0</v>
      </c>
      <c r="AJ115" s="118">
        <v>349375</v>
      </c>
      <c r="AK115" s="118">
        <v>0</v>
      </c>
      <c r="AL115" s="118">
        <v>0</v>
      </c>
      <c r="AM115" s="118">
        <v>399375</v>
      </c>
      <c r="AN115" s="118">
        <v>1447500</v>
      </c>
      <c r="AO115" s="118">
        <v>0</v>
      </c>
      <c r="AP115" s="118">
        <v>0</v>
      </c>
      <c r="AQ115" s="118">
        <v>0</v>
      </c>
      <c r="AR115" s="118">
        <v>0</v>
      </c>
      <c r="AS115" s="118">
        <v>0</v>
      </c>
      <c r="AT115" s="118">
        <v>0</v>
      </c>
      <c r="AU115" s="118">
        <v>0</v>
      </c>
      <c r="AV115" s="118">
        <v>0</v>
      </c>
      <c r="AW115" s="118">
        <v>0</v>
      </c>
      <c r="AX115" s="118">
        <v>0</v>
      </c>
      <c r="AY115" s="118">
        <v>0</v>
      </c>
      <c r="AZ115" s="118">
        <v>0</v>
      </c>
      <c r="BA115" s="118">
        <v>0</v>
      </c>
    </row>
    <row r="116" spans="1:53">
      <c r="A116" s="117" t="s">
        <v>1515</v>
      </c>
      <c r="B116" s="118">
        <v>0</v>
      </c>
      <c r="C116" s="118">
        <v>0</v>
      </c>
      <c r="D116" s="118">
        <v>0</v>
      </c>
      <c r="E116" s="118">
        <v>0</v>
      </c>
      <c r="F116" s="118">
        <v>0</v>
      </c>
      <c r="G116" s="118">
        <v>0</v>
      </c>
      <c r="H116" s="118">
        <v>0</v>
      </c>
      <c r="I116" s="118">
        <v>0</v>
      </c>
      <c r="J116" s="118">
        <v>0</v>
      </c>
      <c r="K116" s="118">
        <v>0</v>
      </c>
      <c r="L116" s="118">
        <v>0</v>
      </c>
      <c r="M116" s="118">
        <v>0</v>
      </c>
      <c r="N116" s="118">
        <v>0</v>
      </c>
      <c r="O116" s="118">
        <v>0</v>
      </c>
      <c r="P116" s="118">
        <v>0</v>
      </c>
      <c r="Q116" s="118">
        <v>0</v>
      </c>
      <c r="R116" s="118">
        <v>0</v>
      </c>
      <c r="S116" s="118">
        <v>0</v>
      </c>
      <c r="T116" s="118">
        <v>0</v>
      </c>
      <c r="U116" s="118">
        <v>0</v>
      </c>
      <c r="V116" s="118">
        <v>0</v>
      </c>
      <c r="W116" s="118">
        <v>0</v>
      </c>
      <c r="X116" s="118">
        <v>0</v>
      </c>
      <c r="Y116" s="118">
        <v>0</v>
      </c>
      <c r="Z116" s="118">
        <v>0</v>
      </c>
      <c r="AA116" s="118">
        <v>0</v>
      </c>
      <c r="AB116" s="118">
        <v>18333</v>
      </c>
      <c r="AC116" s="118">
        <v>43333</v>
      </c>
      <c r="AD116" s="118">
        <v>18333</v>
      </c>
      <c r="AE116" s="118">
        <v>18333</v>
      </c>
      <c r="AF116" s="118">
        <v>43333</v>
      </c>
      <c r="AG116" s="118">
        <v>18333</v>
      </c>
      <c r="AH116" s="118">
        <v>18333</v>
      </c>
      <c r="AI116" s="118">
        <v>43333</v>
      </c>
      <c r="AJ116" s="118">
        <v>18333</v>
      </c>
      <c r="AK116" s="118">
        <v>18333</v>
      </c>
      <c r="AL116" s="118">
        <v>43333</v>
      </c>
      <c r="AM116" s="118">
        <v>68337</v>
      </c>
      <c r="AN116" s="118">
        <v>370000</v>
      </c>
      <c r="AO116" s="118">
        <v>0</v>
      </c>
      <c r="AP116" s="118">
        <v>0</v>
      </c>
      <c r="AQ116" s="118">
        <v>0</v>
      </c>
      <c r="AR116" s="118">
        <v>0</v>
      </c>
      <c r="AS116" s="118">
        <v>0</v>
      </c>
      <c r="AT116" s="118">
        <v>0</v>
      </c>
      <c r="AU116" s="118">
        <v>0</v>
      </c>
      <c r="AV116" s="118">
        <v>0</v>
      </c>
      <c r="AW116" s="118">
        <v>0</v>
      </c>
      <c r="AX116" s="118">
        <v>0</v>
      </c>
      <c r="AY116" s="118">
        <v>0</v>
      </c>
      <c r="AZ116" s="118">
        <v>0</v>
      </c>
      <c r="BA116" s="118">
        <v>0</v>
      </c>
    </row>
    <row r="117" spans="1:53">
      <c r="A117" s="117" t="s">
        <v>1516</v>
      </c>
      <c r="B117" s="118">
        <v>0</v>
      </c>
      <c r="C117" s="118">
        <v>0</v>
      </c>
      <c r="D117" s="118">
        <v>0</v>
      </c>
      <c r="E117" s="118">
        <v>0</v>
      </c>
      <c r="F117" s="118">
        <v>0</v>
      </c>
      <c r="G117" s="118">
        <v>0</v>
      </c>
      <c r="H117" s="118">
        <v>0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  <c r="N117" s="118">
        <v>0</v>
      </c>
      <c r="O117" s="118">
        <v>0</v>
      </c>
      <c r="P117" s="118">
        <v>0</v>
      </c>
      <c r="Q117" s="118">
        <v>0</v>
      </c>
      <c r="R117" s="118">
        <v>0</v>
      </c>
      <c r="S117" s="118">
        <v>0</v>
      </c>
      <c r="T117" s="118">
        <v>0</v>
      </c>
      <c r="U117" s="118">
        <v>0</v>
      </c>
      <c r="V117" s="118">
        <v>0</v>
      </c>
      <c r="W117" s="118">
        <v>0</v>
      </c>
      <c r="X117" s="118">
        <v>0</v>
      </c>
      <c r="Y117" s="118">
        <v>0</v>
      </c>
      <c r="Z117" s="118">
        <v>0</v>
      </c>
      <c r="AA117" s="118">
        <v>0</v>
      </c>
      <c r="AB117" s="118">
        <v>0</v>
      </c>
      <c r="AC117" s="118">
        <v>0</v>
      </c>
      <c r="AD117" s="118">
        <v>349375</v>
      </c>
      <c r="AE117" s="118">
        <v>0</v>
      </c>
      <c r="AF117" s="118">
        <v>0</v>
      </c>
      <c r="AG117" s="118">
        <v>1849375</v>
      </c>
      <c r="AH117" s="118">
        <v>0</v>
      </c>
      <c r="AI117" s="118">
        <v>0</v>
      </c>
      <c r="AJ117" s="118">
        <v>349375</v>
      </c>
      <c r="AK117" s="118">
        <v>0</v>
      </c>
      <c r="AL117" s="118">
        <v>0</v>
      </c>
      <c r="AM117" s="118">
        <v>399375</v>
      </c>
      <c r="AN117" s="118">
        <v>2947500</v>
      </c>
      <c r="AO117" s="118">
        <v>0</v>
      </c>
      <c r="AP117" s="118">
        <v>0</v>
      </c>
      <c r="AQ117" s="118">
        <v>0</v>
      </c>
      <c r="AR117" s="118">
        <v>0</v>
      </c>
      <c r="AS117" s="118">
        <v>0</v>
      </c>
      <c r="AT117" s="118">
        <v>0</v>
      </c>
      <c r="AU117" s="118">
        <v>0</v>
      </c>
      <c r="AV117" s="118">
        <v>0</v>
      </c>
      <c r="AW117" s="118">
        <v>0</v>
      </c>
      <c r="AX117" s="118">
        <v>0</v>
      </c>
      <c r="AY117" s="118">
        <v>0</v>
      </c>
      <c r="AZ117" s="118">
        <v>0</v>
      </c>
      <c r="BA117" s="118">
        <v>0</v>
      </c>
    </row>
    <row r="118" spans="1:53">
      <c r="A118" s="117" t="s">
        <v>1517</v>
      </c>
      <c r="B118" s="118">
        <v>0</v>
      </c>
      <c r="C118" s="118">
        <v>0</v>
      </c>
      <c r="D118" s="118">
        <v>0</v>
      </c>
      <c r="E118" s="118">
        <v>0</v>
      </c>
      <c r="F118" s="118">
        <v>0</v>
      </c>
      <c r="G118" s="118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Q118" s="118">
        <v>0</v>
      </c>
      <c r="R118" s="118">
        <v>0</v>
      </c>
      <c r="S118" s="118">
        <v>0</v>
      </c>
      <c r="T118" s="118">
        <v>0</v>
      </c>
      <c r="U118" s="118">
        <v>0</v>
      </c>
      <c r="V118" s="118">
        <v>0</v>
      </c>
      <c r="W118" s="118">
        <v>0</v>
      </c>
      <c r="X118" s="118">
        <v>0</v>
      </c>
      <c r="Y118" s="118">
        <v>0</v>
      </c>
      <c r="Z118" s="118">
        <v>0</v>
      </c>
      <c r="AA118" s="118">
        <v>0</v>
      </c>
      <c r="AB118" s="118">
        <v>0</v>
      </c>
      <c r="AC118" s="118">
        <v>3750</v>
      </c>
      <c r="AD118" s="118">
        <v>0</v>
      </c>
      <c r="AE118" s="118">
        <v>0</v>
      </c>
      <c r="AF118" s="118">
        <v>3750</v>
      </c>
      <c r="AG118" s="118">
        <v>0</v>
      </c>
      <c r="AH118" s="118">
        <v>0</v>
      </c>
      <c r="AI118" s="118">
        <v>3750</v>
      </c>
      <c r="AJ118" s="118">
        <v>0</v>
      </c>
      <c r="AK118" s="118">
        <v>0</v>
      </c>
      <c r="AL118" s="118">
        <v>3750</v>
      </c>
      <c r="AM118" s="118">
        <v>0</v>
      </c>
      <c r="AN118" s="118">
        <v>15000</v>
      </c>
      <c r="AO118" s="118">
        <v>0</v>
      </c>
      <c r="AP118" s="118">
        <v>0</v>
      </c>
      <c r="AQ118" s="118">
        <v>0</v>
      </c>
      <c r="AR118" s="118">
        <v>0</v>
      </c>
      <c r="AS118" s="118">
        <v>0</v>
      </c>
      <c r="AT118" s="118">
        <v>0</v>
      </c>
      <c r="AU118" s="118">
        <v>0</v>
      </c>
      <c r="AV118" s="118">
        <v>0</v>
      </c>
      <c r="AW118" s="118">
        <v>0</v>
      </c>
      <c r="AX118" s="118">
        <v>0</v>
      </c>
      <c r="AY118" s="118">
        <v>0</v>
      </c>
      <c r="AZ118" s="118">
        <v>0</v>
      </c>
      <c r="BA118" s="118">
        <v>0</v>
      </c>
    </row>
    <row r="119" spans="1:53">
      <c r="A119" s="117" t="s">
        <v>1518</v>
      </c>
      <c r="B119" s="118">
        <v>0</v>
      </c>
      <c r="C119" s="118">
        <v>0</v>
      </c>
      <c r="D119" s="118">
        <v>0</v>
      </c>
      <c r="E119" s="118">
        <v>0</v>
      </c>
      <c r="F119" s="118">
        <v>0</v>
      </c>
      <c r="G119" s="118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0</v>
      </c>
      <c r="AA119" s="118">
        <v>0</v>
      </c>
      <c r="AB119" s="118">
        <v>16083</v>
      </c>
      <c r="AC119" s="118">
        <v>16083</v>
      </c>
      <c r="AD119" s="118">
        <v>16083</v>
      </c>
      <c r="AE119" s="118">
        <v>16083</v>
      </c>
      <c r="AF119" s="118">
        <v>16083</v>
      </c>
      <c r="AG119" s="118">
        <v>16083</v>
      </c>
      <c r="AH119" s="118">
        <v>16083</v>
      </c>
      <c r="AI119" s="118">
        <v>16083</v>
      </c>
      <c r="AJ119" s="118">
        <v>16083</v>
      </c>
      <c r="AK119" s="118">
        <v>16083</v>
      </c>
      <c r="AL119" s="118">
        <v>16083</v>
      </c>
      <c r="AM119" s="118">
        <v>16087</v>
      </c>
      <c r="AN119" s="118">
        <v>193000</v>
      </c>
      <c r="AO119" s="118">
        <v>0</v>
      </c>
      <c r="AP119" s="118">
        <v>0</v>
      </c>
      <c r="AQ119" s="118">
        <v>0</v>
      </c>
      <c r="AR119" s="118">
        <v>0</v>
      </c>
      <c r="AS119" s="118">
        <v>0</v>
      </c>
      <c r="AT119" s="118">
        <v>0</v>
      </c>
      <c r="AU119" s="118">
        <v>0</v>
      </c>
      <c r="AV119" s="118">
        <v>0</v>
      </c>
      <c r="AW119" s="118">
        <v>0</v>
      </c>
      <c r="AX119" s="118">
        <v>0</v>
      </c>
      <c r="AY119" s="118">
        <v>0</v>
      </c>
      <c r="AZ119" s="118">
        <v>0</v>
      </c>
      <c r="BA119" s="118">
        <v>0</v>
      </c>
    </row>
    <row r="120" spans="1:53">
      <c r="A120" s="117" t="s">
        <v>1519</v>
      </c>
      <c r="B120" s="118">
        <v>0</v>
      </c>
      <c r="C120" s="118">
        <v>0</v>
      </c>
      <c r="D120" s="118">
        <v>0</v>
      </c>
      <c r="E120" s="118">
        <v>0</v>
      </c>
      <c r="F120" s="118">
        <v>0</v>
      </c>
      <c r="G120" s="118">
        <v>0</v>
      </c>
      <c r="H120" s="118">
        <v>0</v>
      </c>
      <c r="I120" s="118">
        <v>0</v>
      </c>
      <c r="J120" s="118">
        <v>0</v>
      </c>
      <c r="K120" s="118">
        <v>0</v>
      </c>
      <c r="L120" s="118">
        <v>0</v>
      </c>
      <c r="M120" s="118">
        <v>0</v>
      </c>
      <c r="N120" s="118">
        <v>0</v>
      </c>
      <c r="O120" s="118">
        <v>0</v>
      </c>
      <c r="P120" s="118">
        <v>0</v>
      </c>
      <c r="Q120" s="118">
        <v>0</v>
      </c>
      <c r="R120" s="118">
        <v>0</v>
      </c>
      <c r="S120" s="118">
        <v>0</v>
      </c>
      <c r="T120" s="118">
        <v>0</v>
      </c>
      <c r="U120" s="118">
        <v>0</v>
      </c>
      <c r="V120" s="118">
        <v>0</v>
      </c>
      <c r="W120" s="118">
        <v>0</v>
      </c>
      <c r="X120" s="118">
        <v>0</v>
      </c>
      <c r="Y120" s="118">
        <v>0</v>
      </c>
      <c r="Z120" s="118">
        <v>0</v>
      </c>
      <c r="AA120" s="118">
        <v>0</v>
      </c>
      <c r="AB120" s="118">
        <v>100000</v>
      </c>
      <c r="AC120" s="118">
        <v>0</v>
      </c>
      <c r="AD120" s="118">
        <v>0</v>
      </c>
      <c r="AE120" s="118">
        <v>0</v>
      </c>
      <c r="AF120" s="118">
        <v>0</v>
      </c>
      <c r="AG120" s="118">
        <v>0</v>
      </c>
      <c r="AH120" s="118">
        <v>0</v>
      </c>
      <c r="AI120" s="118">
        <v>0</v>
      </c>
      <c r="AJ120" s="118">
        <v>0</v>
      </c>
      <c r="AK120" s="118">
        <v>5000</v>
      </c>
      <c r="AL120" s="118">
        <v>0</v>
      </c>
      <c r="AM120" s="118">
        <v>0</v>
      </c>
      <c r="AN120" s="118">
        <v>105000</v>
      </c>
      <c r="AO120" s="118">
        <v>0</v>
      </c>
      <c r="AP120" s="118">
        <v>0</v>
      </c>
      <c r="AQ120" s="118">
        <v>0</v>
      </c>
      <c r="AR120" s="118">
        <v>0</v>
      </c>
      <c r="AS120" s="118">
        <v>0</v>
      </c>
      <c r="AT120" s="118">
        <v>0</v>
      </c>
      <c r="AU120" s="118">
        <v>0</v>
      </c>
      <c r="AV120" s="118">
        <v>0</v>
      </c>
      <c r="AW120" s="118">
        <v>0</v>
      </c>
      <c r="AX120" s="118">
        <v>0</v>
      </c>
      <c r="AY120" s="118">
        <v>0</v>
      </c>
      <c r="AZ120" s="118">
        <v>0</v>
      </c>
      <c r="BA120" s="118">
        <v>0</v>
      </c>
    </row>
    <row r="121" spans="1:53">
      <c r="A121" s="117" t="s">
        <v>1520</v>
      </c>
      <c r="B121" s="118">
        <v>0</v>
      </c>
      <c r="C121" s="118">
        <v>0</v>
      </c>
      <c r="D121" s="118">
        <v>0</v>
      </c>
      <c r="E121" s="118">
        <v>0</v>
      </c>
      <c r="F121" s="118">
        <v>0</v>
      </c>
      <c r="G121" s="118">
        <v>0</v>
      </c>
      <c r="H121" s="118">
        <v>0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v>0</v>
      </c>
      <c r="T121" s="118">
        <v>0</v>
      </c>
      <c r="U121" s="118">
        <v>0</v>
      </c>
      <c r="V121" s="118">
        <v>0</v>
      </c>
      <c r="W121" s="118">
        <v>0</v>
      </c>
      <c r="X121" s="118">
        <v>0</v>
      </c>
      <c r="Y121" s="118">
        <v>0</v>
      </c>
      <c r="Z121" s="118">
        <v>0</v>
      </c>
      <c r="AA121" s="118">
        <v>0</v>
      </c>
      <c r="AB121" s="118">
        <v>0</v>
      </c>
      <c r="AC121" s="118">
        <v>0</v>
      </c>
      <c r="AD121" s="118">
        <v>0</v>
      </c>
      <c r="AE121" s="118">
        <v>96000</v>
      </c>
      <c r="AF121" s="118">
        <v>96000</v>
      </c>
      <c r="AG121" s="118">
        <v>96000</v>
      </c>
      <c r="AH121" s="118">
        <v>0</v>
      </c>
      <c r="AI121" s="118">
        <v>0</v>
      </c>
      <c r="AJ121" s="118">
        <v>0</v>
      </c>
      <c r="AK121" s="118">
        <v>0</v>
      </c>
      <c r="AL121" s="118">
        <v>0</v>
      </c>
      <c r="AM121" s="118">
        <v>0</v>
      </c>
      <c r="AN121" s="118">
        <v>288000</v>
      </c>
      <c r="AO121" s="118">
        <v>0</v>
      </c>
      <c r="AP121" s="118">
        <v>0</v>
      </c>
      <c r="AQ121" s="118">
        <v>0</v>
      </c>
      <c r="AR121" s="118">
        <v>0</v>
      </c>
      <c r="AS121" s="118">
        <v>0</v>
      </c>
      <c r="AT121" s="118">
        <v>0</v>
      </c>
      <c r="AU121" s="118">
        <v>0</v>
      </c>
      <c r="AV121" s="118">
        <v>0</v>
      </c>
      <c r="AW121" s="118">
        <v>0</v>
      </c>
      <c r="AX121" s="118">
        <v>0</v>
      </c>
      <c r="AY121" s="118">
        <v>0</v>
      </c>
      <c r="AZ121" s="118">
        <v>0</v>
      </c>
      <c r="BA121" s="118">
        <v>0</v>
      </c>
    </row>
    <row r="122" spans="1:53">
      <c r="A122" s="117" t="s">
        <v>1521</v>
      </c>
      <c r="B122" s="118">
        <v>0</v>
      </c>
      <c r="C122" s="118">
        <v>0</v>
      </c>
      <c r="D122" s="118">
        <v>0</v>
      </c>
      <c r="E122" s="118">
        <v>0</v>
      </c>
      <c r="F122" s="118">
        <v>0</v>
      </c>
      <c r="G122" s="118">
        <v>0</v>
      </c>
      <c r="H122" s="118">
        <v>0</v>
      </c>
      <c r="I122" s="118">
        <v>0</v>
      </c>
      <c r="J122" s="118">
        <v>0</v>
      </c>
      <c r="K122" s="118">
        <v>0</v>
      </c>
      <c r="L122" s="118">
        <v>0</v>
      </c>
      <c r="M122" s="118">
        <v>0</v>
      </c>
      <c r="N122" s="118">
        <v>0</v>
      </c>
      <c r="O122" s="118">
        <v>0</v>
      </c>
      <c r="P122" s="118">
        <v>0</v>
      </c>
      <c r="Q122" s="118">
        <v>0</v>
      </c>
      <c r="R122" s="118">
        <v>0</v>
      </c>
      <c r="S122" s="118">
        <v>0</v>
      </c>
      <c r="T122" s="118">
        <v>0</v>
      </c>
      <c r="U122" s="118">
        <v>0</v>
      </c>
      <c r="V122" s="118">
        <v>0</v>
      </c>
      <c r="W122" s="118">
        <v>0</v>
      </c>
      <c r="X122" s="118">
        <v>0</v>
      </c>
      <c r="Y122" s="118">
        <v>0</v>
      </c>
      <c r="Z122" s="118">
        <v>0</v>
      </c>
      <c r="AA122" s="118">
        <v>0</v>
      </c>
      <c r="AB122" s="118">
        <v>5000</v>
      </c>
      <c r="AC122" s="118">
        <v>5000</v>
      </c>
      <c r="AD122" s="118">
        <v>5000</v>
      </c>
      <c r="AE122" s="118">
        <v>5000</v>
      </c>
      <c r="AF122" s="118">
        <v>5000</v>
      </c>
      <c r="AG122" s="118">
        <v>5000</v>
      </c>
      <c r="AH122" s="118">
        <v>5000</v>
      </c>
      <c r="AI122" s="118">
        <v>5000</v>
      </c>
      <c r="AJ122" s="118">
        <v>5000</v>
      </c>
      <c r="AK122" s="118">
        <v>5000</v>
      </c>
      <c r="AL122" s="118">
        <v>5000</v>
      </c>
      <c r="AM122" s="118">
        <v>5000</v>
      </c>
      <c r="AN122" s="118">
        <v>60000</v>
      </c>
      <c r="AO122" s="118">
        <v>0</v>
      </c>
      <c r="AP122" s="118">
        <v>0</v>
      </c>
      <c r="AQ122" s="118">
        <v>0</v>
      </c>
      <c r="AR122" s="118">
        <v>0</v>
      </c>
      <c r="AS122" s="118">
        <v>0</v>
      </c>
      <c r="AT122" s="118">
        <v>0</v>
      </c>
      <c r="AU122" s="118">
        <v>0</v>
      </c>
      <c r="AV122" s="118">
        <v>0</v>
      </c>
      <c r="AW122" s="118">
        <v>0</v>
      </c>
      <c r="AX122" s="118">
        <v>0</v>
      </c>
      <c r="AY122" s="118">
        <v>0</v>
      </c>
      <c r="AZ122" s="118">
        <v>0</v>
      </c>
      <c r="BA122" s="118">
        <v>0</v>
      </c>
    </row>
    <row r="123" spans="1:53">
      <c r="A123" s="117" t="s">
        <v>1522</v>
      </c>
      <c r="B123" s="118">
        <v>0</v>
      </c>
      <c r="C123" s="118">
        <v>0</v>
      </c>
      <c r="D123" s="118">
        <v>0</v>
      </c>
      <c r="E123" s="118">
        <v>0</v>
      </c>
      <c r="F123" s="118">
        <v>0</v>
      </c>
      <c r="G123" s="118">
        <v>0</v>
      </c>
      <c r="H123" s="118">
        <v>0</v>
      </c>
      <c r="I123" s="118">
        <v>0</v>
      </c>
      <c r="J123" s="118">
        <v>0</v>
      </c>
      <c r="K123" s="118">
        <v>0</v>
      </c>
      <c r="L123" s="118">
        <v>0</v>
      </c>
      <c r="M123" s="118">
        <v>0</v>
      </c>
      <c r="N123" s="118">
        <v>0</v>
      </c>
      <c r="O123" s="118">
        <v>0</v>
      </c>
      <c r="P123" s="118">
        <v>0</v>
      </c>
      <c r="Q123" s="118">
        <v>0</v>
      </c>
      <c r="R123" s="118">
        <v>0</v>
      </c>
      <c r="S123" s="118">
        <v>0</v>
      </c>
      <c r="T123" s="118">
        <v>0</v>
      </c>
      <c r="U123" s="118">
        <v>0</v>
      </c>
      <c r="V123" s="118">
        <v>0</v>
      </c>
      <c r="W123" s="118">
        <v>0</v>
      </c>
      <c r="X123" s="118">
        <v>0</v>
      </c>
      <c r="Y123" s="118">
        <v>0</v>
      </c>
      <c r="Z123" s="118">
        <v>0</v>
      </c>
      <c r="AA123" s="118">
        <v>0</v>
      </c>
      <c r="AB123" s="118">
        <v>60417</v>
      </c>
      <c r="AC123" s="118">
        <v>60417</v>
      </c>
      <c r="AD123" s="118">
        <v>60417</v>
      </c>
      <c r="AE123" s="118">
        <v>60417</v>
      </c>
      <c r="AF123" s="118">
        <v>60417</v>
      </c>
      <c r="AG123" s="118">
        <v>60417</v>
      </c>
      <c r="AH123" s="118">
        <v>60417</v>
      </c>
      <c r="AI123" s="118">
        <v>60417</v>
      </c>
      <c r="AJ123" s="118">
        <v>60417</v>
      </c>
      <c r="AK123" s="118">
        <v>60417</v>
      </c>
      <c r="AL123" s="118">
        <v>60417</v>
      </c>
      <c r="AM123" s="118">
        <v>60413</v>
      </c>
      <c r="AN123" s="118">
        <v>725000</v>
      </c>
      <c r="AO123" s="118">
        <v>0</v>
      </c>
      <c r="AP123" s="118">
        <v>0</v>
      </c>
      <c r="AQ123" s="118">
        <v>0</v>
      </c>
      <c r="AR123" s="118">
        <v>0</v>
      </c>
      <c r="AS123" s="118">
        <v>0</v>
      </c>
      <c r="AT123" s="118">
        <v>0</v>
      </c>
      <c r="AU123" s="118">
        <v>0</v>
      </c>
      <c r="AV123" s="118">
        <v>0</v>
      </c>
      <c r="AW123" s="118">
        <v>0</v>
      </c>
      <c r="AX123" s="118">
        <v>0</v>
      </c>
      <c r="AY123" s="118">
        <v>0</v>
      </c>
      <c r="AZ123" s="118">
        <v>0</v>
      </c>
      <c r="BA123" s="118">
        <v>0</v>
      </c>
    </row>
    <row r="124" spans="1:53">
      <c r="A124" s="117" t="s">
        <v>1523</v>
      </c>
      <c r="B124" s="118">
        <v>0</v>
      </c>
      <c r="C124" s="118">
        <v>0</v>
      </c>
      <c r="D124" s="118">
        <v>0</v>
      </c>
      <c r="E124" s="118">
        <v>0</v>
      </c>
      <c r="F124" s="118">
        <v>0</v>
      </c>
      <c r="G124" s="118">
        <v>0</v>
      </c>
      <c r="H124" s="118">
        <v>0</v>
      </c>
      <c r="I124" s="118">
        <v>0</v>
      </c>
      <c r="J124" s="118">
        <v>0</v>
      </c>
      <c r="K124" s="118">
        <v>0</v>
      </c>
      <c r="L124" s="118">
        <v>0</v>
      </c>
      <c r="M124" s="118">
        <v>0</v>
      </c>
      <c r="N124" s="118">
        <v>0</v>
      </c>
      <c r="O124" s="118">
        <v>0</v>
      </c>
      <c r="P124" s="118">
        <v>0</v>
      </c>
      <c r="Q124" s="118">
        <v>0</v>
      </c>
      <c r="R124" s="118">
        <v>0</v>
      </c>
      <c r="S124" s="118">
        <v>0</v>
      </c>
      <c r="T124" s="118">
        <v>0</v>
      </c>
      <c r="U124" s="118">
        <v>0</v>
      </c>
      <c r="V124" s="118">
        <v>0</v>
      </c>
      <c r="W124" s="118">
        <v>0</v>
      </c>
      <c r="X124" s="118">
        <v>0</v>
      </c>
      <c r="Y124" s="118">
        <v>0</v>
      </c>
      <c r="Z124" s="118">
        <v>0</v>
      </c>
      <c r="AA124" s="118">
        <v>0</v>
      </c>
      <c r="AB124" s="118">
        <v>11782</v>
      </c>
      <c r="AC124" s="118">
        <v>11782</v>
      </c>
      <c r="AD124" s="118">
        <v>11782</v>
      </c>
      <c r="AE124" s="118">
        <v>11782</v>
      </c>
      <c r="AF124" s="118">
        <v>11782</v>
      </c>
      <c r="AG124" s="118">
        <v>11782</v>
      </c>
      <c r="AH124" s="118">
        <v>11782</v>
      </c>
      <c r="AI124" s="118">
        <v>11782</v>
      </c>
      <c r="AJ124" s="118">
        <v>11782</v>
      </c>
      <c r="AK124" s="118">
        <v>11782</v>
      </c>
      <c r="AL124" s="118">
        <v>11782</v>
      </c>
      <c r="AM124" s="118">
        <v>11782</v>
      </c>
      <c r="AN124" s="118">
        <v>141384</v>
      </c>
      <c r="AO124" s="118">
        <v>0</v>
      </c>
      <c r="AP124" s="118">
        <v>0</v>
      </c>
      <c r="AQ124" s="118">
        <v>0</v>
      </c>
      <c r="AR124" s="118">
        <v>0</v>
      </c>
      <c r="AS124" s="118">
        <v>0</v>
      </c>
      <c r="AT124" s="118">
        <v>0</v>
      </c>
      <c r="AU124" s="118">
        <v>0</v>
      </c>
      <c r="AV124" s="118">
        <v>0</v>
      </c>
      <c r="AW124" s="118">
        <v>0</v>
      </c>
      <c r="AX124" s="118">
        <v>0</v>
      </c>
      <c r="AY124" s="118">
        <v>0</v>
      </c>
      <c r="AZ124" s="118">
        <v>0</v>
      </c>
      <c r="BA124" s="118">
        <v>0</v>
      </c>
    </row>
    <row r="125" spans="1:53">
      <c r="A125" s="117" t="s">
        <v>1524</v>
      </c>
      <c r="B125" s="118">
        <v>0</v>
      </c>
      <c r="C125" s="118">
        <v>0</v>
      </c>
      <c r="D125" s="118">
        <v>0</v>
      </c>
      <c r="E125" s="118">
        <v>0</v>
      </c>
      <c r="F125" s="118">
        <v>0</v>
      </c>
      <c r="G125" s="118">
        <v>0</v>
      </c>
      <c r="H125" s="118">
        <v>0</v>
      </c>
      <c r="I125" s="118">
        <v>0</v>
      </c>
      <c r="J125" s="118">
        <v>0</v>
      </c>
      <c r="K125" s="118">
        <v>0</v>
      </c>
      <c r="L125" s="118">
        <v>0</v>
      </c>
      <c r="M125" s="118">
        <v>0</v>
      </c>
      <c r="N125" s="118">
        <v>0</v>
      </c>
      <c r="O125" s="118">
        <v>0</v>
      </c>
      <c r="P125" s="118">
        <v>0</v>
      </c>
      <c r="Q125" s="118">
        <v>0</v>
      </c>
      <c r="R125" s="118">
        <v>0</v>
      </c>
      <c r="S125" s="118">
        <v>0</v>
      </c>
      <c r="T125" s="118">
        <v>0</v>
      </c>
      <c r="U125" s="118">
        <v>0</v>
      </c>
      <c r="V125" s="118">
        <v>0</v>
      </c>
      <c r="W125" s="118">
        <v>0</v>
      </c>
      <c r="X125" s="118">
        <v>0</v>
      </c>
      <c r="Y125" s="118">
        <v>0</v>
      </c>
      <c r="Z125" s="118">
        <v>0</v>
      </c>
      <c r="AA125" s="118">
        <v>0</v>
      </c>
      <c r="AB125" s="118">
        <v>8.33</v>
      </c>
      <c r="AC125" s="118">
        <v>8.33</v>
      </c>
      <c r="AD125" s="118">
        <v>8.33</v>
      </c>
      <c r="AE125" s="118">
        <v>8.33</v>
      </c>
      <c r="AF125" s="118">
        <v>8.33</v>
      </c>
      <c r="AG125" s="118">
        <v>8.33</v>
      </c>
      <c r="AH125" s="118">
        <v>8.33</v>
      </c>
      <c r="AI125" s="118">
        <v>8.33</v>
      </c>
      <c r="AJ125" s="118">
        <v>8.33</v>
      </c>
      <c r="AK125" s="118">
        <v>8.33</v>
      </c>
      <c r="AL125" s="118">
        <v>8.33</v>
      </c>
      <c r="AM125" s="118">
        <v>8.33</v>
      </c>
      <c r="AN125" s="118">
        <v>99.96</v>
      </c>
      <c r="AO125" s="118">
        <v>75000</v>
      </c>
      <c r="AP125" s="118">
        <v>10000</v>
      </c>
      <c r="AQ125" s="118">
        <v>10000</v>
      </c>
      <c r="AR125" s="118">
        <v>75000</v>
      </c>
      <c r="AS125" s="118">
        <v>10000</v>
      </c>
      <c r="AT125" s="118">
        <v>10000</v>
      </c>
      <c r="AU125" s="118">
        <v>75000</v>
      </c>
      <c r="AV125" s="118">
        <v>10000</v>
      </c>
      <c r="AW125" s="118">
        <v>10000</v>
      </c>
      <c r="AX125" s="118">
        <v>75000</v>
      </c>
      <c r="AY125" s="118">
        <v>10000</v>
      </c>
      <c r="AZ125" s="118">
        <v>10000</v>
      </c>
      <c r="BA125" s="118">
        <v>380000</v>
      </c>
    </row>
    <row r="126" spans="1:53">
      <c r="A126" s="117" t="s">
        <v>1525</v>
      </c>
      <c r="B126" s="118">
        <v>0</v>
      </c>
      <c r="C126" s="118">
        <v>0</v>
      </c>
      <c r="D126" s="118">
        <v>0</v>
      </c>
      <c r="E126" s="118">
        <v>0</v>
      </c>
      <c r="F126" s="118">
        <v>0</v>
      </c>
      <c r="G126" s="118">
        <v>0</v>
      </c>
      <c r="H126" s="118">
        <v>0</v>
      </c>
      <c r="I126" s="118">
        <v>0</v>
      </c>
      <c r="J126" s="118">
        <v>0</v>
      </c>
      <c r="K126" s="118">
        <v>0</v>
      </c>
      <c r="L126" s="118">
        <v>0</v>
      </c>
      <c r="M126" s="118">
        <v>0</v>
      </c>
      <c r="N126" s="118">
        <v>0</v>
      </c>
      <c r="O126" s="118">
        <v>0</v>
      </c>
      <c r="P126" s="118">
        <v>0</v>
      </c>
      <c r="Q126" s="118">
        <v>0</v>
      </c>
      <c r="R126" s="118">
        <v>0</v>
      </c>
      <c r="S126" s="118">
        <v>0</v>
      </c>
      <c r="T126" s="118">
        <v>0</v>
      </c>
      <c r="U126" s="118">
        <v>0</v>
      </c>
      <c r="V126" s="118">
        <v>0</v>
      </c>
      <c r="W126" s="118">
        <v>0</v>
      </c>
      <c r="X126" s="118">
        <v>0</v>
      </c>
      <c r="Y126" s="118">
        <v>0</v>
      </c>
      <c r="Z126" s="118">
        <v>0</v>
      </c>
      <c r="AA126" s="118">
        <v>0</v>
      </c>
      <c r="AB126" s="118">
        <v>0</v>
      </c>
      <c r="AC126" s="118">
        <v>35000</v>
      </c>
      <c r="AD126" s="118">
        <v>0</v>
      </c>
      <c r="AE126" s="118">
        <v>0</v>
      </c>
      <c r="AF126" s="118">
        <v>0</v>
      </c>
      <c r="AG126" s="118">
        <v>0</v>
      </c>
      <c r="AH126" s="118">
        <v>0</v>
      </c>
      <c r="AI126" s="118">
        <v>0</v>
      </c>
      <c r="AJ126" s="118">
        <v>0</v>
      </c>
      <c r="AK126" s="118">
        <v>0</v>
      </c>
      <c r="AL126" s="118">
        <v>0</v>
      </c>
      <c r="AM126" s="118">
        <v>0</v>
      </c>
      <c r="AN126" s="118">
        <v>35000</v>
      </c>
      <c r="AO126" s="118">
        <v>0</v>
      </c>
      <c r="AP126" s="118">
        <v>0</v>
      </c>
      <c r="AQ126" s="118">
        <v>0</v>
      </c>
      <c r="AR126" s="118">
        <v>0</v>
      </c>
      <c r="AS126" s="118">
        <v>0</v>
      </c>
      <c r="AT126" s="118">
        <v>0</v>
      </c>
      <c r="AU126" s="118">
        <v>0</v>
      </c>
      <c r="AV126" s="118">
        <v>0</v>
      </c>
      <c r="AW126" s="118">
        <v>0</v>
      </c>
      <c r="AX126" s="118">
        <v>0</v>
      </c>
      <c r="AY126" s="118">
        <v>0</v>
      </c>
      <c r="AZ126" s="118">
        <v>0</v>
      </c>
      <c r="BA126" s="118">
        <v>0</v>
      </c>
    </row>
    <row r="127" spans="1:53">
      <c r="A127" s="117" t="s">
        <v>1526</v>
      </c>
      <c r="B127" s="118">
        <v>0</v>
      </c>
      <c r="C127" s="118">
        <v>0</v>
      </c>
      <c r="D127" s="118">
        <v>0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0</v>
      </c>
      <c r="K127" s="118">
        <v>0</v>
      </c>
      <c r="L127" s="118">
        <v>0</v>
      </c>
      <c r="M127" s="118">
        <v>0</v>
      </c>
      <c r="N127" s="118">
        <v>0</v>
      </c>
      <c r="O127" s="118">
        <v>0</v>
      </c>
      <c r="P127" s="118">
        <v>0</v>
      </c>
      <c r="Q127" s="118">
        <v>0</v>
      </c>
      <c r="R127" s="118">
        <v>0</v>
      </c>
      <c r="S127" s="118">
        <v>0</v>
      </c>
      <c r="T127" s="118">
        <v>0</v>
      </c>
      <c r="U127" s="118">
        <v>0</v>
      </c>
      <c r="V127" s="118">
        <v>0</v>
      </c>
      <c r="W127" s="118">
        <v>0</v>
      </c>
      <c r="X127" s="118">
        <v>0</v>
      </c>
      <c r="Y127" s="118">
        <v>0</v>
      </c>
      <c r="Z127" s="118">
        <v>0</v>
      </c>
      <c r="AA127" s="118">
        <v>0</v>
      </c>
      <c r="AB127" s="118">
        <v>20833</v>
      </c>
      <c r="AC127" s="118">
        <v>20833</v>
      </c>
      <c r="AD127" s="118">
        <v>20833</v>
      </c>
      <c r="AE127" s="118">
        <v>20833</v>
      </c>
      <c r="AF127" s="118">
        <v>20833</v>
      </c>
      <c r="AG127" s="118">
        <v>20833</v>
      </c>
      <c r="AH127" s="118">
        <v>20833</v>
      </c>
      <c r="AI127" s="118">
        <v>20833</v>
      </c>
      <c r="AJ127" s="118">
        <v>20833</v>
      </c>
      <c r="AK127" s="118">
        <v>20833</v>
      </c>
      <c r="AL127" s="118">
        <v>20833</v>
      </c>
      <c r="AM127" s="118">
        <v>20837</v>
      </c>
      <c r="AN127" s="118">
        <v>250000</v>
      </c>
      <c r="AO127" s="118">
        <v>0</v>
      </c>
      <c r="AP127" s="118">
        <v>0</v>
      </c>
      <c r="AQ127" s="118">
        <v>0</v>
      </c>
      <c r="AR127" s="118">
        <v>0</v>
      </c>
      <c r="AS127" s="118">
        <v>0</v>
      </c>
      <c r="AT127" s="118">
        <v>0</v>
      </c>
      <c r="AU127" s="118">
        <v>0</v>
      </c>
      <c r="AV127" s="118">
        <v>0</v>
      </c>
      <c r="AW127" s="118">
        <v>0</v>
      </c>
      <c r="AX127" s="118">
        <v>0</v>
      </c>
      <c r="AY127" s="118">
        <v>0</v>
      </c>
      <c r="AZ127" s="118">
        <v>0</v>
      </c>
      <c r="BA127" s="118">
        <v>0</v>
      </c>
    </row>
    <row r="128" spans="1:53">
      <c r="A128" s="117" t="s">
        <v>1527</v>
      </c>
      <c r="B128" s="118">
        <v>0</v>
      </c>
      <c r="C128" s="118">
        <v>0</v>
      </c>
      <c r="D128" s="118">
        <v>0</v>
      </c>
      <c r="E128" s="118">
        <v>0</v>
      </c>
      <c r="F128" s="118">
        <v>0</v>
      </c>
      <c r="G128" s="118">
        <v>0</v>
      </c>
      <c r="H128" s="118">
        <v>0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  <c r="N128" s="118">
        <v>0</v>
      </c>
      <c r="O128" s="118">
        <v>0</v>
      </c>
      <c r="P128" s="118">
        <v>0</v>
      </c>
      <c r="Q128" s="118">
        <v>0</v>
      </c>
      <c r="R128" s="118">
        <v>0</v>
      </c>
      <c r="S128" s="118">
        <v>0</v>
      </c>
      <c r="T128" s="118">
        <v>0</v>
      </c>
      <c r="U128" s="118">
        <v>0</v>
      </c>
      <c r="V128" s="118">
        <v>0</v>
      </c>
      <c r="W128" s="118">
        <v>0</v>
      </c>
      <c r="X128" s="118">
        <v>0</v>
      </c>
      <c r="Y128" s="118">
        <v>0</v>
      </c>
      <c r="Z128" s="118">
        <v>0</v>
      </c>
      <c r="AA128" s="118">
        <v>0</v>
      </c>
      <c r="AB128" s="118">
        <v>1800</v>
      </c>
      <c r="AC128" s="118">
        <v>53000</v>
      </c>
      <c r="AD128" s="118">
        <v>53100</v>
      </c>
      <c r="AE128" s="118">
        <v>1800</v>
      </c>
      <c r="AF128" s="118">
        <v>0</v>
      </c>
      <c r="AG128" s="118">
        <v>0</v>
      </c>
      <c r="AH128" s="118">
        <v>1800</v>
      </c>
      <c r="AI128" s="118">
        <v>0</v>
      </c>
      <c r="AJ128" s="118">
        <v>0</v>
      </c>
      <c r="AK128" s="118">
        <v>1800</v>
      </c>
      <c r="AL128" s="118">
        <v>0</v>
      </c>
      <c r="AM128" s="118">
        <v>2700</v>
      </c>
      <c r="AN128" s="118">
        <v>116000</v>
      </c>
      <c r="AO128" s="118">
        <v>0</v>
      </c>
      <c r="AP128" s="118">
        <v>0</v>
      </c>
      <c r="AQ128" s="118">
        <v>0</v>
      </c>
      <c r="AR128" s="118">
        <v>0</v>
      </c>
      <c r="AS128" s="118">
        <v>0</v>
      </c>
      <c r="AT128" s="118">
        <v>0</v>
      </c>
      <c r="AU128" s="118">
        <v>0</v>
      </c>
      <c r="AV128" s="118">
        <v>0</v>
      </c>
      <c r="AW128" s="118">
        <v>0</v>
      </c>
      <c r="AX128" s="118">
        <v>0</v>
      </c>
      <c r="AY128" s="118">
        <v>0</v>
      </c>
      <c r="AZ128" s="118">
        <v>0</v>
      </c>
      <c r="BA128" s="118">
        <v>0</v>
      </c>
    </row>
    <row r="129" spans="1:53">
      <c r="A129" s="117" t="s">
        <v>1528</v>
      </c>
      <c r="B129" s="118">
        <v>0</v>
      </c>
      <c r="C129" s="118">
        <v>0</v>
      </c>
      <c r="D129" s="118">
        <v>0</v>
      </c>
      <c r="E129" s="118">
        <v>0</v>
      </c>
      <c r="F129" s="118">
        <v>0</v>
      </c>
      <c r="G129" s="118">
        <v>0</v>
      </c>
      <c r="H129" s="118">
        <v>0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  <c r="N129" s="118">
        <v>0</v>
      </c>
      <c r="O129" s="118">
        <v>0</v>
      </c>
      <c r="P129" s="118">
        <v>0</v>
      </c>
      <c r="Q129" s="118">
        <v>0</v>
      </c>
      <c r="R129" s="118">
        <v>0</v>
      </c>
      <c r="S129" s="118">
        <v>0</v>
      </c>
      <c r="T129" s="118">
        <v>0</v>
      </c>
      <c r="U129" s="118">
        <v>0</v>
      </c>
      <c r="V129" s="118">
        <v>0</v>
      </c>
      <c r="W129" s="118">
        <v>0</v>
      </c>
      <c r="X129" s="118">
        <v>0</v>
      </c>
      <c r="Y129" s="118">
        <v>0</v>
      </c>
      <c r="Z129" s="118">
        <v>0</v>
      </c>
      <c r="AA129" s="118">
        <v>0</v>
      </c>
      <c r="AB129" s="118">
        <v>1667</v>
      </c>
      <c r="AC129" s="118">
        <v>1667</v>
      </c>
      <c r="AD129" s="118">
        <v>1667</v>
      </c>
      <c r="AE129" s="118">
        <v>1667</v>
      </c>
      <c r="AF129" s="118">
        <v>1667</v>
      </c>
      <c r="AG129" s="118">
        <v>1667</v>
      </c>
      <c r="AH129" s="118">
        <v>1667</v>
      </c>
      <c r="AI129" s="118">
        <v>1667</v>
      </c>
      <c r="AJ129" s="118">
        <v>1667</v>
      </c>
      <c r="AK129" s="118">
        <v>1667</v>
      </c>
      <c r="AL129" s="118">
        <v>1667</v>
      </c>
      <c r="AM129" s="118">
        <v>1663</v>
      </c>
      <c r="AN129" s="118">
        <v>20000</v>
      </c>
      <c r="AO129" s="118">
        <v>0</v>
      </c>
      <c r="AP129" s="118">
        <v>0</v>
      </c>
      <c r="AQ129" s="118">
        <v>0</v>
      </c>
      <c r="AR129" s="118">
        <v>0</v>
      </c>
      <c r="AS129" s="118">
        <v>0</v>
      </c>
      <c r="AT129" s="118">
        <v>0</v>
      </c>
      <c r="AU129" s="118">
        <v>0</v>
      </c>
      <c r="AV129" s="118">
        <v>0</v>
      </c>
      <c r="AW129" s="118">
        <v>0</v>
      </c>
      <c r="AX129" s="118">
        <v>0</v>
      </c>
      <c r="AY129" s="118">
        <v>0</v>
      </c>
      <c r="AZ129" s="118">
        <v>0</v>
      </c>
      <c r="BA129" s="118">
        <v>0</v>
      </c>
    </row>
    <row r="130" spans="1:53">
      <c r="A130" s="119" t="s">
        <v>1529</v>
      </c>
      <c r="B130" s="120">
        <v>0</v>
      </c>
      <c r="C130" s="120">
        <v>0</v>
      </c>
      <c r="D130" s="120">
        <v>0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>
        <v>0</v>
      </c>
      <c r="AB130" s="120">
        <v>235923.33</v>
      </c>
      <c r="AC130" s="120">
        <v>250873.33</v>
      </c>
      <c r="AD130" s="120">
        <v>885973.33</v>
      </c>
      <c r="AE130" s="120">
        <v>231923.33</v>
      </c>
      <c r="AF130" s="120">
        <v>258873.33</v>
      </c>
      <c r="AG130" s="120">
        <v>2428873.33</v>
      </c>
      <c r="AH130" s="120">
        <v>135923.33000000002</v>
      </c>
      <c r="AI130" s="120">
        <v>162873.32999999999</v>
      </c>
      <c r="AJ130" s="120">
        <v>832873.33</v>
      </c>
      <c r="AK130" s="120">
        <v>140923.33000000002</v>
      </c>
      <c r="AL130" s="120">
        <v>162873.32999999999</v>
      </c>
      <c r="AM130" s="120">
        <v>985577.33</v>
      </c>
      <c r="AN130" s="120">
        <v>6713483.9600000009</v>
      </c>
      <c r="AO130" s="120">
        <v>75000</v>
      </c>
      <c r="AP130" s="120">
        <v>10000</v>
      </c>
      <c r="AQ130" s="120">
        <v>10000</v>
      </c>
      <c r="AR130" s="120">
        <v>75000</v>
      </c>
      <c r="AS130" s="120">
        <v>10000</v>
      </c>
      <c r="AT130" s="120">
        <v>10000</v>
      </c>
      <c r="AU130" s="120">
        <v>75000</v>
      </c>
      <c r="AV130" s="120">
        <v>10000</v>
      </c>
      <c r="AW130" s="120">
        <v>10000</v>
      </c>
      <c r="AX130" s="120">
        <v>75000</v>
      </c>
      <c r="AY130" s="120">
        <v>10000</v>
      </c>
      <c r="AZ130" s="120">
        <v>10000</v>
      </c>
      <c r="BA130" s="120">
        <v>380000</v>
      </c>
    </row>
    <row r="131" spans="1:53">
      <c r="A131" s="117" t="s">
        <v>1530</v>
      </c>
      <c r="B131" s="118">
        <v>226.3</v>
      </c>
      <c r="C131" s="118">
        <v>226.3</v>
      </c>
      <c r="D131" s="118">
        <v>1226.31</v>
      </c>
      <c r="E131" s="118">
        <v>226.32000000000002</v>
      </c>
      <c r="F131" s="118">
        <v>226.33</v>
      </c>
      <c r="G131" s="118">
        <v>376.31</v>
      </c>
      <c r="H131" s="118">
        <v>226.32000000000002</v>
      </c>
      <c r="I131" s="118">
        <v>226.33</v>
      </c>
      <c r="J131" s="118">
        <v>226.33</v>
      </c>
      <c r="K131" s="118">
        <v>226.33</v>
      </c>
      <c r="L131" s="118">
        <v>226.33</v>
      </c>
      <c r="M131" s="118">
        <v>378.72</v>
      </c>
      <c r="N131" s="118">
        <v>4018.2299999999996</v>
      </c>
      <c r="O131" s="118">
        <v>15</v>
      </c>
      <c r="P131" s="118">
        <v>15</v>
      </c>
      <c r="Q131" s="118">
        <v>15</v>
      </c>
      <c r="R131" s="118">
        <v>240</v>
      </c>
      <c r="S131" s="118">
        <v>15</v>
      </c>
      <c r="T131" s="118">
        <v>694</v>
      </c>
      <c r="U131" s="118">
        <v>244</v>
      </c>
      <c r="V131" s="118">
        <v>732</v>
      </c>
      <c r="W131" s="118">
        <v>15</v>
      </c>
      <c r="X131" s="118">
        <v>15</v>
      </c>
      <c r="Y131" s="118">
        <v>673</v>
      </c>
      <c r="Z131" s="118">
        <v>365.20000000000005</v>
      </c>
      <c r="AA131" s="118">
        <v>3038.2</v>
      </c>
      <c r="AB131" s="118">
        <v>68705.929999999993</v>
      </c>
      <c r="AC131" s="118">
        <v>29741.93</v>
      </c>
      <c r="AD131" s="118">
        <v>24174.93</v>
      </c>
      <c r="AE131" s="118">
        <v>85252.93</v>
      </c>
      <c r="AF131" s="118">
        <v>21488.93</v>
      </c>
      <c r="AG131" s="118">
        <v>21579.93</v>
      </c>
      <c r="AH131" s="118">
        <v>64606.93</v>
      </c>
      <c r="AI131" s="118">
        <v>63769.93</v>
      </c>
      <c r="AJ131" s="118">
        <v>32914.93</v>
      </c>
      <c r="AK131" s="118">
        <v>64379.93</v>
      </c>
      <c r="AL131" s="118">
        <v>20745.93</v>
      </c>
      <c r="AM131" s="118">
        <v>121483.93</v>
      </c>
      <c r="AN131" s="118">
        <v>618846.15999999992</v>
      </c>
      <c r="AO131" s="118">
        <v>375</v>
      </c>
      <c r="AP131" s="118">
        <v>0</v>
      </c>
      <c r="AQ131" s="118">
        <v>125</v>
      </c>
      <c r="AR131" s="118">
        <v>175</v>
      </c>
      <c r="AS131" s="118">
        <v>0</v>
      </c>
      <c r="AT131" s="118">
        <v>400</v>
      </c>
      <c r="AU131" s="118">
        <v>250</v>
      </c>
      <c r="AV131" s="118">
        <v>0</v>
      </c>
      <c r="AW131" s="118">
        <v>125</v>
      </c>
      <c r="AX131" s="118">
        <v>175</v>
      </c>
      <c r="AY131" s="118">
        <v>200</v>
      </c>
      <c r="AZ131" s="118">
        <v>125</v>
      </c>
      <c r="BA131" s="118">
        <v>1950</v>
      </c>
    </row>
    <row r="132" spans="1:53">
      <c r="A132" s="117" t="s">
        <v>1531</v>
      </c>
      <c r="B132" s="118">
        <v>0</v>
      </c>
      <c r="C132" s="118">
        <v>0</v>
      </c>
      <c r="D132" s="118">
        <v>750</v>
      </c>
      <c r="E132" s="118">
        <v>0</v>
      </c>
      <c r="F132" s="118">
        <v>0</v>
      </c>
      <c r="G132" s="118">
        <v>0</v>
      </c>
      <c r="H132" s="118">
        <v>0</v>
      </c>
      <c r="I132" s="118">
        <v>0</v>
      </c>
      <c r="J132" s="118">
        <v>0</v>
      </c>
      <c r="K132" s="118">
        <v>0</v>
      </c>
      <c r="L132" s="118">
        <v>0</v>
      </c>
      <c r="M132" s="118">
        <v>0</v>
      </c>
      <c r="N132" s="118">
        <v>750</v>
      </c>
      <c r="O132" s="118">
        <v>0</v>
      </c>
      <c r="P132" s="118">
        <v>0</v>
      </c>
      <c r="Q132" s="118">
        <v>0</v>
      </c>
      <c r="R132" s="118">
        <v>0</v>
      </c>
      <c r="S132" s="118">
        <v>0</v>
      </c>
      <c r="T132" s="118">
        <v>0</v>
      </c>
      <c r="U132" s="118">
        <v>0</v>
      </c>
      <c r="V132" s="118">
        <v>0</v>
      </c>
      <c r="W132" s="118">
        <v>0</v>
      </c>
      <c r="X132" s="118">
        <v>0</v>
      </c>
      <c r="Y132" s="118">
        <v>0</v>
      </c>
      <c r="Z132" s="118">
        <v>0</v>
      </c>
      <c r="AA132" s="118">
        <v>0</v>
      </c>
      <c r="AB132" s="118">
        <v>208</v>
      </c>
      <c r="AC132" s="118">
        <v>208</v>
      </c>
      <c r="AD132" s="118">
        <v>208</v>
      </c>
      <c r="AE132" s="118">
        <v>208</v>
      </c>
      <c r="AF132" s="118">
        <v>208</v>
      </c>
      <c r="AG132" s="118">
        <v>208</v>
      </c>
      <c r="AH132" s="118">
        <v>208</v>
      </c>
      <c r="AI132" s="118">
        <v>208</v>
      </c>
      <c r="AJ132" s="118">
        <v>408</v>
      </c>
      <c r="AK132" s="118">
        <v>208</v>
      </c>
      <c r="AL132" s="118">
        <v>208</v>
      </c>
      <c r="AM132" s="118">
        <v>212</v>
      </c>
      <c r="AN132" s="118">
        <v>2700</v>
      </c>
      <c r="AO132" s="118">
        <v>0</v>
      </c>
      <c r="AP132" s="118">
        <v>0</v>
      </c>
      <c r="AQ132" s="118">
        <v>0</v>
      </c>
      <c r="AR132" s="118">
        <v>0</v>
      </c>
      <c r="AS132" s="118">
        <v>0</v>
      </c>
      <c r="AT132" s="118">
        <v>0</v>
      </c>
      <c r="AU132" s="118">
        <v>0</v>
      </c>
      <c r="AV132" s="118">
        <v>0</v>
      </c>
      <c r="AW132" s="118">
        <v>0</v>
      </c>
      <c r="AX132" s="118">
        <v>0</v>
      </c>
      <c r="AY132" s="118">
        <v>0</v>
      </c>
      <c r="AZ132" s="118">
        <v>0</v>
      </c>
      <c r="BA132" s="118">
        <v>0</v>
      </c>
    </row>
    <row r="133" spans="1:53">
      <c r="A133" s="117" t="s">
        <v>1532</v>
      </c>
      <c r="B133" s="118">
        <v>30</v>
      </c>
      <c r="C133" s="118">
        <v>30</v>
      </c>
      <c r="D133" s="118">
        <v>180.01</v>
      </c>
      <c r="E133" s="118">
        <v>30.01</v>
      </c>
      <c r="F133" s="118">
        <v>30.01</v>
      </c>
      <c r="G133" s="118">
        <v>30.02</v>
      </c>
      <c r="H133" s="118">
        <v>30.01</v>
      </c>
      <c r="I133" s="118">
        <v>30.02</v>
      </c>
      <c r="J133" s="118">
        <v>30.02</v>
      </c>
      <c r="K133" s="118">
        <v>30.01</v>
      </c>
      <c r="L133" s="118">
        <v>30.02</v>
      </c>
      <c r="M133" s="118">
        <v>30.02</v>
      </c>
      <c r="N133" s="118">
        <v>510.14999999999986</v>
      </c>
      <c r="O133" s="118">
        <v>10002.5</v>
      </c>
      <c r="P133" s="118">
        <v>2.5</v>
      </c>
      <c r="Q133" s="118">
        <v>2.5</v>
      </c>
      <c r="R133" s="118">
        <v>2.5</v>
      </c>
      <c r="S133" s="118">
        <v>2.5</v>
      </c>
      <c r="T133" s="118">
        <v>2.5</v>
      </c>
      <c r="U133" s="118">
        <v>2.5</v>
      </c>
      <c r="V133" s="118">
        <v>2.5</v>
      </c>
      <c r="W133" s="118">
        <v>2.5</v>
      </c>
      <c r="X133" s="118">
        <v>2.5</v>
      </c>
      <c r="Y133" s="118">
        <v>2.5</v>
      </c>
      <c r="Z133" s="118">
        <v>2.5</v>
      </c>
      <c r="AA133" s="118">
        <v>10030</v>
      </c>
      <c r="AB133" s="118">
        <v>0</v>
      </c>
      <c r="AC133" s="118">
        <v>0</v>
      </c>
      <c r="AD133" s="118">
        <v>0</v>
      </c>
      <c r="AE133" s="118">
        <v>1200</v>
      </c>
      <c r="AF133" s="118">
        <v>0</v>
      </c>
      <c r="AG133" s="118">
        <v>0</v>
      </c>
      <c r="AH133" s="118">
        <v>0</v>
      </c>
      <c r="AI133" s="118">
        <v>2000</v>
      </c>
      <c r="AJ133" s="118">
        <v>0</v>
      </c>
      <c r="AK133" s="118">
        <v>0</v>
      </c>
      <c r="AL133" s="118">
        <v>0</v>
      </c>
      <c r="AM133" s="118">
        <v>0</v>
      </c>
      <c r="AN133" s="118">
        <v>3200</v>
      </c>
      <c r="AO133" s="118">
        <v>0</v>
      </c>
      <c r="AP133" s="118">
        <v>0</v>
      </c>
      <c r="AQ133" s="118">
        <v>0</v>
      </c>
      <c r="AR133" s="118">
        <v>0</v>
      </c>
      <c r="AS133" s="118">
        <v>0</v>
      </c>
      <c r="AT133" s="118">
        <v>0</v>
      </c>
      <c r="AU133" s="118">
        <v>0</v>
      </c>
      <c r="AV133" s="118">
        <v>0</v>
      </c>
      <c r="AW133" s="118">
        <v>0</v>
      </c>
      <c r="AX133" s="118">
        <v>0</v>
      </c>
      <c r="AY133" s="118">
        <v>0</v>
      </c>
      <c r="AZ133" s="118">
        <v>0</v>
      </c>
      <c r="BA133" s="118">
        <v>0</v>
      </c>
    </row>
    <row r="134" spans="1:53">
      <c r="A134" s="117" t="s">
        <v>1533</v>
      </c>
      <c r="B134" s="118">
        <v>22120.080000000002</v>
      </c>
      <c r="C134" s="118">
        <v>9161.7000000000007</v>
      </c>
      <c r="D134" s="118">
        <v>3830.21</v>
      </c>
      <c r="E134" s="118">
        <v>16387.310000000001</v>
      </c>
      <c r="F134" s="118">
        <v>9465.2300000000014</v>
      </c>
      <c r="G134" s="118">
        <v>4360.2300000000005</v>
      </c>
      <c r="H134" s="118">
        <v>3713.4299999999994</v>
      </c>
      <c r="I134" s="118">
        <v>19165.230000000003</v>
      </c>
      <c r="J134" s="118">
        <v>2515.2200000000003</v>
      </c>
      <c r="K134" s="118">
        <v>18240.210000000003</v>
      </c>
      <c r="L134" s="118">
        <v>1907.35</v>
      </c>
      <c r="M134" s="118">
        <v>2314.0299999999997</v>
      </c>
      <c r="N134" s="118">
        <v>113180.23000000003</v>
      </c>
      <c r="O134" s="118">
        <v>10155.1</v>
      </c>
      <c r="P134" s="118">
        <v>10155.1</v>
      </c>
      <c r="Q134" s="118">
        <v>10155.1</v>
      </c>
      <c r="R134" s="118">
        <v>11325.1</v>
      </c>
      <c r="S134" s="118">
        <v>10155.1</v>
      </c>
      <c r="T134" s="118">
        <v>11055.1</v>
      </c>
      <c r="U134" s="118">
        <v>10155.1</v>
      </c>
      <c r="V134" s="118">
        <v>18155.099999999999</v>
      </c>
      <c r="W134" s="118">
        <v>26400.1</v>
      </c>
      <c r="X134" s="118">
        <v>21405.1</v>
      </c>
      <c r="Y134" s="118">
        <v>10155</v>
      </c>
      <c r="Z134" s="118">
        <v>20305</v>
      </c>
      <c r="AA134" s="118">
        <v>169576</v>
      </c>
      <c r="AB134" s="118">
        <v>52350.33</v>
      </c>
      <c r="AC134" s="118">
        <v>51850.33</v>
      </c>
      <c r="AD134" s="118">
        <v>51300.33</v>
      </c>
      <c r="AE134" s="118">
        <v>51850.33</v>
      </c>
      <c r="AF134" s="118">
        <v>50850.33</v>
      </c>
      <c r="AG134" s="118">
        <v>51300.33</v>
      </c>
      <c r="AH134" s="118">
        <v>51850.33</v>
      </c>
      <c r="AI134" s="118">
        <v>50850.33</v>
      </c>
      <c r="AJ134" s="118">
        <v>51300.33</v>
      </c>
      <c r="AK134" s="118">
        <v>52000.33</v>
      </c>
      <c r="AL134" s="118">
        <v>51000.33</v>
      </c>
      <c r="AM134" s="118">
        <v>51596.33</v>
      </c>
      <c r="AN134" s="118">
        <v>618099.96000000008</v>
      </c>
      <c r="AO134" s="118">
        <v>0</v>
      </c>
      <c r="AP134" s="118">
        <v>0</v>
      </c>
      <c r="AQ134" s="118">
        <v>0</v>
      </c>
      <c r="AR134" s="118">
        <v>0</v>
      </c>
      <c r="AS134" s="118">
        <v>0</v>
      </c>
      <c r="AT134" s="118">
        <v>0</v>
      </c>
      <c r="AU134" s="118">
        <v>0</v>
      </c>
      <c r="AV134" s="118">
        <v>0</v>
      </c>
      <c r="AW134" s="118">
        <v>0</v>
      </c>
      <c r="AX134" s="118">
        <v>0</v>
      </c>
      <c r="AY134" s="118">
        <v>0</v>
      </c>
      <c r="AZ134" s="118">
        <v>0</v>
      </c>
      <c r="BA134" s="118">
        <v>0</v>
      </c>
    </row>
    <row r="135" spans="1:53">
      <c r="A135" s="119" t="s">
        <v>1534</v>
      </c>
      <c r="B135" s="120">
        <v>22376.38</v>
      </c>
      <c r="C135" s="120">
        <v>9418</v>
      </c>
      <c r="D135" s="120">
        <v>5986.53</v>
      </c>
      <c r="E135" s="120">
        <v>16643.640000000003</v>
      </c>
      <c r="F135" s="120">
        <v>9721.5700000000015</v>
      </c>
      <c r="G135" s="120">
        <v>4766.5600000000004</v>
      </c>
      <c r="H135" s="120">
        <v>3969.7599999999993</v>
      </c>
      <c r="I135" s="120">
        <v>19421.580000000002</v>
      </c>
      <c r="J135" s="120">
        <v>2771.57</v>
      </c>
      <c r="K135" s="120">
        <v>18496.550000000003</v>
      </c>
      <c r="L135" s="120">
        <v>2163.6999999999998</v>
      </c>
      <c r="M135" s="120">
        <v>2722.7699999999995</v>
      </c>
      <c r="N135" s="120">
        <v>118458.61000000002</v>
      </c>
      <c r="O135" s="120">
        <v>20172.599999999999</v>
      </c>
      <c r="P135" s="120">
        <v>10172.6</v>
      </c>
      <c r="Q135" s="120">
        <v>10172.6</v>
      </c>
      <c r="R135" s="120">
        <v>11567.6</v>
      </c>
      <c r="S135" s="120">
        <v>10172.6</v>
      </c>
      <c r="T135" s="120">
        <v>11751.6</v>
      </c>
      <c r="U135" s="120">
        <v>10401.6</v>
      </c>
      <c r="V135" s="120">
        <v>18889.599999999999</v>
      </c>
      <c r="W135" s="120">
        <v>26417.599999999999</v>
      </c>
      <c r="X135" s="120">
        <v>21422.6</v>
      </c>
      <c r="Y135" s="120">
        <v>10830.5</v>
      </c>
      <c r="Z135" s="120">
        <v>20672.7</v>
      </c>
      <c r="AA135" s="120">
        <v>182644.2</v>
      </c>
      <c r="AB135" s="120">
        <v>121264.26</v>
      </c>
      <c r="AC135" s="120">
        <v>81800.260000000009</v>
      </c>
      <c r="AD135" s="120">
        <v>75683.260000000009</v>
      </c>
      <c r="AE135" s="120">
        <v>138511.26</v>
      </c>
      <c r="AF135" s="120">
        <v>72547.260000000009</v>
      </c>
      <c r="AG135" s="120">
        <v>73088.260000000009</v>
      </c>
      <c r="AH135" s="120">
        <v>116665.26000000001</v>
      </c>
      <c r="AI135" s="120">
        <v>116828.26</v>
      </c>
      <c r="AJ135" s="120">
        <v>84623.260000000009</v>
      </c>
      <c r="AK135" s="120">
        <v>116588.26000000001</v>
      </c>
      <c r="AL135" s="120">
        <v>71954.260000000009</v>
      </c>
      <c r="AM135" s="120">
        <v>173292.26</v>
      </c>
      <c r="AN135" s="120">
        <v>1242846.1200000001</v>
      </c>
      <c r="AO135" s="120">
        <v>375</v>
      </c>
      <c r="AP135" s="120">
        <v>0</v>
      </c>
      <c r="AQ135" s="120">
        <v>125</v>
      </c>
      <c r="AR135" s="120">
        <v>175</v>
      </c>
      <c r="AS135" s="120">
        <v>0</v>
      </c>
      <c r="AT135" s="120">
        <v>400</v>
      </c>
      <c r="AU135" s="120">
        <v>250</v>
      </c>
      <c r="AV135" s="120">
        <v>0</v>
      </c>
      <c r="AW135" s="120">
        <v>125</v>
      </c>
      <c r="AX135" s="120">
        <v>175</v>
      </c>
      <c r="AY135" s="120">
        <v>200</v>
      </c>
      <c r="AZ135" s="120">
        <v>125</v>
      </c>
      <c r="BA135" s="120">
        <v>1950</v>
      </c>
    </row>
    <row r="136" spans="1:53">
      <c r="A136" s="117" t="s">
        <v>1535</v>
      </c>
      <c r="B136" s="118">
        <v>950.86</v>
      </c>
      <c r="C136" s="118">
        <v>1102.8599999999999</v>
      </c>
      <c r="D136" s="118">
        <v>1713.86</v>
      </c>
      <c r="E136" s="118">
        <v>1001.86</v>
      </c>
      <c r="F136" s="118">
        <v>1143.8599999999999</v>
      </c>
      <c r="G136" s="118">
        <v>1817.86</v>
      </c>
      <c r="H136" s="118">
        <v>949.86</v>
      </c>
      <c r="I136" s="118">
        <v>1067.8599999999999</v>
      </c>
      <c r="J136" s="118">
        <v>1530.86</v>
      </c>
      <c r="K136" s="118">
        <v>1008.86</v>
      </c>
      <c r="L136" s="118">
        <v>1279.8599999999999</v>
      </c>
      <c r="M136" s="118">
        <v>1749.46</v>
      </c>
      <c r="N136" s="118">
        <v>15317.920000000002</v>
      </c>
      <c r="O136" s="118">
        <v>870.39</v>
      </c>
      <c r="P136" s="118">
        <v>870.39</v>
      </c>
      <c r="Q136" s="118">
        <v>1245.3899999999999</v>
      </c>
      <c r="R136" s="118">
        <v>870.39</v>
      </c>
      <c r="S136" s="118">
        <v>870.39</v>
      </c>
      <c r="T136" s="118">
        <v>1595.3899999999999</v>
      </c>
      <c r="U136" s="118">
        <v>870.39</v>
      </c>
      <c r="V136" s="118">
        <v>870.39</v>
      </c>
      <c r="W136" s="118">
        <v>1245.3899999999999</v>
      </c>
      <c r="X136" s="118">
        <v>870.39</v>
      </c>
      <c r="Y136" s="118">
        <v>870.39</v>
      </c>
      <c r="Z136" s="118">
        <v>1598.79</v>
      </c>
      <c r="AA136" s="118">
        <v>12648.079999999998</v>
      </c>
      <c r="AB136" s="118">
        <v>27033.34</v>
      </c>
      <c r="AC136" s="118">
        <v>26533.34</v>
      </c>
      <c r="AD136" s="118">
        <v>31896.34</v>
      </c>
      <c r="AE136" s="118">
        <v>28333.34</v>
      </c>
      <c r="AF136" s="118">
        <v>26733.34</v>
      </c>
      <c r="AG136" s="118">
        <v>27136.34</v>
      </c>
      <c r="AH136" s="118">
        <v>27133.34</v>
      </c>
      <c r="AI136" s="118">
        <v>26783.34</v>
      </c>
      <c r="AJ136" s="118">
        <v>26946.34</v>
      </c>
      <c r="AK136" s="118">
        <v>27183.34</v>
      </c>
      <c r="AL136" s="118">
        <v>26683.34</v>
      </c>
      <c r="AM136" s="118">
        <v>27078.34</v>
      </c>
      <c r="AN136" s="118">
        <v>329474.08000000007</v>
      </c>
      <c r="AO136" s="118">
        <v>6514</v>
      </c>
      <c r="AP136" s="118">
        <v>6508</v>
      </c>
      <c r="AQ136" s="118">
        <v>6508</v>
      </c>
      <c r="AR136" s="118">
        <v>6508</v>
      </c>
      <c r="AS136" s="118">
        <v>6508</v>
      </c>
      <c r="AT136" s="118">
        <v>6508</v>
      </c>
      <c r="AU136" s="118">
        <v>6508</v>
      </c>
      <c r="AV136" s="118">
        <v>6508</v>
      </c>
      <c r="AW136" s="118">
        <v>6508</v>
      </c>
      <c r="AX136" s="118">
        <v>6508</v>
      </c>
      <c r="AY136" s="118">
        <v>6508</v>
      </c>
      <c r="AZ136" s="118">
        <v>6506</v>
      </c>
      <c r="BA136" s="118">
        <v>78100</v>
      </c>
    </row>
    <row r="137" spans="1:53">
      <c r="A137" s="117" t="s">
        <v>1536</v>
      </c>
      <c r="B137" s="118">
        <v>2750</v>
      </c>
      <c r="C137" s="118">
        <v>2750</v>
      </c>
      <c r="D137" s="118">
        <v>2750</v>
      </c>
      <c r="E137" s="118">
        <v>2750</v>
      </c>
      <c r="F137" s="118">
        <v>2750</v>
      </c>
      <c r="G137" s="118">
        <v>2750</v>
      </c>
      <c r="H137" s="118">
        <v>2750</v>
      </c>
      <c r="I137" s="118">
        <v>2750</v>
      </c>
      <c r="J137" s="118">
        <v>2750</v>
      </c>
      <c r="K137" s="118">
        <v>2750</v>
      </c>
      <c r="L137" s="118">
        <v>2750</v>
      </c>
      <c r="M137" s="118">
        <v>2750</v>
      </c>
      <c r="N137" s="118">
        <v>33000</v>
      </c>
      <c r="O137" s="118">
        <v>500</v>
      </c>
      <c r="P137" s="118">
        <v>500</v>
      </c>
      <c r="Q137" s="118">
        <v>500</v>
      </c>
      <c r="R137" s="118">
        <v>500</v>
      </c>
      <c r="S137" s="118">
        <v>500</v>
      </c>
      <c r="T137" s="118">
        <v>500</v>
      </c>
      <c r="U137" s="118">
        <v>500</v>
      </c>
      <c r="V137" s="118">
        <v>500</v>
      </c>
      <c r="W137" s="118">
        <v>500</v>
      </c>
      <c r="X137" s="118">
        <v>500</v>
      </c>
      <c r="Y137" s="118">
        <v>500</v>
      </c>
      <c r="Z137" s="118">
        <v>500</v>
      </c>
      <c r="AA137" s="118">
        <v>6000</v>
      </c>
      <c r="AB137" s="118">
        <v>15000</v>
      </c>
      <c r="AC137" s="118">
        <v>15000</v>
      </c>
      <c r="AD137" s="118">
        <v>15000</v>
      </c>
      <c r="AE137" s="118">
        <v>15000</v>
      </c>
      <c r="AF137" s="118">
        <v>15000</v>
      </c>
      <c r="AG137" s="118">
        <v>15000</v>
      </c>
      <c r="AH137" s="118">
        <v>15000</v>
      </c>
      <c r="AI137" s="118">
        <v>15000</v>
      </c>
      <c r="AJ137" s="118">
        <v>15000</v>
      </c>
      <c r="AK137" s="118">
        <v>15000</v>
      </c>
      <c r="AL137" s="118">
        <v>15000</v>
      </c>
      <c r="AM137" s="118">
        <v>15000</v>
      </c>
      <c r="AN137" s="118">
        <v>180000</v>
      </c>
      <c r="AO137" s="118">
        <v>0</v>
      </c>
      <c r="AP137" s="118">
        <v>0</v>
      </c>
      <c r="AQ137" s="118">
        <v>0</v>
      </c>
      <c r="AR137" s="118">
        <v>0</v>
      </c>
      <c r="AS137" s="118">
        <v>0</v>
      </c>
      <c r="AT137" s="118">
        <v>0</v>
      </c>
      <c r="AU137" s="118">
        <v>0</v>
      </c>
      <c r="AV137" s="118">
        <v>0</v>
      </c>
      <c r="AW137" s="118">
        <v>0</v>
      </c>
      <c r="AX137" s="118">
        <v>0</v>
      </c>
      <c r="AY137" s="118">
        <v>0</v>
      </c>
      <c r="AZ137" s="118">
        <v>0</v>
      </c>
      <c r="BA137" s="118">
        <v>0</v>
      </c>
    </row>
    <row r="138" spans="1:53">
      <c r="A138" s="119" t="s">
        <v>1537</v>
      </c>
      <c r="B138" s="120">
        <v>3700.86</v>
      </c>
      <c r="C138" s="120">
        <v>3852.8599999999997</v>
      </c>
      <c r="D138" s="120">
        <v>4463.8599999999997</v>
      </c>
      <c r="E138" s="120">
        <v>3751.86</v>
      </c>
      <c r="F138" s="120">
        <v>3893.8599999999997</v>
      </c>
      <c r="G138" s="120">
        <v>4567.8599999999997</v>
      </c>
      <c r="H138" s="120">
        <v>3699.86</v>
      </c>
      <c r="I138" s="120">
        <v>3817.8599999999997</v>
      </c>
      <c r="J138" s="120">
        <v>4280.8599999999997</v>
      </c>
      <c r="K138" s="120">
        <v>3758.86</v>
      </c>
      <c r="L138" s="120">
        <v>4029.8599999999997</v>
      </c>
      <c r="M138" s="120">
        <v>4499.46</v>
      </c>
      <c r="N138" s="120">
        <v>48317.919999999998</v>
      </c>
      <c r="O138" s="120">
        <v>1370.3899999999999</v>
      </c>
      <c r="P138" s="120">
        <v>1370.3899999999999</v>
      </c>
      <c r="Q138" s="120">
        <v>1745.3899999999999</v>
      </c>
      <c r="R138" s="120">
        <v>1370.3899999999999</v>
      </c>
      <c r="S138" s="120">
        <v>1370.3899999999999</v>
      </c>
      <c r="T138" s="120">
        <v>2095.39</v>
      </c>
      <c r="U138" s="120">
        <v>1370.3899999999999</v>
      </c>
      <c r="V138" s="120">
        <v>1370.3899999999999</v>
      </c>
      <c r="W138" s="120">
        <v>1745.3899999999999</v>
      </c>
      <c r="X138" s="120">
        <v>1370.3899999999999</v>
      </c>
      <c r="Y138" s="120">
        <v>1370.3899999999999</v>
      </c>
      <c r="Z138" s="120">
        <v>2098.79</v>
      </c>
      <c r="AA138" s="120">
        <v>18648.079999999998</v>
      </c>
      <c r="AB138" s="120">
        <v>42033.34</v>
      </c>
      <c r="AC138" s="120">
        <v>41533.339999999997</v>
      </c>
      <c r="AD138" s="120">
        <v>46896.34</v>
      </c>
      <c r="AE138" s="120">
        <v>43333.34</v>
      </c>
      <c r="AF138" s="120">
        <v>41733.339999999997</v>
      </c>
      <c r="AG138" s="120">
        <v>42136.34</v>
      </c>
      <c r="AH138" s="120">
        <v>42133.34</v>
      </c>
      <c r="AI138" s="120">
        <v>41783.339999999997</v>
      </c>
      <c r="AJ138" s="120">
        <v>41946.34</v>
      </c>
      <c r="AK138" s="120">
        <v>42183.34</v>
      </c>
      <c r="AL138" s="120">
        <v>41683.339999999997</v>
      </c>
      <c r="AM138" s="120">
        <v>42078.34</v>
      </c>
      <c r="AN138" s="120">
        <v>509474.07999999984</v>
      </c>
      <c r="AO138" s="120">
        <v>6514</v>
      </c>
      <c r="AP138" s="120">
        <v>6508</v>
      </c>
      <c r="AQ138" s="120">
        <v>6508</v>
      </c>
      <c r="AR138" s="120">
        <v>6508</v>
      </c>
      <c r="AS138" s="120">
        <v>6508</v>
      </c>
      <c r="AT138" s="120">
        <v>6508</v>
      </c>
      <c r="AU138" s="120">
        <v>6508</v>
      </c>
      <c r="AV138" s="120">
        <v>6508</v>
      </c>
      <c r="AW138" s="120">
        <v>6508</v>
      </c>
      <c r="AX138" s="120">
        <v>6508</v>
      </c>
      <c r="AY138" s="120">
        <v>6508</v>
      </c>
      <c r="AZ138" s="120">
        <v>6506</v>
      </c>
      <c r="BA138" s="120">
        <v>78100</v>
      </c>
    </row>
    <row r="139" spans="1:53">
      <c r="A139" s="117" t="s">
        <v>1538</v>
      </c>
      <c r="B139" s="118">
        <v>6120.15</v>
      </c>
      <c r="C139" s="118">
        <v>6336.65</v>
      </c>
      <c r="D139" s="118">
        <v>6220.15</v>
      </c>
      <c r="E139" s="118">
        <v>6166.65</v>
      </c>
      <c r="F139" s="118">
        <v>6406.15</v>
      </c>
      <c r="G139" s="118">
        <v>6581.15</v>
      </c>
      <c r="H139" s="118">
        <v>7045.65</v>
      </c>
      <c r="I139" s="118">
        <v>7211.65</v>
      </c>
      <c r="J139" s="118">
        <v>6482.15</v>
      </c>
      <c r="K139" s="118">
        <v>6628.15</v>
      </c>
      <c r="L139" s="118">
        <v>7307.65</v>
      </c>
      <c r="M139" s="118">
        <v>7424.47</v>
      </c>
      <c r="N139" s="118">
        <v>79930.62000000001</v>
      </c>
      <c r="O139" s="118">
        <v>5426.58</v>
      </c>
      <c r="P139" s="118">
        <v>5679.08</v>
      </c>
      <c r="Q139" s="118">
        <v>5302.58</v>
      </c>
      <c r="R139" s="118">
        <v>9575.08</v>
      </c>
      <c r="S139" s="118">
        <v>7803.08</v>
      </c>
      <c r="T139" s="118">
        <v>32410.079999999998</v>
      </c>
      <c r="U139" s="118">
        <v>6374.08</v>
      </c>
      <c r="V139" s="118">
        <v>12533.58</v>
      </c>
      <c r="W139" s="118">
        <v>7563.58</v>
      </c>
      <c r="X139" s="118">
        <v>7017.58</v>
      </c>
      <c r="Y139" s="118">
        <v>39398.58</v>
      </c>
      <c r="Z139" s="118">
        <v>24416.74</v>
      </c>
      <c r="AA139" s="118">
        <v>163500.62</v>
      </c>
      <c r="AB139" s="118">
        <v>76797.08</v>
      </c>
      <c r="AC139" s="118">
        <v>70631.08</v>
      </c>
      <c r="AD139" s="118">
        <v>64233.08</v>
      </c>
      <c r="AE139" s="118">
        <v>63322.080000000002</v>
      </c>
      <c r="AF139" s="118">
        <v>64236.08</v>
      </c>
      <c r="AG139" s="118">
        <v>65261.08</v>
      </c>
      <c r="AH139" s="118">
        <v>64464.08</v>
      </c>
      <c r="AI139" s="118">
        <v>65023.08</v>
      </c>
      <c r="AJ139" s="118">
        <v>66473.08</v>
      </c>
      <c r="AK139" s="118">
        <v>67341.08</v>
      </c>
      <c r="AL139" s="118">
        <v>66292.08</v>
      </c>
      <c r="AM139" s="118">
        <v>114601.08</v>
      </c>
      <c r="AN139" s="118">
        <v>848674.95999999985</v>
      </c>
      <c r="AO139" s="118">
        <v>9771</v>
      </c>
      <c r="AP139" s="118">
        <v>9771</v>
      </c>
      <c r="AQ139" s="118">
        <v>9771</v>
      </c>
      <c r="AR139" s="118">
        <v>9771</v>
      </c>
      <c r="AS139" s="118">
        <v>9771</v>
      </c>
      <c r="AT139" s="118">
        <v>9771</v>
      </c>
      <c r="AU139" s="118">
        <v>9771</v>
      </c>
      <c r="AV139" s="118">
        <v>9771</v>
      </c>
      <c r="AW139" s="118">
        <v>9771</v>
      </c>
      <c r="AX139" s="118">
        <v>9771</v>
      </c>
      <c r="AY139" s="118">
        <v>9771</v>
      </c>
      <c r="AZ139" s="118">
        <v>9769</v>
      </c>
      <c r="BA139" s="118">
        <v>117250</v>
      </c>
    </row>
    <row r="140" spans="1:53">
      <c r="A140" s="117" t="s">
        <v>1539</v>
      </c>
      <c r="B140" s="118">
        <v>0</v>
      </c>
      <c r="C140" s="118">
        <v>0</v>
      </c>
      <c r="D140" s="118">
        <v>0</v>
      </c>
      <c r="E140" s="118">
        <v>0</v>
      </c>
      <c r="F140" s="118">
        <v>0</v>
      </c>
      <c r="G140" s="118">
        <v>0</v>
      </c>
      <c r="H140" s="118">
        <v>0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  <c r="N140" s="118">
        <v>0</v>
      </c>
      <c r="O140" s="118">
        <v>0</v>
      </c>
      <c r="P140" s="118">
        <v>0</v>
      </c>
      <c r="Q140" s="118">
        <v>0</v>
      </c>
      <c r="R140" s="118">
        <v>0</v>
      </c>
      <c r="S140" s="118">
        <v>0</v>
      </c>
      <c r="T140" s="118">
        <v>0</v>
      </c>
      <c r="U140" s="118">
        <v>0</v>
      </c>
      <c r="V140" s="118">
        <v>0</v>
      </c>
      <c r="W140" s="118">
        <v>0</v>
      </c>
      <c r="X140" s="118">
        <v>0</v>
      </c>
      <c r="Y140" s="118">
        <v>0</v>
      </c>
      <c r="Z140" s="118">
        <v>0</v>
      </c>
      <c r="AA140" s="118">
        <v>0</v>
      </c>
      <c r="AB140" s="118">
        <v>1628</v>
      </c>
      <c r="AC140" s="118">
        <v>1553</v>
      </c>
      <c r="AD140" s="118">
        <v>2553</v>
      </c>
      <c r="AE140" s="118">
        <v>1628</v>
      </c>
      <c r="AF140" s="118">
        <v>1938.4</v>
      </c>
      <c r="AG140" s="118">
        <v>1553</v>
      </c>
      <c r="AH140" s="118">
        <v>1628</v>
      </c>
      <c r="AI140" s="118">
        <v>1553</v>
      </c>
      <c r="AJ140" s="118">
        <v>1553</v>
      </c>
      <c r="AK140" s="118">
        <v>1628</v>
      </c>
      <c r="AL140" s="118">
        <v>1557</v>
      </c>
      <c r="AM140" s="118">
        <v>1567</v>
      </c>
      <c r="AN140" s="118">
        <v>20339.400000000001</v>
      </c>
      <c r="AO140" s="118">
        <v>188</v>
      </c>
      <c r="AP140" s="118">
        <v>188</v>
      </c>
      <c r="AQ140" s="118">
        <v>688</v>
      </c>
      <c r="AR140" s="118">
        <v>188</v>
      </c>
      <c r="AS140" s="118">
        <v>188</v>
      </c>
      <c r="AT140" s="118">
        <v>188</v>
      </c>
      <c r="AU140" s="118">
        <v>188</v>
      </c>
      <c r="AV140" s="118">
        <v>188</v>
      </c>
      <c r="AW140" s="118">
        <v>188</v>
      </c>
      <c r="AX140" s="118">
        <v>188</v>
      </c>
      <c r="AY140" s="118">
        <v>188</v>
      </c>
      <c r="AZ140" s="118">
        <v>182</v>
      </c>
      <c r="BA140" s="118">
        <v>2750</v>
      </c>
    </row>
    <row r="141" spans="1:53">
      <c r="A141" s="117" t="s">
        <v>1540</v>
      </c>
      <c r="B141" s="118">
        <v>6546.8099999999995</v>
      </c>
      <c r="C141" s="118">
        <v>6546.8099999999995</v>
      </c>
      <c r="D141" s="118">
        <v>6546.8099999999995</v>
      </c>
      <c r="E141" s="118">
        <v>6802.8099999999995</v>
      </c>
      <c r="F141" s="118">
        <v>6880.8099999999995</v>
      </c>
      <c r="G141" s="118">
        <v>6796.8099999999995</v>
      </c>
      <c r="H141" s="118">
        <v>6887.3099999999995</v>
      </c>
      <c r="I141" s="118">
        <v>6868.3099999999995</v>
      </c>
      <c r="J141" s="118">
        <v>6871.8099999999995</v>
      </c>
      <c r="K141" s="118">
        <v>6877.3099999999995</v>
      </c>
      <c r="L141" s="118">
        <v>9219.81</v>
      </c>
      <c r="M141" s="118">
        <v>9210.2099999999991</v>
      </c>
      <c r="N141" s="118">
        <v>86055.62</v>
      </c>
      <c r="O141" s="118">
        <v>16021.609999999999</v>
      </c>
      <c r="P141" s="118">
        <v>17618.109999999997</v>
      </c>
      <c r="Q141" s="118">
        <v>15572.609999999999</v>
      </c>
      <c r="R141" s="118">
        <v>15745.109999999999</v>
      </c>
      <c r="S141" s="118">
        <v>15895.609999999999</v>
      </c>
      <c r="T141" s="118">
        <v>18671.61</v>
      </c>
      <c r="U141" s="118">
        <v>18419.61</v>
      </c>
      <c r="V141" s="118">
        <v>20350.11</v>
      </c>
      <c r="W141" s="118">
        <v>19128.61</v>
      </c>
      <c r="X141" s="118">
        <v>17447.609999999997</v>
      </c>
      <c r="Y141" s="118">
        <v>20669.61</v>
      </c>
      <c r="Z141" s="118">
        <v>19299.609999999997</v>
      </c>
      <c r="AA141" s="118">
        <v>214839.81999999995</v>
      </c>
      <c r="AB141" s="118">
        <v>62852.33</v>
      </c>
      <c r="AC141" s="118">
        <v>61895.33</v>
      </c>
      <c r="AD141" s="118">
        <v>63021.33</v>
      </c>
      <c r="AE141" s="118">
        <v>61015.33</v>
      </c>
      <c r="AF141" s="118">
        <v>63400.33</v>
      </c>
      <c r="AG141" s="118">
        <v>65902.33</v>
      </c>
      <c r="AH141" s="118">
        <v>60258.33</v>
      </c>
      <c r="AI141" s="118">
        <v>64422.33</v>
      </c>
      <c r="AJ141" s="118">
        <v>65927.33</v>
      </c>
      <c r="AK141" s="118">
        <v>70671.33</v>
      </c>
      <c r="AL141" s="118">
        <v>64779.33</v>
      </c>
      <c r="AM141" s="118">
        <v>64565.33</v>
      </c>
      <c r="AN141" s="118">
        <v>768710.96</v>
      </c>
      <c r="AO141" s="118">
        <v>5995</v>
      </c>
      <c r="AP141" s="118">
        <v>5995</v>
      </c>
      <c r="AQ141" s="118">
        <v>5995</v>
      </c>
      <c r="AR141" s="118">
        <v>5995</v>
      </c>
      <c r="AS141" s="118">
        <v>5995</v>
      </c>
      <c r="AT141" s="118">
        <v>5995</v>
      </c>
      <c r="AU141" s="118">
        <v>5995</v>
      </c>
      <c r="AV141" s="118">
        <v>5995</v>
      </c>
      <c r="AW141" s="118">
        <v>5995</v>
      </c>
      <c r="AX141" s="118">
        <v>5995</v>
      </c>
      <c r="AY141" s="118">
        <v>5995</v>
      </c>
      <c r="AZ141" s="118">
        <v>6005</v>
      </c>
      <c r="BA141" s="118">
        <v>71950</v>
      </c>
    </row>
    <row r="142" spans="1:53">
      <c r="A142" s="117" t="s">
        <v>1541</v>
      </c>
      <c r="B142" s="118">
        <v>8060.1</v>
      </c>
      <c r="C142" s="118">
        <v>8060.1</v>
      </c>
      <c r="D142" s="118">
        <v>8060.1</v>
      </c>
      <c r="E142" s="118">
        <v>8639.1</v>
      </c>
      <c r="F142" s="118">
        <v>9374.6</v>
      </c>
      <c r="G142" s="118">
        <v>9723.1</v>
      </c>
      <c r="H142" s="118">
        <v>11286.1</v>
      </c>
      <c r="I142" s="118">
        <v>11140.1</v>
      </c>
      <c r="J142" s="118">
        <v>10019.1</v>
      </c>
      <c r="K142" s="118">
        <v>10071.1</v>
      </c>
      <c r="L142" s="118">
        <v>11459.1</v>
      </c>
      <c r="M142" s="118">
        <v>13863.58</v>
      </c>
      <c r="N142" s="118">
        <v>119756.18000000002</v>
      </c>
      <c r="O142" s="118">
        <v>7416.83</v>
      </c>
      <c r="P142" s="118">
        <v>6858.33</v>
      </c>
      <c r="Q142" s="118">
        <v>6523.33</v>
      </c>
      <c r="R142" s="118">
        <v>11812.83</v>
      </c>
      <c r="S142" s="118">
        <v>7435.33</v>
      </c>
      <c r="T142" s="118">
        <v>27294.329999999998</v>
      </c>
      <c r="U142" s="118">
        <v>10421.33</v>
      </c>
      <c r="V142" s="118">
        <v>8390.33</v>
      </c>
      <c r="W142" s="118">
        <v>17472.330000000002</v>
      </c>
      <c r="X142" s="118">
        <v>9273.83</v>
      </c>
      <c r="Y142" s="118">
        <v>41978.83</v>
      </c>
      <c r="Z142" s="118">
        <v>17455.77</v>
      </c>
      <c r="AA142" s="118">
        <v>172333.4</v>
      </c>
      <c r="AB142" s="118">
        <v>42168.83</v>
      </c>
      <c r="AC142" s="118">
        <v>41183.83</v>
      </c>
      <c r="AD142" s="118">
        <v>41154.83</v>
      </c>
      <c r="AE142" s="118">
        <v>40234.83</v>
      </c>
      <c r="AF142" s="118">
        <v>44365.83</v>
      </c>
      <c r="AG142" s="118">
        <v>44270.83</v>
      </c>
      <c r="AH142" s="118">
        <v>39630.83</v>
      </c>
      <c r="AI142" s="118">
        <v>42867.83</v>
      </c>
      <c r="AJ142" s="118">
        <v>45357.83</v>
      </c>
      <c r="AK142" s="118">
        <v>47752.83</v>
      </c>
      <c r="AL142" s="118">
        <v>44067.83</v>
      </c>
      <c r="AM142" s="118">
        <v>45191.83</v>
      </c>
      <c r="AN142" s="118">
        <v>518247.96000000014</v>
      </c>
      <c r="AO142" s="118">
        <v>4312</v>
      </c>
      <c r="AP142" s="118">
        <v>4312</v>
      </c>
      <c r="AQ142" s="118">
        <v>4312</v>
      </c>
      <c r="AR142" s="118">
        <v>4312</v>
      </c>
      <c r="AS142" s="118">
        <v>4312</v>
      </c>
      <c r="AT142" s="118">
        <v>4312</v>
      </c>
      <c r="AU142" s="118">
        <v>4312</v>
      </c>
      <c r="AV142" s="118">
        <v>4312</v>
      </c>
      <c r="AW142" s="118">
        <v>4312</v>
      </c>
      <c r="AX142" s="118">
        <v>4312</v>
      </c>
      <c r="AY142" s="118">
        <v>4312</v>
      </c>
      <c r="AZ142" s="118">
        <v>4318</v>
      </c>
      <c r="BA142" s="118">
        <v>51750</v>
      </c>
    </row>
    <row r="143" spans="1:53">
      <c r="A143" s="117" t="s">
        <v>1542</v>
      </c>
      <c r="B143" s="118">
        <v>0</v>
      </c>
      <c r="C143" s="118">
        <v>0</v>
      </c>
      <c r="D143" s="118">
        <v>0</v>
      </c>
      <c r="E143" s="118">
        <v>0</v>
      </c>
      <c r="F143" s="118">
        <v>0</v>
      </c>
      <c r="G143" s="118">
        <v>0</v>
      </c>
      <c r="H143" s="118">
        <v>0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118">
        <v>3600</v>
      </c>
      <c r="P143" s="118">
        <v>500</v>
      </c>
      <c r="Q143" s="118">
        <v>3600</v>
      </c>
      <c r="R143" s="118">
        <v>500</v>
      </c>
      <c r="S143" s="118">
        <v>600</v>
      </c>
      <c r="T143" s="118">
        <v>3500</v>
      </c>
      <c r="U143" s="118">
        <v>550</v>
      </c>
      <c r="V143" s="118">
        <v>500</v>
      </c>
      <c r="W143" s="118">
        <v>4100</v>
      </c>
      <c r="X143" s="118">
        <v>500</v>
      </c>
      <c r="Y143" s="118">
        <v>8600</v>
      </c>
      <c r="Z143" s="118">
        <v>3500</v>
      </c>
      <c r="AA143" s="118">
        <v>30050</v>
      </c>
      <c r="AB143" s="118">
        <v>16144</v>
      </c>
      <c r="AC143" s="118">
        <v>15959</v>
      </c>
      <c r="AD143" s="118">
        <v>15983</v>
      </c>
      <c r="AE143" s="118">
        <v>16144</v>
      </c>
      <c r="AF143" s="118">
        <v>15959</v>
      </c>
      <c r="AG143" s="118">
        <v>15959</v>
      </c>
      <c r="AH143" s="118">
        <v>16227</v>
      </c>
      <c r="AI143" s="118">
        <v>16042</v>
      </c>
      <c r="AJ143" s="118">
        <v>16054</v>
      </c>
      <c r="AK143" s="118">
        <v>16633</v>
      </c>
      <c r="AL143" s="118">
        <v>16361</v>
      </c>
      <c r="AM143" s="118">
        <v>17299</v>
      </c>
      <c r="AN143" s="118">
        <v>194764</v>
      </c>
      <c r="AO143" s="118">
        <v>63</v>
      </c>
      <c r="AP143" s="118">
        <v>0</v>
      </c>
      <c r="AQ143" s="118">
        <v>0</v>
      </c>
      <c r="AR143" s="118">
        <v>63</v>
      </c>
      <c r="AS143" s="118">
        <v>0</v>
      </c>
      <c r="AT143" s="118">
        <v>0</v>
      </c>
      <c r="AU143" s="118">
        <v>63</v>
      </c>
      <c r="AV143" s="118">
        <v>0</v>
      </c>
      <c r="AW143" s="118">
        <v>0</v>
      </c>
      <c r="AX143" s="118">
        <v>61</v>
      </c>
      <c r="AY143" s="118">
        <v>0</v>
      </c>
      <c r="AZ143" s="118">
        <v>0</v>
      </c>
      <c r="BA143" s="118">
        <v>250</v>
      </c>
    </row>
    <row r="144" spans="1:53">
      <c r="A144" s="119" t="s">
        <v>1543</v>
      </c>
      <c r="B144" s="120">
        <v>20727.059999999998</v>
      </c>
      <c r="C144" s="120">
        <v>20943.559999999998</v>
      </c>
      <c r="D144" s="120">
        <v>20827.059999999998</v>
      </c>
      <c r="E144" s="120">
        <v>21608.559999999998</v>
      </c>
      <c r="F144" s="120">
        <v>22661.559999999998</v>
      </c>
      <c r="G144" s="120">
        <v>23101.059999999998</v>
      </c>
      <c r="H144" s="120">
        <v>25219.059999999998</v>
      </c>
      <c r="I144" s="120">
        <v>25220.059999999998</v>
      </c>
      <c r="J144" s="120">
        <v>23373.059999999998</v>
      </c>
      <c r="K144" s="120">
        <v>23576.559999999998</v>
      </c>
      <c r="L144" s="120">
        <v>27986.559999999998</v>
      </c>
      <c r="M144" s="120">
        <v>30498.260000000002</v>
      </c>
      <c r="N144" s="120">
        <v>285742.42</v>
      </c>
      <c r="O144" s="120">
        <v>32465.019999999997</v>
      </c>
      <c r="P144" s="120">
        <v>30655.519999999997</v>
      </c>
      <c r="Q144" s="120">
        <v>30998.519999999997</v>
      </c>
      <c r="R144" s="120">
        <v>37633.019999999997</v>
      </c>
      <c r="S144" s="120">
        <v>31734.019999999997</v>
      </c>
      <c r="T144" s="120">
        <v>81876.02</v>
      </c>
      <c r="U144" s="120">
        <v>35765.020000000004</v>
      </c>
      <c r="V144" s="120">
        <v>41774.020000000004</v>
      </c>
      <c r="W144" s="120">
        <v>48264.520000000004</v>
      </c>
      <c r="X144" s="120">
        <v>34239.019999999997</v>
      </c>
      <c r="Y144" s="120">
        <v>110647.02</v>
      </c>
      <c r="Z144" s="120">
        <v>64672.119999999995</v>
      </c>
      <c r="AA144" s="120">
        <v>580723.84000000008</v>
      </c>
      <c r="AB144" s="120">
        <v>199590.24</v>
      </c>
      <c r="AC144" s="120">
        <v>191222.24</v>
      </c>
      <c r="AD144" s="120">
        <v>186945.24</v>
      </c>
      <c r="AE144" s="120">
        <v>182344.24</v>
      </c>
      <c r="AF144" s="120">
        <v>189899.64</v>
      </c>
      <c r="AG144" s="120">
        <v>192946.24</v>
      </c>
      <c r="AH144" s="120">
        <v>182208.24</v>
      </c>
      <c r="AI144" s="120">
        <v>189908.24</v>
      </c>
      <c r="AJ144" s="120">
        <v>195365.24</v>
      </c>
      <c r="AK144" s="120">
        <v>204026.23999999999</v>
      </c>
      <c r="AL144" s="120">
        <v>193057.24</v>
      </c>
      <c r="AM144" s="120">
        <v>243224.24</v>
      </c>
      <c r="AN144" s="120">
        <v>2350737.2800000003</v>
      </c>
      <c r="AO144" s="120">
        <v>20329</v>
      </c>
      <c r="AP144" s="120">
        <v>20266</v>
      </c>
      <c r="AQ144" s="120">
        <v>20766</v>
      </c>
      <c r="AR144" s="120">
        <v>20329</v>
      </c>
      <c r="AS144" s="120">
        <v>20266</v>
      </c>
      <c r="AT144" s="120">
        <v>20266</v>
      </c>
      <c r="AU144" s="120">
        <v>20329</v>
      </c>
      <c r="AV144" s="120">
        <v>20266</v>
      </c>
      <c r="AW144" s="120">
        <v>20266</v>
      </c>
      <c r="AX144" s="120">
        <v>20327</v>
      </c>
      <c r="AY144" s="120">
        <v>20266</v>
      </c>
      <c r="AZ144" s="120">
        <v>20274</v>
      </c>
      <c r="BA144" s="120">
        <v>243950</v>
      </c>
    </row>
    <row r="145" spans="1:53">
      <c r="A145" s="117" t="s">
        <v>1544</v>
      </c>
      <c r="B145" s="118">
        <v>554</v>
      </c>
      <c r="C145" s="118">
        <v>554</v>
      </c>
      <c r="D145" s="118">
        <v>554</v>
      </c>
      <c r="E145" s="118">
        <v>554</v>
      </c>
      <c r="F145" s="118">
        <v>554</v>
      </c>
      <c r="G145" s="118">
        <v>554</v>
      </c>
      <c r="H145" s="118">
        <v>554</v>
      </c>
      <c r="I145" s="118">
        <v>554</v>
      </c>
      <c r="J145" s="118">
        <v>604</v>
      </c>
      <c r="K145" s="118">
        <v>604</v>
      </c>
      <c r="L145" s="118">
        <v>604</v>
      </c>
      <c r="M145" s="118">
        <v>4604</v>
      </c>
      <c r="N145" s="118">
        <v>10848</v>
      </c>
      <c r="O145" s="118">
        <v>1343</v>
      </c>
      <c r="P145" s="118">
        <v>1343</v>
      </c>
      <c r="Q145" s="118">
        <v>2968</v>
      </c>
      <c r="R145" s="118">
        <v>3743</v>
      </c>
      <c r="S145" s="118">
        <v>1843</v>
      </c>
      <c r="T145" s="118">
        <v>2968</v>
      </c>
      <c r="U145" s="118">
        <v>6143</v>
      </c>
      <c r="V145" s="118">
        <v>1343</v>
      </c>
      <c r="W145" s="118">
        <v>3368</v>
      </c>
      <c r="X145" s="118">
        <v>4243</v>
      </c>
      <c r="Y145" s="118">
        <v>1893</v>
      </c>
      <c r="Z145" s="118">
        <v>4468</v>
      </c>
      <c r="AA145" s="118">
        <v>35666</v>
      </c>
      <c r="AB145" s="118">
        <v>15090.67</v>
      </c>
      <c r="AC145" s="118">
        <v>10405.67</v>
      </c>
      <c r="AD145" s="118">
        <v>28655.67</v>
      </c>
      <c r="AE145" s="118">
        <v>17525.669999999998</v>
      </c>
      <c r="AF145" s="118">
        <v>11175.67</v>
      </c>
      <c r="AG145" s="118">
        <v>26155.67</v>
      </c>
      <c r="AH145" s="118">
        <v>185585.67</v>
      </c>
      <c r="AI145" s="118">
        <v>15689.67</v>
      </c>
      <c r="AJ145" s="118">
        <v>19341.669999999998</v>
      </c>
      <c r="AK145" s="118">
        <v>17890.669999999998</v>
      </c>
      <c r="AL145" s="118">
        <v>11204.67</v>
      </c>
      <c r="AM145" s="118">
        <v>22835.67</v>
      </c>
      <c r="AN145" s="118">
        <v>381557.03999999992</v>
      </c>
      <c r="AO145" s="118">
        <v>9233</v>
      </c>
      <c r="AP145" s="118">
        <v>2083</v>
      </c>
      <c r="AQ145" s="118">
        <v>2083</v>
      </c>
      <c r="AR145" s="118">
        <v>9233</v>
      </c>
      <c r="AS145" s="118">
        <v>2083</v>
      </c>
      <c r="AT145" s="118">
        <v>2083</v>
      </c>
      <c r="AU145" s="118">
        <v>10133</v>
      </c>
      <c r="AV145" s="118">
        <v>2983</v>
      </c>
      <c r="AW145" s="118">
        <v>2983</v>
      </c>
      <c r="AX145" s="118">
        <v>10633</v>
      </c>
      <c r="AY145" s="118">
        <v>2983</v>
      </c>
      <c r="AZ145" s="118">
        <v>2087</v>
      </c>
      <c r="BA145" s="118">
        <v>58600</v>
      </c>
    </row>
    <row r="146" spans="1:53">
      <c r="A146" s="117" t="s">
        <v>1545</v>
      </c>
      <c r="B146" s="118">
        <v>7717</v>
      </c>
      <c r="C146" s="118">
        <v>167.04</v>
      </c>
      <c r="D146" s="118">
        <v>167.04</v>
      </c>
      <c r="E146" s="118">
        <v>167.04</v>
      </c>
      <c r="F146" s="118">
        <v>167.04</v>
      </c>
      <c r="G146" s="118">
        <v>167.04</v>
      </c>
      <c r="H146" s="118">
        <v>167.04</v>
      </c>
      <c r="I146" s="118">
        <v>167.04</v>
      </c>
      <c r="J146" s="118">
        <v>166.04</v>
      </c>
      <c r="K146" s="118">
        <v>166.04</v>
      </c>
      <c r="L146" s="118">
        <v>166.04</v>
      </c>
      <c r="M146" s="118">
        <v>166.04</v>
      </c>
      <c r="N146" s="118">
        <v>9550.4400000000078</v>
      </c>
      <c r="O146" s="118">
        <v>2716</v>
      </c>
      <c r="P146" s="118">
        <v>2716</v>
      </c>
      <c r="Q146" s="118">
        <v>28341</v>
      </c>
      <c r="R146" s="118">
        <v>2716</v>
      </c>
      <c r="S146" s="118">
        <v>2716</v>
      </c>
      <c r="T146" s="118">
        <v>30091</v>
      </c>
      <c r="U146" s="118">
        <v>2716</v>
      </c>
      <c r="V146" s="118">
        <v>2716</v>
      </c>
      <c r="W146" s="118">
        <v>28342</v>
      </c>
      <c r="X146" s="118">
        <v>2717</v>
      </c>
      <c r="Y146" s="118">
        <v>2717</v>
      </c>
      <c r="Z146" s="118">
        <v>30092</v>
      </c>
      <c r="AA146" s="118">
        <v>138596</v>
      </c>
      <c r="AB146" s="118">
        <v>18469</v>
      </c>
      <c r="AC146" s="118">
        <v>24719</v>
      </c>
      <c r="AD146" s="118">
        <v>16969</v>
      </c>
      <c r="AE146" s="118">
        <v>16469</v>
      </c>
      <c r="AF146" s="118">
        <v>20599</v>
      </c>
      <c r="AG146" s="118">
        <v>18469</v>
      </c>
      <c r="AH146" s="118">
        <v>32134</v>
      </c>
      <c r="AI146" s="118">
        <v>32134</v>
      </c>
      <c r="AJ146" s="118">
        <v>37634</v>
      </c>
      <c r="AK146" s="118">
        <v>34535</v>
      </c>
      <c r="AL146" s="118">
        <v>34134</v>
      </c>
      <c r="AM146" s="118">
        <v>36115</v>
      </c>
      <c r="AN146" s="118">
        <v>322380</v>
      </c>
      <c r="AO146" s="118">
        <v>0</v>
      </c>
      <c r="AP146" s="118">
        <v>0</v>
      </c>
      <c r="AQ146" s="118">
        <v>0</v>
      </c>
      <c r="AR146" s="118">
        <v>0</v>
      </c>
      <c r="AS146" s="118">
        <v>0</v>
      </c>
      <c r="AT146" s="118">
        <v>0</v>
      </c>
      <c r="AU146" s="118">
        <v>0</v>
      </c>
      <c r="AV146" s="118">
        <v>0</v>
      </c>
      <c r="AW146" s="118">
        <v>0</v>
      </c>
      <c r="AX146" s="118">
        <v>0</v>
      </c>
      <c r="AY146" s="118">
        <v>0</v>
      </c>
      <c r="AZ146" s="118">
        <v>0</v>
      </c>
      <c r="BA146" s="118">
        <v>0</v>
      </c>
    </row>
    <row r="147" spans="1:53">
      <c r="A147" s="117" t="s">
        <v>1546</v>
      </c>
      <c r="B147" s="118">
        <v>0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8">
        <v>0</v>
      </c>
      <c r="Q147" s="118">
        <v>0</v>
      </c>
      <c r="R147" s="118">
        <v>0</v>
      </c>
      <c r="S147" s="118">
        <v>0</v>
      </c>
      <c r="T147" s="118">
        <v>0</v>
      </c>
      <c r="U147" s="118">
        <v>0</v>
      </c>
      <c r="V147" s="118">
        <v>0</v>
      </c>
      <c r="W147" s="118">
        <v>0</v>
      </c>
      <c r="X147" s="118">
        <v>0</v>
      </c>
      <c r="Y147" s="118">
        <v>0</v>
      </c>
      <c r="Z147" s="118">
        <v>0</v>
      </c>
      <c r="AA147" s="118">
        <v>0</v>
      </c>
      <c r="AB147" s="118">
        <v>0</v>
      </c>
      <c r="AC147" s="118">
        <v>500</v>
      </c>
      <c r="AD147" s="118">
        <v>0</v>
      </c>
      <c r="AE147" s="118">
        <v>0</v>
      </c>
      <c r="AF147" s="118">
        <v>500</v>
      </c>
      <c r="AG147" s="118">
        <v>0</v>
      </c>
      <c r="AH147" s="118">
        <v>0</v>
      </c>
      <c r="AI147" s="118">
        <v>500</v>
      </c>
      <c r="AJ147" s="118">
        <v>0</v>
      </c>
      <c r="AK147" s="118">
        <v>0</v>
      </c>
      <c r="AL147" s="118">
        <v>500</v>
      </c>
      <c r="AM147" s="118">
        <v>0</v>
      </c>
      <c r="AN147" s="118">
        <v>2000</v>
      </c>
      <c r="AO147" s="118">
        <v>0</v>
      </c>
      <c r="AP147" s="118">
        <v>0</v>
      </c>
      <c r="AQ147" s="118">
        <v>0</v>
      </c>
      <c r="AR147" s="118">
        <v>0</v>
      </c>
      <c r="AS147" s="118">
        <v>0</v>
      </c>
      <c r="AT147" s="118">
        <v>0</v>
      </c>
      <c r="AU147" s="118">
        <v>0</v>
      </c>
      <c r="AV147" s="118">
        <v>0</v>
      </c>
      <c r="AW147" s="118">
        <v>0</v>
      </c>
      <c r="AX147" s="118">
        <v>0</v>
      </c>
      <c r="AY147" s="118">
        <v>0</v>
      </c>
      <c r="AZ147" s="118">
        <v>0</v>
      </c>
      <c r="BA147" s="118">
        <v>0</v>
      </c>
    </row>
    <row r="148" spans="1:53">
      <c r="A148" s="117" t="s">
        <v>1547</v>
      </c>
      <c r="B148" s="118">
        <v>0</v>
      </c>
      <c r="C148" s="118">
        <v>0</v>
      </c>
      <c r="D148" s="118">
        <v>0</v>
      </c>
      <c r="E148" s="118">
        <v>0</v>
      </c>
      <c r="F148" s="118">
        <v>0</v>
      </c>
      <c r="G148" s="118">
        <v>0</v>
      </c>
      <c r="H148" s="118">
        <v>0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  <c r="N148" s="118">
        <v>0</v>
      </c>
      <c r="O148" s="118">
        <v>0</v>
      </c>
      <c r="P148" s="118">
        <v>0</v>
      </c>
      <c r="Q148" s="118">
        <v>0</v>
      </c>
      <c r="R148" s="118">
        <v>0</v>
      </c>
      <c r="S148" s="118">
        <v>0</v>
      </c>
      <c r="T148" s="118">
        <v>0</v>
      </c>
      <c r="U148" s="118">
        <v>0</v>
      </c>
      <c r="V148" s="118">
        <v>0</v>
      </c>
      <c r="W148" s="118">
        <v>0</v>
      </c>
      <c r="X148" s="118">
        <v>0</v>
      </c>
      <c r="Y148" s="118">
        <v>0</v>
      </c>
      <c r="Z148" s="118">
        <v>0</v>
      </c>
      <c r="AA148" s="118">
        <v>0</v>
      </c>
      <c r="AB148" s="118">
        <v>10769</v>
      </c>
      <c r="AC148" s="118">
        <v>10119</v>
      </c>
      <c r="AD148" s="118">
        <v>10119</v>
      </c>
      <c r="AE148" s="118">
        <v>16519</v>
      </c>
      <c r="AF148" s="118">
        <v>10119</v>
      </c>
      <c r="AG148" s="118">
        <v>10119</v>
      </c>
      <c r="AH148" s="118">
        <v>26619</v>
      </c>
      <c r="AI148" s="118">
        <v>10119</v>
      </c>
      <c r="AJ148" s="118">
        <v>10119</v>
      </c>
      <c r="AK148" s="118">
        <v>10119</v>
      </c>
      <c r="AL148" s="118">
        <v>10117</v>
      </c>
      <c r="AM148" s="118">
        <v>142313</v>
      </c>
      <c r="AN148" s="118">
        <v>277170</v>
      </c>
      <c r="AO148" s="118">
        <v>108</v>
      </c>
      <c r="AP148" s="118">
        <v>108</v>
      </c>
      <c r="AQ148" s="118">
        <v>108</v>
      </c>
      <c r="AR148" s="118">
        <v>108</v>
      </c>
      <c r="AS148" s="118">
        <v>108</v>
      </c>
      <c r="AT148" s="118">
        <v>108</v>
      </c>
      <c r="AU148" s="118">
        <v>108</v>
      </c>
      <c r="AV148" s="118">
        <v>108</v>
      </c>
      <c r="AW148" s="118">
        <v>108</v>
      </c>
      <c r="AX148" s="118">
        <v>108</v>
      </c>
      <c r="AY148" s="118">
        <v>108</v>
      </c>
      <c r="AZ148" s="118">
        <v>112</v>
      </c>
      <c r="BA148" s="118">
        <v>1300</v>
      </c>
    </row>
    <row r="149" spans="1:53">
      <c r="A149" s="117" t="s">
        <v>1548</v>
      </c>
      <c r="B149" s="118">
        <v>0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118">
        <v>0</v>
      </c>
      <c r="P149" s="118">
        <v>0</v>
      </c>
      <c r="Q149" s="118">
        <v>0</v>
      </c>
      <c r="R149" s="118">
        <v>10000</v>
      </c>
      <c r="S149" s="118">
        <v>10000</v>
      </c>
      <c r="T149" s="118">
        <v>10000</v>
      </c>
      <c r="U149" s="118">
        <v>10000</v>
      </c>
      <c r="V149" s="118">
        <v>10000</v>
      </c>
      <c r="W149" s="118">
        <v>10000</v>
      </c>
      <c r="X149" s="118">
        <v>10000</v>
      </c>
      <c r="Y149" s="118">
        <v>10000</v>
      </c>
      <c r="Z149" s="118">
        <v>0</v>
      </c>
      <c r="AA149" s="118">
        <v>80000</v>
      </c>
      <c r="AB149" s="118">
        <v>475</v>
      </c>
      <c r="AC149" s="118">
        <v>125</v>
      </c>
      <c r="AD149" s="118">
        <v>125</v>
      </c>
      <c r="AE149" s="118">
        <v>125</v>
      </c>
      <c r="AF149" s="118">
        <v>125</v>
      </c>
      <c r="AG149" s="118">
        <v>125</v>
      </c>
      <c r="AH149" s="118">
        <v>5475</v>
      </c>
      <c r="AI149" s="118">
        <v>125</v>
      </c>
      <c r="AJ149" s="118">
        <v>125</v>
      </c>
      <c r="AK149" s="118">
        <v>125</v>
      </c>
      <c r="AL149" s="118">
        <v>125</v>
      </c>
      <c r="AM149" s="118">
        <v>125</v>
      </c>
      <c r="AN149" s="118">
        <v>7200</v>
      </c>
      <c r="AO149" s="118">
        <v>0</v>
      </c>
      <c r="AP149" s="118">
        <v>0</v>
      </c>
      <c r="AQ149" s="118">
        <v>0</v>
      </c>
      <c r="AR149" s="118">
        <v>0</v>
      </c>
      <c r="AS149" s="118">
        <v>0</v>
      </c>
      <c r="AT149" s="118">
        <v>0</v>
      </c>
      <c r="AU149" s="118">
        <v>0</v>
      </c>
      <c r="AV149" s="118">
        <v>0</v>
      </c>
      <c r="AW149" s="118">
        <v>0</v>
      </c>
      <c r="AX149" s="118">
        <v>0</v>
      </c>
      <c r="AY149" s="118">
        <v>0</v>
      </c>
      <c r="AZ149" s="118">
        <v>0</v>
      </c>
      <c r="BA149" s="118">
        <v>0</v>
      </c>
    </row>
    <row r="150" spans="1:53">
      <c r="A150" s="117" t="s">
        <v>1549</v>
      </c>
      <c r="B150" s="118">
        <v>0</v>
      </c>
      <c r="C150" s="118">
        <v>0</v>
      </c>
      <c r="D150" s="118">
        <v>0</v>
      </c>
      <c r="E150" s="118">
        <v>0</v>
      </c>
      <c r="F150" s="118">
        <v>0</v>
      </c>
      <c r="G150" s="118">
        <v>0</v>
      </c>
      <c r="H150" s="118">
        <v>0</v>
      </c>
      <c r="I150" s="118">
        <v>0</v>
      </c>
      <c r="J150" s="118">
        <v>0</v>
      </c>
      <c r="K150" s="118">
        <v>0</v>
      </c>
      <c r="L150" s="118">
        <v>0</v>
      </c>
      <c r="M150" s="118">
        <v>0</v>
      </c>
      <c r="N150" s="118">
        <v>0</v>
      </c>
      <c r="O150" s="118">
        <v>1225</v>
      </c>
      <c r="P150" s="118">
        <v>0</v>
      </c>
      <c r="Q150" s="118">
        <v>0</v>
      </c>
      <c r="R150" s="118">
        <v>1900</v>
      </c>
      <c r="S150" s="118">
        <v>2725</v>
      </c>
      <c r="T150" s="118">
        <v>1400</v>
      </c>
      <c r="U150" s="118">
        <v>1925</v>
      </c>
      <c r="V150" s="118">
        <v>2600</v>
      </c>
      <c r="W150" s="118">
        <v>1900</v>
      </c>
      <c r="X150" s="118">
        <v>2250</v>
      </c>
      <c r="Y150" s="118">
        <v>1625</v>
      </c>
      <c r="Z150" s="118">
        <v>3000</v>
      </c>
      <c r="AA150" s="118">
        <v>20550</v>
      </c>
      <c r="AB150" s="118">
        <v>27967</v>
      </c>
      <c r="AC150" s="118">
        <v>28417</v>
      </c>
      <c r="AD150" s="118">
        <v>27967</v>
      </c>
      <c r="AE150" s="118">
        <v>27967</v>
      </c>
      <c r="AF150" s="118">
        <v>27967</v>
      </c>
      <c r="AG150" s="118">
        <v>27967</v>
      </c>
      <c r="AH150" s="118">
        <v>27967</v>
      </c>
      <c r="AI150" s="118">
        <v>28167</v>
      </c>
      <c r="AJ150" s="118">
        <v>27967</v>
      </c>
      <c r="AK150" s="118">
        <v>27967</v>
      </c>
      <c r="AL150" s="118">
        <v>27967</v>
      </c>
      <c r="AM150" s="118">
        <v>27963</v>
      </c>
      <c r="AN150" s="118">
        <v>336250</v>
      </c>
      <c r="AO150" s="118">
        <v>0</v>
      </c>
      <c r="AP150" s="118">
        <v>0</v>
      </c>
      <c r="AQ150" s="118">
        <v>0</v>
      </c>
      <c r="AR150" s="118">
        <v>0</v>
      </c>
      <c r="AS150" s="118">
        <v>0</v>
      </c>
      <c r="AT150" s="118">
        <v>0</v>
      </c>
      <c r="AU150" s="118">
        <v>0</v>
      </c>
      <c r="AV150" s="118">
        <v>0</v>
      </c>
      <c r="AW150" s="118">
        <v>0</v>
      </c>
      <c r="AX150" s="118">
        <v>0</v>
      </c>
      <c r="AY150" s="118">
        <v>0</v>
      </c>
      <c r="AZ150" s="118">
        <v>0</v>
      </c>
      <c r="BA150" s="118">
        <v>0</v>
      </c>
    </row>
    <row r="151" spans="1:53">
      <c r="A151" s="117" t="s">
        <v>1550</v>
      </c>
      <c r="B151" s="118">
        <v>208</v>
      </c>
      <c r="C151" s="118">
        <v>208</v>
      </c>
      <c r="D151" s="118">
        <v>208</v>
      </c>
      <c r="E151" s="118">
        <v>208</v>
      </c>
      <c r="F151" s="118">
        <v>208</v>
      </c>
      <c r="G151" s="118">
        <v>208</v>
      </c>
      <c r="H151" s="118">
        <v>208</v>
      </c>
      <c r="I151" s="118">
        <v>208</v>
      </c>
      <c r="J151" s="118">
        <v>208</v>
      </c>
      <c r="K151" s="118">
        <v>208</v>
      </c>
      <c r="L151" s="118">
        <v>208</v>
      </c>
      <c r="M151" s="118">
        <v>208</v>
      </c>
      <c r="N151" s="118">
        <v>2496</v>
      </c>
      <c r="O151" s="118">
        <v>358</v>
      </c>
      <c r="P151" s="118">
        <v>358</v>
      </c>
      <c r="Q151" s="118">
        <v>358</v>
      </c>
      <c r="R151" s="118">
        <v>358</v>
      </c>
      <c r="S151" s="118">
        <v>358</v>
      </c>
      <c r="T151" s="118">
        <v>358</v>
      </c>
      <c r="U151" s="118">
        <v>358</v>
      </c>
      <c r="V151" s="118">
        <v>358</v>
      </c>
      <c r="W151" s="118">
        <v>358</v>
      </c>
      <c r="X151" s="118">
        <v>358</v>
      </c>
      <c r="Y151" s="118">
        <v>358</v>
      </c>
      <c r="Z151" s="118">
        <v>358</v>
      </c>
      <c r="AA151" s="118">
        <v>4296</v>
      </c>
      <c r="AB151" s="118">
        <v>26892.17</v>
      </c>
      <c r="AC151" s="118">
        <v>18742.169999999998</v>
      </c>
      <c r="AD151" s="118">
        <v>23792.17</v>
      </c>
      <c r="AE151" s="118">
        <v>16742.169999999998</v>
      </c>
      <c r="AF151" s="118">
        <v>17392.169999999998</v>
      </c>
      <c r="AG151" s="118">
        <v>31412.17</v>
      </c>
      <c r="AH151" s="118">
        <v>17842.169999999998</v>
      </c>
      <c r="AI151" s="118">
        <v>28142.17</v>
      </c>
      <c r="AJ151" s="118">
        <v>25942.17</v>
      </c>
      <c r="AK151" s="118">
        <v>27592.17</v>
      </c>
      <c r="AL151" s="118">
        <v>17442.169999999998</v>
      </c>
      <c r="AM151" s="118">
        <v>29495.17</v>
      </c>
      <c r="AN151" s="118">
        <v>281429.03999999992</v>
      </c>
      <c r="AO151" s="118">
        <v>0</v>
      </c>
      <c r="AP151" s="118">
        <v>0</v>
      </c>
      <c r="AQ151" s="118">
        <v>0</v>
      </c>
      <c r="AR151" s="118">
        <v>0</v>
      </c>
      <c r="AS151" s="118">
        <v>0</v>
      </c>
      <c r="AT151" s="118">
        <v>0</v>
      </c>
      <c r="AU151" s="118">
        <v>0</v>
      </c>
      <c r="AV151" s="118">
        <v>0</v>
      </c>
      <c r="AW151" s="118">
        <v>0</v>
      </c>
      <c r="AX151" s="118">
        <v>0</v>
      </c>
      <c r="AY151" s="118">
        <v>0</v>
      </c>
      <c r="AZ151" s="118">
        <v>0</v>
      </c>
      <c r="BA151" s="118">
        <v>0</v>
      </c>
    </row>
    <row r="152" spans="1:53">
      <c r="A152" s="117" t="s">
        <v>1551</v>
      </c>
      <c r="B152" s="118">
        <v>0</v>
      </c>
      <c r="C152" s="118">
        <v>0</v>
      </c>
      <c r="D152" s="118">
        <v>0</v>
      </c>
      <c r="E152" s="118">
        <v>0</v>
      </c>
      <c r="F152" s="118">
        <v>0</v>
      </c>
      <c r="G152" s="118">
        <v>0</v>
      </c>
      <c r="H152" s="118">
        <v>0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  <c r="N152" s="118">
        <v>0</v>
      </c>
      <c r="O152" s="118">
        <v>0</v>
      </c>
      <c r="P152" s="118">
        <v>0</v>
      </c>
      <c r="Q152" s="118">
        <v>0</v>
      </c>
      <c r="R152" s="118">
        <v>0</v>
      </c>
      <c r="S152" s="118">
        <v>0</v>
      </c>
      <c r="T152" s="118">
        <v>0</v>
      </c>
      <c r="U152" s="118">
        <v>0</v>
      </c>
      <c r="V152" s="118">
        <v>0</v>
      </c>
      <c r="W152" s="118">
        <v>0</v>
      </c>
      <c r="X152" s="118">
        <v>0</v>
      </c>
      <c r="Y152" s="118">
        <v>0</v>
      </c>
      <c r="Z152" s="118">
        <v>0</v>
      </c>
      <c r="AA152" s="118">
        <v>0</v>
      </c>
      <c r="AB152" s="118">
        <v>55097</v>
      </c>
      <c r="AC152" s="118">
        <v>4017</v>
      </c>
      <c r="AD152" s="118">
        <v>3957</v>
      </c>
      <c r="AE152" s="118">
        <v>4207</v>
      </c>
      <c r="AF152" s="118">
        <v>1957</v>
      </c>
      <c r="AG152" s="118">
        <v>1957</v>
      </c>
      <c r="AH152" s="118">
        <v>1957</v>
      </c>
      <c r="AI152" s="118">
        <v>1957</v>
      </c>
      <c r="AJ152" s="118">
        <v>2457</v>
      </c>
      <c r="AK152" s="118">
        <v>1957</v>
      </c>
      <c r="AL152" s="118">
        <v>2457</v>
      </c>
      <c r="AM152" s="118">
        <v>1951</v>
      </c>
      <c r="AN152" s="118">
        <v>83928</v>
      </c>
      <c r="AO152" s="118">
        <v>0</v>
      </c>
      <c r="AP152" s="118">
        <v>0</v>
      </c>
      <c r="AQ152" s="118">
        <v>0</v>
      </c>
      <c r="AR152" s="118">
        <v>0</v>
      </c>
      <c r="AS152" s="118">
        <v>0</v>
      </c>
      <c r="AT152" s="118">
        <v>0</v>
      </c>
      <c r="AU152" s="118">
        <v>0</v>
      </c>
      <c r="AV152" s="118">
        <v>0</v>
      </c>
      <c r="AW152" s="118">
        <v>0</v>
      </c>
      <c r="AX152" s="118">
        <v>0</v>
      </c>
      <c r="AY152" s="118">
        <v>0</v>
      </c>
      <c r="AZ152" s="118">
        <v>0</v>
      </c>
      <c r="BA152" s="118">
        <v>0</v>
      </c>
    </row>
    <row r="153" spans="1:53">
      <c r="A153" s="117" t="s">
        <v>1552</v>
      </c>
      <c r="B153" s="118">
        <v>1104</v>
      </c>
      <c r="C153" s="118">
        <v>0</v>
      </c>
      <c r="D153" s="118">
        <v>0</v>
      </c>
      <c r="E153" s="118">
        <v>0</v>
      </c>
      <c r="F153" s="118">
        <v>0</v>
      </c>
      <c r="G153" s="118">
        <v>1000</v>
      </c>
      <c r="H153" s="118">
        <v>1104</v>
      </c>
      <c r="I153" s="118">
        <v>0</v>
      </c>
      <c r="J153" s="118">
        <v>0</v>
      </c>
      <c r="K153" s="118">
        <v>0</v>
      </c>
      <c r="L153" s="118">
        <v>1000</v>
      </c>
      <c r="M153" s="118">
        <v>0</v>
      </c>
      <c r="N153" s="118">
        <v>4208</v>
      </c>
      <c r="O153" s="118">
        <v>0</v>
      </c>
      <c r="P153" s="118">
        <v>0</v>
      </c>
      <c r="Q153" s="118">
        <v>0</v>
      </c>
      <c r="R153" s="118">
        <v>0</v>
      </c>
      <c r="S153" s="118">
        <v>0</v>
      </c>
      <c r="T153" s="118">
        <v>0</v>
      </c>
      <c r="U153" s="118">
        <v>0</v>
      </c>
      <c r="V153" s="118">
        <v>0</v>
      </c>
      <c r="W153" s="118">
        <v>0</v>
      </c>
      <c r="X153" s="118">
        <v>0</v>
      </c>
      <c r="Y153" s="118">
        <v>0</v>
      </c>
      <c r="Z153" s="118">
        <v>0</v>
      </c>
      <c r="AA153" s="118">
        <v>0</v>
      </c>
      <c r="AB153" s="118">
        <v>0</v>
      </c>
      <c r="AC153" s="118">
        <v>0</v>
      </c>
      <c r="AD153" s="118">
        <v>500</v>
      </c>
      <c r="AE153" s="118">
        <v>0</v>
      </c>
      <c r="AF153" s="118">
        <v>0</v>
      </c>
      <c r="AG153" s="118">
        <v>500</v>
      </c>
      <c r="AH153" s="118">
        <v>0</v>
      </c>
      <c r="AI153" s="118">
        <v>0</v>
      </c>
      <c r="AJ153" s="118">
        <v>500</v>
      </c>
      <c r="AK153" s="118">
        <v>0</v>
      </c>
      <c r="AL153" s="118">
        <v>0</v>
      </c>
      <c r="AM153" s="118">
        <v>500</v>
      </c>
      <c r="AN153" s="118">
        <v>2000</v>
      </c>
      <c r="AO153" s="118">
        <v>0</v>
      </c>
      <c r="AP153" s="118">
        <v>0</v>
      </c>
      <c r="AQ153" s="118">
        <v>0</v>
      </c>
      <c r="AR153" s="118">
        <v>0</v>
      </c>
      <c r="AS153" s="118">
        <v>0</v>
      </c>
      <c r="AT153" s="118">
        <v>0</v>
      </c>
      <c r="AU153" s="118">
        <v>0</v>
      </c>
      <c r="AV153" s="118">
        <v>0</v>
      </c>
      <c r="AW153" s="118">
        <v>0</v>
      </c>
      <c r="AX153" s="118">
        <v>0</v>
      </c>
      <c r="AY153" s="118">
        <v>0</v>
      </c>
      <c r="AZ153" s="118">
        <v>0</v>
      </c>
      <c r="BA153" s="118">
        <v>0</v>
      </c>
    </row>
    <row r="154" spans="1:53">
      <c r="A154" s="119" t="s">
        <v>1553</v>
      </c>
      <c r="B154" s="120">
        <v>9583</v>
      </c>
      <c r="C154" s="120">
        <v>929.04</v>
      </c>
      <c r="D154" s="120">
        <v>929.04</v>
      </c>
      <c r="E154" s="120">
        <v>929.04</v>
      </c>
      <c r="F154" s="120">
        <v>929.04</v>
      </c>
      <c r="G154" s="120">
        <v>1929.04</v>
      </c>
      <c r="H154" s="120">
        <v>2033.04</v>
      </c>
      <c r="I154" s="120">
        <v>929.04</v>
      </c>
      <c r="J154" s="120">
        <v>978.04</v>
      </c>
      <c r="K154" s="120">
        <v>978.04</v>
      </c>
      <c r="L154" s="120">
        <v>1978.04</v>
      </c>
      <c r="M154" s="120">
        <v>4978.04</v>
      </c>
      <c r="N154" s="120">
        <v>27102.44000000001</v>
      </c>
      <c r="O154" s="120">
        <v>5642</v>
      </c>
      <c r="P154" s="120">
        <v>4417</v>
      </c>
      <c r="Q154" s="120">
        <v>31667</v>
      </c>
      <c r="R154" s="120">
        <v>18717</v>
      </c>
      <c r="S154" s="120">
        <v>17642</v>
      </c>
      <c r="T154" s="120">
        <v>44817</v>
      </c>
      <c r="U154" s="120">
        <v>21142</v>
      </c>
      <c r="V154" s="120">
        <v>17017</v>
      </c>
      <c r="W154" s="120">
        <v>43968</v>
      </c>
      <c r="X154" s="120">
        <v>19568</v>
      </c>
      <c r="Y154" s="120">
        <v>16593</v>
      </c>
      <c r="Z154" s="120">
        <v>37918</v>
      </c>
      <c r="AA154" s="120">
        <v>279108</v>
      </c>
      <c r="AB154" s="120">
        <v>154759.84</v>
      </c>
      <c r="AC154" s="120">
        <v>97044.84</v>
      </c>
      <c r="AD154" s="120">
        <v>112084.84</v>
      </c>
      <c r="AE154" s="120">
        <v>99554.84</v>
      </c>
      <c r="AF154" s="120">
        <v>89834.84</v>
      </c>
      <c r="AG154" s="120">
        <v>116704.84</v>
      </c>
      <c r="AH154" s="120">
        <v>297579.84000000003</v>
      </c>
      <c r="AI154" s="120">
        <v>116833.84</v>
      </c>
      <c r="AJ154" s="120">
        <v>124085.84</v>
      </c>
      <c r="AK154" s="120">
        <v>120185.84</v>
      </c>
      <c r="AL154" s="120">
        <v>103946.84</v>
      </c>
      <c r="AM154" s="120">
        <v>261297.83999999997</v>
      </c>
      <c r="AN154" s="120">
        <v>1693914.08</v>
      </c>
      <c r="AO154" s="120">
        <v>9341</v>
      </c>
      <c r="AP154" s="120">
        <v>2191</v>
      </c>
      <c r="AQ154" s="120">
        <v>2191</v>
      </c>
      <c r="AR154" s="120">
        <v>9341</v>
      </c>
      <c r="AS154" s="120">
        <v>2191</v>
      </c>
      <c r="AT154" s="120">
        <v>2191</v>
      </c>
      <c r="AU154" s="120">
        <v>10241</v>
      </c>
      <c r="AV154" s="120">
        <v>3091</v>
      </c>
      <c r="AW154" s="120">
        <v>3091</v>
      </c>
      <c r="AX154" s="120">
        <v>10741</v>
      </c>
      <c r="AY154" s="120">
        <v>3091</v>
      </c>
      <c r="AZ154" s="120">
        <v>2199</v>
      </c>
      <c r="BA154" s="120">
        <v>59900</v>
      </c>
    </row>
    <row r="155" spans="1:53">
      <c r="A155" s="117" t="s">
        <v>1554</v>
      </c>
      <c r="B155" s="118">
        <v>292302.28999999998</v>
      </c>
      <c r="C155" s="118">
        <v>284302.28999999998</v>
      </c>
      <c r="D155" s="118">
        <v>302215.23000000004</v>
      </c>
      <c r="E155" s="118">
        <v>238302.28999999998</v>
      </c>
      <c r="F155" s="118">
        <v>229802.28999999998</v>
      </c>
      <c r="G155" s="118">
        <v>243552.28999999998</v>
      </c>
      <c r="H155" s="118">
        <v>325250.95999999996</v>
      </c>
      <c r="I155" s="118">
        <v>366563.45999999996</v>
      </c>
      <c r="J155" s="118">
        <v>462116.95999999996</v>
      </c>
      <c r="K155" s="118">
        <v>348180.29</v>
      </c>
      <c r="L155" s="118">
        <v>352258.29</v>
      </c>
      <c r="M155" s="118">
        <v>348673.22</v>
      </c>
      <c r="N155" s="118">
        <v>3793519.8600000003</v>
      </c>
      <c r="O155" s="118">
        <v>58617.96</v>
      </c>
      <c r="P155" s="118">
        <v>58617.96</v>
      </c>
      <c r="Q155" s="118">
        <v>83992.959999999992</v>
      </c>
      <c r="R155" s="118">
        <v>58617.96</v>
      </c>
      <c r="S155" s="118">
        <v>58617.96</v>
      </c>
      <c r="T155" s="118">
        <v>83992.959999999992</v>
      </c>
      <c r="U155" s="118">
        <v>58617.96</v>
      </c>
      <c r="V155" s="118">
        <v>58617.96</v>
      </c>
      <c r="W155" s="118">
        <v>83992.959999999992</v>
      </c>
      <c r="X155" s="118">
        <v>58617.96</v>
      </c>
      <c r="Y155" s="118">
        <v>58617.96</v>
      </c>
      <c r="Z155" s="118">
        <v>83992.959999999992</v>
      </c>
      <c r="AA155" s="118">
        <v>804915.5199999999</v>
      </c>
      <c r="AB155" s="118">
        <v>1837113.6</v>
      </c>
      <c r="AC155" s="118">
        <v>1834584.02</v>
      </c>
      <c r="AD155" s="118">
        <v>1800120.1800000002</v>
      </c>
      <c r="AE155" s="118">
        <v>1759831.67</v>
      </c>
      <c r="AF155" s="118">
        <v>1726024.06</v>
      </c>
      <c r="AG155" s="118">
        <v>4846416.13</v>
      </c>
      <c r="AH155" s="118">
        <v>4861154.08</v>
      </c>
      <c r="AI155" s="118">
        <v>4896582</v>
      </c>
      <c r="AJ155" s="118">
        <v>4846700.49</v>
      </c>
      <c r="AK155" s="118">
        <v>4840092</v>
      </c>
      <c r="AL155" s="118">
        <v>4817526</v>
      </c>
      <c r="AM155" s="118">
        <v>5261546.3499999996</v>
      </c>
      <c r="AN155" s="118">
        <v>43327690.580000006</v>
      </c>
      <c r="AO155" s="118">
        <v>88083</v>
      </c>
      <c r="AP155" s="118">
        <v>131083</v>
      </c>
      <c r="AQ155" s="118">
        <v>89973</v>
      </c>
      <c r="AR155" s="118">
        <v>88083</v>
      </c>
      <c r="AS155" s="118">
        <v>88083</v>
      </c>
      <c r="AT155" s="118">
        <v>89973</v>
      </c>
      <c r="AU155" s="118">
        <v>88083</v>
      </c>
      <c r="AV155" s="118">
        <v>88083</v>
      </c>
      <c r="AW155" s="118">
        <v>89973</v>
      </c>
      <c r="AX155" s="118">
        <v>88083</v>
      </c>
      <c r="AY155" s="118">
        <v>88083</v>
      </c>
      <c r="AZ155" s="118">
        <v>89977</v>
      </c>
      <c r="BA155" s="118">
        <v>1107560</v>
      </c>
    </row>
    <row r="156" spans="1:53">
      <c r="A156" s="117" t="s">
        <v>1555</v>
      </c>
      <c r="B156" s="118">
        <v>0</v>
      </c>
      <c r="C156" s="118">
        <v>0</v>
      </c>
      <c r="D156" s="118">
        <v>0</v>
      </c>
      <c r="E156" s="118">
        <v>0</v>
      </c>
      <c r="F156" s="118">
        <v>0</v>
      </c>
      <c r="G156" s="118">
        <v>0</v>
      </c>
      <c r="H156" s="118">
        <v>0</v>
      </c>
      <c r="I156" s="118">
        <v>0</v>
      </c>
      <c r="J156" s="118">
        <v>0</v>
      </c>
      <c r="K156" s="118">
        <v>0</v>
      </c>
      <c r="L156" s="118">
        <v>0</v>
      </c>
      <c r="M156" s="118">
        <v>0</v>
      </c>
      <c r="N156" s="118">
        <v>0</v>
      </c>
      <c r="O156" s="118">
        <v>0</v>
      </c>
      <c r="P156" s="118">
        <v>0</v>
      </c>
      <c r="Q156" s="118">
        <v>5.1100000000000003</v>
      </c>
      <c r="R156" s="118">
        <v>0</v>
      </c>
      <c r="S156" s="118">
        <v>0</v>
      </c>
      <c r="T156" s="118">
        <v>2.88</v>
      </c>
      <c r="U156" s="118">
        <v>0</v>
      </c>
      <c r="V156" s="118">
        <v>0</v>
      </c>
      <c r="W156" s="118">
        <v>3.98</v>
      </c>
      <c r="X156" s="118">
        <v>0</v>
      </c>
      <c r="Y156" s="118">
        <v>0</v>
      </c>
      <c r="Z156" s="118">
        <v>4.3499999999999996</v>
      </c>
      <c r="AA156" s="118">
        <v>16.32</v>
      </c>
      <c r="AB156" s="118">
        <v>0</v>
      </c>
      <c r="AC156" s="118">
        <v>0</v>
      </c>
      <c r="AD156" s="118">
        <v>0</v>
      </c>
      <c r="AE156" s="118">
        <v>0</v>
      </c>
      <c r="AF156" s="118">
        <v>0</v>
      </c>
      <c r="AG156" s="118">
        <v>0</v>
      </c>
      <c r="AH156" s="118">
        <v>0</v>
      </c>
      <c r="AI156" s="118">
        <v>0</v>
      </c>
      <c r="AJ156" s="118">
        <v>0</v>
      </c>
      <c r="AK156" s="118">
        <v>0</v>
      </c>
      <c r="AL156" s="118">
        <v>0</v>
      </c>
      <c r="AM156" s="118">
        <v>0</v>
      </c>
      <c r="AN156" s="118">
        <v>0</v>
      </c>
      <c r="AO156" s="118">
        <v>0</v>
      </c>
      <c r="AP156" s="118">
        <v>0</v>
      </c>
      <c r="AQ156" s="118">
        <v>0</v>
      </c>
      <c r="AR156" s="118">
        <v>0</v>
      </c>
      <c r="AS156" s="118">
        <v>0</v>
      </c>
      <c r="AT156" s="118">
        <v>0</v>
      </c>
      <c r="AU156" s="118">
        <v>0</v>
      </c>
      <c r="AV156" s="118">
        <v>0</v>
      </c>
      <c r="AW156" s="118">
        <v>0</v>
      </c>
      <c r="AX156" s="118">
        <v>0</v>
      </c>
      <c r="AY156" s="118">
        <v>0</v>
      </c>
      <c r="AZ156" s="118">
        <v>0</v>
      </c>
      <c r="BA156" s="118">
        <v>0</v>
      </c>
    </row>
    <row r="157" spans="1:53">
      <c r="A157" s="117" t="s">
        <v>1556</v>
      </c>
      <c r="B157" s="118">
        <v>0</v>
      </c>
      <c r="C157" s="118">
        <v>0</v>
      </c>
      <c r="D157" s="118">
        <v>0</v>
      </c>
      <c r="E157" s="118">
        <v>0</v>
      </c>
      <c r="F157" s="118">
        <v>0</v>
      </c>
      <c r="G157" s="118">
        <v>0</v>
      </c>
      <c r="H157" s="118">
        <v>0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  <c r="N157" s="118">
        <v>0</v>
      </c>
      <c r="O157" s="118">
        <v>101676.27</v>
      </c>
      <c r="P157" s="118">
        <v>111949.2</v>
      </c>
      <c r="Q157" s="118">
        <v>117745.8</v>
      </c>
      <c r="R157" s="118">
        <v>135272.95999999999</v>
      </c>
      <c r="S157" s="118">
        <v>157162.56</v>
      </c>
      <c r="T157" s="118">
        <v>152753.79999999999</v>
      </c>
      <c r="U157" s="118">
        <v>158319.12</v>
      </c>
      <c r="V157" s="118">
        <v>128536.8</v>
      </c>
      <c r="W157" s="118">
        <v>126623.28</v>
      </c>
      <c r="X157" s="118">
        <v>119098.38</v>
      </c>
      <c r="Y157" s="118">
        <v>120320.16</v>
      </c>
      <c r="Z157" s="118">
        <v>123319.02</v>
      </c>
      <c r="AA157" s="118">
        <v>1552777.3499999999</v>
      </c>
      <c r="AB157" s="118">
        <v>0</v>
      </c>
      <c r="AC157" s="118">
        <v>0</v>
      </c>
      <c r="AD157" s="118">
        <v>0</v>
      </c>
      <c r="AE157" s="118">
        <v>0</v>
      </c>
      <c r="AF157" s="118">
        <v>0</v>
      </c>
      <c r="AG157" s="118">
        <v>0</v>
      </c>
      <c r="AH157" s="118">
        <v>0</v>
      </c>
      <c r="AI157" s="118">
        <v>0</v>
      </c>
      <c r="AJ157" s="118">
        <v>0</v>
      </c>
      <c r="AK157" s="118">
        <v>0</v>
      </c>
      <c r="AL157" s="118">
        <v>0</v>
      </c>
      <c r="AM157" s="118">
        <v>0</v>
      </c>
      <c r="AN157" s="118">
        <v>0</v>
      </c>
      <c r="AO157" s="118">
        <v>0</v>
      </c>
      <c r="AP157" s="118">
        <v>0</v>
      </c>
      <c r="AQ157" s="118">
        <v>0</v>
      </c>
      <c r="AR157" s="118">
        <v>0</v>
      </c>
      <c r="AS157" s="118">
        <v>0</v>
      </c>
      <c r="AT157" s="118">
        <v>0</v>
      </c>
      <c r="AU157" s="118">
        <v>0</v>
      </c>
      <c r="AV157" s="118">
        <v>0</v>
      </c>
      <c r="AW157" s="118">
        <v>0</v>
      </c>
      <c r="AX157" s="118">
        <v>0</v>
      </c>
      <c r="AY157" s="118">
        <v>0</v>
      </c>
      <c r="AZ157" s="118">
        <v>0</v>
      </c>
      <c r="BA157" s="118">
        <v>0</v>
      </c>
    </row>
    <row r="158" spans="1:53">
      <c r="A158" s="117" t="s">
        <v>1557</v>
      </c>
      <c r="B158" s="118">
        <v>0</v>
      </c>
      <c r="C158" s="118">
        <v>0</v>
      </c>
      <c r="D158" s="118">
        <v>0</v>
      </c>
      <c r="E158" s="118">
        <v>0</v>
      </c>
      <c r="F158" s="118">
        <v>0</v>
      </c>
      <c r="G158" s="118">
        <v>0</v>
      </c>
      <c r="H158" s="118">
        <v>0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  <c r="N158" s="118">
        <v>0</v>
      </c>
      <c r="O158" s="118">
        <v>126673.03</v>
      </c>
      <c r="P158" s="118">
        <v>133005.19</v>
      </c>
      <c r="Q158" s="118">
        <v>129498.21</v>
      </c>
      <c r="R158" s="118">
        <v>136482.51999999999</v>
      </c>
      <c r="S158" s="118">
        <v>149996.9</v>
      </c>
      <c r="T158" s="118">
        <v>146912.43</v>
      </c>
      <c r="U158" s="118">
        <v>146912.43</v>
      </c>
      <c r="V158" s="118">
        <v>196245.27</v>
      </c>
      <c r="W158" s="118">
        <v>135473.43</v>
      </c>
      <c r="X158" s="118">
        <v>133505.43</v>
      </c>
      <c r="Y158" s="118">
        <v>130307.43</v>
      </c>
      <c r="Z158" s="118">
        <v>122927.43</v>
      </c>
      <c r="AA158" s="118">
        <v>1687939.6999999997</v>
      </c>
      <c r="AB158" s="118">
        <v>0</v>
      </c>
      <c r="AC158" s="118">
        <v>0</v>
      </c>
      <c r="AD158" s="118">
        <v>0</v>
      </c>
      <c r="AE158" s="118">
        <v>0</v>
      </c>
      <c r="AF158" s="118">
        <v>0</v>
      </c>
      <c r="AG158" s="118">
        <v>0</v>
      </c>
      <c r="AH158" s="118">
        <v>0</v>
      </c>
      <c r="AI158" s="118">
        <v>0</v>
      </c>
      <c r="AJ158" s="118">
        <v>0</v>
      </c>
      <c r="AK158" s="118">
        <v>0</v>
      </c>
      <c r="AL158" s="118">
        <v>0</v>
      </c>
      <c r="AM158" s="118">
        <v>0</v>
      </c>
      <c r="AN158" s="118">
        <v>0</v>
      </c>
      <c r="AO158" s="118">
        <v>0</v>
      </c>
      <c r="AP158" s="118">
        <v>0</v>
      </c>
      <c r="AQ158" s="118">
        <v>0</v>
      </c>
      <c r="AR158" s="118">
        <v>0</v>
      </c>
      <c r="AS158" s="118">
        <v>0</v>
      </c>
      <c r="AT158" s="118">
        <v>0</v>
      </c>
      <c r="AU158" s="118">
        <v>0</v>
      </c>
      <c r="AV158" s="118">
        <v>0</v>
      </c>
      <c r="AW158" s="118">
        <v>0</v>
      </c>
      <c r="AX158" s="118">
        <v>0</v>
      </c>
      <c r="AY158" s="118">
        <v>0</v>
      </c>
      <c r="AZ158" s="118">
        <v>0</v>
      </c>
      <c r="BA158" s="118">
        <v>0</v>
      </c>
    </row>
    <row r="159" spans="1:53">
      <c r="A159" s="117" t="s">
        <v>1558</v>
      </c>
      <c r="B159" s="118">
        <v>0</v>
      </c>
      <c r="C159" s="118">
        <v>0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  <c r="N159" s="118">
        <v>0</v>
      </c>
      <c r="O159" s="118">
        <v>65226</v>
      </c>
      <c r="P159" s="118">
        <v>65226</v>
      </c>
      <c r="Q159" s="118">
        <v>65226</v>
      </c>
      <c r="R159" s="118">
        <v>65226</v>
      </c>
      <c r="S159" s="118">
        <v>65226</v>
      </c>
      <c r="T159" s="118">
        <v>65226</v>
      </c>
      <c r="U159" s="118">
        <v>65226</v>
      </c>
      <c r="V159" s="118">
        <v>65226</v>
      </c>
      <c r="W159" s="118">
        <v>65226</v>
      </c>
      <c r="X159" s="118">
        <v>65226</v>
      </c>
      <c r="Y159" s="118">
        <v>65226</v>
      </c>
      <c r="Z159" s="118">
        <v>65221</v>
      </c>
      <c r="AA159" s="118">
        <v>782707</v>
      </c>
      <c r="AB159" s="118">
        <v>80000</v>
      </c>
      <c r="AC159" s="118">
        <v>80000</v>
      </c>
      <c r="AD159" s="118">
        <v>80000</v>
      </c>
      <c r="AE159" s="118">
        <v>80000</v>
      </c>
      <c r="AF159" s="118">
        <v>80000</v>
      </c>
      <c r="AG159" s="118">
        <v>80000</v>
      </c>
      <c r="AH159" s="118">
        <v>80000</v>
      </c>
      <c r="AI159" s="118">
        <v>80000</v>
      </c>
      <c r="AJ159" s="118">
        <v>80000</v>
      </c>
      <c r="AK159" s="118">
        <v>80000</v>
      </c>
      <c r="AL159" s="118">
        <v>80000</v>
      </c>
      <c r="AM159" s="118">
        <v>80000</v>
      </c>
      <c r="AN159" s="118">
        <v>960000</v>
      </c>
      <c r="AO159" s="118">
        <v>0</v>
      </c>
      <c r="AP159" s="118">
        <v>0</v>
      </c>
      <c r="AQ159" s="118">
        <v>0</v>
      </c>
      <c r="AR159" s="118">
        <v>0</v>
      </c>
      <c r="AS159" s="118">
        <v>0</v>
      </c>
      <c r="AT159" s="118">
        <v>0</v>
      </c>
      <c r="AU159" s="118">
        <v>0</v>
      </c>
      <c r="AV159" s="118">
        <v>0</v>
      </c>
      <c r="AW159" s="118">
        <v>0</v>
      </c>
      <c r="AX159" s="118">
        <v>0</v>
      </c>
      <c r="AY159" s="118">
        <v>0</v>
      </c>
      <c r="AZ159" s="118">
        <v>0</v>
      </c>
      <c r="BA159" s="118">
        <v>0</v>
      </c>
    </row>
    <row r="160" spans="1:53">
      <c r="A160" s="119" t="s">
        <v>1559</v>
      </c>
      <c r="B160" s="120">
        <v>292302.28999999998</v>
      </c>
      <c r="C160" s="120">
        <v>284302.28999999998</v>
      </c>
      <c r="D160" s="120">
        <v>302215.23000000004</v>
      </c>
      <c r="E160" s="120">
        <v>238302.28999999998</v>
      </c>
      <c r="F160" s="120">
        <v>229802.28999999998</v>
      </c>
      <c r="G160" s="120">
        <v>243552.28999999998</v>
      </c>
      <c r="H160" s="120">
        <v>325250.95999999996</v>
      </c>
      <c r="I160" s="120">
        <v>366563.45999999996</v>
      </c>
      <c r="J160" s="120">
        <v>462116.95999999996</v>
      </c>
      <c r="K160" s="120">
        <v>348180.29</v>
      </c>
      <c r="L160" s="120">
        <v>352258.29</v>
      </c>
      <c r="M160" s="120">
        <v>348673.22</v>
      </c>
      <c r="N160" s="120">
        <v>3793519.8600000003</v>
      </c>
      <c r="O160" s="120">
        <v>352193.26</v>
      </c>
      <c r="P160" s="120">
        <v>368798.35</v>
      </c>
      <c r="Q160" s="120">
        <v>396468.08</v>
      </c>
      <c r="R160" s="120">
        <v>395599.43999999994</v>
      </c>
      <c r="S160" s="120">
        <v>431003.42</v>
      </c>
      <c r="T160" s="120">
        <v>448888.06999999995</v>
      </c>
      <c r="U160" s="120">
        <v>429075.51</v>
      </c>
      <c r="V160" s="120">
        <v>448626.03</v>
      </c>
      <c r="W160" s="120">
        <v>411319.64999999997</v>
      </c>
      <c r="X160" s="120">
        <v>376447.77</v>
      </c>
      <c r="Y160" s="120">
        <v>374471.55</v>
      </c>
      <c r="Z160" s="120">
        <v>395464.76</v>
      </c>
      <c r="AA160" s="120">
        <v>4828355.8899999997</v>
      </c>
      <c r="AB160" s="120">
        <v>1917113.6</v>
      </c>
      <c r="AC160" s="120">
        <v>1914584.02</v>
      </c>
      <c r="AD160" s="120">
        <v>1880120.1800000002</v>
      </c>
      <c r="AE160" s="120">
        <v>1839831.67</v>
      </c>
      <c r="AF160" s="120">
        <v>1806024.06</v>
      </c>
      <c r="AG160" s="120">
        <v>4926416.13</v>
      </c>
      <c r="AH160" s="120">
        <v>4941154.08</v>
      </c>
      <c r="AI160" s="120">
        <v>4976582</v>
      </c>
      <c r="AJ160" s="120">
        <v>4926700.49</v>
      </c>
      <c r="AK160" s="120">
        <v>4920092</v>
      </c>
      <c r="AL160" s="120">
        <v>4897526</v>
      </c>
      <c r="AM160" s="120">
        <v>5341546.3499999996</v>
      </c>
      <c r="AN160" s="120">
        <v>44287690.580000006</v>
      </c>
      <c r="AO160" s="120">
        <v>88083</v>
      </c>
      <c r="AP160" s="120">
        <v>131083</v>
      </c>
      <c r="AQ160" s="120">
        <v>89973</v>
      </c>
      <c r="AR160" s="120">
        <v>88083</v>
      </c>
      <c r="AS160" s="120">
        <v>88083</v>
      </c>
      <c r="AT160" s="120">
        <v>89973</v>
      </c>
      <c r="AU160" s="120">
        <v>88083</v>
      </c>
      <c r="AV160" s="120">
        <v>88083</v>
      </c>
      <c r="AW160" s="120">
        <v>89973</v>
      </c>
      <c r="AX160" s="120">
        <v>88083</v>
      </c>
      <c r="AY160" s="120">
        <v>88083</v>
      </c>
      <c r="AZ160" s="120">
        <v>89977</v>
      </c>
      <c r="BA160" s="120">
        <v>1107560</v>
      </c>
    </row>
    <row r="161" spans="1:54">
      <c r="A161" s="117" t="s">
        <v>1560</v>
      </c>
      <c r="B161" s="118">
        <v>86785.54</v>
      </c>
      <c r="C161" s="118">
        <v>113025.46</v>
      </c>
      <c r="D161" s="118">
        <v>142616.60999999999</v>
      </c>
      <c r="E161" s="118">
        <v>165951.14000000001</v>
      </c>
      <c r="F161" s="118">
        <v>145811.74</v>
      </c>
      <c r="G161" s="118">
        <v>127592.8</v>
      </c>
      <c r="H161" s="118">
        <v>94948.1</v>
      </c>
      <c r="I161" s="118">
        <v>81168.92</v>
      </c>
      <c r="J161" s="118">
        <v>76292.62</v>
      </c>
      <c r="K161" s="118">
        <v>86169.46</v>
      </c>
      <c r="L161" s="118">
        <v>92650.9</v>
      </c>
      <c r="M161" s="118">
        <v>91815.14</v>
      </c>
      <c r="N161" s="118">
        <v>1304828.43</v>
      </c>
      <c r="O161" s="118">
        <v>0</v>
      </c>
      <c r="P161" s="118">
        <v>0</v>
      </c>
      <c r="Q161" s="118">
        <v>0</v>
      </c>
      <c r="R161" s="118">
        <v>0</v>
      </c>
      <c r="S161" s="118">
        <v>0</v>
      </c>
      <c r="T161" s="118">
        <v>0</v>
      </c>
      <c r="U161" s="118">
        <v>0</v>
      </c>
      <c r="V161" s="118">
        <v>0</v>
      </c>
      <c r="W161" s="118">
        <v>0</v>
      </c>
      <c r="X161" s="118">
        <v>0</v>
      </c>
      <c r="Y161" s="118">
        <v>0</v>
      </c>
      <c r="Z161" s="118">
        <v>0</v>
      </c>
      <c r="AA161" s="118">
        <v>0</v>
      </c>
      <c r="AB161" s="118">
        <v>0</v>
      </c>
      <c r="AC161" s="118">
        <v>0</v>
      </c>
      <c r="AD161" s="118">
        <v>0</v>
      </c>
      <c r="AE161" s="118">
        <v>0</v>
      </c>
      <c r="AF161" s="118">
        <v>0</v>
      </c>
      <c r="AG161" s="118">
        <v>1488509.73</v>
      </c>
      <c r="AH161" s="118">
        <v>1488509.73</v>
      </c>
      <c r="AI161" s="118">
        <v>1488509.73</v>
      </c>
      <c r="AJ161" s="118">
        <v>1488509.73</v>
      </c>
      <c r="AK161" s="118">
        <v>1488509.73</v>
      </c>
      <c r="AL161" s="118">
        <v>1488509.73</v>
      </c>
      <c r="AM161" s="118">
        <v>1488509.73</v>
      </c>
      <c r="AN161" s="118">
        <v>10419568.110000001</v>
      </c>
      <c r="AO161" s="118">
        <v>0</v>
      </c>
      <c r="AP161" s="118">
        <v>0</v>
      </c>
      <c r="AQ161" s="118">
        <v>0</v>
      </c>
      <c r="AR161" s="118">
        <v>0</v>
      </c>
      <c r="AS161" s="118">
        <v>0</v>
      </c>
      <c r="AT161" s="118">
        <v>0</v>
      </c>
      <c r="AU161" s="118">
        <v>0</v>
      </c>
      <c r="AV161" s="118">
        <v>0</v>
      </c>
      <c r="AW161" s="118">
        <v>0</v>
      </c>
      <c r="AX161" s="118">
        <v>0</v>
      </c>
      <c r="AY161" s="118">
        <v>0</v>
      </c>
      <c r="AZ161" s="118">
        <v>0</v>
      </c>
      <c r="BA161" s="118">
        <v>0</v>
      </c>
    </row>
    <row r="162" spans="1:54">
      <c r="A162" s="119" t="s">
        <v>1561</v>
      </c>
      <c r="B162" s="120">
        <v>86785.54</v>
      </c>
      <c r="C162" s="120">
        <v>113025.46</v>
      </c>
      <c r="D162" s="120">
        <v>142616.60999999999</v>
      </c>
      <c r="E162" s="120">
        <v>165951.14000000001</v>
      </c>
      <c r="F162" s="120">
        <v>145811.74</v>
      </c>
      <c r="G162" s="120">
        <v>127592.8</v>
      </c>
      <c r="H162" s="120">
        <v>94948.1</v>
      </c>
      <c r="I162" s="120">
        <v>81168.92</v>
      </c>
      <c r="J162" s="120">
        <v>76292.62</v>
      </c>
      <c r="K162" s="120">
        <v>86169.46</v>
      </c>
      <c r="L162" s="120">
        <v>92650.9</v>
      </c>
      <c r="M162" s="120">
        <v>91815.14</v>
      </c>
      <c r="N162" s="120">
        <v>1304828.43</v>
      </c>
      <c r="O162" s="120">
        <v>0</v>
      </c>
      <c r="P162" s="120">
        <v>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>
        <v>0</v>
      </c>
      <c r="AB162" s="120">
        <v>0</v>
      </c>
      <c r="AC162" s="120">
        <v>0</v>
      </c>
      <c r="AD162" s="120">
        <v>0</v>
      </c>
      <c r="AE162" s="120">
        <v>0</v>
      </c>
      <c r="AF162" s="120">
        <v>0</v>
      </c>
      <c r="AG162" s="120">
        <v>1488509.73</v>
      </c>
      <c r="AH162" s="120">
        <v>1488509.73</v>
      </c>
      <c r="AI162" s="120">
        <v>1488509.73</v>
      </c>
      <c r="AJ162" s="120">
        <v>1488509.73</v>
      </c>
      <c r="AK162" s="120">
        <v>1488509.73</v>
      </c>
      <c r="AL162" s="120">
        <v>1488509.73</v>
      </c>
      <c r="AM162" s="120">
        <v>1488509.73</v>
      </c>
      <c r="AN162" s="120">
        <v>10419568.110000001</v>
      </c>
      <c r="AO162" s="120">
        <v>0</v>
      </c>
      <c r="AP162" s="120">
        <v>0</v>
      </c>
      <c r="AQ162" s="120">
        <v>0</v>
      </c>
      <c r="AR162" s="120">
        <v>0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</row>
    <row r="163" spans="1:54">
      <c r="A163" s="117" t="s">
        <v>1562</v>
      </c>
      <c r="B163" s="118">
        <v>0</v>
      </c>
      <c r="C163" s="118">
        <v>0</v>
      </c>
      <c r="D163" s="118">
        <v>0</v>
      </c>
      <c r="E163" s="118">
        <v>0</v>
      </c>
      <c r="F163" s="118">
        <v>0</v>
      </c>
      <c r="G163" s="118">
        <v>0</v>
      </c>
      <c r="H163" s="118">
        <v>0</v>
      </c>
      <c r="I163" s="118">
        <v>0</v>
      </c>
      <c r="J163" s="118">
        <v>0</v>
      </c>
      <c r="K163" s="118">
        <v>0</v>
      </c>
      <c r="L163" s="118">
        <v>0</v>
      </c>
      <c r="M163" s="118">
        <v>0</v>
      </c>
      <c r="N163" s="118">
        <v>0</v>
      </c>
      <c r="O163" s="118">
        <v>0</v>
      </c>
      <c r="P163" s="118">
        <v>0</v>
      </c>
      <c r="Q163" s="118">
        <v>0</v>
      </c>
      <c r="R163" s="118">
        <v>0</v>
      </c>
      <c r="S163" s="118">
        <v>0</v>
      </c>
      <c r="T163" s="118">
        <v>0</v>
      </c>
      <c r="U163" s="118">
        <v>0</v>
      </c>
      <c r="V163" s="118">
        <v>0</v>
      </c>
      <c r="W163" s="118">
        <v>0</v>
      </c>
      <c r="X163" s="118">
        <v>0</v>
      </c>
      <c r="Y163" s="118">
        <v>0</v>
      </c>
      <c r="Z163" s="118">
        <v>0</v>
      </c>
      <c r="AA163" s="118">
        <v>0</v>
      </c>
      <c r="AB163" s="118">
        <v>-8929342.4600000009</v>
      </c>
      <c r="AC163" s="118">
        <v>-9194080.9700000007</v>
      </c>
      <c r="AD163" s="118">
        <v>-9207117.1799999997</v>
      </c>
      <c r="AE163" s="118">
        <v>-9414973.4000000004</v>
      </c>
      <c r="AF163" s="118">
        <v>-9104445.0700000003</v>
      </c>
      <c r="AG163" s="118">
        <v>-9061860.4600000009</v>
      </c>
      <c r="AH163" s="118">
        <v>-9170288.5399999991</v>
      </c>
      <c r="AI163" s="118">
        <v>-12386384.59</v>
      </c>
      <c r="AJ163" s="118">
        <v>-8984988.5800000001</v>
      </c>
      <c r="AK163" s="118">
        <v>-10550849.619999999</v>
      </c>
      <c r="AL163" s="118">
        <v>-8534085.9299999997</v>
      </c>
      <c r="AM163" s="118">
        <v>-8656423.6600000001</v>
      </c>
      <c r="AN163" s="118">
        <v>-113194840.46000001</v>
      </c>
      <c r="AO163" s="118">
        <v>0</v>
      </c>
      <c r="AP163" s="118">
        <v>0</v>
      </c>
      <c r="AQ163" s="118">
        <v>0</v>
      </c>
      <c r="AR163" s="118">
        <v>0</v>
      </c>
      <c r="AS163" s="118">
        <v>0</v>
      </c>
      <c r="AT163" s="118">
        <v>0</v>
      </c>
      <c r="AU163" s="118">
        <v>0</v>
      </c>
      <c r="AV163" s="118">
        <v>0</v>
      </c>
      <c r="AW163" s="118">
        <v>0</v>
      </c>
      <c r="AX163" s="118">
        <v>0</v>
      </c>
      <c r="AY163" s="118">
        <v>0</v>
      </c>
      <c r="AZ163" s="118">
        <v>0</v>
      </c>
      <c r="BA163" s="118">
        <v>0</v>
      </c>
    </row>
    <row r="164" spans="1:54">
      <c r="A164" s="117" t="s">
        <v>1563</v>
      </c>
      <c r="B164" s="118">
        <v>679</v>
      </c>
      <c r="C164" s="118">
        <v>679</v>
      </c>
      <c r="D164" s="118">
        <v>679</v>
      </c>
      <c r="E164" s="118">
        <v>679</v>
      </c>
      <c r="F164" s="118">
        <v>683</v>
      </c>
      <c r="G164" s="118">
        <v>933</v>
      </c>
      <c r="H164" s="118">
        <v>683</v>
      </c>
      <c r="I164" s="118">
        <v>683</v>
      </c>
      <c r="J164" s="118">
        <v>673</v>
      </c>
      <c r="K164" s="118">
        <v>673</v>
      </c>
      <c r="L164" s="118">
        <v>673</v>
      </c>
      <c r="M164" s="118">
        <v>923</v>
      </c>
      <c r="N164" s="118">
        <v>8640</v>
      </c>
      <c r="O164" s="118">
        <v>15669</v>
      </c>
      <c r="P164" s="118">
        <v>11669</v>
      </c>
      <c r="Q164" s="118">
        <v>11769</v>
      </c>
      <c r="R164" s="118">
        <v>11669</v>
      </c>
      <c r="S164" s="118">
        <v>11669</v>
      </c>
      <c r="T164" s="118">
        <v>11669</v>
      </c>
      <c r="U164" s="118">
        <v>11769</v>
      </c>
      <c r="V164" s="118">
        <v>11669</v>
      </c>
      <c r="W164" s="118">
        <v>11669</v>
      </c>
      <c r="X164" s="118">
        <v>11769</v>
      </c>
      <c r="Y164" s="118">
        <v>11669</v>
      </c>
      <c r="Z164" s="118">
        <v>11673</v>
      </c>
      <c r="AA164" s="118">
        <v>144332</v>
      </c>
      <c r="AB164" s="118">
        <v>2272.67</v>
      </c>
      <c r="AC164" s="118">
        <v>2272.67</v>
      </c>
      <c r="AD164" s="118">
        <v>3672.67</v>
      </c>
      <c r="AE164" s="118">
        <v>3172.67</v>
      </c>
      <c r="AF164" s="118">
        <v>2999.67</v>
      </c>
      <c r="AG164" s="118">
        <v>2272.67</v>
      </c>
      <c r="AH164" s="118">
        <v>2272.67</v>
      </c>
      <c r="AI164" s="118">
        <v>2272.67</v>
      </c>
      <c r="AJ164" s="118">
        <v>2272.67</v>
      </c>
      <c r="AK164" s="118">
        <v>2272.67</v>
      </c>
      <c r="AL164" s="118">
        <v>2272.67</v>
      </c>
      <c r="AM164" s="118">
        <v>2670.67</v>
      </c>
      <c r="AN164" s="118">
        <v>30697.039999999994</v>
      </c>
      <c r="AO164" s="118">
        <v>791</v>
      </c>
      <c r="AP164" s="118">
        <v>666</v>
      </c>
      <c r="AQ164" s="118">
        <v>666</v>
      </c>
      <c r="AR164" s="118">
        <v>791</v>
      </c>
      <c r="AS164" s="118">
        <v>666</v>
      </c>
      <c r="AT164" s="118">
        <v>666</v>
      </c>
      <c r="AU164" s="118">
        <v>791</v>
      </c>
      <c r="AV164" s="118">
        <v>666</v>
      </c>
      <c r="AW164" s="118">
        <v>666</v>
      </c>
      <c r="AX164" s="118">
        <v>791</v>
      </c>
      <c r="AY164" s="118">
        <v>666</v>
      </c>
      <c r="AZ164" s="118">
        <v>664</v>
      </c>
      <c r="BA164" s="118">
        <v>8490</v>
      </c>
    </row>
    <row r="165" spans="1:54">
      <c r="A165" s="119" t="s">
        <v>1564</v>
      </c>
      <c r="B165" s="120">
        <v>679</v>
      </c>
      <c r="C165" s="120">
        <v>679</v>
      </c>
      <c r="D165" s="120">
        <v>679</v>
      </c>
      <c r="E165" s="120">
        <v>679</v>
      </c>
      <c r="F165" s="120">
        <v>683</v>
      </c>
      <c r="G165" s="120">
        <v>933</v>
      </c>
      <c r="H165" s="120">
        <v>683</v>
      </c>
      <c r="I165" s="120">
        <v>683</v>
      </c>
      <c r="J165" s="120">
        <v>673</v>
      </c>
      <c r="K165" s="120">
        <v>673</v>
      </c>
      <c r="L165" s="120">
        <v>673</v>
      </c>
      <c r="M165" s="120">
        <v>923</v>
      </c>
      <c r="N165" s="120">
        <v>8640</v>
      </c>
      <c r="O165" s="120">
        <v>15669</v>
      </c>
      <c r="P165" s="120">
        <v>11669</v>
      </c>
      <c r="Q165" s="120">
        <v>11769</v>
      </c>
      <c r="R165" s="120">
        <v>11669</v>
      </c>
      <c r="S165" s="120">
        <v>11669</v>
      </c>
      <c r="T165" s="120">
        <v>11669</v>
      </c>
      <c r="U165" s="120">
        <v>11769</v>
      </c>
      <c r="V165" s="120">
        <v>11669</v>
      </c>
      <c r="W165" s="120">
        <v>11669</v>
      </c>
      <c r="X165" s="120">
        <v>11769</v>
      </c>
      <c r="Y165" s="120">
        <v>11669</v>
      </c>
      <c r="Z165" s="120">
        <v>11673</v>
      </c>
      <c r="AA165" s="120">
        <v>144332</v>
      </c>
      <c r="AB165" s="120">
        <v>-8927069.790000001</v>
      </c>
      <c r="AC165" s="120">
        <v>-9191808.3000000007</v>
      </c>
      <c r="AD165" s="120">
        <v>-9203444.5099999998</v>
      </c>
      <c r="AE165" s="120">
        <v>-9411800.7300000004</v>
      </c>
      <c r="AF165" s="120">
        <v>-9101445.4000000004</v>
      </c>
      <c r="AG165" s="120">
        <v>-9059587.790000001</v>
      </c>
      <c r="AH165" s="120">
        <v>-9168015.8699999992</v>
      </c>
      <c r="AI165" s="120">
        <v>-12384111.92</v>
      </c>
      <c r="AJ165" s="120">
        <v>-8982715.9100000001</v>
      </c>
      <c r="AK165" s="120">
        <v>-10548576.949999999</v>
      </c>
      <c r="AL165" s="120">
        <v>-8531813.2599999998</v>
      </c>
      <c r="AM165" s="120">
        <v>-8653752.9900000002</v>
      </c>
      <c r="AN165" s="120">
        <v>-113164143.41999999</v>
      </c>
      <c r="AO165" s="120">
        <v>791</v>
      </c>
      <c r="AP165" s="120">
        <v>666</v>
      </c>
      <c r="AQ165" s="120">
        <v>666</v>
      </c>
      <c r="AR165" s="120">
        <v>791</v>
      </c>
      <c r="AS165" s="120">
        <v>666</v>
      </c>
      <c r="AT165" s="120">
        <v>666</v>
      </c>
      <c r="AU165" s="120">
        <v>791</v>
      </c>
      <c r="AV165" s="120">
        <v>666</v>
      </c>
      <c r="AW165" s="120">
        <v>666</v>
      </c>
      <c r="AX165" s="120">
        <v>791</v>
      </c>
      <c r="AY165" s="120">
        <v>666</v>
      </c>
      <c r="AZ165" s="120">
        <v>664</v>
      </c>
      <c r="BA165" s="120">
        <v>8490</v>
      </c>
    </row>
    <row r="166" spans="1:54">
      <c r="A166" s="117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</row>
    <row r="167" spans="1:54" s="2" customFormat="1">
      <c r="A167" s="121" t="s">
        <v>1565</v>
      </c>
      <c r="B167" s="122">
        <v>1340728.75</v>
      </c>
      <c r="C167" s="122">
        <v>1367891.41</v>
      </c>
      <c r="D167" s="122">
        <v>1355893.4300000002</v>
      </c>
      <c r="E167" s="122">
        <v>1368105.2799999998</v>
      </c>
      <c r="F167" s="122">
        <v>1289541.67</v>
      </c>
      <c r="G167" s="122">
        <v>1330523.48</v>
      </c>
      <c r="H167" s="122">
        <v>1323579.76</v>
      </c>
      <c r="I167" s="122">
        <v>1390088.3299999998</v>
      </c>
      <c r="J167" s="122">
        <v>1427950.7200000002</v>
      </c>
      <c r="K167" s="122">
        <v>1395484.59</v>
      </c>
      <c r="L167" s="122">
        <v>1372574.7999999998</v>
      </c>
      <c r="M167" s="122">
        <v>1338812.1700000002</v>
      </c>
      <c r="N167" s="122">
        <v>16301174.389999999</v>
      </c>
      <c r="O167" s="122">
        <v>942494.28000000014</v>
      </c>
      <c r="P167" s="122">
        <v>964537.06000000017</v>
      </c>
      <c r="Q167" s="122">
        <v>1045189.52</v>
      </c>
      <c r="R167" s="122">
        <v>1049173.7199999997</v>
      </c>
      <c r="S167" s="122">
        <v>1041458.03</v>
      </c>
      <c r="T167" s="122">
        <v>1163940.6300000001</v>
      </c>
      <c r="U167" s="122">
        <v>1042799.88</v>
      </c>
      <c r="V167" s="122">
        <v>1127773.2000000002</v>
      </c>
      <c r="W167" s="122">
        <v>1089768.26</v>
      </c>
      <c r="X167" s="122">
        <v>1087333.3200000003</v>
      </c>
      <c r="Y167" s="122">
        <v>1017589.56</v>
      </c>
      <c r="Z167" s="122">
        <v>1053381.19</v>
      </c>
      <c r="AA167" s="122">
        <v>12625438.65</v>
      </c>
      <c r="AB167" s="122">
        <v>12649449.51</v>
      </c>
      <c r="AC167" s="122">
        <v>12947119.419999998</v>
      </c>
      <c r="AD167" s="122">
        <v>13534074.9</v>
      </c>
      <c r="AE167" s="122">
        <v>13471978.989999998</v>
      </c>
      <c r="AF167" s="122">
        <v>12797512.060000001</v>
      </c>
      <c r="AG167" s="122">
        <v>19301281.670000002</v>
      </c>
      <c r="AH167" s="122">
        <v>17541914.529999994</v>
      </c>
      <c r="AI167" s="122">
        <v>19153316.82</v>
      </c>
      <c r="AJ167" s="122">
        <v>17458794.159999996</v>
      </c>
      <c r="AK167" s="122">
        <v>19472281.629999999</v>
      </c>
      <c r="AL167" s="122">
        <v>16319007.430000002</v>
      </c>
      <c r="AM167" s="122">
        <v>17374781.259999998</v>
      </c>
      <c r="AN167" s="122">
        <v>192021512.37999997</v>
      </c>
      <c r="AO167" s="122">
        <v>4233190.2300000004</v>
      </c>
      <c r="AP167" s="122">
        <v>4441706.78</v>
      </c>
      <c r="AQ167" s="122">
        <v>4293518.04</v>
      </c>
      <c r="AR167" s="122">
        <v>4735752.49</v>
      </c>
      <c r="AS167" s="122">
        <v>4255603.13</v>
      </c>
      <c r="AT167" s="122">
        <v>4232079.59</v>
      </c>
      <c r="AU167" s="122">
        <v>4417341.22</v>
      </c>
      <c r="AV167" s="122">
        <v>4632650.05</v>
      </c>
      <c r="AW167" s="122">
        <v>3981822.69</v>
      </c>
      <c r="AX167" s="122">
        <v>4551308.75</v>
      </c>
      <c r="AY167" s="122">
        <v>4267010.3499999996</v>
      </c>
      <c r="AZ167" s="122">
        <v>4088246.25</v>
      </c>
      <c r="BA167" s="122">
        <v>52130229.569999993</v>
      </c>
      <c r="BB167" s="123"/>
    </row>
    <row r="168" spans="1:54">
      <c r="A168" s="117" t="s">
        <v>1566</v>
      </c>
      <c r="B168" s="124">
        <v>1290446.3999999999</v>
      </c>
      <c r="C168" s="118">
        <v>1327984.8799999999</v>
      </c>
      <c r="D168" s="118">
        <v>1390248.15</v>
      </c>
      <c r="E168" s="124">
        <v>1410724.96</v>
      </c>
      <c r="F168" s="118">
        <v>1349761.65</v>
      </c>
      <c r="G168" s="118">
        <v>1503010.84</v>
      </c>
      <c r="H168" s="118">
        <v>1364632.46</v>
      </c>
      <c r="I168" s="118">
        <v>1497670.15</v>
      </c>
      <c r="J168" s="118">
        <v>1362080.03</v>
      </c>
      <c r="K168" s="118">
        <v>1484536.17</v>
      </c>
      <c r="L168" s="118">
        <v>1287724.3700000001</v>
      </c>
      <c r="M168" s="118">
        <v>1341798.17</v>
      </c>
      <c r="N168" s="118">
        <v>16610618.229999999</v>
      </c>
      <c r="O168" s="118">
        <v>-942494.17999999993</v>
      </c>
      <c r="P168" s="118">
        <v>-964537.0900000002</v>
      </c>
      <c r="Q168" s="118">
        <v>-1045189.53</v>
      </c>
      <c r="R168" s="118">
        <v>-1049173.6999999997</v>
      </c>
      <c r="S168" s="118">
        <v>-1041457.9600000003</v>
      </c>
      <c r="T168" s="118">
        <v>-1163940.5900000001</v>
      </c>
      <c r="U168" s="118">
        <v>-1042799.8900000004</v>
      </c>
      <c r="V168" s="118">
        <v>-1127773.2200000002</v>
      </c>
      <c r="W168" s="118">
        <v>-1089768.3799999999</v>
      </c>
      <c r="X168" s="118">
        <v>-1087333.3400000001</v>
      </c>
      <c r="Y168" s="118">
        <v>-1017589.6099999994</v>
      </c>
      <c r="Z168" s="118">
        <v>-1053381.1800000002</v>
      </c>
      <c r="AA168" s="118">
        <v>-12625438.669999998</v>
      </c>
      <c r="AB168" s="118">
        <v>-12649449.719999999</v>
      </c>
      <c r="AC168" s="118">
        <v>-12947119.120000001</v>
      </c>
      <c r="AD168" s="118">
        <v>-13534075.030000001</v>
      </c>
      <c r="AE168" s="118">
        <v>-13471978.83</v>
      </c>
      <c r="AF168" s="118">
        <v>-12797512.150000002</v>
      </c>
      <c r="AG168" s="118">
        <v>-14720733.969999999</v>
      </c>
      <c r="AH168" s="118">
        <v>-12961366.789999999</v>
      </c>
      <c r="AI168" s="118">
        <v>-14572768.969999999</v>
      </c>
      <c r="AJ168" s="118">
        <v>-12878246.459999999</v>
      </c>
      <c r="AK168" s="118">
        <v>-14891733.820000002</v>
      </c>
      <c r="AL168" s="118">
        <v>-11738459.620000001</v>
      </c>
      <c r="AM168" s="118">
        <v>-12794233.84</v>
      </c>
      <c r="AN168" s="118">
        <v>-159957678.32000002</v>
      </c>
      <c r="AO168" s="118">
        <v>-4233190.24</v>
      </c>
      <c r="AP168" s="118">
        <v>-4441706.7699999996</v>
      </c>
      <c r="AQ168" s="118">
        <v>-4293518.04</v>
      </c>
      <c r="AR168" s="118">
        <v>-4735752.51</v>
      </c>
      <c r="AS168" s="118">
        <v>-4255603.09</v>
      </c>
      <c r="AT168" s="118">
        <v>-4232079.59</v>
      </c>
      <c r="AU168" s="118">
        <v>-4417341.24</v>
      </c>
      <c r="AV168" s="118">
        <v>-4632650.0199999996</v>
      </c>
      <c r="AW168" s="118">
        <v>-3981822.65</v>
      </c>
      <c r="AX168" s="118">
        <v>-4551308.7</v>
      </c>
      <c r="AY168" s="118">
        <v>-4267010.32</v>
      </c>
      <c r="AZ168" s="118">
        <v>-4088246.2600000002</v>
      </c>
      <c r="BA168" s="118">
        <v>-52130229.43</v>
      </c>
    </row>
    <row r="169" spans="1:54">
      <c r="A169" s="117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</row>
    <row r="170" spans="1:54" s="2" customFormat="1" ht="13.5" thickBot="1">
      <c r="A170" s="125" t="s">
        <v>338</v>
      </c>
      <c r="B170" s="126">
        <v>2631175.15</v>
      </c>
      <c r="C170" s="126">
        <v>2695876.29</v>
      </c>
      <c r="D170" s="126">
        <v>2746141.58</v>
      </c>
      <c r="E170" s="126">
        <v>2778830.2399999998</v>
      </c>
      <c r="F170" s="126">
        <v>2639303.3199999998</v>
      </c>
      <c r="G170" s="126">
        <v>2833534.3200000003</v>
      </c>
      <c r="H170" s="126">
        <v>2688212.2199999997</v>
      </c>
      <c r="I170" s="126">
        <v>2887758.4799999995</v>
      </c>
      <c r="J170" s="126">
        <v>2790030.75</v>
      </c>
      <c r="K170" s="126">
        <v>2880020.76</v>
      </c>
      <c r="L170" s="126">
        <v>2660299.17</v>
      </c>
      <c r="M170" s="126">
        <v>2680610.34</v>
      </c>
      <c r="N170" s="126">
        <v>32911792.620000001</v>
      </c>
      <c r="O170" s="126">
        <v>0.10000000020954758</v>
      </c>
      <c r="P170" s="126">
        <v>-3.0000000027939677E-2</v>
      </c>
      <c r="Q170" s="126">
        <v>-1.0000000009313226E-2</v>
      </c>
      <c r="R170" s="126">
        <v>2.0000000018626451E-2</v>
      </c>
      <c r="S170" s="126">
        <v>6.9999999715946615E-2</v>
      </c>
      <c r="T170" s="126">
        <v>4.0000000037252903E-2</v>
      </c>
      <c r="U170" s="126">
        <v>-1.0000000358559191E-2</v>
      </c>
      <c r="V170" s="126">
        <v>-2.0000000018626451E-2</v>
      </c>
      <c r="W170" s="126">
        <v>-0.11999999987892807</v>
      </c>
      <c r="X170" s="126">
        <v>-1.9999999785795808E-2</v>
      </c>
      <c r="Y170" s="126">
        <v>-4.9999999348074198E-2</v>
      </c>
      <c r="Z170" s="126">
        <v>9.9999997764825821E-3</v>
      </c>
      <c r="AA170" s="126">
        <v>-1.9999999669380486E-2</v>
      </c>
      <c r="AB170" s="126">
        <v>-0.20999999903142452</v>
      </c>
      <c r="AC170" s="126">
        <v>0.29999999701976776</v>
      </c>
      <c r="AD170" s="126">
        <v>-0.13000000081956387</v>
      </c>
      <c r="AE170" s="126">
        <v>0.15999999828636646</v>
      </c>
      <c r="AF170" s="126">
        <v>-9.0000001713633537E-2</v>
      </c>
      <c r="AG170" s="126">
        <v>4580547.700000003</v>
      </c>
      <c r="AH170" s="126">
        <v>4580547.7399999946</v>
      </c>
      <c r="AI170" s="126">
        <v>4580547.8500000015</v>
      </c>
      <c r="AJ170" s="126">
        <v>4580547.6999999974</v>
      </c>
      <c r="AK170" s="126">
        <v>4580547.8099999968</v>
      </c>
      <c r="AL170" s="126">
        <v>4580547.8100000005</v>
      </c>
      <c r="AM170" s="126">
        <v>4580547.4199999981</v>
      </c>
      <c r="AN170" s="126">
        <v>32063834.059999984</v>
      </c>
      <c r="AO170" s="126">
        <v>-9.9999997764825821E-3</v>
      </c>
      <c r="AP170" s="126">
        <v>1.0000000707805157E-2</v>
      </c>
      <c r="AQ170" s="126">
        <v>0</v>
      </c>
      <c r="AR170" s="126">
        <v>-1.9999999552965164E-2</v>
      </c>
      <c r="AS170" s="126">
        <v>4.0000000037252903E-2</v>
      </c>
      <c r="AT170" s="126">
        <v>0</v>
      </c>
      <c r="AU170" s="126">
        <v>-2.0000000484287739E-2</v>
      </c>
      <c r="AV170" s="126">
        <v>3.0000000260770321E-2</v>
      </c>
      <c r="AW170" s="126">
        <v>4.0000000037252903E-2</v>
      </c>
      <c r="AX170" s="126">
        <v>4.9999999813735485E-2</v>
      </c>
      <c r="AY170" s="126">
        <v>2.9999999329447746E-2</v>
      </c>
      <c r="AZ170" s="126">
        <v>-1.0000000242143869E-2</v>
      </c>
      <c r="BA170" s="126">
        <v>0.14000000013038516</v>
      </c>
      <c r="BB170" s="123"/>
    </row>
    <row r="171" spans="1:54" ht="13.5" thickTop="1"/>
  </sheetData>
  <pageMargins left="0.75" right="0.75" top="1" bottom="1" header="0.5" footer="0.5"/>
  <pageSetup scale="7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72C6-84E5-42A9-8E07-CA430CBDB591}">
  <dimension ref="A1:BA588"/>
  <sheetViews>
    <sheetView zoomScale="85" zoomScaleNormal="85" workbookViewId="0">
      <pane xSplit="1" ySplit="7" topLeftCell="B183" activePane="bottomRight" state="frozen"/>
      <selection activeCell="E39" sqref="E39"/>
      <selection pane="topRight" activeCell="E39" sqref="E39"/>
      <selection pane="bottomLeft" activeCell="E39" sqref="E39"/>
      <selection pane="bottomRight" activeCell="A205" sqref="A205"/>
    </sheetView>
  </sheetViews>
  <sheetFormatPr defaultRowHeight="12.75"/>
  <cols>
    <col min="1" max="1" width="64.28515625" bestFit="1" customWidth="1"/>
    <col min="2" max="2" width="24.140625" bestFit="1" customWidth="1"/>
    <col min="14" max="14" width="10.28515625" bestFit="1" customWidth="1"/>
    <col min="15" max="15" width="36" bestFit="1" customWidth="1"/>
    <col min="16" max="26" width="10.28515625" bestFit="1" customWidth="1"/>
    <col min="27" max="27" width="11.28515625" bestFit="1" customWidth="1"/>
    <col min="28" max="28" width="31.85546875" bestFit="1" customWidth="1"/>
    <col min="29" max="39" width="11.28515625" bestFit="1" customWidth="1"/>
    <col min="40" max="40" width="12.28515625" bestFit="1" customWidth="1"/>
    <col min="41" max="41" width="25.7109375" customWidth="1"/>
    <col min="42" max="52" width="10.28515625" bestFit="1" customWidth="1"/>
    <col min="53" max="53" width="11.28515625" bestFit="1" customWidth="1"/>
  </cols>
  <sheetData>
    <row r="1" spans="1:53" ht="15">
      <c r="A1" s="259" t="s">
        <v>1655</v>
      </c>
    </row>
    <row r="2" spans="1:53" ht="15">
      <c r="A2" s="259" t="s">
        <v>1654</v>
      </c>
    </row>
    <row r="3" spans="1:53" ht="15">
      <c r="A3" s="259" t="s">
        <v>1653</v>
      </c>
    </row>
    <row r="4" spans="1:53" ht="15">
      <c r="A4" s="259" t="s">
        <v>1652</v>
      </c>
    </row>
    <row r="5" spans="1:53" ht="15">
      <c r="A5" s="259" t="s">
        <v>1651</v>
      </c>
    </row>
    <row r="6" spans="1:53" ht="15">
      <c r="B6" s="258" t="s">
        <v>133</v>
      </c>
      <c r="C6" s="257" t="s">
        <v>133</v>
      </c>
      <c r="D6" s="257" t="s">
        <v>133</v>
      </c>
      <c r="E6" s="257" t="s">
        <v>133</v>
      </c>
      <c r="F6" s="257" t="s">
        <v>133</v>
      </c>
      <c r="G6" s="257" t="s">
        <v>133</v>
      </c>
      <c r="H6" s="257" t="s">
        <v>133</v>
      </c>
      <c r="I6" s="257" t="s">
        <v>133</v>
      </c>
      <c r="J6" s="257" t="s">
        <v>133</v>
      </c>
      <c r="K6" s="257" t="s">
        <v>133</v>
      </c>
      <c r="L6" s="257" t="s">
        <v>133</v>
      </c>
      <c r="M6" s="257" t="s">
        <v>133</v>
      </c>
      <c r="N6" s="256" t="s">
        <v>133</v>
      </c>
      <c r="O6" s="258" t="s">
        <v>1409</v>
      </c>
      <c r="P6" s="257" t="s">
        <v>1409</v>
      </c>
      <c r="Q6" s="257" t="s">
        <v>1409</v>
      </c>
      <c r="R6" s="257" t="s">
        <v>1409</v>
      </c>
      <c r="S6" s="257" t="s">
        <v>1409</v>
      </c>
      <c r="T6" s="257" t="s">
        <v>1409</v>
      </c>
      <c r="U6" s="257" t="s">
        <v>1409</v>
      </c>
      <c r="V6" s="257" t="s">
        <v>1409</v>
      </c>
      <c r="W6" s="257" t="s">
        <v>1409</v>
      </c>
      <c r="X6" s="257" t="s">
        <v>1409</v>
      </c>
      <c r="Y6" s="257" t="s">
        <v>1409</v>
      </c>
      <c r="Z6" s="257" t="s">
        <v>1409</v>
      </c>
      <c r="AA6" s="256" t="s">
        <v>1409</v>
      </c>
      <c r="AB6" s="258" t="s">
        <v>3</v>
      </c>
      <c r="AC6" s="257" t="s">
        <v>3</v>
      </c>
      <c r="AD6" s="257" t="s">
        <v>3</v>
      </c>
      <c r="AE6" s="257" t="s">
        <v>3</v>
      </c>
      <c r="AF6" s="257" t="s">
        <v>3</v>
      </c>
      <c r="AG6" s="257" t="s">
        <v>3</v>
      </c>
      <c r="AH6" s="257" t="s">
        <v>3</v>
      </c>
      <c r="AI6" s="257" t="s">
        <v>3</v>
      </c>
      <c r="AJ6" s="257" t="s">
        <v>3</v>
      </c>
      <c r="AK6" s="257" t="s">
        <v>3</v>
      </c>
      <c r="AL6" s="257" t="s">
        <v>3</v>
      </c>
      <c r="AM6" s="257" t="s">
        <v>3</v>
      </c>
      <c r="AN6" s="256" t="s">
        <v>3</v>
      </c>
      <c r="AO6" s="258" t="s">
        <v>110</v>
      </c>
      <c r="AP6" s="257" t="s">
        <v>110</v>
      </c>
      <c r="AQ6" s="257" t="s">
        <v>110</v>
      </c>
      <c r="AR6" s="257" t="s">
        <v>110</v>
      </c>
      <c r="AS6" s="257" t="s">
        <v>110</v>
      </c>
      <c r="AT6" s="257" t="s">
        <v>110</v>
      </c>
      <c r="AU6" s="257" t="s">
        <v>110</v>
      </c>
      <c r="AV6" s="257" t="s">
        <v>110</v>
      </c>
      <c r="AW6" s="257" t="s">
        <v>110</v>
      </c>
      <c r="AX6" s="257" t="s">
        <v>110</v>
      </c>
      <c r="AY6" s="257" t="s">
        <v>110</v>
      </c>
      <c r="AZ6" s="257" t="s">
        <v>110</v>
      </c>
      <c r="BA6" s="256" t="s">
        <v>110</v>
      </c>
    </row>
    <row r="7" spans="1:53" ht="15">
      <c r="B7" s="244" t="s">
        <v>1662</v>
      </c>
      <c r="C7" s="244" t="s">
        <v>1663</v>
      </c>
      <c r="D7" s="244" t="s">
        <v>1664</v>
      </c>
      <c r="E7" s="244" t="s">
        <v>1665</v>
      </c>
      <c r="F7" s="244" t="s">
        <v>1666</v>
      </c>
      <c r="G7" s="244" t="s">
        <v>1667</v>
      </c>
      <c r="H7" s="244" t="s">
        <v>1668</v>
      </c>
      <c r="I7" s="244" t="s">
        <v>1669</v>
      </c>
      <c r="J7" s="244" t="s">
        <v>1670</v>
      </c>
      <c r="K7" s="244" t="s">
        <v>1671</v>
      </c>
      <c r="L7" s="244" t="s">
        <v>1672</v>
      </c>
      <c r="M7" s="244" t="s">
        <v>1673</v>
      </c>
      <c r="N7" s="255" t="s">
        <v>1674</v>
      </c>
      <c r="O7" s="244" t="s">
        <v>1662</v>
      </c>
      <c r="P7" s="244" t="s">
        <v>1663</v>
      </c>
      <c r="Q7" s="244" t="s">
        <v>1664</v>
      </c>
      <c r="R7" s="244" t="s">
        <v>1665</v>
      </c>
      <c r="S7" s="244" t="s">
        <v>1666</v>
      </c>
      <c r="T7" s="244" t="s">
        <v>1667</v>
      </c>
      <c r="U7" s="244" t="s">
        <v>1668</v>
      </c>
      <c r="V7" s="244" t="s">
        <v>1669</v>
      </c>
      <c r="W7" s="244" t="s">
        <v>1670</v>
      </c>
      <c r="X7" s="244" t="s">
        <v>1671</v>
      </c>
      <c r="Y7" s="244" t="s">
        <v>1672</v>
      </c>
      <c r="Z7" s="244" t="s">
        <v>1673</v>
      </c>
      <c r="AA7" s="255" t="s">
        <v>1674</v>
      </c>
      <c r="AB7" s="244" t="s">
        <v>1662</v>
      </c>
      <c r="AC7" s="244" t="s">
        <v>1663</v>
      </c>
      <c r="AD7" s="244" t="s">
        <v>1664</v>
      </c>
      <c r="AE7" s="244" t="s">
        <v>1665</v>
      </c>
      <c r="AF7" s="244" t="s">
        <v>1666</v>
      </c>
      <c r="AG7" s="244" t="s">
        <v>1667</v>
      </c>
      <c r="AH7" s="244" t="s">
        <v>1668</v>
      </c>
      <c r="AI7" s="244" t="s">
        <v>1669</v>
      </c>
      <c r="AJ7" s="244" t="s">
        <v>1670</v>
      </c>
      <c r="AK7" s="244" t="s">
        <v>1671</v>
      </c>
      <c r="AL7" s="244" t="s">
        <v>1672</v>
      </c>
      <c r="AM7" s="244" t="s">
        <v>1673</v>
      </c>
      <c r="AN7" s="255" t="s">
        <v>1674</v>
      </c>
      <c r="AO7" s="244" t="s">
        <v>1662</v>
      </c>
      <c r="AP7" s="244" t="s">
        <v>1663</v>
      </c>
      <c r="AQ7" s="244" t="s">
        <v>1664</v>
      </c>
      <c r="AR7" s="244" t="s">
        <v>1665</v>
      </c>
      <c r="AS7" s="244" t="s">
        <v>1666</v>
      </c>
      <c r="AT7" s="244" t="s">
        <v>1667</v>
      </c>
      <c r="AU7" s="244" t="s">
        <v>1668</v>
      </c>
      <c r="AV7" s="244" t="s">
        <v>1669</v>
      </c>
      <c r="AW7" s="244" t="s">
        <v>1670</v>
      </c>
      <c r="AX7" s="244" t="s">
        <v>1671</v>
      </c>
      <c r="AY7" s="244" t="s">
        <v>1672</v>
      </c>
      <c r="AZ7" s="244" t="s">
        <v>1673</v>
      </c>
      <c r="BA7" s="255" t="s">
        <v>1674</v>
      </c>
    </row>
    <row r="8" spans="1:53" ht="15">
      <c r="A8" s="253" t="s">
        <v>1675</v>
      </c>
      <c r="B8" s="246">
        <v>564498.62680108729</v>
      </c>
      <c r="C8" s="246">
        <v>822522.19127387868</v>
      </c>
      <c r="D8" s="246">
        <v>556792.49427660764</v>
      </c>
      <c r="E8" s="246">
        <v>562395.84385228367</v>
      </c>
      <c r="F8" s="246">
        <v>560065.85982024344</v>
      </c>
      <c r="G8" s="246">
        <v>554621.67770591646</v>
      </c>
      <c r="H8" s="246">
        <v>551149.9787469079</v>
      </c>
      <c r="I8" s="246">
        <v>842510.72072400479</v>
      </c>
      <c r="J8" s="246">
        <v>553394.6504212307</v>
      </c>
      <c r="K8" s="246">
        <v>528395.76011806028</v>
      </c>
      <c r="L8" s="246">
        <v>527349.79349459475</v>
      </c>
      <c r="M8" s="246">
        <v>534177.80175435508</v>
      </c>
      <c r="N8" s="245">
        <v>7157875.3989891689</v>
      </c>
      <c r="O8" s="246">
        <v>252919.38928349805</v>
      </c>
      <c r="P8" s="246">
        <v>359577.84859827609</v>
      </c>
      <c r="Q8" s="246">
        <v>241851.89372802398</v>
      </c>
      <c r="R8" s="246">
        <v>244164.27368781134</v>
      </c>
      <c r="S8" s="246">
        <v>243385.6570194588</v>
      </c>
      <c r="T8" s="246">
        <v>241703.59003817526</v>
      </c>
      <c r="U8" s="246">
        <v>242049.41944766138</v>
      </c>
      <c r="V8" s="246">
        <v>363240.68804391497</v>
      </c>
      <c r="W8" s="246">
        <v>241019.96948751633</v>
      </c>
      <c r="X8" s="246">
        <v>242250.28703206213</v>
      </c>
      <c r="Y8" s="246">
        <v>241425.21516959878</v>
      </c>
      <c r="Z8" s="246">
        <v>240790.52553414064</v>
      </c>
      <c r="AA8" s="245">
        <v>3154378.7570701381</v>
      </c>
      <c r="AB8" s="246">
        <v>5690846.8689889023</v>
      </c>
      <c r="AC8" s="246">
        <v>8095807.3534983369</v>
      </c>
      <c r="AD8" s="246">
        <v>5422422.073039555</v>
      </c>
      <c r="AE8" s="246">
        <v>5438525.5869461615</v>
      </c>
      <c r="AF8" s="246">
        <v>5433056.0469439449</v>
      </c>
      <c r="AG8" s="246">
        <v>5419923.6372482926</v>
      </c>
      <c r="AH8" s="246">
        <v>5426752.2666504178</v>
      </c>
      <c r="AI8" s="246">
        <v>8150408.1099960329</v>
      </c>
      <c r="AJ8" s="246">
        <v>5433146.0175594324</v>
      </c>
      <c r="AK8" s="246">
        <v>5445164.8754845988</v>
      </c>
      <c r="AL8" s="246">
        <v>5444987.3775473423</v>
      </c>
      <c r="AM8" s="246">
        <v>5442346.6565614231</v>
      </c>
      <c r="AN8" s="245">
        <v>70843386.870464444</v>
      </c>
      <c r="AO8" s="246">
        <v>2941271.9241361604</v>
      </c>
      <c r="AP8" s="246">
        <v>4206392.0949440096</v>
      </c>
      <c r="AQ8" s="246">
        <v>2858791.1663106843</v>
      </c>
      <c r="AR8" s="246">
        <v>2915432.3202394866</v>
      </c>
      <c r="AS8" s="246">
        <v>2929528.2850716338</v>
      </c>
      <c r="AT8" s="246">
        <v>2905248.6754125576</v>
      </c>
      <c r="AU8" s="246">
        <v>2874183.9996015914</v>
      </c>
      <c r="AV8" s="246">
        <v>4262010.2562560495</v>
      </c>
      <c r="AW8" s="246">
        <v>2832213.3806339144</v>
      </c>
      <c r="AX8" s="246">
        <v>2815340.0402811575</v>
      </c>
      <c r="AY8" s="246">
        <v>2804060.2212487212</v>
      </c>
      <c r="AZ8" s="246">
        <v>2800055.2176735974</v>
      </c>
      <c r="BA8" s="245">
        <v>37144527.581809565</v>
      </c>
    </row>
    <row r="9" spans="1:53" ht="15">
      <c r="A9" s="253" t="s">
        <v>1676</v>
      </c>
      <c r="B9" s="246">
        <v>815240.66895858687</v>
      </c>
      <c r="C9" s="246">
        <v>742756.04687887651</v>
      </c>
      <c r="D9" s="246">
        <v>768161.0082112581</v>
      </c>
      <c r="E9" s="246">
        <v>787108.8559659156</v>
      </c>
      <c r="F9" s="246">
        <v>714787.72090301674</v>
      </c>
      <c r="G9" s="246">
        <v>743623.99101260526</v>
      </c>
      <c r="H9" s="246">
        <v>779179.54012986599</v>
      </c>
      <c r="I9" s="246">
        <v>751419.10032417323</v>
      </c>
      <c r="J9" s="246">
        <v>751265.04642443359</v>
      </c>
      <c r="K9" s="246">
        <v>838564.41055328248</v>
      </c>
      <c r="L9" s="246">
        <v>765897.27190984646</v>
      </c>
      <c r="M9" s="246">
        <v>792401.17404906603</v>
      </c>
      <c r="N9" s="245">
        <v>9250404.8353209291</v>
      </c>
      <c r="O9" s="246">
        <v>317459.13492098148</v>
      </c>
      <c r="P9" s="246">
        <v>290192.90135507926</v>
      </c>
      <c r="Q9" s="246">
        <v>303901.23517878546</v>
      </c>
      <c r="R9" s="246">
        <v>317458.80212098151</v>
      </c>
      <c r="S9" s="246">
        <v>276603.46877212811</v>
      </c>
      <c r="T9" s="246">
        <v>290245.2809550793</v>
      </c>
      <c r="U9" s="246">
        <v>303931.57957812224</v>
      </c>
      <c r="V9" s="246">
        <v>303915.49073983025</v>
      </c>
      <c r="W9" s="246">
        <v>290285.26095525926</v>
      </c>
      <c r="X9" s="246">
        <v>317639.60875729553</v>
      </c>
      <c r="Y9" s="246">
        <v>290267.21175507933</v>
      </c>
      <c r="Z9" s="246">
        <v>303811.99621623021</v>
      </c>
      <c r="AA9" s="245">
        <v>3605711.971304852</v>
      </c>
      <c r="AB9" s="246">
        <v>214706.77973123288</v>
      </c>
      <c r="AC9" s="246">
        <v>196226.19637199529</v>
      </c>
      <c r="AD9" s="246">
        <v>207331.65025161405</v>
      </c>
      <c r="AE9" s="246">
        <v>214011.93003123289</v>
      </c>
      <c r="AF9" s="246">
        <v>186837.66722264467</v>
      </c>
      <c r="AG9" s="246">
        <v>195548.28937199528</v>
      </c>
      <c r="AH9" s="246">
        <v>204786.37365161406</v>
      </c>
      <c r="AI9" s="246">
        <v>212782.1611776677</v>
      </c>
      <c r="AJ9" s="246">
        <v>198687.18546165046</v>
      </c>
      <c r="AK9" s="246">
        <v>220291.69498832102</v>
      </c>
      <c r="AL9" s="246">
        <v>196924.36176165045</v>
      </c>
      <c r="AM9" s="246">
        <v>206512.06229490906</v>
      </c>
      <c r="AN9" s="245">
        <v>2454646.3523165281</v>
      </c>
      <c r="AO9" s="246">
        <v>40892.662733735626</v>
      </c>
      <c r="AP9" s="246">
        <v>37336.779017758621</v>
      </c>
      <c r="AQ9" s="246">
        <v>39434.530875747128</v>
      </c>
      <c r="AR9" s="246">
        <v>40892.662733735626</v>
      </c>
      <c r="AS9" s="246">
        <v>35558.841043851186</v>
      </c>
      <c r="AT9" s="246">
        <v>37336.783096043742</v>
      </c>
      <c r="AU9" s="246">
        <v>39114.721801290922</v>
      </c>
      <c r="AV9" s="246">
        <v>39114.720875747131</v>
      </c>
      <c r="AW9" s="246">
        <v>37336.78303843797</v>
      </c>
      <c r="AX9" s="246">
        <v>40892.668087947612</v>
      </c>
      <c r="AY9" s="246">
        <v>37336.779901232243</v>
      </c>
      <c r="AZ9" s="246">
        <v>39114.720875747131</v>
      </c>
      <c r="BA9" s="245">
        <v>464362.65408127493</v>
      </c>
    </row>
    <row r="10" spans="1:53" ht="15">
      <c r="A10" s="253" t="s">
        <v>1677</v>
      </c>
      <c r="B10" s="246">
        <v>-815240.66895858687</v>
      </c>
      <c r="C10" s="246">
        <v>-742756.04687887651</v>
      </c>
      <c r="D10" s="246">
        <v>-768161.0082112581</v>
      </c>
      <c r="E10" s="246">
        <v>-787108.8559659156</v>
      </c>
      <c r="F10" s="246">
        <v>-714787.72090301674</v>
      </c>
      <c r="G10" s="246">
        <v>-743623.99101260526</v>
      </c>
      <c r="H10" s="246">
        <v>-779179.54012986599</v>
      </c>
      <c r="I10" s="246">
        <v>-751419.10032417323</v>
      </c>
      <c r="J10" s="246">
        <v>-751265.04642443359</v>
      </c>
      <c r="K10" s="246">
        <v>-838564.41055328248</v>
      </c>
      <c r="L10" s="246">
        <v>-765897.27190984646</v>
      </c>
      <c r="M10" s="246">
        <v>-792401.17404906603</v>
      </c>
      <c r="N10" s="245">
        <v>-9250404.8353209291</v>
      </c>
      <c r="O10" s="246">
        <v>-317459.13492098148</v>
      </c>
      <c r="P10" s="246">
        <v>-290192.90135507926</v>
      </c>
      <c r="Q10" s="246">
        <v>-303901.23517878546</v>
      </c>
      <c r="R10" s="246">
        <v>-317458.80212098151</v>
      </c>
      <c r="S10" s="246">
        <v>-276603.46877212811</v>
      </c>
      <c r="T10" s="246">
        <v>-290245.2809550793</v>
      </c>
      <c r="U10" s="246">
        <v>-303931.57957812224</v>
      </c>
      <c r="V10" s="246">
        <v>-303915.49073983025</v>
      </c>
      <c r="W10" s="246">
        <v>-290285.26095525926</v>
      </c>
      <c r="X10" s="246">
        <v>-317639.60875729553</v>
      </c>
      <c r="Y10" s="246">
        <v>-290267.21175507933</v>
      </c>
      <c r="Z10" s="246">
        <v>-303811.99621623021</v>
      </c>
      <c r="AA10" s="245">
        <v>-3605711.971304852</v>
      </c>
      <c r="AB10" s="246">
        <v>-214706.77973123288</v>
      </c>
      <c r="AC10" s="246">
        <v>-196226.19637199529</v>
      </c>
      <c r="AD10" s="246">
        <v>-207331.65025161405</v>
      </c>
      <c r="AE10" s="246">
        <v>-214011.93003123289</v>
      </c>
      <c r="AF10" s="246">
        <v>-186837.66722264467</v>
      </c>
      <c r="AG10" s="246">
        <v>-195548.28937199528</v>
      </c>
      <c r="AH10" s="246">
        <v>-204786.37365161406</v>
      </c>
      <c r="AI10" s="246">
        <v>-212782.1611776677</v>
      </c>
      <c r="AJ10" s="246">
        <v>-198687.18546165046</v>
      </c>
      <c r="AK10" s="246">
        <v>-220291.69498832102</v>
      </c>
      <c r="AL10" s="246">
        <v>-196924.36176165045</v>
      </c>
      <c r="AM10" s="246">
        <v>-206512.06229490906</v>
      </c>
      <c r="AN10" s="245">
        <v>-2454646.3523165281</v>
      </c>
      <c r="AO10" s="246">
        <v>-40892.662733735626</v>
      </c>
      <c r="AP10" s="246">
        <v>-37336.779017758621</v>
      </c>
      <c r="AQ10" s="246">
        <v>-39434.530875747128</v>
      </c>
      <c r="AR10" s="246">
        <v>-40892.662733735626</v>
      </c>
      <c r="AS10" s="246">
        <v>-35558.841043851186</v>
      </c>
      <c r="AT10" s="246">
        <v>-37336.783096043742</v>
      </c>
      <c r="AU10" s="246">
        <v>-39114.721801290922</v>
      </c>
      <c r="AV10" s="246">
        <v>-39114.720875747131</v>
      </c>
      <c r="AW10" s="246">
        <v>-37336.78303843797</v>
      </c>
      <c r="AX10" s="246">
        <v>-40892.668087947612</v>
      </c>
      <c r="AY10" s="246">
        <v>-37336.779901232243</v>
      </c>
      <c r="AZ10" s="246">
        <v>-39114.720875747131</v>
      </c>
      <c r="BA10" s="245">
        <v>-464362.65408127493</v>
      </c>
    </row>
    <row r="11" spans="1:53" ht="15">
      <c r="A11" s="253" t="s">
        <v>1678</v>
      </c>
      <c r="B11" s="246">
        <v>0</v>
      </c>
      <c r="C11" s="246">
        <v>0</v>
      </c>
      <c r="D11" s="246">
        <v>0</v>
      </c>
      <c r="E11" s="246">
        <v>0</v>
      </c>
      <c r="F11" s="246">
        <v>0</v>
      </c>
      <c r="G11" s="246">
        <v>0</v>
      </c>
      <c r="H11" s="246">
        <v>0</v>
      </c>
      <c r="I11" s="246">
        <v>0</v>
      </c>
      <c r="J11" s="246">
        <v>0</v>
      </c>
      <c r="K11" s="246">
        <v>0</v>
      </c>
      <c r="L11" s="246">
        <v>0</v>
      </c>
      <c r="M11" s="246">
        <v>0</v>
      </c>
      <c r="N11" s="245">
        <v>0</v>
      </c>
      <c r="O11" s="246">
        <v>2661.5882463793105</v>
      </c>
      <c r="P11" s="246">
        <v>2430.1457901724139</v>
      </c>
      <c r="Q11" s="246">
        <v>2545.8670182758624</v>
      </c>
      <c r="R11" s="246">
        <v>2661.5882463793105</v>
      </c>
      <c r="S11" s="246">
        <v>2314.4245620689658</v>
      </c>
      <c r="T11" s="246">
        <v>2430.1457901724139</v>
      </c>
      <c r="U11" s="246">
        <v>2545.8670182758624</v>
      </c>
      <c r="V11" s="246">
        <v>2545.8670182758624</v>
      </c>
      <c r="W11" s="246">
        <v>2430.1457901724139</v>
      </c>
      <c r="X11" s="246">
        <v>2661.5882463793105</v>
      </c>
      <c r="Y11" s="246">
        <v>2430.1457901724139</v>
      </c>
      <c r="Z11" s="246">
        <v>2545.8670182758624</v>
      </c>
      <c r="AA11" s="245">
        <v>30203.240535000004</v>
      </c>
      <c r="AB11" s="246">
        <v>29771.93637668118</v>
      </c>
      <c r="AC11" s="246">
        <v>27183.072343926295</v>
      </c>
      <c r="AD11" s="246">
        <v>28477.504360303734</v>
      </c>
      <c r="AE11" s="246">
        <v>29771.93637668118</v>
      </c>
      <c r="AF11" s="246">
        <v>25888.640327548852</v>
      </c>
      <c r="AG11" s="246">
        <v>27183.072343926295</v>
      </c>
      <c r="AH11" s="246">
        <v>28477.504360303734</v>
      </c>
      <c r="AI11" s="246">
        <v>28477.504360303734</v>
      </c>
      <c r="AJ11" s="246">
        <v>27183.072343926295</v>
      </c>
      <c r="AK11" s="246">
        <v>29771.93637668118</v>
      </c>
      <c r="AL11" s="246">
        <v>27183.072343926295</v>
      </c>
      <c r="AM11" s="246">
        <v>28477.504360303734</v>
      </c>
      <c r="AN11" s="245">
        <v>337846.7562745125</v>
      </c>
      <c r="AO11" s="246">
        <v>0</v>
      </c>
      <c r="AP11" s="246">
        <v>0</v>
      </c>
      <c r="AQ11" s="246">
        <v>0</v>
      </c>
      <c r="AR11" s="246">
        <v>0</v>
      </c>
      <c r="AS11" s="246">
        <v>0</v>
      </c>
      <c r="AT11" s="246">
        <v>0</v>
      </c>
      <c r="AU11" s="246">
        <v>0</v>
      </c>
      <c r="AV11" s="246">
        <v>0</v>
      </c>
      <c r="AW11" s="246">
        <v>0</v>
      </c>
      <c r="AX11" s="246">
        <v>0</v>
      </c>
      <c r="AY11" s="246">
        <v>0</v>
      </c>
      <c r="AZ11" s="246">
        <v>0</v>
      </c>
      <c r="BA11" s="245">
        <v>0</v>
      </c>
    </row>
    <row r="12" spans="1:53" ht="15">
      <c r="A12" s="253" t="s">
        <v>1679</v>
      </c>
      <c r="B12" s="246">
        <v>0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0</v>
      </c>
      <c r="L12" s="246">
        <v>0</v>
      </c>
      <c r="M12" s="246">
        <v>0</v>
      </c>
      <c r="N12" s="245">
        <v>0</v>
      </c>
      <c r="O12" s="246">
        <v>-2661.5882463793105</v>
      </c>
      <c r="P12" s="246">
        <v>-2430.1457901724139</v>
      </c>
      <c r="Q12" s="246">
        <v>-2545.8670182758624</v>
      </c>
      <c r="R12" s="246">
        <v>-2661.5882463793105</v>
      </c>
      <c r="S12" s="246">
        <v>-2314.4245620689658</v>
      </c>
      <c r="T12" s="246">
        <v>-2430.1457901724139</v>
      </c>
      <c r="U12" s="246">
        <v>-2545.8670182758624</v>
      </c>
      <c r="V12" s="246">
        <v>-2545.8670182758624</v>
      </c>
      <c r="W12" s="246">
        <v>-2430.1457901724139</v>
      </c>
      <c r="X12" s="246">
        <v>-2661.5882463793105</v>
      </c>
      <c r="Y12" s="246">
        <v>-2430.1457901724139</v>
      </c>
      <c r="Z12" s="246">
        <v>-2545.8670182758624</v>
      </c>
      <c r="AA12" s="245">
        <v>-30203.240535000004</v>
      </c>
      <c r="AB12" s="246">
        <v>-29771.93637668118</v>
      </c>
      <c r="AC12" s="246">
        <v>-27183.072343926295</v>
      </c>
      <c r="AD12" s="246">
        <v>-28477.504360303734</v>
      </c>
      <c r="AE12" s="246">
        <v>-29771.93637668118</v>
      </c>
      <c r="AF12" s="246">
        <v>-25888.640327548852</v>
      </c>
      <c r="AG12" s="246">
        <v>-27183.072343926295</v>
      </c>
      <c r="AH12" s="246">
        <v>-28477.504360303734</v>
      </c>
      <c r="AI12" s="246">
        <v>-28477.504360303734</v>
      </c>
      <c r="AJ12" s="246">
        <v>-27183.072343926295</v>
      </c>
      <c r="AK12" s="246">
        <v>-29771.93637668118</v>
      </c>
      <c r="AL12" s="246">
        <v>-27183.072343926295</v>
      </c>
      <c r="AM12" s="246">
        <v>-28477.504360303734</v>
      </c>
      <c r="AN12" s="245">
        <v>-337846.7562745125</v>
      </c>
      <c r="AO12" s="246">
        <v>0</v>
      </c>
      <c r="AP12" s="246">
        <v>0</v>
      </c>
      <c r="AQ12" s="246">
        <v>0</v>
      </c>
      <c r="AR12" s="246">
        <v>0</v>
      </c>
      <c r="AS12" s="246">
        <v>0</v>
      </c>
      <c r="AT12" s="246">
        <v>0</v>
      </c>
      <c r="AU12" s="246">
        <v>0</v>
      </c>
      <c r="AV12" s="246">
        <v>0</v>
      </c>
      <c r="AW12" s="246">
        <v>0</v>
      </c>
      <c r="AX12" s="246">
        <v>0</v>
      </c>
      <c r="AY12" s="246">
        <v>0</v>
      </c>
      <c r="AZ12" s="246">
        <v>0</v>
      </c>
      <c r="BA12" s="245">
        <v>0</v>
      </c>
    </row>
    <row r="13" spans="1:53" ht="15">
      <c r="A13" s="253" t="s">
        <v>1680</v>
      </c>
      <c r="B13" s="246">
        <v>0</v>
      </c>
      <c r="C13" s="246">
        <v>0</v>
      </c>
      <c r="D13" s="246">
        <v>0</v>
      </c>
      <c r="E13" s="246">
        <v>0</v>
      </c>
      <c r="F13" s="246">
        <v>0</v>
      </c>
      <c r="G13" s="246">
        <v>0</v>
      </c>
      <c r="H13" s="246">
        <v>0</v>
      </c>
      <c r="I13" s="246">
        <v>0</v>
      </c>
      <c r="J13" s="246">
        <v>0</v>
      </c>
      <c r="K13" s="246">
        <v>0</v>
      </c>
      <c r="L13" s="246">
        <v>0</v>
      </c>
      <c r="M13" s="246">
        <v>0</v>
      </c>
      <c r="N13" s="245">
        <v>0</v>
      </c>
      <c r="O13" s="246">
        <v>0</v>
      </c>
      <c r="P13" s="246">
        <v>0</v>
      </c>
      <c r="Q13" s="246">
        <v>0</v>
      </c>
      <c r="R13" s="246">
        <v>0</v>
      </c>
      <c r="S13" s="246">
        <v>0</v>
      </c>
      <c r="T13" s="246">
        <v>0</v>
      </c>
      <c r="U13" s="246">
        <v>0</v>
      </c>
      <c r="V13" s="246">
        <v>0</v>
      </c>
      <c r="W13" s="246">
        <v>0</v>
      </c>
      <c r="X13" s="246">
        <v>0</v>
      </c>
      <c r="Y13" s="246">
        <v>0</v>
      </c>
      <c r="Z13" s="246">
        <v>0</v>
      </c>
      <c r="AA13" s="245">
        <v>0</v>
      </c>
      <c r="AB13" s="246">
        <v>0</v>
      </c>
      <c r="AC13" s="246">
        <v>0</v>
      </c>
      <c r="AD13" s="246">
        <v>0</v>
      </c>
      <c r="AE13" s="246">
        <v>0</v>
      </c>
      <c r="AF13" s="246">
        <v>0</v>
      </c>
      <c r="AG13" s="246">
        <v>0</v>
      </c>
      <c r="AH13" s="246">
        <v>0</v>
      </c>
      <c r="AI13" s="246">
        <v>0</v>
      </c>
      <c r="AJ13" s="246">
        <v>0</v>
      </c>
      <c r="AK13" s="246">
        <v>0</v>
      </c>
      <c r="AL13" s="246">
        <v>0</v>
      </c>
      <c r="AM13" s="246">
        <v>0</v>
      </c>
      <c r="AN13" s="245">
        <v>0</v>
      </c>
      <c r="AO13" s="246">
        <v>0</v>
      </c>
      <c r="AP13" s="246">
        <v>0</v>
      </c>
      <c r="AQ13" s="246">
        <v>0</v>
      </c>
      <c r="AR13" s="246">
        <v>0</v>
      </c>
      <c r="AS13" s="246">
        <v>0</v>
      </c>
      <c r="AT13" s="246">
        <v>0</v>
      </c>
      <c r="AU13" s="246">
        <v>0</v>
      </c>
      <c r="AV13" s="246">
        <v>0</v>
      </c>
      <c r="AW13" s="246">
        <v>0</v>
      </c>
      <c r="AX13" s="246">
        <v>0</v>
      </c>
      <c r="AY13" s="246">
        <v>0</v>
      </c>
      <c r="AZ13" s="246">
        <v>0</v>
      </c>
      <c r="BA13" s="245">
        <v>0</v>
      </c>
    </row>
    <row r="14" spans="1:53" ht="15">
      <c r="A14" s="253" t="s">
        <v>1681</v>
      </c>
      <c r="B14" s="246">
        <v>0</v>
      </c>
      <c r="C14" s="246">
        <v>0</v>
      </c>
      <c r="D14" s="246">
        <v>0</v>
      </c>
      <c r="E14" s="246">
        <v>0</v>
      </c>
      <c r="F14" s="246">
        <v>0</v>
      </c>
      <c r="G14" s="246">
        <v>0</v>
      </c>
      <c r="H14" s="246">
        <v>0</v>
      </c>
      <c r="I14" s="246">
        <v>0</v>
      </c>
      <c r="J14" s="246">
        <v>0</v>
      </c>
      <c r="K14" s="246">
        <v>0</v>
      </c>
      <c r="L14" s="246">
        <v>0</v>
      </c>
      <c r="M14" s="246">
        <v>0</v>
      </c>
      <c r="N14" s="245">
        <v>0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5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5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5">
        <v>0</v>
      </c>
    </row>
    <row r="15" spans="1:53" ht="15">
      <c r="A15" s="253" t="s">
        <v>1682</v>
      </c>
      <c r="B15" s="246">
        <v>57255.616990160052</v>
      </c>
      <c r="C15" s="246">
        <v>-239689.39042970273</v>
      </c>
      <c r="D15" s="246">
        <v>56307.582748577624</v>
      </c>
      <c r="E15" s="246">
        <v>87475.430931634852</v>
      </c>
      <c r="F15" s="246">
        <v>-5039.5965135986071</v>
      </c>
      <c r="G15" s="246">
        <v>27306.269004530841</v>
      </c>
      <c r="H15" s="246">
        <v>50991.434359669787</v>
      </c>
      <c r="I15" s="246">
        <v>-212663.80980973438</v>
      </c>
      <c r="J15" s="246">
        <v>20952.024877588152</v>
      </c>
      <c r="K15" s="246">
        <v>70091.692078491076</v>
      </c>
      <c r="L15" s="246">
        <v>32317.48631861102</v>
      </c>
      <c r="M15" s="246">
        <v>54695.259443772302</v>
      </c>
      <c r="N15" s="245">
        <v>1.8758328224066645E-12</v>
      </c>
      <c r="O15" s="246">
        <v>23353.490608729517</v>
      </c>
      <c r="P15" s="246">
        <v>-108349.92961824221</v>
      </c>
      <c r="Q15" s="246">
        <v>25133.8326673517</v>
      </c>
      <c r="R15" s="246">
        <v>37522.511404416124</v>
      </c>
      <c r="S15" s="246">
        <v>-1559.3734955216214</v>
      </c>
      <c r="T15" s="246">
        <v>11956.351341858724</v>
      </c>
      <c r="U15" s="246">
        <v>24834.844948377489</v>
      </c>
      <c r="V15" s="246">
        <v>-97252.470407584158</v>
      </c>
      <c r="W15" s="246">
        <v>11775.373092537631</v>
      </c>
      <c r="X15" s="246">
        <v>37073.289023851306</v>
      </c>
      <c r="Y15" s="246">
        <v>10812.820610435152</v>
      </c>
      <c r="Z15" s="246">
        <v>24699.259823790308</v>
      </c>
      <c r="AA15" s="245">
        <v>-2.7569058147491887E-12</v>
      </c>
      <c r="AB15" s="246">
        <v>503122.15808627702</v>
      </c>
      <c r="AC15" s="246">
        <v>-2410330.9351193286</v>
      </c>
      <c r="AD15" s="246">
        <v>546320.87146142742</v>
      </c>
      <c r="AE15" s="246">
        <v>818899.68127905787</v>
      </c>
      <c r="AF15" s="246">
        <v>-11063.286260786235</v>
      </c>
      <c r="AG15" s="246">
        <v>267719.61393573205</v>
      </c>
      <c r="AH15" s="246">
        <v>552429.78439462651</v>
      </c>
      <c r="AI15" s="246">
        <v>-2167993.3763763113</v>
      </c>
      <c r="AJ15" s="246">
        <v>271468.97373033798</v>
      </c>
      <c r="AK15" s="246">
        <v>818956.54619770695</v>
      </c>
      <c r="AL15" s="246">
        <v>266888.84472518734</v>
      </c>
      <c r="AM15" s="246">
        <v>543581.12394607218</v>
      </c>
      <c r="AN15" s="245">
        <v>1.070787902790471E-11</v>
      </c>
      <c r="AO15" s="246">
        <v>283575.63656621618</v>
      </c>
      <c r="AP15" s="246">
        <v>-1261875.249804175</v>
      </c>
      <c r="AQ15" s="246">
        <v>305858.56661043322</v>
      </c>
      <c r="AR15" s="246">
        <v>461141.62046289357</v>
      </c>
      <c r="AS15" s="246">
        <v>-6622.967713043975</v>
      </c>
      <c r="AT15" s="246">
        <v>126722.95972729322</v>
      </c>
      <c r="AU15" s="246">
        <v>269392.0433195245</v>
      </c>
      <c r="AV15" s="246">
        <v>-1150378.6633349503</v>
      </c>
      <c r="AW15" s="246">
        <v>142820.75450593783</v>
      </c>
      <c r="AX15" s="246">
        <v>413416.86042122223</v>
      </c>
      <c r="AY15" s="246">
        <v>137149.3938911302</v>
      </c>
      <c r="AZ15" s="246">
        <v>278799.04534751852</v>
      </c>
      <c r="BA15" s="245">
        <v>-1.4551915228366852E-11</v>
      </c>
    </row>
    <row r="16" spans="1:53" ht="15">
      <c r="A16" s="253" t="s">
        <v>1683</v>
      </c>
      <c r="B16" s="246">
        <v>0</v>
      </c>
      <c r="C16" s="246">
        <v>0</v>
      </c>
      <c r="D16" s="246">
        <v>0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5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246">
        <v>0</v>
      </c>
      <c r="V16" s="246">
        <v>0</v>
      </c>
      <c r="W16" s="246">
        <v>0</v>
      </c>
      <c r="X16" s="246">
        <v>0</v>
      </c>
      <c r="Y16" s="246">
        <v>0</v>
      </c>
      <c r="Z16" s="246">
        <v>0</v>
      </c>
      <c r="AA16" s="245">
        <v>0</v>
      </c>
      <c r="AB16" s="246">
        <v>0</v>
      </c>
      <c r="AC16" s="246">
        <v>0</v>
      </c>
      <c r="AD16" s="246">
        <v>0</v>
      </c>
      <c r="AE16" s="246">
        <v>0</v>
      </c>
      <c r="AF16" s="246">
        <v>0</v>
      </c>
      <c r="AG16" s="246">
        <v>0</v>
      </c>
      <c r="AH16" s="246">
        <v>0</v>
      </c>
      <c r="AI16" s="246">
        <v>0</v>
      </c>
      <c r="AJ16" s="246">
        <v>0</v>
      </c>
      <c r="AK16" s="246">
        <v>0</v>
      </c>
      <c r="AL16" s="246">
        <v>0</v>
      </c>
      <c r="AM16" s="246">
        <v>0</v>
      </c>
      <c r="AN16" s="245">
        <v>0</v>
      </c>
      <c r="AO16" s="246">
        <v>0</v>
      </c>
      <c r="AP16" s="246">
        <v>0</v>
      </c>
      <c r="AQ16" s="246">
        <v>0</v>
      </c>
      <c r="AR16" s="246">
        <v>0</v>
      </c>
      <c r="AS16" s="246">
        <v>0</v>
      </c>
      <c r="AT16" s="246">
        <v>0</v>
      </c>
      <c r="AU16" s="246">
        <v>0</v>
      </c>
      <c r="AV16" s="246">
        <v>0</v>
      </c>
      <c r="AW16" s="246">
        <v>0</v>
      </c>
      <c r="AX16" s="246">
        <v>0</v>
      </c>
      <c r="AY16" s="246">
        <v>0</v>
      </c>
      <c r="AZ16" s="246">
        <v>0</v>
      </c>
      <c r="BA16" s="245">
        <v>0</v>
      </c>
    </row>
    <row r="17" spans="1:53" ht="15">
      <c r="A17" s="253" t="s">
        <v>1684</v>
      </c>
      <c r="B17" s="246">
        <v>0</v>
      </c>
      <c r="C17" s="246">
        <v>0</v>
      </c>
      <c r="D17" s="246">
        <v>0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246">
        <v>0</v>
      </c>
      <c r="K17" s="246">
        <v>0</v>
      </c>
      <c r="L17" s="246">
        <v>0</v>
      </c>
      <c r="M17" s="246">
        <v>0</v>
      </c>
      <c r="N17" s="245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5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5">
        <v>0</v>
      </c>
      <c r="AO17" s="246">
        <v>0</v>
      </c>
      <c r="AP17" s="246">
        <v>0</v>
      </c>
      <c r="AQ17" s="246">
        <v>0</v>
      </c>
      <c r="AR17" s="246">
        <v>0</v>
      </c>
      <c r="AS17" s="246">
        <v>0</v>
      </c>
      <c r="AT17" s="246">
        <v>0</v>
      </c>
      <c r="AU17" s="246">
        <v>0</v>
      </c>
      <c r="AV17" s="246">
        <v>0</v>
      </c>
      <c r="AW17" s="246">
        <v>0</v>
      </c>
      <c r="AX17" s="246">
        <v>0</v>
      </c>
      <c r="AY17" s="246">
        <v>0</v>
      </c>
      <c r="AZ17" s="246">
        <v>0</v>
      </c>
      <c r="BA17" s="245">
        <v>0</v>
      </c>
    </row>
    <row r="18" spans="1:53" ht="15">
      <c r="A18" s="253" t="s">
        <v>1685</v>
      </c>
      <c r="B18" s="246">
        <v>0</v>
      </c>
      <c r="C18" s="246">
        <v>0</v>
      </c>
      <c r="D18" s="246">
        <v>0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5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246">
        <v>0</v>
      </c>
      <c r="V18" s="246">
        <v>0</v>
      </c>
      <c r="W18" s="246">
        <v>0</v>
      </c>
      <c r="X18" s="246">
        <v>0</v>
      </c>
      <c r="Y18" s="246">
        <v>0</v>
      </c>
      <c r="Z18" s="246">
        <v>0</v>
      </c>
      <c r="AA18" s="245">
        <v>0</v>
      </c>
      <c r="AB18" s="246">
        <v>0</v>
      </c>
      <c r="AC18" s="246">
        <v>0</v>
      </c>
      <c r="AD18" s="246">
        <v>0</v>
      </c>
      <c r="AE18" s="246">
        <v>0</v>
      </c>
      <c r="AF18" s="246">
        <v>0</v>
      </c>
      <c r="AG18" s="246">
        <v>0</v>
      </c>
      <c r="AH18" s="246">
        <v>0</v>
      </c>
      <c r="AI18" s="246">
        <v>0</v>
      </c>
      <c r="AJ18" s="246">
        <v>0</v>
      </c>
      <c r="AK18" s="246">
        <v>0</v>
      </c>
      <c r="AL18" s="246">
        <v>0</v>
      </c>
      <c r="AM18" s="246">
        <v>0</v>
      </c>
      <c r="AN18" s="245">
        <v>0</v>
      </c>
      <c r="AO18" s="246">
        <v>0</v>
      </c>
      <c r="AP18" s="246">
        <v>0</v>
      </c>
      <c r="AQ18" s="246">
        <v>0</v>
      </c>
      <c r="AR18" s="246">
        <v>0</v>
      </c>
      <c r="AS18" s="246">
        <v>0</v>
      </c>
      <c r="AT18" s="246">
        <v>0</v>
      </c>
      <c r="AU18" s="246">
        <v>0</v>
      </c>
      <c r="AV18" s="246">
        <v>0</v>
      </c>
      <c r="AW18" s="246">
        <v>0</v>
      </c>
      <c r="AX18" s="246">
        <v>0</v>
      </c>
      <c r="AY18" s="246">
        <v>0</v>
      </c>
      <c r="AZ18" s="246">
        <v>0</v>
      </c>
      <c r="BA18" s="245">
        <v>0</v>
      </c>
    </row>
    <row r="19" spans="1:53" ht="15">
      <c r="A19" s="253" t="s">
        <v>1686</v>
      </c>
      <c r="B19" s="246">
        <v>0</v>
      </c>
      <c r="C19" s="246">
        <v>0</v>
      </c>
      <c r="D19" s="246">
        <v>0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5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5">
        <v>0</v>
      </c>
      <c r="AB19" s="246">
        <v>0</v>
      </c>
      <c r="AC19" s="246">
        <v>0</v>
      </c>
      <c r="AD19" s="246">
        <v>0</v>
      </c>
      <c r="AE19" s="246">
        <v>0</v>
      </c>
      <c r="AF19" s="246">
        <v>0</v>
      </c>
      <c r="AG19" s="246">
        <v>0</v>
      </c>
      <c r="AH19" s="246">
        <v>0</v>
      </c>
      <c r="AI19" s="246">
        <v>0</v>
      </c>
      <c r="AJ19" s="246">
        <v>0</v>
      </c>
      <c r="AK19" s="246">
        <v>0</v>
      </c>
      <c r="AL19" s="246">
        <v>0</v>
      </c>
      <c r="AM19" s="246">
        <v>0</v>
      </c>
      <c r="AN19" s="245">
        <v>0</v>
      </c>
      <c r="AO19" s="246">
        <v>0</v>
      </c>
      <c r="AP19" s="246">
        <v>0</v>
      </c>
      <c r="AQ19" s="246">
        <v>0</v>
      </c>
      <c r="AR19" s="246">
        <v>0</v>
      </c>
      <c r="AS19" s="246">
        <v>0</v>
      </c>
      <c r="AT19" s="246">
        <v>0</v>
      </c>
      <c r="AU19" s="246">
        <v>0</v>
      </c>
      <c r="AV19" s="246">
        <v>0</v>
      </c>
      <c r="AW19" s="246">
        <v>0</v>
      </c>
      <c r="AX19" s="246">
        <v>0</v>
      </c>
      <c r="AY19" s="246">
        <v>0</v>
      </c>
      <c r="AZ19" s="246">
        <v>0</v>
      </c>
      <c r="BA19" s="245">
        <v>0</v>
      </c>
    </row>
    <row r="20" spans="1:53" ht="15">
      <c r="A20" s="253" t="s">
        <v>1687</v>
      </c>
      <c r="B20" s="246">
        <v>0</v>
      </c>
      <c r="C20" s="246">
        <v>0</v>
      </c>
      <c r="D20" s="246">
        <v>0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5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246">
        <v>0</v>
      </c>
      <c r="V20" s="246">
        <v>0</v>
      </c>
      <c r="W20" s="246">
        <v>0</v>
      </c>
      <c r="X20" s="246">
        <v>0</v>
      </c>
      <c r="Y20" s="246">
        <v>0</v>
      </c>
      <c r="Z20" s="246">
        <v>0</v>
      </c>
      <c r="AA20" s="245">
        <v>0</v>
      </c>
      <c r="AB20" s="246">
        <v>0</v>
      </c>
      <c r="AC20" s="246">
        <v>0</v>
      </c>
      <c r="AD20" s="246">
        <v>0</v>
      </c>
      <c r="AE20" s="246">
        <v>0</v>
      </c>
      <c r="AF20" s="246">
        <v>0</v>
      </c>
      <c r="AG20" s="246">
        <v>0</v>
      </c>
      <c r="AH20" s="246">
        <v>0</v>
      </c>
      <c r="AI20" s="246">
        <v>0</v>
      </c>
      <c r="AJ20" s="246">
        <v>0</v>
      </c>
      <c r="AK20" s="246">
        <v>0</v>
      </c>
      <c r="AL20" s="246">
        <v>0</v>
      </c>
      <c r="AM20" s="246">
        <v>0</v>
      </c>
      <c r="AN20" s="245">
        <v>0</v>
      </c>
      <c r="AO20" s="246">
        <v>0</v>
      </c>
      <c r="AP20" s="246">
        <v>0</v>
      </c>
      <c r="AQ20" s="246">
        <v>0</v>
      </c>
      <c r="AR20" s="246">
        <v>0</v>
      </c>
      <c r="AS20" s="246">
        <v>0</v>
      </c>
      <c r="AT20" s="246">
        <v>0</v>
      </c>
      <c r="AU20" s="246">
        <v>0</v>
      </c>
      <c r="AV20" s="246">
        <v>0</v>
      </c>
      <c r="AW20" s="246">
        <v>0</v>
      </c>
      <c r="AX20" s="246">
        <v>0</v>
      </c>
      <c r="AY20" s="246">
        <v>0</v>
      </c>
      <c r="AZ20" s="246">
        <v>0</v>
      </c>
      <c r="BA20" s="245">
        <v>0</v>
      </c>
    </row>
    <row r="21" spans="1:53" ht="15">
      <c r="A21" s="253" t="s">
        <v>1688</v>
      </c>
      <c r="B21" s="246">
        <v>-8924</v>
      </c>
      <c r="C21" s="246">
        <v>-9596</v>
      </c>
      <c r="D21" s="246">
        <v>-13652</v>
      </c>
      <c r="E21" s="246">
        <v>-6537</v>
      </c>
      <c r="F21" s="246">
        <v>-12868</v>
      </c>
      <c r="G21" s="246">
        <v>-10352</v>
      </c>
      <c r="H21" s="246">
        <v>-8338</v>
      </c>
      <c r="I21" s="246">
        <v>-13473</v>
      </c>
      <c r="J21" s="246">
        <v>-17580</v>
      </c>
      <c r="K21" s="246">
        <v>-15402</v>
      </c>
      <c r="L21" s="246">
        <v>-15994</v>
      </c>
      <c r="M21" s="246">
        <v>-8879</v>
      </c>
      <c r="N21" s="245">
        <v>-141595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6">
        <v>0</v>
      </c>
      <c r="V21" s="246">
        <v>0</v>
      </c>
      <c r="W21" s="246">
        <v>0</v>
      </c>
      <c r="X21" s="246">
        <v>0</v>
      </c>
      <c r="Y21" s="246">
        <v>0</v>
      </c>
      <c r="Z21" s="246">
        <v>0</v>
      </c>
      <c r="AA21" s="245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246">
        <v>0</v>
      </c>
      <c r="AI21" s="246">
        <v>0</v>
      </c>
      <c r="AJ21" s="246">
        <v>0</v>
      </c>
      <c r="AK21" s="246">
        <v>0</v>
      </c>
      <c r="AL21" s="246">
        <v>0</v>
      </c>
      <c r="AM21" s="246">
        <v>0</v>
      </c>
      <c r="AN21" s="245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246">
        <v>0</v>
      </c>
      <c r="AV21" s="246">
        <v>0</v>
      </c>
      <c r="AW21" s="246">
        <v>0</v>
      </c>
      <c r="AX21" s="246">
        <v>0</v>
      </c>
      <c r="AY21" s="246">
        <v>0</v>
      </c>
      <c r="AZ21" s="246">
        <v>0</v>
      </c>
      <c r="BA21" s="245">
        <v>0</v>
      </c>
    </row>
    <row r="22" spans="1:53" ht="15">
      <c r="A22" s="253" t="s">
        <v>1689</v>
      </c>
      <c r="B22" s="246">
        <v>0</v>
      </c>
      <c r="C22" s="246">
        <v>0</v>
      </c>
      <c r="D22" s="246">
        <v>0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5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6">
        <v>0</v>
      </c>
      <c r="V22" s="246">
        <v>0</v>
      </c>
      <c r="W22" s="246">
        <v>0</v>
      </c>
      <c r="X22" s="246">
        <v>0</v>
      </c>
      <c r="Y22" s="246">
        <v>0</v>
      </c>
      <c r="Z22" s="246">
        <v>0</v>
      </c>
      <c r="AA22" s="245">
        <v>0</v>
      </c>
      <c r="AB22" s="246">
        <v>0</v>
      </c>
      <c r="AC22" s="246">
        <v>0</v>
      </c>
      <c r="AD22" s="246">
        <v>0</v>
      </c>
      <c r="AE22" s="246">
        <v>0</v>
      </c>
      <c r="AF22" s="246">
        <v>0</v>
      </c>
      <c r="AG22" s="246">
        <v>0</v>
      </c>
      <c r="AH22" s="246">
        <v>0</v>
      </c>
      <c r="AI22" s="246">
        <v>0</v>
      </c>
      <c r="AJ22" s="246">
        <v>0</v>
      </c>
      <c r="AK22" s="246">
        <v>0</v>
      </c>
      <c r="AL22" s="246">
        <v>0</v>
      </c>
      <c r="AM22" s="246">
        <v>0</v>
      </c>
      <c r="AN22" s="245">
        <v>0</v>
      </c>
      <c r="AO22" s="246">
        <v>0</v>
      </c>
      <c r="AP22" s="246">
        <v>0</v>
      </c>
      <c r="AQ22" s="246">
        <v>0</v>
      </c>
      <c r="AR22" s="246">
        <v>0</v>
      </c>
      <c r="AS22" s="246">
        <v>0</v>
      </c>
      <c r="AT22" s="246">
        <v>0</v>
      </c>
      <c r="AU22" s="246">
        <v>0</v>
      </c>
      <c r="AV22" s="246">
        <v>0</v>
      </c>
      <c r="AW22" s="246">
        <v>0</v>
      </c>
      <c r="AX22" s="246">
        <v>0</v>
      </c>
      <c r="AY22" s="246">
        <v>0</v>
      </c>
      <c r="AZ22" s="246">
        <v>0</v>
      </c>
      <c r="BA22" s="245">
        <v>0</v>
      </c>
    </row>
    <row r="23" spans="1:53" ht="15">
      <c r="A23" s="253" t="s">
        <v>1690</v>
      </c>
      <c r="B23" s="246">
        <v>0</v>
      </c>
      <c r="C23" s="246">
        <v>0</v>
      </c>
      <c r="D23" s="246">
        <v>0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5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0</v>
      </c>
      <c r="Y23" s="246">
        <v>0</v>
      </c>
      <c r="Z23" s="246">
        <v>0</v>
      </c>
      <c r="AA23" s="245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246">
        <v>0</v>
      </c>
      <c r="AI23" s="246">
        <v>0</v>
      </c>
      <c r="AJ23" s="246">
        <v>0</v>
      </c>
      <c r="AK23" s="246">
        <v>0</v>
      </c>
      <c r="AL23" s="246">
        <v>0</v>
      </c>
      <c r="AM23" s="246">
        <v>0</v>
      </c>
      <c r="AN23" s="245">
        <v>0</v>
      </c>
      <c r="AO23" s="246">
        <v>0</v>
      </c>
      <c r="AP23" s="246">
        <v>0</v>
      </c>
      <c r="AQ23" s="246">
        <v>0</v>
      </c>
      <c r="AR23" s="246">
        <v>0</v>
      </c>
      <c r="AS23" s="246">
        <v>0</v>
      </c>
      <c r="AT23" s="246">
        <v>0</v>
      </c>
      <c r="AU23" s="246">
        <v>0</v>
      </c>
      <c r="AV23" s="246">
        <v>0</v>
      </c>
      <c r="AW23" s="246">
        <v>0</v>
      </c>
      <c r="AX23" s="246">
        <v>0</v>
      </c>
      <c r="AY23" s="246">
        <v>0</v>
      </c>
      <c r="AZ23" s="246">
        <v>0</v>
      </c>
      <c r="BA23" s="245">
        <v>0</v>
      </c>
    </row>
    <row r="24" spans="1:53" ht="15">
      <c r="A24" s="252" t="s">
        <v>321</v>
      </c>
      <c r="B24" s="249">
        <v>612830.24379124714</v>
      </c>
      <c r="C24" s="249">
        <v>573236.80084417597</v>
      </c>
      <c r="D24" s="249">
        <v>599448.07702518499</v>
      </c>
      <c r="E24" s="249">
        <v>643334.27478391828</v>
      </c>
      <c r="F24" s="249">
        <v>542158.26330664486</v>
      </c>
      <c r="G24" s="249">
        <v>571575.94671044732</v>
      </c>
      <c r="H24" s="249">
        <v>593803.41310657747</v>
      </c>
      <c r="I24" s="249">
        <v>616373.91091427032</v>
      </c>
      <c r="J24" s="249">
        <v>556766.67529881897</v>
      </c>
      <c r="K24" s="249">
        <v>583085.45219655137</v>
      </c>
      <c r="L24" s="249">
        <v>543673.27981320582</v>
      </c>
      <c r="M24" s="249">
        <v>579994.06119812722</v>
      </c>
      <c r="N24" s="248">
        <v>7016280.3989891689</v>
      </c>
      <c r="O24" s="249">
        <v>276272.87989222759</v>
      </c>
      <c r="P24" s="249">
        <v>251227.91898003389</v>
      </c>
      <c r="Q24" s="249">
        <v>266985.72639537568</v>
      </c>
      <c r="R24" s="249">
        <v>281686.78509222751</v>
      </c>
      <c r="S24" s="249">
        <v>241826.28352393716</v>
      </c>
      <c r="T24" s="249">
        <v>253659.94138003391</v>
      </c>
      <c r="U24" s="249">
        <v>266884.2643960389</v>
      </c>
      <c r="V24" s="249">
        <v>265988.21763633075</v>
      </c>
      <c r="W24" s="249">
        <v>252795.34258005398</v>
      </c>
      <c r="X24" s="249">
        <v>279323.57605591341</v>
      </c>
      <c r="Y24" s="249">
        <v>252238.03578003391</v>
      </c>
      <c r="Z24" s="249">
        <v>265489.78535793093</v>
      </c>
      <c r="AA24" s="248">
        <v>3154378.7570701381</v>
      </c>
      <c r="AB24" s="249">
        <v>6193969.0270751752</v>
      </c>
      <c r="AC24" s="249">
        <v>5685476.4183790134</v>
      </c>
      <c r="AD24" s="249">
        <v>5968742.9445009818</v>
      </c>
      <c r="AE24" s="249">
        <v>6257425.2682252172</v>
      </c>
      <c r="AF24" s="249">
        <v>5421992.7606831584</v>
      </c>
      <c r="AG24" s="249">
        <v>5687643.2511840258</v>
      </c>
      <c r="AH24" s="249">
        <v>5979182.0510450425</v>
      </c>
      <c r="AI24" s="249">
        <v>5982414.7336197244</v>
      </c>
      <c r="AJ24" s="249">
        <v>5704614.991289773</v>
      </c>
      <c r="AK24" s="249">
        <v>6264121.4216823056</v>
      </c>
      <c r="AL24" s="249">
        <v>5711876.2222725302</v>
      </c>
      <c r="AM24" s="249">
        <v>5985927.7805074947</v>
      </c>
      <c r="AN24" s="248">
        <v>70843386.870464444</v>
      </c>
      <c r="AO24" s="249">
        <v>3224847.560702377</v>
      </c>
      <c r="AP24" s="249">
        <v>2944516.8451398341</v>
      </c>
      <c r="AQ24" s="249">
        <v>3164649.7329211179</v>
      </c>
      <c r="AR24" s="249">
        <v>3376573.9407023801</v>
      </c>
      <c r="AS24" s="249">
        <v>2922905.3173585897</v>
      </c>
      <c r="AT24" s="249">
        <v>3031971.6351398504</v>
      </c>
      <c r="AU24" s="249">
        <v>3143576.0429211156</v>
      </c>
      <c r="AV24" s="249">
        <v>3111631.5929210992</v>
      </c>
      <c r="AW24" s="249">
        <v>2975034.1351398514</v>
      </c>
      <c r="AX24" s="249">
        <v>3228756.9007023792</v>
      </c>
      <c r="AY24" s="249">
        <v>2941209.6151398509</v>
      </c>
      <c r="AZ24" s="249">
        <v>3078854.2630211157</v>
      </c>
      <c r="BA24" s="248">
        <v>37144527.581809565</v>
      </c>
    </row>
    <row r="25" spans="1:53" ht="15">
      <c r="A25" s="253" t="s">
        <v>1691</v>
      </c>
      <c r="B25" s="246">
        <v>0</v>
      </c>
      <c r="C25" s="246">
        <v>0</v>
      </c>
      <c r="D25" s="246">
        <v>0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5">
        <v>0</v>
      </c>
      <c r="O25" s="246">
        <v>0</v>
      </c>
      <c r="P25" s="246">
        <v>0</v>
      </c>
      <c r="Q25" s="246">
        <v>0</v>
      </c>
      <c r="R25" s="246">
        <v>0</v>
      </c>
      <c r="S25" s="246">
        <v>0</v>
      </c>
      <c r="T25" s="246">
        <v>0</v>
      </c>
      <c r="U25" s="246">
        <v>0</v>
      </c>
      <c r="V25" s="246">
        <v>0</v>
      </c>
      <c r="W25" s="246">
        <v>0</v>
      </c>
      <c r="X25" s="246">
        <v>0</v>
      </c>
      <c r="Y25" s="246">
        <v>0</v>
      </c>
      <c r="Z25" s="246">
        <v>0</v>
      </c>
      <c r="AA25" s="245">
        <v>0</v>
      </c>
      <c r="AB25" s="246">
        <v>0</v>
      </c>
      <c r="AC25" s="246">
        <v>0</v>
      </c>
      <c r="AD25" s="246">
        <v>0</v>
      </c>
      <c r="AE25" s="246">
        <v>0</v>
      </c>
      <c r="AF25" s="246">
        <v>0</v>
      </c>
      <c r="AG25" s="246">
        <v>0</v>
      </c>
      <c r="AH25" s="246">
        <v>0</v>
      </c>
      <c r="AI25" s="246">
        <v>0</v>
      </c>
      <c r="AJ25" s="246">
        <v>0</v>
      </c>
      <c r="AK25" s="246">
        <v>0</v>
      </c>
      <c r="AL25" s="246">
        <v>0</v>
      </c>
      <c r="AM25" s="246">
        <v>0</v>
      </c>
      <c r="AN25" s="245">
        <v>0</v>
      </c>
      <c r="AO25" s="246">
        <v>0</v>
      </c>
      <c r="AP25" s="246">
        <v>0</v>
      </c>
      <c r="AQ25" s="246">
        <v>0</v>
      </c>
      <c r="AR25" s="246">
        <v>0</v>
      </c>
      <c r="AS25" s="246">
        <v>0</v>
      </c>
      <c r="AT25" s="246">
        <v>0</v>
      </c>
      <c r="AU25" s="246">
        <v>0</v>
      </c>
      <c r="AV25" s="246">
        <v>0</v>
      </c>
      <c r="AW25" s="246">
        <v>0</v>
      </c>
      <c r="AX25" s="246">
        <v>0</v>
      </c>
      <c r="AY25" s="246">
        <v>0</v>
      </c>
      <c r="AZ25" s="246">
        <v>0</v>
      </c>
      <c r="BA25" s="245">
        <v>0</v>
      </c>
    </row>
    <row r="26" spans="1:53" ht="15">
      <c r="A26" s="253" t="s">
        <v>1692</v>
      </c>
      <c r="B26" s="246">
        <v>0</v>
      </c>
      <c r="C26" s="246">
        <v>0</v>
      </c>
      <c r="D26" s="246">
        <v>0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5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246">
        <v>0</v>
      </c>
      <c r="V26" s="246">
        <v>0</v>
      </c>
      <c r="W26" s="246">
        <v>0</v>
      </c>
      <c r="X26" s="246">
        <v>0</v>
      </c>
      <c r="Y26" s="246">
        <v>0</v>
      </c>
      <c r="Z26" s="246">
        <v>0</v>
      </c>
      <c r="AA26" s="245">
        <v>0</v>
      </c>
      <c r="AB26" s="246">
        <v>0</v>
      </c>
      <c r="AC26" s="246">
        <v>0</v>
      </c>
      <c r="AD26" s="246">
        <v>0</v>
      </c>
      <c r="AE26" s="246">
        <v>0</v>
      </c>
      <c r="AF26" s="246">
        <v>0</v>
      </c>
      <c r="AG26" s="246">
        <v>0</v>
      </c>
      <c r="AH26" s="246">
        <v>0</v>
      </c>
      <c r="AI26" s="246">
        <v>0</v>
      </c>
      <c r="AJ26" s="246">
        <v>0</v>
      </c>
      <c r="AK26" s="246">
        <v>0</v>
      </c>
      <c r="AL26" s="246">
        <v>0</v>
      </c>
      <c r="AM26" s="246">
        <v>0</v>
      </c>
      <c r="AN26" s="245">
        <v>0</v>
      </c>
      <c r="AO26" s="246">
        <v>0</v>
      </c>
      <c r="AP26" s="246">
        <v>0</v>
      </c>
      <c r="AQ26" s="246">
        <v>0</v>
      </c>
      <c r="AR26" s="246">
        <v>0</v>
      </c>
      <c r="AS26" s="246">
        <v>0</v>
      </c>
      <c r="AT26" s="246">
        <v>0</v>
      </c>
      <c r="AU26" s="246">
        <v>0</v>
      </c>
      <c r="AV26" s="246">
        <v>0</v>
      </c>
      <c r="AW26" s="246">
        <v>0</v>
      </c>
      <c r="AX26" s="246">
        <v>0</v>
      </c>
      <c r="AY26" s="246">
        <v>0</v>
      </c>
      <c r="AZ26" s="246">
        <v>0</v>
      </c>
      <c r="BA26" s="245">
        <v>0</v>
      </c>
    </row>
    <row r="27" spans="1:53" ht="15">
      <c r="A27" s="378" t="s">
        <v>1693</v>
      </c>
      <c r="B27" s="246">
        <v>12948.187611528256</v>
      </c>
      <c r="C27" s="246">
        <v>12111.637306351651</v>
      </c>
      <c r="D27" s="246">
        <v>12665.442417910241</v>
      </c>
      <c r="E27" s="246">
        <v>13592.692219782417</v>
      </c>
      <c r="F27" s="246">
        <v>11454.99423299682</v>
      </c>
      <c r="G27" s="246">
        <v>12076.54593947351</v>
      </c>
      <c r="H27" s="246">
        <v>12546.17910125342</v>
      </c>
      <c r="I27" s="246">
        <v>13023.060004342691</v>
      </c>
      <c r="J27" s="246">
        <v>11763.648156489544</v>
      </c>
      <c r="K27" s="246">
        <v>12319.72459760898</v>
      </c>
      <c r="L27" s="246">
        <v>11487.004268663721</v>
      </c>
      <c r="M27" s="246">
        <v>12254.408123701702</v>
      </c>
      <c r="N27" s="245">
        <v>148243.52398010294</v>
      </c>
      <c r="O27" s="246">
        <v>5599.5102047111486</v>
      </c>
      <c r="P27" s="246">
        <v>5086.5676617443614</v>
      </c>
      <c r="Q27" s="246">
        <v>5402.3156635534951</v>
      </c>
      <c r="R27" s="246">
        <v>5698.5302651705506</v>
      </c>
      <c r="S27" s="246">
        <v>4886.9542877998847</v>
      </c>
      <c r="T27" s="246">
        <v>5130.9673579532846</v>
      </c>
      <c r="U27" s="246">
        <v>5400.171923070443</v>
      </c>
      <c r="V27" s="246">
        <v>5384.0339152124234</v>
      </c>
      <c r="W27" s="246">
        <v>5115.4937985076676</v>
      </c>
      <c r="X27" s="246">
        <v>5655.5844925435849</v>
      </c>
      <c r="Y27" s="246">
        <v>5105.1157991570481</v>
      </c>
      <c r="Z27" s="246">
        <v>5374.8998465574559</v>
      </c>
      <c r="AA27" s="245">
        <v>63840.145215981349</v>
      </c>
      <c r="AB27" s="246">
        <v>113428.2143713097</v>
      </c>
      <c r="AC27" s="246">
        <v>103897.35909519918</v>
      </c>
      <c r="AD27" s="246">
        <v>109305.18942206795</v>
      </c>
      <c r="AE27" s="246">
        <v>114610.06433198808</v>
      </c>
      <c r="AF27" s="246">
        <v>99255.872905130149</v>
      </c>
      <c r="AG27" s="246">
        <v>104139.12336586844</v>
      </c>
      <c r="AH27" s="246">
        <v>109496.28938809779</v>
      </c>
      <c r="AI27" s="246">
        <v>109353.36951577643</v>
      </c>
      <c r="AJ27" s="246">
        <v>104449.8107742195</v>
      </c>
      <c r="AK27" s="246">
        <v>114732.64519585593</v>
      </c>
      <c r="AL27" s="246">
        <v>104582.73603830059</v>
      </c>
      <c r="AM27" s="246">
        <v>109619.77779830608</v>
      </c>
      <c r="AN27" s="245">
        <v>1296870.4522021199</v>
      </c>
      <c r="AO27" s="246">
        <v>59034.578936465492</v>
      </c>
      <c r="AP27" s="246">
        <v>53902.799698941359</v>
      </c>
      <c r="AQ27" s="246">
        <v>57932.587803841991</v>
      </c>
      <c r="AR27" s="246">
        <v>61812.106490327125</v>
      </c>
      <c r="AS27" s="246">
        <v>53507.175589979859</v>
      </c>
      <c r="AT27" s="246">
        <v>55503.761172761697</v>
      </c>
      <c r="AU27" s="246">
        <v>57546.809439944147</v>
      </c>
      <c r="AV27" s="246">
        <v>56962.029192316812</v>
      </c>
      <c r="AW27" s="246">
        <v>54461.454125707707</v>
      </c>
      <c r="AX27" s="246">
        <v>59106.143944260548</v>
      </c>
      <c r="AY27" s="246">
        <v>53842.257013800445</v>
      </c>
      <c r="AZ27" s="246">
        <v>56362.002111072172</v>
      </c>
      <c r="BA27" s="245">
        <v>679973.70551941928</v>
      </c>
    </row>
    <row r="28" spans="1:53" ht="15">
      <c r="A28" s="253" t="s">
        <v>1694</v>
      </c>
      <c r="B28" s="246">
        <v>6814.83558501487</v>
      </c>
      <c r="C28" s="246">
        <v>6374.5459507113974</v>
      </c>
      <c r="D28" s="246">
        <v>6666.0223252159167</v>
      </c>
      <c r="E28" s="246">
        <v>7154.048536727586</v>
      </c>
      <c r="F28" s="246">
        <v>6028.9443331562225</v>
      </c>
      <c r="G28" s="246">
        <v>6356.0768102492157</v>
      </c>
      <c r="H28" s="246">
        <v>6603.2521585544309</v>
      </c>
      <c r="I28" s="246">
        <v>6854.2421075487855</v>
      </c>
      <c r="J28" s="246">
        <v>6191.3937665734438</v>
      </c>
      <c r="K28" s="246">
        <v>6484.0655776889344</v>
      </c>
      <c r="L28" s="246">
        <v>6045.791720349328</v>
      </c>
      <c r="M28" s="246">
        <v>6449.6884861587896</v>
      </c>
      <c r="N28" s="245">
        <v>78022.907357948934</v>
      </c>
      <c r="O28" s="246">
        <v>3613.2419405603659</v>
      </c>
      <c r="P28" s="246">
        <v>3297.8214109159248</v>
      </c>
      <c r="Q28" s="246">
        <v>3512.1758198600405</v>
      </c>
      <c r="R28" s="246">
        <v>3708.4199949369304</v>
      </c>
      <c r="S28" s="246">
        <v>3195.4822203277981</v>
      </c>
      <c r="T28" s="246">
        <v>3340.7634143885807</v>
      </c>
      <c r="U28" s="246">
        <v>3511.0475353952761</v>
      </c>
      <c r="V28" s="246">
        <v>3494.7243501249231</v>
      </c>
      <c r="W28" s="246">
        <v>3324.7899388089672</v>
      </c>
      <c r="X28" s="246">
        <v>3666.2432144021468</v>
      </c>
      <c r="Y28" s="246">
        <v>3315.413085425575</v>
      </c>
      <c r="Z28" s="246">
        <v>3486.0021971076658</v>
      </c>
      <c r="AA28" s="245">
        <v>41466.125122254198</v>
      </c>
      <c r="AB28" s="246">
        <v>108702.03877250514</v>
      </c>
      <c r="AC28" s="246">
        <v>99568.302466232519</v>
      </c>
      <c r="AD28" s="246">
        <v>104750.80652948182</v>
      </c>
      <c r="AE28" s="246">
        <v>109834.64498482191</v>
      </c>
      <c r="AF28" s="246">
        <v>95120.211534083108</v>
      </c>
      <c r="AG28" s="246">
        <v>99799.993225623868</v>
      </c>
      <c r="AH28" s="246">
        <v>104933.94399692705</v>
      </c>
      <c r="AI28" s="246">
        <v>104796.97911928569</v>
      </c>
      <c r="AJ28" s="246">
        <v>100097.73532529369</v>
      </c>
      <c r="AK28" s="246">
        <v>109952.11831269533</v>
      </c>
      <c r="AL28" s="246">
        <v>100225.12203670471</v>
      </c>
      <c r="AM28" s="246">
        <v>105052.28705670996</v>
      </c>
      <c r="AN28" s="245">
        <v>1242834.1833603643</v>
      </c>
      <c r="AO28" s="246">
        <v>56574.804814112758</v>
      </c>
      <c r="AP28" s="246">
        <v>51656.849711485469</v>
      </c>
      <c r="AQ28" s="246">
        <v>55518.72997868192</v>
      </c>
      <c r="AR28" s="246">
        <v>59236.602053230163</v>
      </c>
      <c r="AS28" s="246">
        <v>51277.70994039737</v>
      </c>
      <c r="AT28" s="246">
        <v>53191.104457229951</v>
      </c>
      <c r="AU28" s="246">
        <v>55149.025713279814</v>
      </c>
      <c r="AV28" s="246">
        <v>54588.611309303611</v>
      </c>
      <c r="AW28" s="246">
        <v>52192.22687046988</v>
      </c>
      <c r="AX28" s="246">
        <v>56643.387946583047</v>
      </c>
      <c r="AY28" s="246">
        <v>51598.829638225434</v>
      </c>
      <c r="AZ28" s="246">
        <v>54013.585356444164</v>
      </c>
      <c r="BA28" s="245">
        <v>651641.46778944356</v>
      </c>
    </row>
    <row r="29" spans="1:53" ht="15">
      <c r="A29" s="378" t="s">
        <v>1695</v>
      </c>
      <c r="B29" s="246">
        <v>0</v>
      </c>
      <c r="C29" s="246">
        <v>0</v>
      </c>
      <c r="D29" s="246">
        <v>0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5">
        <v>0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46">
        <v>0</v>
      </c>
      <c r="V29" s="246">
        <v>0</v>
      </c>
      <c r="W29" s="246">
        <v>0</v>
      </c>
      <c r="X29" s="246">
        <v>0</v>
      </c>
      <c r="Y29" s="246">
        <v>0</v>
      </c>
      <c r="Z29" s="246">
        <v>0</v>
      </c>
      <c r="AA29" s="245">
        <v>0</v>
      </c>
      <c r="AB29" s="246">
        <v>0</v>
      </c>
      <c r="AC29" s="246">
        <v>0</v>
      </c>
      <c r="AD29" s="246">
        <v>0</v>
      </c>
      <c r="AE29" s="246">
        <v>0</v>
      </c>
      <c r="AF29" s="246">
        <v>0</v>
      </c>
      <c r="AG29" s="246">
        <v>0</v>
      </c>
      <c r="AH29" s="246">
        <v>0</v>
      </c>
      <c r="AI29" s="246">
        <v>0</v>
      </c>
      <c r="AJ29" s="246">
        <v>0</v>
      </c>
      <c r="AK29" s="246">
        <v>0</v>
      </c>
      <c r="AL29" s="246">
        <v>0</v>
      </c>
      <c r="AM29" s="246">
        <v>0</v>
      </c>
      <c r="AN29" s="245">
        <v>0</v>
      </c>
      <c r="AO29" s="246">
        <v>0</v>
      </c>
      <c r="AP29" s="246">
        <v>0</v>
      </c>
      <c r="AQ29" s="246">
        <v>0</v>
      </c>
      <c r="AR29" s="246">
        <v>0</v>
      </c>
      <c r="AS29" s="246">
        <v>0</v>
      </c>
      <c r="AT29" s="246">
        <v>0</v>
      </c>
      <c r="AU29" s="246">
        <v>0</v>
      </c>
      <c r="AV29" s="246">
        <v>0</v>
      </c>
      <c r="AW29" s="246">
        <v>0</v>
      </c>
      <c r="AX29" s="246">
        <v>0</v>
      </c>
      <c r="AY29" s="246">
        <v>0</v>
      </c>
      <c r="AZ29" s="246">
        <v>0</v>
      </c>
      <c r="BA29" s="245">
        <v>0</v>
      </c>
    </row>
    <row r="30" spans="1:53" ht="15">
      <c r="A30" s="253" t="s">
        <v>1696</v>
      </c>
      <c r="B30" s="246">
        <v>0</v>
      </c>
      <c r="C30" s="246">
        <v>0</v>
      </c>
      <c r="D30" s="246">
        <v>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5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0</v>
      </c>
      <c r="X30" s="246">
        <v>0</v>
      </c>
      <c r="Y30" s="246">
        <v>0</v>
      </c>
      <c r="Z30" s="246">
        <v>0</v>
      </c>
      <c r="AA30" s="245">
        <v>0</v>
      </c>
      <c r="AB30" s="246">
        <v>0</v>
      </c>
      <c r="AC30" s="246">
        <v>0</v>
      </c>
      <c r="AD30" s="246">
        <v>0</v>
      </c>
      <c r="AE30" s="246">
        <v>0</v>
      </c>
      <c r="AF30" s="246">
        <v>0</v>
      </c>
      <c r="AG30" s="246">
        <v>0</v>
      </c>
      <c r="AH30" s="246">
        <v>0</v>
      </c>
      <c r="AI30" s="246">
        <v>0</v>
      </c>
      <c r="AJ30" s="246">
        <v>0</v>
      </c>
      <c r="AK30" s="246">
        <v>0</v>
      </c>
      <c r="AL30" s="246">
        <v>0</v>
      </c>
      <c r="AM30" s="246">
        <v>0</v>
      </c>
      <c r="AN30" s="245">
        <v>0</v>
      </c>
      <c r="AO30" s="246">
        <v>0</v>
      </c>
      <c r="AP30" s="246">
        <v>0</v>
      </c>
      <c r="AQ30" s="246">
        <v>0</v>
      </c>
      <c r="AR30" s="246">
        <v>0</v>
      </c>
      <c r="AS30" s="246">
        <v>0</v>
      </c>
      <c r="AT30" s="246">
        <v>0</v>
      </c>
      <c r="AU30" s="246">
        <v>0</v>
      </c>
      <c r="AV30" s="246">
        <v>0</v>
      </c>
      <c r="AW30" s="246">
        <v>0</v>
      </c>
      <c r="AX30" s="246">
        <v>0</v>
      </c>
      <c r="AY30" s="246">
        <v>0</v>
      </c>
      <c r="AZ30" s="246">
        <v>0</v>
      </c>
      <c r="BA30" s="245">
        <v>0</v>
      </c>
    </row>
    <row r="31" spans="1:53" ht="15">
      <c r="A31" s="253" t="s">
        <v>1697</v>
      </c>
      <c r="B31" s="246">
        <v>0</v>
      </c>
      <c r="C31" s="246">
        <v>0</v>
      </c>
      <c r="D31" s="246">
        <v>0</v>
      </c>
      <c r="E31" s="246">
        <v>0</v>
      </c>
      <c r="F31" s="246">
        <v>0</v>
      </c>
      <c r="G31" s="246">
        <v>0</v>
      </c>
      <c r="H31" s="246">
        <v>0</v>
      </c>
      <c r="I31" s="246">
        <v>0</v>
      </c>
      <c r="J31" s="246">
        <v>0</v>
      </c>
      <c r="K31" s="246">
        <v>0</v>
      </c>
      <c r="L31" s="246">
        <v>0</v>
      </c>
      <c r="M31" s="246">
        <v>0</v>
      </c>
      <c r="N31" s="245">
        <v>0</v>
      </c>
      <c r="O31" s="246">
        <v>0</v>
      </c>
      <c r="P31" s="246">
        <v>0</v>
      </c>
      <c r="Q31" s="246">
        <v>0</v>
      </c>
      <c r="R31" s="246">
        <v>0</v>
      </c>
      <c r="S31" s="246">
        <v>0</v>
      </c>
      <c r="T31" s="246">
        <v>0</v>
      </c>
      <c r="U31" s="246">
        <v>0</v>
      </c>
      <c r="V31" s="246">
        <v>0</v>
      </c>
      <c r="W31" s="246">
        <v>0</v>
      </c>
      <c r="X31" s="246">
        <v>0</v>
      </c>
      <c r="Y31" s="246">
        <v>0</v>
      </c>
      <c r="Z31" s="246">
        <v>0</v>
      </c>
      <c r="AA31" s="245">
        <v>0</v>
      </c>
      <c r="AB31" s="246">
        <v>0</v>
      </c>
      <c r="AC31" s="246">
        <v>0</v>
      </c>
      <c r="AD31" s="246">
        <v>0</v>
      </c>
      <c r="AE31" s="246">
        <v>0</v>
      </c>
      <c r="AF31" s="246">
        <v>0</v>
      </c>
      <c r="AG31" s="246">
        <v>0</v>
      </c>
      <c r="AH31" s="246">
        <v>0</v>
      </c>
      <c r="AI31" s="246">
        <v>0</v>
      </c>
      <c r="AJ31" s="246">
        <v>0</v>
      </c>
      <c r="AK31" s="246">
        <v>0</v>
      </c>
      <c r="AL31" s="246">
        <v>0</v>
      </c>
      <c r="AM31" s="246">
        <v>0</v>
      </c>
      <c r="AN31" s="245">
        <v>0</v>
      </c>
      <c r="AO31" s="246">
        <v>0</v>
      </c>
      <c r="AP31" s="246">
        <v>0</v>
      </c>
      <c r="AQ31" s="246">
        <v>0</v>
      </c>
      <c r="AR31" s="246">
        <v>0</v>
      </c>
      <c r="AS31" s="246">
        <v>0</v>
      </c>
      <c r="AT31" s="246">
        <v>0</v>
      </c>
      <c r="AU31" s="246">
        <v>0</v>
      </c>
      <c r="AV31" s="246">
        <v>0</v>
      </c>
      <c r="AW31" s="246">
        <v>0</v>
      </c>
      <c r="AX31" s="246">
        <v>0</v>
      </c>
      <c r="AY31" s="246">
        <v>0</v>
      </c>
      <c r="AZ31" s="246">
        <v>0</v>
      </c>
      <c r="BA31" s="245">
        <v>0</v>
      </c>
    </row>
    <row r="32" spans="1:53" ht="15">
      <c r="A32" s="253" t="s">
        <v>1698</v>
      </c>
      <c r="B32" s="246">
        <v>0</v>
      </c>
      <c r="C32" s="246">
        <v>0</v>
      </c>
      <c r="D32" s="246">
        <v>0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5">
        <v>0</v>
      </c>
      <c r="O32" s="246">
        <v>22335</v>
      </c>
      <c r="P32" s="246">
        <v>22335</v>
      </c>
      <c r="Q32" s="246">
        <v>22335</v>
      </c>
      <c r="R32" s="246">
        <v>22335</v>
      </c>
      <c r="S32" s="246">
        <v>22335</v>
      </c>
      <c r="T32" s="246">
        <v>22335</v>
      </c>
      <c r="U32" s="246">
        <v>22335</v>
      </c>
      <c r="V32" s="246">
        <v>22335</v>
      </c>
      <c r="W32" s="246">
        <v>22335</v>
      </c>
      <c r="X32" s="246">
        <v>22335</v>
      </c>
      <c r="Y32" s="246">
        <v>22335</v>
      </c>
      <c r="Z32" s="246">
        <v>22335</v>
      </c>
      <c r="AA32" s="245">
        <v>268020</v>
      </c>
      <c r="AB32" s="246">
        <v>9885</v>
      </c>
      <c r="AC32" s="246">
        <v>9885</v>
      </c>
      <c r="AD32" s="246">
        <v>9885</v>
      </c>
      <c r="AE32" s="246">
        <v>9885</v>
      </c>
      <c r="AF32" s="246">
        <v>9885</v>
      </c>
      <c r="AG32" s="246">
        <v>9885</v>
      </c>
      <c r="AH32" s="246">
        <v>9885</v>
      </c>
      <c r="AI32" s="246">
        <v>9885</v>
      </c>
      <c r="AJ32" s="246">
        <v>9885</v>
      </c>
      <c r="AK32" s="246">
        <v>9885</v>
      </c>
      <c r="AL32" s="246">
        <v>9885</v>
      </c>
      <c r="AM32" s="246">
        <v>9885</v>
      </c>
      <c r="AN32" s="245">
        <v>118620</v>
      </c>
      <c r="AO32" s="246">
        <v>0</v>
      </c>
      <c r="AP32" s="246">
        <v>0</v>
      </c>
      <c r="AQ32" s="246">
        <v>0</v>
      </c>
      <c r="AR32" s="246">
        <v>0</v>
      </c>
      <c r="AS32" s="246">
        <v>0</v>
      </c>
      <c r="AT32" s="246">
        <v>0</v>
      </c>
      <c r="AU32" s="246">
        <v>0</v>
      </c>
      <c r="AV32" s="246">
        <v>0</v>
      </c>
      <c r="AW32" s="246">
        <v>0</v>
      </c>
      <c r="AX32" s="246">
        <v>0</v>
      </c>
      <c r="AY32" s="246">
        <v>0</v>
      </c>
      <c r="AZ32" s="246">
        <v>0</v>
      </c>
      <c r="BA32" s="245">
        <v>0</v>
      </c>
    </row>
    <row r="33" spans="1:53" ht="15">
      <c r="A33" s="253" t="s">
        <v>1699</v>
      </c>
      <c r="B33" s="246">
        <v>0</v>
      </c>
      <c r="C33" s="246">
        <v>0</v>
      </c>
      <c r="D33" s="246">
        <v>0</v>
      </c>
      <c r="E33" s="246">
        <v>0</v>
      </c>
      <c r="F33" s="246">
        <v>0</v>
      </c>
      <c r="G33" s="246">
        <v>0</v>
      </c>
      <c r="H33" s="246">
        <v>0</v>
      </c>
      <c r="I33" s="246">
        <v>0</v>
      </c>
      <c r="J33" s="246">
        <v>0</v>
      </c>
      <c r="K33" s="246">
        <v>0</v>
      </c>
      <c r="L33" s="246">
        <v>0</v>
      </c>
      <c r="M33" s="246">
        <v>0</v>
      </c>
      <c r="N33" s="245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5">
        <v>0</v>
      </c>
      <c r="AB33" s="246">
        <v>0</v>
      </c>
      <c r="AC33" s="246">
        <v>0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6">
        <v>0</v>
      </c>
      <c r="AK33" s="246">
        <v>0</v>
      </c>
      <c r="AL33" s="246">
        <v>0</v>
      </c>
      <c r="AM33" s="246">
        <v>0</v>
      </c>
      <c r="AN33" s="245">
        <v>0</v>
      </c>
      <c r="AO33" s="246">
        <v>0</v>
      </c>
      <c r="AP33" s="246">
        <v>0</v>
      </c>
      <c r="AQ33" s="246">
        <v>0</v>
      </c>
      <c r="AR33" s="246">
        <v>0</v>
      </c>
      <c r="AS33" s="246">
        <v>0</v>
      </c>
      <c r="AT33" s="246">
        <v>0</v>
      </c>
      <c r="AU33" s="246">
        <v>0</v>
      </c>
      <c r="AV33" s="246">
        <v>0</v>
      </c>
      <c r="AW33" s="246">
        <v>0</v>
      </c>
      <c r="AX33" s="246">
        <v>0</v>
      </c>
      <c r="AY33" s="246">
        <v>0</v>
      </c>
      <c r="AZ33" s="246">
        <v>0</v>
      </c>
      <c r="BA33" s="245">
        <v>0</v>
      </c>
    </row>
    <row r="34" spans="1:53" ht="15">
      <c r="A34" s="253" t="s">
        <v>1700</v>
      </c>
      <c r="B34" s="246">
        <v>0</v>
      </c>
      <c r="C34" s="246">
        <v>0</v>
      </c>
      <c r="D34" s="246">
        <v>0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6">
        <v>0</v>
      </c>
      <c r="N34" s="245">
        <v>0</v>
      </c>
      <c r="O34" s="246">
        <v>0</v>
      </c>
      <c r="P34" s="246">
        <v>0</v>
      </c>
      <c r="Q34" s="246">
        <v>0</v>
      </c>
      <c r="R34" s="246">
        <v>0</v>
      </c>
      <c r="S34" s="246">
        <v>0</v>
      </c>
      <c r="T34" s="246">
        <v>0</v>
      </c>
      <c r="U34" s="246">
        <v>0</v>
      </c>
      <c r="V34" s="246">
        <v>0</v>
      </c>
      <c r="W34" s="246">
        <v>0</v>
      </c>
      <c r="X34" s="246">
        <v>0</v>
      </c>
      <c r="Y34" s="246">
        <v>0</v>
      </c>
      <c r="Z34" s="246">
        <v>0</v>
      </c>
      <c r="AA34" s="245">
        <v>0</v>
      </c>
      <c r="AB34" s="246">
        <v>0</v>
      </c>
      <c r="AC34" s="246">
        <v>0</v>
      </c>
      <c r="AD34" s="246">
        <v>0</v>
      </c>
      <c r="AE34" s="246">
        <v>0</v>
      </c>
      <c r="AF34" s="246">
        <v>0</v>
      </c>
      <c r="AG34" s="246">
        <v>0</v>
      </c>
      <c r="AH34" s="246">
        <v>0</v>
      </c>
      <c r="AI34" s="246">
        <v>0</v>
      </c>
      <c r="AJ34" s="246">
        <v>0</v>
      </c>
      <c r="AK34" s="246">
        <v>0</v>
      </c>
      <c r="AL34" s="246">
        <v>0</v>
      </c>
      <c r="AM34" s="246">
        <v>0</v>
      </c>
      <c r="AN34" s="245">
        <v>0</v>
      </c>
      <c r="AO34" s="246">
        <v>0</v>
      </c>
      <c r="AP34" s="246">
        <v>0</v>
      </c>
      <c r="AQ34" s="246">
        <v>0</v>
      </c>
      <c r="AR34" s="246">
        <v>0</v>
      </c>
      <c r="AS34" s="246">
        <v>0</v>
      </c>
      <c r="AT34" s="246">
        <v>0</v>
      </c>
      <c r="AU34" s="246">
        <v>0</v>
      </c>
      <c r="AV34" s="246">
        <v>0</v>
      </c>
      <c r="AW34" s="246">
        <v>0</v>
      </c>
      <c r="AX34" s="246">
        <v>0</v>
      </c>
      <c r="AY34" s="246">
        <v>0</v>
      </c>
      <c r="AZ34" s="246">
        <v>0</v>
      </c>
      <c r="BA34" s="245">
        <v>0</v>
      </c>
    </row>
    <row r="35" spans="1:53" ht="15">
      <c r="A35" s="253" t="s">
        <v>1701</v>
      </c>
      <c r="B35" s="246">
        <v>0</v>
      </c>
      <c r="C35" s="246">
        <v>0</v>
      </c>
      <c r="D35" s="246">
        <v>0</v>
      </c>
      <c r="E35" s="246">
        <v>0</v>
      </c>
      <c r="F35" s="246">
        <v>0</v>
      </c>
      <c r="G35" s="246">
        <v>0</v>
      </c>
      <c r="H35" s="246">
        <v>0</v>
      </c>
      <c r="I35" s="246">
        <v>0</v>
      </c>
      <c r="J35" s="246">
        <v>0</v>
      </c>
      <c r="K35" s="246">
        <v>0</v>
      </c>
      <c r="L35" s="246">
        <v>0</v>
      </c>
      <c r="M35" s="246">
        <v>0</v>
      </c>
      <c r="N35" s="245">
        <v>0</v>
      </c>
      <c r="O35" s="246">
        <v>0</v>
      </c>
      <c r="P35" s="246">
        <v>0</v>
      </c>
      <c r="Q35" s="246">
        <v>0</v>
      </c>
      <c r="R35" s="246">
        <v>0</v>
      </c>
      <c r="S35" s="246">
        <v>0</v>
      </c>
      <c r="T35" s="246">
        <v>0</v>
      </c>
      <c r="U35" s="246">
        <v>0</v>
      </c>
      <c r="V35" s="246">
        <v>0</v>
      </c>
      <c r="W35" s="246">
        <v>0</v>
      </c>
      <c r="X35" s="246">
        <v>0</v>
      </c>
      <c r="Y35" s="246">
        <v>0</v>
      </c>
      <c r="Z35" s="246">
        <v>0</v>
      </c>
      <c r="AA35" s="245">
        <v>0</v>
      </c>
      <c r="AB35" s="246">
        <v>0</v>
      </c>
      <c r="AC35" s="246">
        <v>0</v>
      </c>
      <c r="AD35" s="246">
        <v>0</v>
      </c>
      <c r="AE35" s="246">
        <v>0</v>
      </c>
      <c r="AF35" s="246">
        <v>0</v>
      </c>
      <c r="AG35" s="246">
        <v>0</v>
      </c>
      <c r="AH35" s="246">
        <v>0</v>
      </c>
      <c r="AI35" s="246">
        <v>0</v>
      </c>
      <c r="AJ35" s="246">
        <v>0</v>
      </c>
      <c r="AK35" s="246">
        <v>0</v>
      </c>
      <c r="AL35" s="246">
        <v>0</v>
      </c>
      <c r="AM35" s="246">
        <v>0</v>
      </c>
      <c r="AN35" s="245">
        <v>0</v>
      </c>
      <c r="AO35" s="246">
        <v>0</v>
      </c>
      <c r="AP35" s="246">
        <v>0</v>
      </c>
      <c r="AQ35" s="246">
        <v>0</v>
      </c>
      <c r="AR35" s="246">
        <v>0</v>
      </c>
      <c r="AS35" s="246">
        <v>0</v>
      </c>
      <c r="AT35" s="246">
        <v>0</v>
      </c>
      <c r="AU35" s="246">
        <v>0</v>
      </c>
      <c r="AV35" s="246">
        <v>0</v>
      </c>
      <c r="AW35" s="246">
        <v>0</v>
      </c>
      <c r="AX35" s="246">
        <v>0</v>
      </c>
      <c r="AY35" s="246">
        <v>0</v>
      </c>
      <c r="AZ35" s="246">
        <v>0</v>
      </c>
      <c r="BA35" s="245">
        <v>0</v>
      </c>
    </row>
    <row r="36" spans="1:53" ht="15">
      <c r="A36" s="253" t="s">
        <v>1702</v>
      </c>
      <c r="B36" s="246">
        <v>0</v>
      </c>
      <c r="C36" s="246">
        <v>0</v>
      </c>
      <c r="D36" s="246">
        <v>0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5">
        <v>0</v>
      </c>
      <c r="O36" s="246">
        <v>0</v>
      </c>
      <c r="P36" s="246">
        <v>0</v>
      </c>
      <c r="Q36" s="246">
        <v>0</v>
      </c>
      <c r="R36" s="246">
        <v>0</v>
      </c>
      <c r="S36" s="246">
        <v>0</v>
      </c>
      <c r="T36" s="246">
        <v>0</v>
      </c>
      <c r="U36" s="246">
        <v>0</v>
      </c>
      <c r="V36" s="246">
        <v>0</v>
      </c>
      <c r="W36" s="246">
        <v>0</v>
      </c>
      <c r="X36" s="246">
        <v>0</v>
      </c>
      <c r="Y36" s="246">
        <v>0</v>
      </c>
      <c r="Z36" s="246">
        <v>0</v>
      </c>
      <c r="AA36" s="245">
        <v>0</v>
      </c>
      <c r="AB36" s="246">
        <v>0</v>
      </c>
      <c r="AC36" s="246">
        <v>0</v>
      </c>
      <c r="AD36" s="246">
        <v>0</v>
      </c>
      <c r="AE36" s="246">
        <v>0</v>
      </c>
      <c r="AF36" s="246">
        <v>0</v>
      </c>
      <c r="AG36" s="246">
        <v>0</v>
      </c>
      <c r="AH36" s="246">
        <v>0</v>
      </c>
      <c r="AI36" s="246">
        <v>0</v>
      </c>
      <c r="AJ36" s="246">
        <v>0</v>
      </c>
      <c r="AK36" s="246">
        <v>0</v>
      </c>
      <c r="AL36" s="246">
        <v>0</v>
      </c>
      <c r="AM36" s="246">
        <v>0</v>
      </c>
      <c r="AN36" s="245">
        <v>0</v>
      </c>
      <c r="AO36" s="246">
        <v>0</v>
      </c>
      <c r="AP36" s="246">
        <v>0</v>
      </c>
      <c r="AQ36" s="246">
        <v>0</v>
      </c>
      <c r="AR36" s="246">
        <v>0</v>
      </c>
      <c r="AS36" s="246">
        <v>0</v>
      </c>
      <c r="AT36" s="246">
        <v>0</v>
      </c>
      <c r="AU36" s="246">
        <v>0</v>
      </c>
      <c r="AV36" s="246">
        <v>0</v>
      </c>
      <c r="AW36" s="246">
        <v>0</v>
      </c>
      <c r="AX36" s="246">
        <v>0</v>
      </c>
      <c r="AY36" s="246">
        <v>0</v>
      </c>
      <c r="AZ36" s="246">
        <v>0</v>
      </c>
      <c r="BA36" s="245">
        <v>0</v>
      </c>
    </row>
    <row r="37" spans="1:53" ht="15">
      <c r="A37" s="253" t="s">
        <v>1703</v>
      </c>
      <c r="B37" s="246">
        <v>0</v>
      </c>
      <c r="C37" s="246">
        <v>0</v>
      </c>
      <c r="D37" s="246">
        <v>0</v>
      </c>
      <c r="E37" s="246">
        <v>0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246">
        <v>0</v>
      </c>
      <c r="L37" s="246">
        <v>0</v>
      </c>
      <c r="M37" s="246">
        <v>0</v>
      </c>
      <c r="N37" s="245">
        <v>0</v>
      </c>
      <c r="O37" s="246">
        <v>0</v>
      </c>
      <c r="P37" s="246">
        <v>0</v>
      </c>
      <c r="Q37" s="246">
        <v>0</v>
      </c>
      <c r="R37" s="246">
        <v>0</v>
      </c>
      <c r="S37" s="246">
        <v>0</v>
      </c>
      <c r="T37" s="246">
        <v>0</v>
      </c>
      <c r="U37" s="246">
        <v>0</v>
      </c>
      <c r="V37" s="246">
        <v>0</v>
      </c>
      <c r="W37" s="246">
        <v>0</v>
      </c>
      <c r="X37" s="246">
        <v>0</v>
      </c>
      <c r="Y37" s="246">
        <v>0</v>
      </c>
      <c r="Z37" s="246">
        <v>0</v>
      </c>
      <c r="AA37" s="245">
        <v>0</v>
      </c>
      <c r="AB37" s="246">
        <v>0</v>
      </c>
      <c r="AC37" s="246">
        <v>0</v>
      </c>
      <c r="AD37" s="246">
        <v>0</v>
      </c>
      <c r="AE37" s="246">
        <v>0</v>
      </c>
      <c r="AF37" s="246">
        <v>0</v>
      </c>
      <c r="AG37" s="246">
        <v>0</v>
      </c>
      <c r="AH37" s="246">
        <v>0</v>
      </c>
      <c r="AI37" s="246">
        <v>0</v>
      </c>
      <c r="AJ37" s="246">
        <v>0</v>
      </c>
      <c r="AK37" s="246">
        <v>0</v>
      </c>
      <c r="AL37" s="246">
        <v>0</v>
      </c>
      <c r="AM37" s="246">
        <v>0</v>
      </c>
      <c r="AN37" s="245">
        <v>0</v>
      </c>
      <c r="AO37" s="246">
        <v>0</v>
      </c>
      <c r="AP37" s="246">
        <v>0</v>
      </c>
      <c r="AQ37" s="246">
        <v>0</v>
      </c>
      <c r="AR37" s="246">
        <v>0</v>
      </c>
      <c r="AS37" s="246">
        <v>0</v>
      </c>
      <c r="AT37" s="246">
        <v>0</v>
      </c>
      <c r="AU37" s="246">
        <v>0</v>
      </c>
      <c r="AV37" s="246">
        <v>0</v>
      </c>
      <c r="AW37" s="246">
        <v>0</v>
      </c>
      <c r="AX37" s="246">
        <v>0</v>
      </c>
      <c r="AY37" s="246">
        <v>0</v>
      </c>
      <c r="AZ37" s="246">
        <v>0</v>
      </c>
      <c r="BA37" s="245">
        <v>0</v>
      </c>
    </row>
    <row r="38" spans="1:53" ht="15">
      <c r="A38" s="253" t="s">
        <v>1704</v>
      </c>
      <c r="B38" s="246">
        <v>0</v>
      </c>
      <c r="C38" s="246">
        <v>0</v>
      </c>
      <c r="D38" s="246">
        <v>0</v>
      </c>
      <c r="E38" s="246">
        <v>0</v>
      </c>
      <c r="F38" s="246">
        <v>0</v>
      </c>
      <c r="G38" s="246">
        <v>0</v>
      </c>
      <c r="H38" s="246">
        <v>0</v>
      </c>
      <c r="I38" s="246">
        <v>0</v>
      </c>
      <c r="J38" s="246">
        <v>0</v>
      </c>
      <c r="K38" s="246">
        <v>0</v>
      </c>
      <c r="L38" s="246">
        <v>0</v>
      </c>
      <c r="M38" s="246">
        <v>0</v>
      </c>
      <c r="N38" s="245">
        <v>0</v>
      </c>
      <c r="O38" s="246">
        <v>0</v>
      </c>
      <c r="P38" s="246">
        <v>0</v>
      </c>
      <c r="Q38" s="246">
        <v>0</v>
      </c>
      <c r="R38" s="246">
        <v>0</v>
      </c>
      <c r="S38" s="246">
        <v>0</v>
      </c>
      <c r="T38" s="246">
        <v>0</v>
      </c>
      <c r="U38" s="246">
        <v>0</v>
      </c>
      <c r="V38" s="246">
        <v>0</v>
      </c>
      <c r="W38" s="246">
        <v>0</v>
      </c>
      <c r="X38" s="246">
        <v>0</v>
      </c>
      <c r="Y38" s="246">
        <v>0</v>
      </c>
      <c r="Z38" s="246">
        <v>0</v>
      </c>
      <c r="AA38" s="245">
        <v>0</v>
      </c>
      <c r="AB38" s="246">
        <v>0</v>
      </c>
      <c r="AC38" s="246">
        <v>0</v>
      </c>
      <c r="AD38" s="246">
        <v>0</v>
      </c>
      <c r="AE38" s="246">
        <v>0</v>
      </c>
      <c r="AF38" s="246">
        <v>0</v>
      </c>
      <c r="AG38" s="246">
        <v>0</v>
      </c>
      <c r="AH38" s="246">
        <v>0</v>
      </c>
      <c r="AI38" s="246">
        <v>0</v>
      </c>
      <c r="AJ38" s="246">
        <v>0</v>
      </c>
      <c r="AK38" s="246">
        <v>0</v>
      </c>
      <c r="AL38" s="246">
        <v>0</v>
      </c>
      <c r="AM38" s="246">
        <v>0</v>
      </c>
      <c r="AN38" s="245">
        <v>0</v>
      </c>
      <c r="AO38" s="246">
        <v>0</v>
      </c>
      <c r="AP38" s="246">
        <v>0</v>
      </c>
      <c r="AQ38" s="246">
        <v>0</v>
      </c>
      <c r="AR38" s="246">
        <v>0</v>
      </c>
      <c r="AS38" s="246">
        <v>0</v>
      </c>
      <c r="AT38" s="246">
        <v>0</v>
      </c>
      <c r="AU38" s="246">
        <v>0</v>
      </c>
      <c r="AV38" s="246">
        <v>0</v>
      </c>
      <c r="AW38" s="246">
        <v>0</v>
      </c>
      <c r="AX38" s="246">
        <v>0</v>
      </c>
      <c r="AY38" s="246">
        <v>0</v>
      </c>
      <c r="AZ38" s="246">
        <v>0</v>
      </c>
      <c r="BA38" s="245">
        <v>0</v>
      </c>
    </row>
    <row r="39" spans="1:53" ht="15">
      <c r="A39" s="253" t="s">
        <v>1705</v>
      </c>
      <c r="B39" s="246">
        <v>0</v>
      </c>
      <c r="C39" s="246">
        <v>0</v>
      </c>
      <c r="D39" s="246">
        <v>0</v>
      </c>
      <c r="E39" s="246">
        <v>0</v>
      </c>
      <c r="F39" s="246">
        <v>0</v>
      </c>
      <c r="G39" s="246">
        <v>0</v>
      </c>
      <c r="H39" s="246">
        <v>0</v>
      </c>
      <c r="I39" s="246">
        <v>0</v>
      </c>
      <c r="J39" s="246">
        <v>0</v>
      </c>
      <c r="K39" s="246">
        <v>0</v>
      </c>
      <c r="L39" s="246">
        <v>0</v>
      </c>
      <c r="M39" s="246">
        <v>0</v>
      </c>
      <c r="N39" s="245">
        <v>0</v>
      </c>
      <c r="O39" s="246">
        <v>0</v>
      </c>
      <c r="P39" s="246">
        <v>0</v>
      </c>
      <c r="Q39" s="246">
        <v>0</v>
      </c>
      <c r="R39" s="246">
        <v>0</v>
      </c>
      <c r="S39" s="246">
        <v>0</v>
      </c>
      <c r="T39" s="246">
        <v>0</v>
      </c>
      <c r="U39" s="246">
        <v>0</v>
      </c>
      <c r="V39" s="246">
        <v>0</v>
      </c>
      <c r="W39" s="246">
        <v>0</v>
      </c>
      <c r="X39" s="246">
        <v>0</v>
      </c>
      <c r="Y39" s="246">
        <v>0</v>
      </c>
      <c r="Z39" s="246">
        <v>0</v>
      </c>
      <c r="AA39" s="245">
        <v>0</v>
      </c>
      <c r="AB39" s="246">
        <v>0</v>
      </c>
      <c r="AC39" s="246">
        <v>0</v>
      </c>
      <c r="AD39" s="246">
        <v>0</v>
      </c>
      <c r="AE39" s="246">
        <v>0</v>
      </c>
      <c r="AF39" s="246">
        <v>0</v>
      </c>
      <c r="AG39" s="246">
        <v>0</v>
      </c>
      <c r="AH39" s="246">
        <v>0</v>
      </c>
      <c r="AI39" s="246">
        <v>0</v>
      </c>
      <c r="AJ39" s="246">
        <v>0</v>
      </c>
      <c r="AK39" s="246">
        <v>0</v>
      </c>
      <c r="AL39" s="246">
        <v>0</v>
      </c>
      <c r="AM39" s="246">
        <v>0</v>
      </c>
      <c r="AN39" s="245">
        <v>0</v>
      </c>
      <c r="AO39" s="246">
        <v>0</v>
      </c>
      <c r="AP39" s="246">
        <v>0</v>
      </c>
      <c r="AQ39" s="246">
        <v>0</v>
      </c>
      <c r="AR39" s="246">
        <v>0</v>
      </c>
      <c r="AS39" s="246">
        <v>0</v>
      </c>
      <c r="AT39" s="246">
        <v>0</v>
      </c>
      <c r="AU39" s="246">
        <v>0</v>
      </c>
      <c r="AV39" s="246">
        <v>0</v>
      </c>
      <c r="AW39" s="246">
        <v>0</v>
      </c>
      <c r="AX39" s="246">
        <v>0</v>
      </c>
      <c r="AY39" s="246">
        <v>0</v>
      </c>
      <c r="AZ39" s="246">
        <v>0</v>
      </c>
      <c r="BA39" s="245">
        <v>0</v>
      </c>
    </row>
    <row r="40" spans="1:53" ht="15">
      <c r="A40" s="253" t="s">
        <v>1706</v>
      </c>
      <c r="B40" s="246">
        <v>0</v>
      </c>
      <c r="C40" s="246">
        <v>0</v>
      </c>
      <c r="D40" s="246">
        <v>0</v>
      </c>
      <c r="E40" s="246">
        <v>0</v>
      </c>
      <c r="F40" s="246">
        <v>0</v>
      </c>
      <c r="G40" s="246">
        <v>0</v>
      </c>
      <c r="H40" s="246">
        <v>0</v>
      </c>
      <c r="I40" s="246">
        <v>0</v>
      </c>
      <c r="J40" s="246">
        <v>0</v>
      </c>
      <c r="K40" s="246">
        <v>0</v>
      </c>
      <c r="L40" s="246">
        <v>0</v>
      </c>
      <c r="M40" s="246">
        <v>0</v>
      </c>
      <c r="N40" s="245">
        <v>0</v>
      </c>
      <c r="O40" s="246">
        <v>0</v>
      </c>
      <c r="P40" s="246">
        <v>0</v>
      </c>
      <c r="Q40" s="246">
        <v>0</v>
      </c>
      <c r="R40" s="246">
        <v>0</v>
      </c>
      <c r="S40" s="246">
        <v>0</v>
      </c>
      <c r="T40" s="246">
        <v>0</v>
      </c>
      <c r="U40" s="246">
        <v>0</v>
      </c>
      <c r="V40" s="246">
        <v>0</v>
      </c>
      <c r="W40" s="246">
        <v>0</v>
      </c>
      <c r="X40" s="246">
        <v>0</v>
      </c>
      <c r="Y40" s="246">
        <v>0</v>
      </c>
      <c r="Z40" s="246">
        <v>0</v>
      </c>
      <c r="AA40" s="245">
        <v>0</v>
      </c>
      <c r="AB40" s="246">
        <v>0</v>
      </c>
      <c r="AC40" s="246">
        <v>0</v>
      </c>
      <c r="AD40" s="246">
        <v>0</v>
      </c>
      <c r="AE40" s="246">
        <v>0</v>
      </c>
      <c r="AF40" s="246">
        <v>0</v>
      </c>
      <c r="AG40" s="246">
        <v>0</v>
      </c>
      <c r="AH40" s="246">
        <v>0</v>
      </c>
      <c r="AI40" s="246">
        <v>0</v>
      </c>
      <c r="AJ40" s="246">
        <v>0</v>
      </c>
      <c r="AK40" s="246">
        <v>0</v>
      </c>
      <c r="AL40" s="246">
        <v>0</v>
      </c>
      <c r="AM40" s="246">
        <v>0</v>
      </c>
      <c r="AN40" s="245">
        <v>0</v>
      </c>
      <c r="AO40" s="246">
        <v>0</v>
      </c>
      <c r="AP40" s="246">
        <v>0</v>
      </c>
      <c r="AQ40" s="246">
        <v>0</v>
      </c>
      <c r="AR40" s="246">
        <v>0</v>
      </c>
      <c r="AS40" s="246">
        <v>0</v>
      </c>
      <c r="AT40" s="246">
        <v>0</v>
      </c>
      <c r="AU40" s="246">
        <v>0</v>
      </c>
      <c r="AV40" s="246">
        <v>0</v>
      </c>
      <c r="AW40" s="246">
        <v>0</v>
      </c>
      <c r="AX40" s="246">
        <v>0</v>
      </c>
      <c r="AY40" s="246">
        <v>0</v>
      </c>
      <c r="AZ40" s="246">
        <v>0</v>
      </c>
      <c r="BA40" s="245">
        <v>0</v>
      </c>
    </row>
    <row r="41" spans="1:53" ht="15">
      <c r="A41" s="253" t="s">
        <v>1707</v>
      </c>
      <c r="B41" s="246">
        <v>0</v>
      </c>
      <c r="C41" s="246">
        <v>0</v>
      </c>
      <c r="D41" s="246">
        <v>0</v>
      </c>
      <c r="E41" s="246">
        <v>0</v>
      </c>
      <c r="F41" s="246">
        <v>0</v>
      </c>
      <c r="G41" s="246">
        <v>0</v>
      </c>
      <c r="H41" s="246">
        <v>0</v>
      </c>
      <c r="I41" s="246">
        <v>0</v>
      </c>
      <c r="J41" s="246">
        <v>0</v>
      </c>
      <c r="K41" s="246">
        <v>0</v>
      </c>
      <c r="L41" s="246">
        <v>0</v>
      </c>
      <c r="M41" s="246">
        <v>0</v>
      </c>
      <c r="N41" s="245">
        <v>0</v>
      </c>
      <c r="O41" s="246">
        <v>0</v>
      </c>
      <c r="P41" s="246">
        <v>0</v>
      </c>
      <c r="Q41" s="246">
        <v>0</v>
      </c>
      <c r="R41" s="246">
        <v>0</v>
      </c>
      <c r="S41" s="246">
        <v>0</v>
      </c>
      <c r="T41" s="246">
        <v>0</v>
      </c>
      <c r="U41" s="246">
        <v>0</v>
      </c>
      <c r="V41" s="246">
        <v>0</v>
      </c>
      <c r="W41" s="246">
        <v>0</v>
      </c>
      <c r="X41" s="246">
        <v>0</v>
      </c>
      <c r="Y41" s="246">
        <v>0</v>
      </c>
      <c r="Z41" s="246">
        <v>0</v>
      </c>
      <c r="AA41" s="245">
        <v>0</v>
      </c>
      <c r="AB41" s="246">
        <v>0</v>
      </c>
      <c r="AC41" s="246">
        <v>0</v>
      </c>
      <c r="AD41" s="246">
        <v>0</v>
      </c>
      <c r="AE41" s="246">
        <v>0</v>
      </c>
      <c r="AF41" s="246">
        <v>0</v>
      </c>
      <c r="AG41" s="246">
        <v>0</v>
      </c>
      <c r="AH41" s="246">
        <v>0</v>
      </c>
      <c r="AI41" s="246">
        <v>0</v>
      </c>
      <c r="AJ41" s="246">
        <v>0</v>
      </c>
      <c r="AK41" s="246">
        <v>0</v>
      </c>
      <c r="AL41" s="246">
        <v>0</v>
      </c>
      <c r="AM41" s="246">
        <v>0</v>
      </c>
      <c r="AN41" s="245">
        <v>0</v>
      </c>
      <c r="AO41" s="246">
        <v>0</v>
      </c>
      <c r="AP41" s="246">
        <v>0</v>
      </c>
      <c r="AQ41" s="246">
        <v>0</v>
      </c>
      <c r="AR41" s="246">
        <v>0</v>
      </c>
      <c r="AS41" s="246">
        <v>0</v>
      </c>
      <c r="AT41" s="246">
        <v>0</v>
      </c>
      <c r="AU41" s="246">
        <v>0</v>
      </c>
      <c r="AV41" s="246">
        <v>0</v>
      </c>
      <c r="AW41" s="246">
        <v>0</v>
      </c>
      <c r="AX41" s="246">
        <v>0</v>
      </c>
      <c r="AY41" s="246">
        <v>0</v>
      </c>
      <c r="AZ41" s="246">
        <v>0</v>
      </c>
      <c r="BA41" s="245">
        <v>0</v>
      </c>
    </row>
    <row r="42" spans="1:53" ht="15">
      <c r="A42" s="253" t="s">
        <v>1708</v>
      </c>
      <c r="B42" s="246">
        <v>0</v>
      </c>
      <c r="C42" s="246">
        <v>0</v>
      </c>
      <c r="D42" s="246">
        <v>0</v>
      </c>
      <c r="E42" s="246">
        <v>0</v>
      </c>
      <c r="F42" s="246">
        <v>0</v>
      </c>
      <c r="G42" s="246">
        <v>0</v>
      </c>
      <c r="H42" s="246">
        <v>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5">
        <v>0</v>
      </c>
      <c r="O42" s="246">
        <v>0</v>
      </c>
      <c r="P42" s="246">
        <v>0</v>
      </c>
      <c r="Q42" s="246">
        <v>0</v>
      </c>
      <c r="R42" s="246">
        <v>0</v>
      </c>
      <c r="S42" s="246">
        <v>0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5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6">
        <v>0</v>
      </c>
      <c r="AK42" s="246">
        <v>0</v>
      </c>
      <c r="AL42" s="246">
        <v>0</v>
      </c>
      <c r="AM42" s="246">
        <v>0</v>
      </c>
      <c r="AN42" s="245">
        <v>0</v>
      </c>
      <c r="AO42" s="246">
        <v>0</v>
      </c>
      <c r="AP42" s="246">
        <v>0</v>
      </c>
      <c r="AQ42" s="246">
        <v>0</v>
      </c>
      <c r="AR42" s="246">
        <v>0</v>
      </c>
      <c r="AS42" s="246">
        <v>0</v>
      </c>
      <c r="AT42" s="246">
        <v>0</v>
      </c>
      <c r="AU42" s="246">
        <v>0</v>
      </c>
      <c r="AV42" s="246">
        <v>0</v>
      </c>
      <c r="AW42" s="246">
        <v>0</v>
      </c>
      <c r="AX42" s="246">
        <v>0</v>
      </c>
      <c r="AY42" s="246">
        <v>0</v>
      </c>
      <c r="AZ42" s="246">
        <v>0</v>
      </c>
      <c r="BA42" s="245">
        <v>0</v>
      </c>
    </row>
    <row r="43" spans="1:53" ht="15">
      <c r="A43" s="253" t="s">
        <v>1709</v>
      </c>
      <c r="B43" s="246">
        <v>0</v>
      </c>
      <c r="C43" s="246">
        <v>0</v>
      </c>
      <c r="D43" s="246">
        <v>0</v>
      </c>
      <c r="E43" s="246">
        <v>0</v>
      </c>
      <c r="F43" s="246">
        <v>0</v>
      </c>
      <c r="G43" s="246">
        <v>0</v>
      </c>
      <c r="H43" s="246">
        <v>0</v>
      </c>
      <c r="I43" s="246">
        <v>0</v>
      </c>
      <c r="J43" s="246">
        <v>0</v>
      </c>
      <c r="K43" s="246">
        <v>0</v>
      </c>
      <c r="L43" s="246">
        <v>0</v>
      </c>
      <c r="M43" s="246">
        <v>0</v>
      </c>
      <c r="N43" s="245">
        <v>0</v>
      </c>
      <c r="O43" s="246">
        <v>0</v>
      </c>
      <c r="P43" s="246">
        <v>0</v>
      </c>
      <c r="Q43" s="246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0</v>
      </c>
      <c r="W43" s="246">
        <v>0</v>
      </c>
      <c r="X43" s="246">
        <v>0</v>
      </c>
      <c r="Y43" s="246">
        <v>0</v>
      </c>
      <c r="Z43" s="246">
        <v>0</v>
      </c>
      <c r="AA43" s="245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6">
        <v>0</v>
      </c>
      <c r="AK43" s="246">
        <v>0</v>
      </c>
      <c r="AL43" s="246">
        <v>0</v>
      </c>
      <c r="AM43" s="246">
        <v>0</v>
      </c>
      <c r="AN43" s="245">
        <v>0</v>
      </c>
      <c r="AO43" s="246">
        <v>0</v>
      </c>
      <c r="AP43" s="246">
        <v>0</v>
      </c>
      <c r="AQ43" s="246">
        <v>0</v>
      </c>
      <c r="AR43" s="246">
        <v>0</v>
      </c>
      <c r="AS43" s="246">
        <v>0</v>
      </c>
      <c r="AT43" s="246">
        <v>0</v>
      </c>
      <c r="AU43" s="246">
        <v>0</v>
      </c>
      <c r="AV43" s="246">
        <v>0</v>
      </c>
      <c r="AW43" s="246">
        <v>0</v>
      </c>
      <c r="AX43" s="246">
        <v>0</v>
      </c>
      <c r="AY43" s="246">
        <v>0</v>
      </c>
      <c r="AZ43" s="246">
        <v>0</v>
      </c>
      <c r="BA43" s="245">
        <v>0</v>
      </c>
    </row>
    <row r="44" spans="1:53" ht="15">
      <c r="A44" s="253" t="s">
        <v>1710</v>
      </c>
      <c r="B44" s="246">
        <v>0</v>
      </c>
      <c r="C44" s="246">
        <v>0</v>
      </c>
      <c r="D44" s="246">
        <v>0</v>
      </c>
      <c r="E44" s="246">
        <v>0</v>
      </c>
      <c r="F44" s="246">
        <v>0</v>
      </c>
      <c r="G44" s="246">
        <v>0</v>
      </c>
      <c r="H44" s="246">
        <v>0</v>
      </c>
      <c r="I44" s="246">
        <v>0</v>
      </c>
      <c r="J44" s="246">
        <v>0</v>
      </c>
      <c r="K44" s="246">
        <v>0</v>
      </c>
      <c r="L44" s="246">
        <v>0</v>
      </c>
      <c r="M44" s="246">
        <v>0</v>
      </c>
      <c r="N44" s="245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5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246">
        <v>0</v>
      </c>
      <c r="AI44" s="246">
        <v>0</v>
      </c>
      <c r="AJ44" s="246">
        <v>0</v>
      </c>
      <c r="AK44" s="246">
        <v>0</v>
      </c>
      <c r="AL44" s="246">
        <v>0</v>
      </c>
      <c r="AM44" s="246">
        <v>0</v>
      </c>
      <c r="AN44" s="245">
        <v>0</v>
      </c>
      <c r="AO44" s="246">
        <v>0</v>
      </c>
      <c r="AP44" s="246">
        <v>0</v>
      </c>
      <c r="AQ44" s="246">
        <v>0</v>
      </c>
      <c r="AR44" s="246">
        <v>0</v>
      </c>
      <c r="AS44" s="246">
        <v>0</v>
      </c>
      <c r="AT44" s="246">
        <v>0</v>
      </c>
      <c r="AU44" s="246">
        <v>0</v>
      </c>
      <c r="AV44" s="246">
        <v>0</v>
      </c>
      <c r="AW44" s="246">
        <v>0</v>
      </c>
      <c r="AX44" s="246">
        <v>0</v>
      </c>
      <c r="AY44" s="246">
        <v>0</v>
      </c>
      <c r="AZ44" s="246">
        <v>0</v>
      </c>
      <c r="BA44" s="245">
        <v>0</v>
      </c>
    </row>
    <row r="45" spans="1:53" ht="15">
      <c r="A45" s="253" t="s">
        <v>1711</v>
      </c>
      <c r="B45" s="246">
        <v>0</v>
      </c>
      <c r="C45" s="246">
        <v>0</v>
      </c>
      <c r="D45" s="246">
        <v>0</v>
      </c>
      <c r="E45" s="246">
        <v>0</v>
      </c>
      <c r="F45" s="246">
        <v>0</v>
      </c>
      <c r="G45" s="246">
        <v>0</v>
      </c>
      <c r="H45" s="246">
        <v>0</v>
      </c>
      <c r="I45" s="246">
        <v>0</v>
      </c>
      <c r="J45" s="246">
        <v>0</v>
      </c>
      <c r="K45" s="246">
        <v>0</v>
      </c>
      <c r="L45" s="246">
        <v>0</v>
      </c>
      <c r="M45" s="246">
        <v>0</v>
      </c>
      <c r="N45" s="245">
        <v>0</v>
      </c>
      <c r="O45" s="246">
        <v>0</v>
      </c>
      <c r="P45" s="246">
        <v>0</v>
      </c>
      <c r="Q45" s="246">
        <v>0</v>
      </c>
      <c r="R45" s="246">
        <v>0</v>
      </c>
      <c r="S45" s="246">
        <v>0</v>
      </c>
      <c r="T45" s="246">
        <v>0</v>
      </c>
      <c r="U45" s="246">
        <v>0</v>
      </c>
      <c r="V45" s="246">
        <v>0</v>
      </c>
      <c r="W45" s="246">
        <v>0</v>
      </c>
      <c r="X45" s="246">
        <v>0</v>
      </c>
      <c r="Y45" s="246">
        <v>0</v>
      </c>
      <c r="Z45" s="246">
        <v>0</v>
      </c>
      <c r="AA45" s="245">
        <v>0</v>
      </c>
      <c r="AB45" s="246">
        <v>0</v>
      </c>
      <c r="AC45" s="246">
        <v>0</v>
      </c>
      <c r="AD45" s="246">
        <v>0</v>
      </c>
      <c r="AE45" s="246">
        <v>0</v>
      </c>
      <c r="AF45" s="246">
        <v>0</v>
      </c>
      <c r="AG45" s="246">
        <v>0</v>
      </c>
      <c r="AH45" s="246">
        <v>0</v>
      </c>
      <c r="AI45" s="246">
        <v>0</v>
      </c>
      <c r="AJ45" s="246">
        <v>0</v>
      </c>
      <c r="AK45" s="246">
        <v>0</v>
      </c>
      <c r="AL45" s="246">
        <v>0</v>
      </c>
      <c r="AM45" s="246">
        <v>0</v>
      </c>
      <c r="AN45" s="245">
        <v>0</v>
      </c>
      <c r="AO45" s="246">
        <v>0</v>
      </c>
      <c r="AP45" s="246">
        <v>0</v>
      </c>
      <c r="AQ45" s="246">
        <v>0</v>
      </c>
      <c r="AR45" s="246">
        <v>0</v>
      </c>
      <c r="AS45" s="246">
        <v>0</v>
      </c>
      <c r="AT45" s="246">
        <v>0</v>
      </c>
      <c r="AU45" s="246">
        <v>0</v>
      </c>
      <c r="AV45" s="246">
        <v>0</v>
      </c>
      <c r="AW45" s="246">
        <v>0</v>
      </c>
      <c r="AX45" s="246">
        <v>0</v>
      </c>
      <c r="AY45" s="246">
        <v>0</v>
      </c>
      <c r="AZ45" s="246">
        <v>0</v>
      </c>
      <c r="BA45" s="245">
        <v>0</v>
      </c>
    </row>
    <row r="46" spans="1:53" ht="15">
      <c r="A46" s="253" t="s">
        <v>1712</v>
      </c>
      <c r="B46" s="246">
        <v>0</v>
      </c>
      <c r="C46" s="246">
        <v>0</v>
      </c>
      <c r="D46" s="246">
        <v>0</v>
      </c>
      <c r="E46" s="246">
        <v>0</v>
      </c>
      <c r="F46" s="246">
        <v>0</v>
      </c>
      <c r="G46" s="246">
        <v>0</v>
      </c>
      <c r="H46" s="246">
        <v>0</v>
      </c>
      <c r="I46" s="246">
        <v>0</v>
      </c>
      <c r="J46" s="246">
        <v>0</v>
      </c>
      <c r="K46" s="246">
        <v>0</v>
      </c>
      <c r="L46" s="246">
        <v>0</v>
      </c>
      <c r="M46" s="246">
        <v>0</v>
      </c>
      <c r="N46" s="245">
        <v>0</v>
      </c>
      <c r="O46" s="246">
        <v>0</v>
      </c>
      <c r="P46" s="246">
        <v>0</v>
      </c>
      <c r="Q46" s="246">
        <v>0</v>
      </c>
      <c r="R46" s="246">
        <v>0</v>
      </c>
      <c r="S46" s="246">
        <v>0</v>
      </c>
      <c r="T46" s="246">
        <v>0</v>
      </c>
      <c r="U46" s="246">
        <v>0</v>
      </c>
      <c r="V46" s="246">
        <v>0</v>
      </c>
      <c r="W46" s="246">
        <v>0</v>
      </c>
      <c r="X46" s="246">
        <v>0</v>
      </c>
      <c r="Y46" s="246">
        <v>0</v>
      </c>
      <c r="Z46" s="246">
        <v>0</v>
      </c>
      <c r="AA46" s="245">
        <v>0</v>
      </c>
      <c r="AB46" s="246">
        <v>0</v>
      </c>
      <c r="AC46" s="246">
        <v>0</v>
      </c>
      <c r="AD46" s="246">
        <v>0</v>
      </c>
      <c r="AE46" s="246">
        <v>0</v>
      </c>
      <c r="AF46" s="246">
        <v>0</v>
      </c>
      <c r="AG46" s="246">
        <v>0</v>
      </c>
      <c r="AH46" s="246">
        <v>0</v>
      </c>
      <c r="AI46" s="246">
        <v>0</v>
      </c>
      <c r="AJ46" s="246">
        <v>0</v>
      </c>
      <c r="AK46" s="246">
        <v>0</v>
      </c>
      <c r="AL46" s="246">
        <v>0</v>
      </c>
      <c r="AM46" s="246">
        <v>0</v>
      </c>
      <c r="AN46" s="245">
        <v>0</v>
      </c>
      <c r="AO46" s="246">
        <v>0</v>
      </c>
      <c r="AP46" s="246">
        <v>0</v>
      </c>
      <c r="AQ46" s="246">
        <v>0</v>
      </c>
      <c r="AR46" s="246">
        <v>0</v>
      </c>
      <c r="AS46" s="246">
        <v>0</v>
      </c>
      <c r="AT46" s="246">
        <v>0</v>
      </c>
      <c r="AU46" s="246">
        <v>0</v>
      </c>
      <c r="AV46" s="246">
        <v>0</v>
      </c>
      <c r="AW46" s="246">
        <v>0</v>
      </c>
      <c r="AX46" s="246">
        <v>0</v>
      </c>
      <c r="AY46" s="246">
        <v>0</v>
      </c>
      <c r="AZ46" s="246">
        <v>0</v>
      </c>
      <c r="BA46" s="245">
        <v>0</v>
      </c>
    </row>
    <row r="47" spans="1:53" ht="15">
      <c r="A47" s="253" t="s">
        <v>1713</v>
      </c>
      <c r="B47" s="246">
        <v>0</v>
      </c>
      <c r="C47" s="246">
        <v>0</v>
      </c>
      <c r="D47" s="246">
        <v>0</v>
      </c>
      <c r="E47" s="246">
        <v>0</v>
      </c>
      <c r="F47" s="246">
        <v>0</v>
      </c>
      <c r="G47" s="246">
        <v>0</v>
      </c>
      <c r="H47" s="246">
        <v>0</v>
      </c>
      <c r="I47" s="246">
        <v>0</v>
      </c>
      <c r="J47" s="246">
        <v>0</v>
      </c>
      <c r="K47" s="246">
        <v>0</v>
      </c>
      <c r="L47" s="246">
        <v>0</v>
      </c>
      <c r="M47" s="246">
        <v>0</v>
      </c>
      <c r="N47" s="245">
        <v>0</v>
      </c>
      <c r="O47" s="246">
        <v>0</v>
      </c>
      <c r="P47" s="246">
        <v>0</v>
      </c>
      <c r="Q47" s="246">
        <v>0</v>
      </c>
      <c r="R47" s="246">
        <v>0</v>
      </c>
      <c r="S47" s="246">
        <v>0</v>
      </c>
      <c r="T47" s="246">
        <v>0</v>
      </c>
      <c r="U47" s="246">
        <v>0</v>
      </c>
      <c r="V47" s="246">
        <v>0</v>
      </c>
      <c r="W47" s="246">
        <v>0</v>
      </c>
      <c r="X47" s="246">
        <v>0</v>
      </c>
      <c r="Y47" s="246">
        <v>0</v>
      </c>
      <c r="Z47" s="246">
        <v>0</v>
      </c>
      <c r="AA47" s="245">
        <v>0</v>
      </c>
      <c r="AB47" s="246">
        <v>0</v>
      </c>
      <c r="AC47" s="246">
        <v>0</v>
      </c>
      <c r="AD47" s="246">
        <v>0</v>
      </c>
      <c r="AE47" s="246">
        <v>0</v>
      </c>
      <c r="AF47" s="246">
        <v>0</v>
      </c>
      <c r="AG47" s="246">
        <v>0</v>
      </c>
      <c r="AH47" s="246">
        <v>0</v>
      </c>
      <c r="AI47" s="246">
        <v>0</v>
      </c>
      <c r="AJ47" s="246">
        <v>0</v>
      </c>
      <c r="AK47" s="246">
        <v>0</v>
      </c>
      <c r="AL47" s="246">
        <v>0</v>
      </c>
      <c r="AM47" s="246">
        <v>0</v>
      </c>
      <c r="AN47" s="245">
        <v>0</v>
      </c>
      <c r="AO47" s="246">
        <v>0</v>
      </c>
      <c r="AP47" s="246">
        <v>0</v>
      </c>
      <c r="AQ47" s="246">
        <v>0</v>
      </c>
      <c r="AR47" s="246">
        <v>0</v>
      </c>
      <c r="AS47" s="246">
        <v>0</v>
      </c>
      <c r="AT47" s="246">
        <v>0</v>
      </c>
      <c r="AU47" s="246">
        <v>0</v>
      </c>
      <c r="AV47" s="246">
        <v>0</v>
      </c>
      <c r="AW47" s="246">
        <v>0</v>
      </c>
      <c r="AX47" s="246">
        <v>0</v>
      </c>
      <c r="AY47" s="246">
        <v>0</v>
      </c>
      <c r="AZ47" s="246">
        <v>0</v>
      </c>
      <c r="BA47" s="245">
        <v>0</v>
      </c>
    </row>
    <row r="48" spans="1:53" ht="15">
      <c r="A48" s="253" t="s">
        <v>1714</v>
      </c>
      <c r="B48" s="246">
        <v>0</v>
      </c>
      <c r="C48" s="246">
        <v>0</v>
      </c>
      <c r="D48" s="246">
        <v>0</v>
      </c>
      <c r="E48" s="246">
        <v>0</v>
      </c>
      <c r="F48" s="246">
        <v>0</v>
      </c>
      <c r="G48" s="246">
        <v>0</v>
      </c>
      <c r="H48" s="246">
        <v>0</v>
      </c>
      <c r="I48" s="246">
        <v>0</v>
      </c>
      <c r="J48" s="246">
        <v>0</v>
      </c>
      <c r="K48" s="246">
        <v>0</v>
      </c>
      <c r="L48" s="246">
        <v>0</v>
      </c>
      <c r="M48" s="246">
        <v>0</v>
      </c>
      <c r="N48" s="245">
        <v>0</v>
      </c>
      <c r="O48" s="246">
        <v>0</v>
      </c>
      <c r="P48" s="246">
        <v>0</v>
      </c>
      <c r="Q48" s="246">
        <v>0</v>
      </c>
      <c r="R48" s="246">
        <v>0</v>
      </c>
      <c r="S48" s="246">
        <v>0</v>
      </c>
      <c r="T48" s="246">
        <v>0</v>
      </c>
      <c r="U48" s="246">
        <v>0</v>
      </c>
      <c r="V48" s="246">
        <v>0</v>
      </c>
      <c r="W48" s="246">
        <v>0</v>
      </c>
      <c r="X48" s="246">
        <v>0</v>
      </c>
      <c r="Y48" s="246">
        <v>0</v>
      </c>
      <c r="Z48" s="246">
        <v>0</v>
      </c>
      <c r="AA48" s="245">
        <v>0</v>
      </c>
      <c r="AB48" s="246">
        <v>0</v>
      </c>
      <c r="AC48" s="246">
        <v>0</v>
      </c>
      <c r="AD48" s="246">
        <v>0</v>
      </c>
      <c r="AE48" s="246">
        <v>0</v>
      </c>
      <c r="AF48" s="246">
        <v>0</v>
      </c>
      <c r="AG48" s="246">
        <v>0</v>
      </c>
      <c r="AH48" s="246">
        <v>0</v>
      </c>
      <c r="AI48" s="246">
        <v>0</v>
      </c>
      <c r="AJ48" s="246">
        <v>0</v>
      </c>
      <c r="AK48" s="246">
        <v>0</v>
      </c>
      <c r="AL48" s="246">
        <v>0</v>
      </c>
      <c r="AM48" s="246">
        <v>0</v>
      </c>
      <c r="AN48" s="245">
        <v>0</v>
      </c>
      <c r="AO48" s="246">
        <v>0</v>
      </c>
      <c r="AP48" s="246">
        <v>0</v>
      </c>
      <c r="AQ48" s="246">
        <v>0</v>
      </c>
      <c r="AR48" s="246">
        <v>0</v>
      </c>
      <c r="AS48" s="246">
        <v>0</v>
      </c>
      <c r="AT48" s="246">
        <v>0</v>
      </c>
      <c r="AU48" s="246">
        <v>0</v>
      </c>
      <c r="AV48" s="246">
        <v>0</v>
      </c>
      <c r="AW48" s="246">
        <v>0</v>
      </c>
      <c r="AX48" s="246">
        <v>0</v>
      </c>
      <c r="AY48" s="246">
        <v>0</v>
      </c>
      <c r="AZ48" s="246">
        <v>0</v>
      </c>
      <c r="BA48" s="245">
        <v>0</v>
      </c>
    </row>
    <row r="49" spans="1:53" ht="15">
      <c r="A49" s="253" t="s">
        <v>1715</v>
      </c>
      <c r="B49" s="246">
        <v>112833.28474468784</v>
      </c>
      <c r="C49" s="246">
        <v>105543.40591228603</v>
      </c>
      <c r="D49" s="246">
        <v>110369.38246748506</v>
      </c>
      <c r="E49" s="246">
        <v>118449.6361727177</v>
      </c>
      <c r="F49" s="246">
        <v>99821.2772951886</v>
      </c>
      <c r="G49" s="246">
        <v>105237.6122128252</v>
      </c>
      <c r="H49" s="246">
        <v>109330.09633944395</v>
      </c>
      <c r="I49" s="246">
        <v>113485.73883875935</v>
      </c>
      <c r="J49" s="246">
        <v>102510.9538029658</v>
      </c>
      <c r="K49" s="246">
        <v>107356.72321124798</v>
      </c>
      <c r="L49" s="246">
        <v>100100.21961340733</v>
      </c>
      <c r="M49" s="246">
        <v>106787.54144465561</v>
      </c>
      <c r="N49" s="245">
        <v>1291825.8720556707</v>
      </c>
      <c r="O49" s="246">
        <v>49865.46063213615</v>
      </c>
      <c r="P49" s="246">
        <v>45322.553460394651</v>
      </c>
      <c r="Q49" s="246">
        <v>48151.435494180281</v>
      </c>
      <c r="R49" s="246">
        <v>50797.521348727365</v>
      </c>
      <c r="S49" s="246">
        <v>43587.450094599219</v>
      </c>
      <c r="T49" s="246">
        <v>45740.906786844986</v>
      </c>
      <c r="U49" s="246">
        <v>48132.754479693933</v>
      </c>
      <c r="V49" s="246">
        <v>47979.546477700169</v>
      </c>
      <c r="W49" s="246">
        <v>45593.488930867337</v>
      </c>
      <c r="X49" s="246">
        <v>50391.837824294285</v>
      </c>
      <c r="Y49" s="246">
        <v>45496.763848395785</v>
      </c>
      <c r="Z49" s="246">
        <v>47893.661274182843</v>
      </c>
      <c r="AA49" s="245">
        <v>568953.38065201708</v>
      </c>
      <c r="AB49" s="246">
        <v>1067160.1565951251</v>
      </c>
      <c r="AC49" s="246">
        <v>977491.55813121272</v>
      </c>
      <c r="AD49" s="246">
        <v>1028369.7376956869</v>
      </c>
      <c r="AE49" s="246">
        <v>1078279.2877222435</v>
      </c>
      <c r="AF49" s="246">
        <v>933823.33010803629</v>
      </c>
      <c r="AG49" s="246">
        <v>979766.13503764221</v>
      </c>
      <c r="AH49" s="246">
        <v>1030167.6525337546</v>
      </c>
      <c r="AI49" s="246">
        <v>1028823.0277049819</v>
      </c>
      <c r="AJ49" s="246">
        <v>982689.15754298412</v>
      </c>
      <c r="AK49" s="246">
        <v>1079432.5582255824</v>
      </c>
      <c r="AL49" s="246">
        <v>983939.7506729071</v>
      </c>
      <c r="AM49" s="246">
        <v>1031329.4614532195</v>
      </c>
      <c r="AN49" s="245">
        <v>12201271.81342338</v>
      </c>
      <c r="AO49" s="246">
        <v>555411.63943686942</v>
      </c>
      <c r="AP49" s="246">
        <v>507130.61548633233</v>
      </c>
      <c r="AQ49" s="246">
        <v>545043.83953650901</v>
      </c>
      <c r="AR49" s="246">
        <v>581543.29244538234</v>
      </c>
      <c r="AS49" s="246">
        <v>503408.48789742321</v>
      </c>
      <c r="AT49" s="246">
        <v>522192.8493985415</v>
      </c>
      <c r="AU49" s="246">
        <v>541414.34310557193</v>
      </c>
      <c r="AV49" s="246">
        <v>535912.58867797535</v>
      </c>
      <c r="AW49" s="246">
        <v>512386.57185358106</v>
      </c>
      <c r="AX49" s="246">
        <v>556084.9403906808</v>
      </c>
      <c r="AY49" s="246">
        <v>506561.01521788276</v>
      </c>
      <c r="AZ49" s="246">
        <v>530267.38834108005</v>
      </c>
      <c r="BA49" s="245">
        <v>6397357.5717878295</v>
      </c>
    </row>
    <row r="50" spans="1:53" ht="15">
      <c r="A50" s="253" t="s">
        <v>1716</v>
      </c>
      <c r="B50" s="246">
        <v>0</v>
      </c>
      <c r="C50" s="246">
        <v>0</v>
      </c>
      <c r="D50" s="246">
        <v>0</v>
      </c>
      <c r="E50" s="246">
        <v>0</v>
      </c>
      <c r="F50" s="246">
        <v>0</v>
      </c>
      <c r="G50" s="246">
        <v>0</v>
      </c>
      <c r="H50" s="246">
        <v>0</v>
      </c>
      <c r="I50" s="246">
        <v>0</v>
      </c>
      <c r="J50" s="246">
        <v>0</v>
      </c>
      <c r="K50" s="246">
        <v>0</v>
      </c>
      <c r="L50" s="246">
        <v>0</v>
      </c>
      <c r="M50" s="246">
        <v>0</v>
      </c>
      <c r="N50" s="245">
        <v>0</v>
      </c>
      <c r="O50" s="246">
        <v>0</v>
      </c>
      <c r="P50" s="246">
        <v>0</v>
      </c>
      <c r="Q50" s="246">
        <v>0</v>
      </c>
      <c r="R50" s="246">
        <v>0</v>
      </c>
      <c r="S50" s="246">
        <v>0</v>
      </c>
      <c r="T50" s="246">
        <v>0</v>
      </c>
      <c r="U50" s="246">
        <v>0</v>
      </c>
      <c r="V50" s="246">
        <v>0</v>
      </c>
      <c r="W50" s="246">
        <v>0</v>
      </c>
      <c r="X50" s="246">
        <v>0</v>
      </c>
      <c r="Y50" s="246">
        <v>0</v>
      </c>
      <c r="Z50" s="246">
        <v>0</v>
      </c>
      <c r="AA50" s="245">
        <v>0</v>
      </c>
      <c r="AB50" s="246">
        <v>0</v>
      </c>
      <c r="AC50" s="246">
        <v>0</v>
      </c>
      <c r="AD50" s="246">
        <v>0</v>
      </c>
      <c r="AE50" s="246">
        <v>0</v>
      </c>
      <c r="AF50" s="246">
        <v>0</v>
      </c>
      <c r="AG50" s="246">
        <v>0</v>
      </c>
      <c r="AH50" s="246">
        <v>0</v>
      </c>
      <c r="AI50" s="246">
        <v>0</v>
      </c>
      <c r="AJ50" s="246">
        <v>0</v>
      </c>
      <c r="AK50" s="246">
        <v>0</v>
      </c>
      <c r="AL50" s="246">
        <v>0</v>
      </c>
      <c r="AM50" s="246">
        <v>0</v>
      </c>
      <c r="AN50" s="245">
        <v>0</v>
      </c>
      <c r="AO50" s="246">
        <v>0</v>
      </c>
      <c r="AP50" s="246">
        <v>0</v>
      </c>
      <c r="AQ50" s="246">
        <v>0</v>
      </c>
      <c r="AR50" s="246">
        <v>0</v>
      </c>
      <c r="AS50" s="246">
        <v>0</v>
      </c>
      <c r="AT50" s="246">
        <v>0</v>
      </c>
      <c r="AU50" s="246">
        <v>0</v>
      </c>
      <c r="AV50" s="246">
        <v>0</v>
      </c>
      <c r="AW50" s="246">
        <v>0</v>
      </c>
      <c r="AX50" s="246">
        <v>0</v>
      </c>
      <c r="AY50" s="246">
        <v>0</v>
      </c>
      <c r="AZ50" s="246">
        <v>0</v>
      </c>
      <c r="BA50" s="245">
        <v>0</v>
      </c>
    </row>
    <row r="51" spans="1:53" ht="15">
      <c r="A51" s="253" t="s">
        <v>1717</v>
      </c>
      <c r="B51" s="246">
        <v>0</v>
      </c>
      <c r="C51" s="246">
        <v>0</v>
      </c>
      <c r="D51" s="246">
        <v>0</v>
      </c>
      <c r="E51" s="246">
        <v>0</v>
      </c>
      <c r="F51" s="246">
        <v>0</v>
      </c>
      <c r="G51" s="246">
        <v>0</v>
      </c>
      <c r="H51" s="246">
        <v>0</v>
      </c>
      <c r="I51" s="246">
        <v>0</v>
      </c>
      <c r="J51" s="246">
        <v>0</v>
      </c>
      <c r="K51" s="246">
        <v>0</v>
      </c>
      <c r="L51" s="246">
        <v>0</v>
      </c>
      <c r="M51" s="246">
        <v>0</v>
      </c>
      <c r="N51" s="245">
        <v>0</v>
      </c>
      <c r="O51" s="246">
        <v>0</v>
      </c>
      <c r="P51" s="246">
        <v>0</v>
      </c>
      <c r="Q51" s="246">
        <v>0</v>
      </c>
      <c r="R51" s="246">
        <v>0</v>
      </c>
      <c r="S51" s="246">
        <v>0</v>
      </c>
      <c r="T51" s="246">
        <v>0</v>
      </c>
      <c r="U51" s="246">
        <v>0</v>
      </c>
      <c r="V51" s="246">
        <v>0</v>
      </c>
      <c r="W51" s="246">
        <v>0</v>
      </c>
      <c r="X51" s="246">
        <v>0</v>
      </c>
      <c r="Y51" s="246">
        <v>0</v>
      </c>
      <c r="Z51" s="246">
        <v>0</v>
      </c>
      <c r="AA51" s="245">
        <v>0</v>
      </c>
      <c r="AB51" s="246">
        <v>0</v>
      </c>
      <c r="AC51" s="246">
        <v>0</v>
      </c>
      <c r="AD51" s="246">
        <v>0</v>
      </c>
      <c r="AE51" s="246">
        <v>0</v>
      </c>
      <c r="AF51" s="246">
        <v>0</v>
      </c>
      <c r="AG51" s="246">
        <v>0</v>
      </c>
      <c r="AH51" s="246">
        <v>0</v>
      </c>
      <c r="AI51" s="246">
        <v>0</v>
      </c>
      <c r="AJ51" s="246">
        <v>0</v>
      </c>
      <c r="AK51" s="246">
        <v>0</v>
      </c>
      <c r="AL51" s="246">
        <v>0</v>
      </c>
      <c r="AM51" s="246">
        <v>0</v>
      </c>
      <c r="AN51" s="245">
        <v>0</v>
      </c>
      <c r="AO51" s="246">
        <v>0</v>
      </c>
      <c r="AP51" s="246">
        <v>0</v>
      </c>
      <c r="AQ51" s="246">
        <v>0</v>
      </c>
      <c r="AR51" s="246">
        <v>0</v>
      </c>
      <c r="AS51" s="246">
        <v>0</v>
      </c>
      <c r="AT51" s="246">
        <v>0</v>
      </c>
      <c r="AU51" s="246">
        <v>0</v>
      </c>
      <c r="AV51" s="246">
        <v>0</v>
      </c>
      <c r="AW51" s="246">
        <v>0</v>
      </c>
      <c r="AX51" s="246">
        <v>0</v>
      </c>
      <c r="AY51" s="246">
        <v>0</v>
      </c>
      <c r="AZ51" s="246">
        <v>0</v>
      </c>
      <c r="BA51" s="245">
        <v>0</v>
      </c>
    </row>
    <row r="52" spans="1:53" ht="15">
      <c r="A52" s="253" t="s">
        <v>1718</v>
      </c>
      <c r="B52" s="246">
        <v>0</v>
      </c>
      <c r="C52" s="246">
        <v>0</v>
      </c>
      <c r="D52" s="246">
        <v>0</v>
      </c>
      <c r="E52" s="246">
        <v>0</v>
      </c>
      <c r="F52" s="246">
        <v>0</v>
      </c>
      <c r="G52" s="246">
        <v>0</v>
      </c>
      <c r="H52" s="246">
        <v>0</v>
      </c>
      <c r="I52" s="246">
        <v>0</v>
      </c>
      <c r="J52" s="246">
        <v>0</v>
      </c>
      <c r="K52" s="246">
        <v>0</v>
      </c>
      <c r="L52" s="246">
        <v>0</v>
      </c>
      <c r="M52" s="246">
        <v>0</v>
      </c>
      <c r="N52" s="245">
        <v>0</v>
      </c>
      <c r="O52" s="246">
        <v>0</v>
      </c>
      <c r="P52" s="246">
        <v>0</v>
      </c>
      <c r="Q52" s="246">
        <v>0</v>
      </c>
      <c r="R52" s="246">
        <v>0</v>
      </c>
      <c r="S52" s="246">
        <v>0</v>
      </c>
      <c r="T52" s="246">
        <v>0</v>
      </c>
      <c r="U52" s="246">
        <v>0</v>
      </c>
      <c r="V52" s="246">
        <v>0</v>
      </c>
      <c r="W52" s="246">
        <v>0</v>
      </c>
      <c r="X52" s="246">
        <v>0</v>
      </c>
      <c r="Y52" s="246">
        <v>0</v>
      </c>
      <c r="Z52" s="246">
        <v>0</v>
      </c>
      <c r="AA52" s="245">
        <v>0</v>
      </c>
      <c r="AB52" s="246">
        <v>0</v>
      </c>
      <c r="AC52" s="246">
        <v>0</v>
      </c>
      <c r="AD52" s="246">
        <v>0</v>
      </c>
      <c r="AE52" s="246">
        <v>0</v>
      </c>
      <c r="AF52" s="246">
        <v>0</v>
      </c>
      <c r="AG52" s="246">
        <v>0</v>
      </c>
      <c r="AH52" s="246">
        <v>0</v>
      </c>
      <c r="AI52" s="246">
        <v>0</v>
      </c>
      <c r="AJ52" s="246">
        <v>0</v>
      </c>
      <c r="AK52" s="246">
        <v>0</v>
      </c>
      <c r="AL52" s="246">
        <v>0</v>
      </c>
      <c r="AM52" s="246">
        <v>0</v>
      </c>
      <c r="AN52" s="245">
        <v>0</v>
      </c>
      <c r="AO52" s="246">
        <v>0</v>
      </c>
      <c r="AP52" s="246">
        <v>0</v>
      </c>
      <c r="AQ52" s="246">
        <v>0</v>
      </c>
      <c r="AR52" s="246">
        <v>0</v>
      </c>
      <c r="AS52" s="246">
        <v>0</v>
      </c>
      <c r="AT52" s="246">
        <v>0</v>
      </c>
      <c r="AU52" s="246">
        <v>0</v>
      </c>
      <c r="AV52" s="246">
        <v>0</v>
      </c>
      <c r="AW52" s="246">
        <v>0</v>
      </c>
      <c r="AX52" s="246">
        <v>0</v>
      </c>
      <c r="AY52" s="246">
        <v>0</v>
      </c>
      <c r="AZ52" s="246">
        <v>0</v>
      </c>
      <c r="BA52" s="245">
        <v>0</v>
      </c>
    </row>
    <row r="53" spans="1:53" ht="15">
      <c r="A53" s="253" t="s">
        <v>1719</v>
      </c>
      <c r="B53" s="246">
        <v>30220.160725735161</v>
      </c>
      <c r="C53" s="246">
        <v>28267.711051999253</v>
      </c>
      <c r="D53" s="246">
        <v>29560.253296840805</v>
      </c>
      <c r="E53" s="246">
        <v>31724.389227380951</v>
      </c>
      <c r="F53" s="246">
        <v>26735.152225113245</v>
      </c>
      <c r="G53" s="246">
        <v>28185.810265652977</v>
      </c>
      <c r="H53" s="246">
        <v>29281.901089861301</v>
      </c>
      <c r="I53" s="246">
        <v>30394.907633384097</v>
      </c>
      <c r="J53" s="246">
        <v>27455.528810348544</v>
      </c>
      <c r="K53" s="246">
        <v>28753.372178903264</v>
      </c>
      <c r="L53" s="246">
        <v>26809.861400768761</v>
      </c>
      <c r="M53" s="246">
        <v>28600.928115012899</v>
      </c>
      <c r="N53" s="245">
        <v>345989.97602100123</v>
      </c>
      <c r="O53" s="246">
        <v>13279.257683887081</v>
      </c>
      <c r="P53" s="246">
        <v>12067.730420489497</v>
      </c>
      <c r="Q53" s="246">
        <v>12819.87872001592</v>
      </c>
      <c r="R53" s="246">
        <v>13523.96452999722</v>
      </c>
      <c r="S53" s="246">
        <v>11602.706070732718</v>
      </c>
      <c r="T53" s="246">
        <v>12177.538456503597</v>
      </c>
      <c r="U53" s="246">
        <v>12814.875380251642</v>
      </c>
      <c r="V53" s="246">
        <v>12774.737498006067</v>
      </c>
      <c r="W53" s="246">
        <v>12138.951350198193</v>
      </c>
      <c r="X53" s="246">
        <v>13417.549849535881</v>
      </c>
      <c r="Y53" s="246">
        <v>12113.493375887938</v>
      </c>
      <c r="Z53" s="246">
        <v>12752.182770596626</v>
      </c>
      <c r="AA53" s="245">
        <v>151482.86610610236</v>
      </c>
      <c r="AB53" s="246">
        <v>280210.81859561434</v>
      </c>
      <c r="AC53" s="246">
        <v>256665.98212227583</v>
      </c>
      <c r="AD53" s="246">
        <v>270025.37926272297</v>
      </c>
      <c r="AE53" s="246">
        <v>283130.43737630674</v>
      </c>
      <c r="AF53" s="246">
        <v>245199.74638870475</v>
      </c>
      <c r="AG53" s="246">
        <v>257263.23179747246</v>
      </c>
      <c r="AH53" s="246">
        <v>270497.46884124284</v>
      </c>
      <c r="AI53" s="246">
        <v>270144.4024138223</v>
      </c>
      <c r="AJ53" s="246">
        <v>258030.74782956325</v>
      </c>
      <c r="AK53" s="246">
        <v>283433.2587192941</v>
      </c>
      <c r="AL53" s="246">
        <v>258359.12377435481</v>
      </c>
      <c r="AM53" s="246">
        <v>270802.53216876957</v>
      </c>
      <c r="AN53" s="245">
        <v>3203763.1292901412</v>
      </c>
      <c r="AO53" s="246">
        <v>145837.85684118577</v>
      </c>
      <c r="AP53" s="246">
        <v>133160.41085502791</v>
      </c>
      <c r="AQ53" s="246">
        <v>143115.51973071427</v>
      </c>
      <c r="AR53" s="246">
        <v>152699.40600559107</v>
      </c>
      <c r="AS53" s="246">
        <v>132183.06887673173</v>
      </c>
      <c r="AT53" s="246">
        <v>137115.3944330177</v>
      </c>
      <c r="AU53" s="246">
        <v>142162.50048639797</v>
      </c>
      <c r="AV53" s="246">
        <v>140717.87092227736</v>
      </c>
      <c r="AW53" s="246">
        <v>134540.49970773456</v>
      </c>
      <c r="AX53" s="246">
        <v>146014.64962178457</v>
      </c>
      <c r="AY53" s="246">
        <v>133010.84740243072</v>
      </c>
      <c r="AZ53" s="246">
        <v>139235.57588177972</v>
      </c>
      <c r="BA53" s="245">
        <v>1679793.6007646737</v>
      </c>
    </row>
    <row r="54" spans="1:53" ht="15">
      <c r="A54" s="253" t="s">
        <v>1720</v>
      </c>
      <c r="B54" s="246">
        <v>0</v>
      </c>
      <c r="C54" s="246">
        <v>0</v>
      </c>
      <c r="D54" s="246">
        <v>0</v>
      </c>
      <c r="E54" s="246">
        <v>0</v>
      </c>
      <c r="F54" s="246">
        <v>0</v>
      </c>
      <c r="G54" s="246">
        <v>0</v>
      </c>
      <c r="H54" s="246">
        <v>0</v>
      </c>
      <c r="I54" s="246">
        <v>0</v>
      </c>
      <c r="J54" s="246">
        <v>0</v>
      </c>
      <c r="K54" s="246">
        <v>0</v>
      </c>
      <c r="L54" s="246">
        <v>0</v>
      </c>
      <c r="M54" s="246">
        <v>0</v>
      </c>
      <c r="N54" s="245">
        <v>0</v>
      </c>
      <c r="O54" s="246">
        <v>0</v>
      </c>
      <c r="P54" s="246">
        <v>0</v>
      </c>
      <c r="Q54" s="246">
        <v>0</v>
      </c>
      <c r="R54" s="246">
        <v>0</v>
      </c>
      <c r="S54" s="246">
        <v>0</v>
      </c>
      <c r="T54" s="246">
        <v>0</v>
      </c>
      <c r="U54" s="246">
        <v>0</v>
      </c>
      <c r="V54" s="246">
        <v>0</v>
      </c>
      <c r="W54" s="246">
        <v>0</v>
      </c>
      <c r="X54" s="246">
        <v>0</v>
      </c>
      <c r="Y54" s="246">
        <v>0</v>
      </c>
      <c r="Z54" s="246">
        <v>0</v>
      </c>
      <c r="AA54" s="245">
        <v>0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46">
        <v>0</v>
      </c>
      <c r="AI54" s="246">
        <v>0</v>
      </c>
      <c r="AJ54" s="246">
        <v>0</v>
      </c>
      <c r="AK54" s="246">
        <v>0</v>
      </c>
      <c r="AL54" s="246">
        <v>0</v>
      </c>
      <c r="AM54" s="246">
        <v>0</v>
      </c>
      <c r="AN54" s="245">
        <v>0</v>
      </c>
      <c r="AO54" s="246">
        <v>0</v>
      </c>
      <c r="AP54" s="246">
        <v>0</v>
      </c>
      <c r="AQ54" s="246">
        <v>0</v>
      </c>
      <c r="AR54" s="246">
        <v>0</v>
      </c>
      <c r="AS54" s="246">
        <v>0</v>
      </c>
      <c r="AT54" s="246">
        <v>0</v>
      </c>
      <c r="AU54" s="246">
        <v>0</v>
      </c>
      <c r="AV54" s="246">
        <v>0</v>
      </c>
      <c r="AW54" s="246">
        <v>0</v>
      </c>
      <c r="AX54" s="246">
        <v>0</v>
      </c>
      <c r="AY54" s="246">
        <v>0</v>
      </c>
      <c r="AZ54" s="246">
        <v>0</v>
      </c>
      <c r="BA54" s="245">
        <v>0</v>
      </c>
    </row>
    <row r="55" spans="1:53" ht="15">
      <c r="A55" s="253" t="s">
        <v>1721</v>
      </c>
      <c r="B55" s="246">
        <v>0</v>
      </c>
      <c r="C55" s="246">
        <v>0</v>
      </c>
      <c r="D55" s="246">
        <v>0</v>
      </c>
      <c r="E55" s="246">
        <v>0</v>
      </c>
      <c r="F55" s="246">
        <v>0</v>
      </c>
      <c r="G55" s="246">
        <v>0</v>
      </c>
      <c r="H55" s="246">
        <v>0</v>
      </c>
      <c r="I55" s="246">
        <v>0</v>
      </c>
      <c r="J55" s="246">
        <v>0</v>
      </c>
      <c r="K55" s="246">
        <v>0</v>
      </c>
      <c r="L55" s="246">
        <v>0</v>
      </c>
      <c r="M55" s="246">
        <v>0</v>
      </c>
      <c r="N55" s="245">
        <v>0</v>
      </c>
      <c r="O55" s="246">
        <v>0</v>
      </c>
      <c r="P55" s="246">
        <v>0</v>
      </c>
      <c r="Q55" s="246">
        <v>0</v>
      </c>
      <c r="R55" s="246">
        <v>0</v>
      </c>
      <c r="S55" s="246">
        <v>0</v>
      </c>
      <c r="T55" s="246">
        <v>0</v>
      </c>
      <c r="U55" s="246">
        <v>0</v>
      </c>
      <c r="V55" s="246">
        <v>0</v>
      </c>
      <c r="W55" s="246">
        <v>0</v>
      </c>
      <c r="X55" s="246">
        <v>0</v>
      </c>
      <c r="Y55" s="246">
        <v>0</v>
      </c>
      <c r="Z55" s="246">
        <v>0</v>
      </c>
      <c r="AA55" s="245">
        <v>0</v>
      </c>
      <c r="AB55" s="246">
        <v>0</v>
      </c>
      <c r="AC55" s="246">
        <v>0</v>
      </c>
      <c r="AD55" s="246">
        <v>0</v>
      </c>
      <c r="AE55" s="246">
        <v>0</v>
      </c>
      <c r="AF55" s="246">
        <v>0</v>
      </c>
      <c r="AG55" s="246">
        <v>0</v>
      </c>
      <c r="AH55" s="246">
        <v>0</v>
      </c>
      <c r="AI55" s="246">
        <v>0</v>
      </c>
      <c r="AJ55" s="246">
        <v>0</v>
      </c>
      <c r="AK55" s="246">
        <v>0</v>
      </c>
      <c r="AL55" s="246">
        <v>0</v>
      </c>
      <c r="AM55" s="246">
        <v>0</v>
      </c>
      <c r="AN55" s="245">
        <v>0</v>
      </c>
      <c r="AO55" s="246">
        <v>0</v>
      </c>
      <c r="AP55" s="246">
        <v>0</v>
      </c>
      <c r="AQ55" s="246">
        <v>0</v>
      </c>
      <c r="AR55" s="246">
        <v>0</v>
      </c>
      <c r="AS55" s="246">
        <v>0</v>
      </c>
      <c r="AT55" s="246">
        <v>0</v>
      </c>
      <c r="AU55" s="246">
        <v>0</v>
      </c>
      <c r="AV55" s="246">
        <v>0</v>
      </c>
      <c r="AW55" s="246">
        <v>0</v>
      </c>
      <c r="AX55" s="246">
        <v>0</v>
      </c>
      <c r="AY55" s="246">
        <v>0</v>
      </c>
      <c r="AZ55" s="246">
        <v>0</v>
      </c>
      <c r="BA55" s="245">
        <v>0</v>
      </c>
    </row>
    <row r="56" spans="1:53" ht="15">
      <c r="A56" s="253" t="s">
        <v>1722</v>
      </c>
      <c r="B56" s="246">
        <v>0</v>
      </c>
      <c r="C56" s="246">
        <v>0</v>
      </c>
      <c r="D56" s="246">
        <v>0</v>
      </c>
      <c r="E56" s="246">
        <v>0</v>
      </c>
      <c r="F56" s="246">
        <v>0</v>
      </c>
      <c r="G56" s="246">
        <v>0</v>
      </c>
      <c r="H56" s="246">
        <v>0</v>
      </c>
      <c r="I56" s="246">
        <v>0</v>
      </c>
      <c r="J56" s="246">
        <v>0</v>
      </c>
      <c r="K56" s="246">
        <v>0</v>
      </c>
      <c r="L56" s="246">
        <v>0</v>
      </c>
      <c r="M56" s="246">
        <v>0</v>
      </c>
      <c r="N56" s="245">
        <v>0</v>
      </c>
      <c r="O56" s="246">
        <v>0</v>
      </c>
      <c r="P56" s="246">
        <v>0</v>
      </c>
      <c r="Q56" s="246">
        <v>0</v>
      </c>
      <c r="R56" s="246">
        <v>0</v>
      </c>
      <c r="S56" s="246">
        <v>0</v>
      </c>
      <c r="T56" s="246">
        <v>0</v>
      </c>
      <c r="U56" s="246">
        <v>0</v>
      </c>
      <c r="V56" s="246">
        <v>0</v>
      </c>
      <c r="W56" s="246">
        <v>0</v>
      </c>
      <c r="X56" s="246">
        <v>0</v>
      </c>
      <c r="Y56" s="246">
        <v>0</v>
      </c>
      <c r="Z56" s="246">
        <v>0</v>
      </c>
      <c r="AA56" s="245">
        <v>0</v>
      </c>
      <c r="AB56" s="246">
        <v>0</v>
      </c>
      <c r="AC56" s="246">
        <v>0</v>
      </c>
      <c r="AD56" s="246">
        <v>0</v>
      </c>
      <c r="AE56" s="246">
        <v>0</v>
      </c>
      <c r="AF56" s="246">
        <v>0</v>
      </c>
      <c r="AG56" s="246">
        <v>0</v>
      </c>
      <c r="AH56" s="246">
        <v>0</v>
      </c>
      <c r="AI56" s="246">
        <v>0</v>
      </c>
      <c r="AJ56" s="246">
        <v>0</v>
      </c>
      <c r="AK56" s="246">
        <v>0</v>
      </c>
      <c r="AL56" s="246">
        <v>0</v>
      </c>
      <c r="AM56" s="246">
        <v>0</v>
      </c>
      <c r="AN56" s="245">
        <v>0</v>
      </c>
      <c r="AO56" s="246">
        <v>0</v>
      </c>
      <c r="AP56" s="246">
        <v>0</v>
      </c>
      <c r="AQ56" s="246">
        <v>0</v>
      </c>
      <c r="AR56" s="246">
        <v>0</v>
      </c>
      <c r="AS56" s="246">
        <v>0</v>
      </c>
      <c r="AT56" s="246">
        <v>0</v>
      </c>
      <c r="AU56" s="246">
        <v>0</v>
      </c>
      <c r="AV56" s="246">
        <v>0</v>
      </c>
      <c r="AW56" s="246">
        <v>0</v>
      </c>
      <c r="AX56" s="246">
        <v>0</v>
      </c>
      <c r="AY56" s="246">
        <v>0</v>
      </c>
      <c r="AZ56" s="246">
        <v>0</v>
      </c>
      <c r="BA56" s="245">
        <v>0</v>
      </c>
    </row>
    <row r="57" spans="1:53" ht="15">
      <c r="A57" s="253" t="s">
        <v>1723</v>
      </c>
      <c r="B57" s="246">
        <v>0</v>
      </c>
      <c r="C57" s="246">
        <v>0</v>
      </c>
      <c r="D57" s="246">
        <v>0</v>
      </c>
      <c r="E57" s="246">
        <v>0</v>
      </c>
      <c r="F57" s="246">
        <v>0</v>
      </c>
      <c r="G57" s="246">
        <v>0</v>
      </c>
      <c r="H57" s="246">
        <v>0</v>
      </c>
      <c r="I57" s="246">
        <v>0</v>
      </c>
      <c r="J57" s="246">
        <v>0</v>
      </c>
      <c r="K57" s="246">
        <v>0</v>
      </c>
      <c r="L57" s="246">
        <v>0</v>
      </c>
      <c r="M57" s="246">
        <v>0</v>
      </c>
      <c r="N57" s="245">
        <v>0</v>
      </c>
      <c r="O57" s="246">
        <v>0</v>
      </c>
      <c r="P57" s="246">
        <v>0</v>
      </c>
      <c r="Q57" s="246">
        <v>0</v>
      </c>
      <c r="R57" s="246">
        <v>0</v>
      </c>
      <c r="S57" s="246">
        <v>0</v>
      </c>
      <c r="T57" s="246">
        <v>0</v>
      </c>
      <c r="U57" s="246">
        <v>0</v>
      </c>
      <c r="V57" s="246">
        <v>0</v>
      </c>
      <c r="W57" s="246">
        <v>0</v>
      </c>
      <c r="X57" s="246">
        <v>0</v>
      </c>
      <c r="Y57" s="246">
        <v>0</v>
      </c>
      <c r="Z57" s="246">
        <v>0</v>
      </c>
      <c r="AA57" s="245">
        <v>0</v>
      </c>
      <c r="AB57" s="246">
        <v>0</v>
      </c>
      <c r="AC57" s="246">
        <v>0</v>
      </c>
      <c r="AD57" s="246">
        <v>0</v>
      </c>
      <c r="AE57" s="246">
        <v>0</v>
      </c>
      <c r="AF57" s="246">
        <v>0</v>
      </c>
      <c r="AG57" s="246">
        <v>0</v>
      </c>
      <c r="AH57" s="246">
        <v>0</v>
      </c>
      <c r="AI57" s="246">
        <v>0</v>
      </c>
      <c r="AJ57" s="246">
        <v>0</v>
      </c>
      <c r="AK57" s="246">
        <v>0</v>
      </c>
      <c r="AL57" s="246">
        <v>0</v>
      </c>
      <c r="AM57" s="246">
        <v>0</v>
      </c>
      <c r="AN57" s="245">
        <v>0</v>
      </c>
      <c r="AO57" s="246">
        <v>0</v>
      </c>
      <c r="AP57" s="246">
        <v>0</v>
      </c>
      <c r="AQ57" s="246">
        <v>0</v>
      </c>
      <c r="AR57" s="246">
        <v>0</v>
      </c>
      <c r="AS57" s="246">
        <v>0</v>
      </c>
      <c r="AT57" s="246">
        <v>0</v>
      </c>
      <c r="AU57" s="246">
        <v>0</v>
      </c>
      <c r="AV57" s="246">
        <v>0</v>
      </c>
      <c r="AW57" s="246">
        <v>0</v>
      </c>
      <c r="AX57" s="246">
        <v>0</v>
      </c>
      <c r="AY57" s="246">
        <v>0</v>
      </c>
      <c r="AZ57" s="246">
        <v>0</v>
      </c>
      <c r="BA57" s="245">
        <v>0</v>
      </c>
    </row>
    <row r="58" spans="1:53" ht="15">
      <c r="A58" s="253" t="s">
        <v>1724</v>
      </c>
      <c r="B58" s="246">
        <v>0</v>
      </c>
      <c r="C58" s="246">
        <v>0</v>
      </c>
      <c r="D58" s="246">
        <v>0</v>
      </c>
      <c r="E58" s="246">
        <v>0</v>
      </c>
      <c r="F58" s="246">
        <v>0</v>
      </c>
      <c r="G58" s="246">
        <v>0</v>
      </c>
      <c r="H58" s="246">
        <v>0</v>
      </c>
      <c r="I58" s="246">
        <v>0</v>
      </c>
      <c r="J58" s="246">
        <v>0</v>
      </c>
      <c r="K58" s="246">
        <v>0</v>
      </c>
      <c r="L58" s="246">
        <v>0</v>
      </c>
      <c r="M58" s="246">
        <v>0</v>
      </c>
      <c r="N58" s="245">
        <v>0</v>
      </c>
      <c r="O58" s="246">
        <v>0</v>
      </c>
      <c r="P58" s="246">
        <v>0</v>
      </c>
      <c r="Q58" s="246">
        <v>0</v>
      </c>
      <c r="R58" s="246">
        <v>0</v>
      </c>
      <c r="S58" s="246">
        <v>0</v>
      </c>
      <c r="T58" s="246">
        <v>0</v>
      </c>
      <c r="U58" s="246">
        <v>0</v>
      </c>
      <c r="V58" s="246">
        <v>0</v>
      </c>
      <c r="W58" s="246">
        <v>0</v>
      </c>
      <c r="X58" s="246">
        <v>0</v>
      </c>
      <c r="Y58" s="246">
        <v>0</v>
      </c>
      <c r="Z58" s="246">
        <v>0</v>
      </c>
      <c r="AA58" s="245">
        <v>0</v>
      </c>
      <c r="AB58" s="246">
        <v>0</v>
      </c>
      <c r="AC58" s="246">
        <v>0</v>
      </c>
      <c r="AD58" s="246">
        <v>0</v>
      </c>
      <c r="AE58" s="246">
        <v>0</v>
      </c>
      <c r="AF58" s="246">
        <v>0</v>
      </c>
      <c r="AG58" s="246">
        <v>0</v>
      </c>
      <c r="AH58" s="246">
        <v>0</v>
      </c>
      <c r="AI58" s="246">
        <v>0</v>
      </c>
      <c r="AJ58" s="246">
        <v>0</v>
      </c>
      <c r="AK58" s="246">
        <v>0</v>
      </c>
      <c r="AL58" s="246">
        <v>0</v>
      </c>
      <c r="AM58" s="246">
        <v>0</v>
      </c>
      <c r="AN58" s="245">
        <v>0</v>
      </c>
      <c r="AO58" s="246">
        <v>0</v>
      </c>
      <c r="AP58" s="246">
        <v>0</v>
      </c>
      <c r="AQ58" s="246">
        <v>0</v>
      </c>
      <c r="AR58" s="246">
        <v>0</v>
      </c>
      <c r="AS58" s="246">
        <v>0</v>
      </c>
      <c r="AT58" s="246">
        <v>0</v>
      </c>
      <c r="AU58" s="246">
        <v>0</v>
      </c>
      <c r="AV58" s="246">
        <v>0</v>
      </c>
      <c r="AW58" s="246">
        <v>0</v>
      </c>
      <c r="AX58" s="246">
        <v>0</v>
      </c>
      <c r="AY58" s="246">
        <v>0</v>
      </c>
      <c r="AZ58" s="246">
        <v>0</v>
      </c>
      <c r="BA58" s="245">
        <v>0</v>
      </c>
    </row>
    <row r="59" spans="1:53" ht="15">
      <c r="A59" s="253" t="s">
        <v>1725</v>
      </c>
      <c r="B59" s="246">
        <v>11496.508372297347</v>
      </c>
      <c r="C59" s="246">
        <v>10753.747464295988</v>
      </c>
      <c r="D59" s="246">
        <v>11245.46300724856</v>
      </c>
      <c r="E59" s="246">
        <v>12068.754685610045</v>
      </c>
      <c r="F59" s="246">
        <v>10170.723583508718</v>
      </c>
      <c r="G59" s="246">
        <v>10722.590347546244</v>
      </c>
      <c r="H59" s="246">
        <v>11139.570834568545</v>
      </c>
      <c r="I59" s="246">
        <v>11562.986486197919</v>
      </c>
      <c r="J59" s="246">
        <v>10444.772934818482</v>
      </c>
      <c r="K59" s="246">
        <v>10938.505158413627</v>
      </c>
      <c r="L59" s="246">
        <v>10199.144830874209</v>
      </c>
      <c r="M59" s="246">
        <v>10880.511606601369</v>
      </c>
      <c r="N59" s="245">
        <v>131623.27931198108</v>
      </c>
      <c r="O59" s="246">
        <v>5204.5923362872009</v>
      </c>
      <c r="P59" s="246">
        <v>4733.269253782637</v>
      </c>
      <c r="Q59" s="246">
        <v>5030.457191222642</v>
      </c>
      <c r="R59" s="246">
        <v>5307.564645264928</v>
      </c>
      <c r="S59" s="246">
        <v>4556.9864620960807</v>
      </c>
      <c r="T59" s="246">
        <v>4779.5337516379541</v>
      </c>
      <c r="U59" s="246">
        <v>5028.5537950755634</v>
      </c>
      <c r="V59" s="246">
        <v>5011.4880313874201</v>
      </c>
      <c r="W59" s="246">
        <v>4763.057942078166</v>
      </c>
      <c r="X59" s="246">
        <v>5262.5910651144013</v>
      </c>
      <c r="Y59" s="246">
        <v>4752.4749366189162</v>
      </c>
      <c r="Z59" s="246">
        <v>5002.0094939885803</v>
      </c>
      <c r="AA59" s="245">
        <v>59432.578904554481</v>
      </c>
      <c r="AB59" s="246">
        <v>117841.88473690888</v>
      </c>
      <c r="AC59" s="246">
        <v>107940.16887973269</v>
      </c>
      <c r="AD59" s="246">
        <v>113558.42639694545</v>
      </c>
      <c r="AE59" s="246">
        <v>119069.72233987665</v>
      </c>
      <c r="AF59" s="246">
        <v>103118.07515596502</v>
      </c>
      <c r="AG59" s="246">
        <v>108191.34057872856</v>
      </c>
      <c r="AH59" s="246">
        <v>113756.96236345898</v>
      </c>
      <c r="AI59" s="246">
        <v>113608.4812539391</v>
      </c>
      <c r="AJ59" s="246">
        <v>108514.11732318359</v>
      </c>
      <c r="AK59" s="246">
        <v>119197.07301810896</v>
      </c>
      <c r="AL59" s="246">
        <v>108652.21491852427</v>
      </c>
      <c r="AM59" s="246">
        <v>113885.25590208836</v>
      </c>
      <c r="AN59" s="245">
        <v>1347333.72286746</v>
      </c>
      <c r="AO59" s="246">
        <v>61331.707327683522</v>
      </c>
      <c r="AP59" s="246">
        <v>56000.242482226691</v>
      </c>
      <c r="AQ59" s="246">
        <v>60186.83598547399</v>
      </c>
      <c r="AR59" s="246">
        <v>64217.312850700037</v>
      </c>
      <c r="AS59" s="246">
        <v>55589.224016443863</v>
      </c>
      <c r="AT59" s="246">
        <v>57663.499887025333</v>
      </c>
      <c r="AU59" s="246">
        <v>59786.046378193161</v>
      </c>
      <c r="AV59" s="246">
        <v>59178.511410643223</v>
      </c>
      <c r="AW59" s="246">
        <v>56580.635032101964</v>
      </c>
      <c r="AX59" s="246">
        <v>61406.057042580534</v>
      </c>
      <c r="AY59" s="246">
        <v>55937.343985908272</v>
      </c>
      <c r="AZ59" s="246">
        <v>58555.136331180278</v>
      </c>
      <c r="BA59" s="245">
        <v>706432.55273016077</v>
      </c>
    </row>
    <row r="60" spans="1:53" ht="15">
      <c r="A60" s="253" t="s">
        <v>1726</v>
      </c>
      <c r="B60" s="246">
        <v>0</v>
      </c>
      <c r="C60" s="246">
        <v>0</v>
      </c>
      <c r="D60" s="246">
        <v>0</v>
      </c>
      <c r="E60" s="246">
        <v>0</v>
      </c>
      <c r="F60" s="246">
        <v>0</v>
      </c>
      <c r="G60" s="246">
        <v>0</v>
      </c>
      <c r="H60" s="246">
        <v>0</v>
      </c>
      <c r="I60" s="246">
        <v>0</v>
      </c>
      <c r="J60" s="246">
        <v>0</v>
      </c>
      <c r="K60" s="246">
        <v>0</v>
      </c>
      <c r="L60" s="246">
        <v>0</v>
      </c>
      <c r="M60" s="246">
        <v>0</v>
      </c>
      <c r="N60" s="245">
        <v>0</v>
      </c>
      <c r="O60" s="246">
        <v>0</v>
      </c>
      <c r="P60" s="246">
        <v>0</v>
      </c>
      <c r="Q60" s="246">
        <v>0</v>
      </c>
      <c r="R60" s="246">
        <v>0</v>
      </c>
      <c r="S60" s="246">
        <v>0</v>
      </c>
      <c r="T60" s="246">
        <v>0</v>
      </c>
      <c r="U60" s="246">
        <v>0</v>
      </c>
      <c r="V60" s="246">
        <v>0</v>
      </c>
      <c r="W60" s="246">
        <v>0</v>
      </c>
      <c r="X60" s="246">
        <v>0</v>
      </c>
      <c r="Y60" s="246">
        <v>0</v>
      </c>
      <c r="Z60" s="246">
        <v>0</v>
      </c>
      <c r="AA60" s="245">
        <v>0</v>
      </c>
      <c r="AB60" s="246">
        <v>0</v>
      </c>
      <c r="AC60" s="246">
        <v>0</v>
      </c>
      <c r="AD60" s="246">
        <v>0</v>
      </c>
      <c r="AE60" s="246">
        <v>0</v>
      </c>
      <c r="AF60" s="246">
        <v>0</v>
      </c>
      <c r="AG60" s="246">
        <v>0</v>
      </c>
      <c r="AH60" s="246">
        <v>0</v>
      </c>
      <c r="AI60" s="246">
        <v>0</v>
      </c>
      <c r="AJ60" s="246">
        <v>0</v>
      </c>
      <c r="AK60" s="246">
        <v>0</v>
      </c>
      <c r="AL60" s="246">
        <v>0</v>
      </c>
      <c r="AM60" s="246">
        <v>0</v>
      </c>
      <c r="AN60" s="245">
        <v>0</v>
      </c>
      <c r="AO60" s="246">
        <v>0</v>
      </c>
      <c r="AP60" s="246">
        <v>0</v>
      </c>
      <c r="AQ60" s="246">
        <v>0</v>
      </c>
      <c r="AR60" s="246">
        <v>0</v>
      </c>
      <c r="AS60" s="246">
        <v>0</v>
      </c>
      <c r="AT60" s="246">
        <v>0</v>
      </c>
      <c r="AU60" s="246">
        <v>0</v>
      </c>
      <c r="AV60" s="246">
        <v>0</v>
      </c>
      <c r="AW60" s="246">
        <v>0</v>
      </c>
      <c r="AX60" s="246">
        <v>0</v>
      </c>
      <c r="AY60" s="246">
        <v>0</v>
      </c>
      <c r="AZ60" s="246">
        <v>0</v>
      </c>
      <c r="BA60" s="245">
        <v>0</v>
      </c>
    </row>
    <row r="61" spans="1:53" ht="15">
      <c r="A61" s="253" t="s">
        <v>1727</v>
      </c>
      <c r="B61" s="246">
        <v>0</v>
      </c>
      <c r="C61" s="246">
        <v>0</v>
      </c>
      <c r="D61" s="246">
        <v>0</v>
      </c>
      <c r="E61" s="246">
        <v>0</v>
      </c>
      <c r="F61" s="246">
        <v>0</v>
      </c>
      <c r="G61" s="246">
        <v>0</v>
      </c>
      <c r="H61" s="246">
        <v>0</v>
      </c>
      <c r="I61" s="246">
        <v>0</v>
      </c>
      <c r="J61" s="246">
        <v>0</v>
      </c>
      <c r="K61" s="246">
        <v>0</v>
      </c>
      <c r="L61" s="246">
        <v>0</v>
      </c>
      <c r="M61" s="246">
        <v>0</v>
      </c>
      <c r="N61" s="245">
        <v>0</v>
      </c>
      <c r="O61" s="246">
        <v>0</v>
      </c>
      <c r="P61" s="246">
        <v>0</v>
      </c>
      <c r="Q61" s="246">
        <v>0</v>
      </c>
      <c r="R61" s="246">
        <v>0</v>
      </c>
      <c r="S61" s="246">
        <v>0</v>
      </c>
      <c r="T61" s="246">
        <v>0</v>
      </c>
      <c r="U61" s="246">
        <v>0</v>
      </c>
      <c r="V61" s="246">
        <v>0</v>
      </c>
      <c r="W61" s="246">
        <v>0</v>
      </c>
      <c r="X61" s="246">
        <v>0</v>
      </c>
      <c r="Y61" s="246">
        <v>0</v>
      </c>
      <c r="Z61" s="246">
        <v>0</v>
      </c>
      <c r="AA61" s="245">
        <v>0</v>
      </c>
      <c r="AB61" s="246">
        <v>0</v>
      </c>
      <c r="AC61" s="246">
        <v>0</v>
      </c>
      <c r="AD61" s="246">
        <v>0</v>
      </c>
      <c r="AE61" s="246">
        <v>0</v>
      </c>
      <c r="AF61" s="246">
        <v>0</v>
      </c>
      <c r="AG61" s="246">
        <v>0</v>
      </c>
      <c r="AH61" s="246">
        <v>0</v>
      </c>
      <c r="AI61" s="246">
        <v>0</v>
      </c>
      <c r="AJ61" s="246">
        <v>0</v>
      </c>
      <c r="AK61" s="246">
        <v>0</v>
      </c>
      <c r="AL61" s="246">
        <v>0</v>
      </c>
      <c r="AM61" s="246">
        <v>0</v>
      </c>
      <c r="AN61" s="245">
        <v>0</v>
      </c>
      <c r="AO61" s="246">
        <v>0</v>
      </c>
      <c r="AP61" s="246">
        <v>0</v>
      </c>
      <c r="AQ61" s="246">
        <v>0</v>
      </c>
      <c r="AR61" s="246">
        <v>0</v>
      </c>
      <c r="AS61" s="246">
        <v>0</v>
      </c>
      <c r="AT61" s="246">
        <v>0</v>
      </c>
      <c r="AU61" s="246">
        <v>0</v>
      </c>
      <c r="AV61" s="246">
        <v>0</v>
      </c>
      <c r="AW61" s="246">
        <v>0</v>
      </c>
      <c r="AX61" s="246">
        <v>0</v>
      </c>
      <c r="AY61" s="246">
        <v>0</v>
      </c>
      <c r="AZ61" s="246">
        <v>0</v>
      </c>
      <c r="BA61" s="245">
        <v>0</v>
      </c>
    </row>
    <row r="62" spans="1:53" ht="15">
      <c r="A62" s="253" t="s">
        <v>1728</v>
      </c>
      <c r="B62" s="246">
        <v>919.24536568687085</v>
      </c>
      <c r="C62" s="246">
        <v>859.85520126626386</v>
      </c>
      <c r="D62" s="246">
        <v>899.17211553777759</v>
      </c>
      <c r="E62" s="246">
        <v>965.00141217587759</v>
      </c>
      <c r="F62" s="246">
        <v>813.23739495996733</v>
      </c>
      <c r="G62" s="246">
        <v>857.36392006567064</v>
      </c>
      <c r="H62" s="246">
        <v>890.70511965986645</v>
      </c>
      <c r="I62" s="246">
        <v>924.56086637140527</v>
      </c>
      <c r="J62" s="246">
        <v>835.15001294822832</v>
      </c>
      <c r="K62" s="246">
        <v>874.62817829482708</v>
      </c>
      <c r="L62" s="246">
        <v>815.50991971980875</v>
      </c>
      <c r="M62" s="246">
        <v>869.99109179719107</v>
      </c>
      <c r="N62" s="245">
        <v>10524.420598483757</v>
      </c>
      <c r="O62" s="246">
        <v>414.40931983834133</v>
      </c>
      <c r="P62" s="246">
        <v>376.84187847005091</v>
      </c>
      <c r="Q62" s="246">
        <v>400.47858959306359</v>
      </c>
      <c r="R62" s="246">
        <v>422.53017763834123</v>
      </c>
      <c r="S62" s="246">
        <v>362.73942528590567</v>
      </c>
      <c r="T62" s="246">
        <v>380.48991207005093</v>
      </c>
      <c r="U62" s="246">
        <v>400.32639659405834</v>
      </c>
      <c r="V62" s="246">
        <v>398.98232645449622</v>
      </c>
      <c r="W62" s="246">
        <v>379.19301387008096</v>
      </c>
      <c r="X62" s="246">
        <v>418.98536408387014</v>
      </c>
      <c r="Y62" s="246">
        <v>378.35705367005096</v>
      </c>
      <c r="Z62" s="246">
        <v>398.23467803689647</v>
      </c>
      <c r="AA62" s="245">
        <v>4731.5681356052064</v>
      </c>
      <c r="AB62" s="246">
        <v>9349.5298620660797</v>
      </c>
      <c r="AC62" s="246">
        <v>8563.7695455238299</v>
      </c>
      <c r="AD62" s="246">
        <v>9009.2879400963939</v>
      </c>
      <c r="AE62" s="246">
        <v>9446.3702062712546</v>
      </c>
      <c r="AF62" s="246">
        <v>8181.0451031926459</v>
      </c>
      <c r="AG62" s="246">
        <v>8583.5796195324492</v>
      </c>
      <c r="AH62" s="246">
        <v>9024.9465999124823</v>
      </c>
      <c r="AI62" s="246">
        <v>9013.2357989734028</v>
      </c>
      <c r="AJ62" s="246">
        <v>8609.0372296910682</v>
      </c>
      <c r="AK62" s="246">
        <v>9456.4144364568874</v>
      </c>
      <c r="AL62" s="246">
        <v>8619.9290761652064</v>
      </c>
      <c r="AM62" s="246">
        <v>9035.0651941061606</v>
      </c>
      <c r="AN62" s="245">
        <v>106892.21061198786</v>
      </c>
      <c r="AO62" s="246">
        <v>4837.2713410535671</v>
      </c>
      <c r="AP62" s="246">
        <v>4416.7752677097515</v>
      </c>
      <c r="AQ62" s="246">
        <v>4746.9745993816778</v>
      </c>
      <c r="AR62" s="246">
        <v>5064.8609110535708</v>
      </c>
      <c r="AS62" s="246">
        <v>4384.3579760378834</v>
      </c>
      <c r="AT62" s="246">
        <v>4547.9574527097757</v>
      </c>
      <c r="AU62" s="246">
        <v>4715.3640643816743</v>
      </c>
      <c r="AV62" s="246">
        <v>4667.4473893816485</v>
      </c>
      <c r="AW62" s="246">
        <v>4462.5512027097766</v>
      </c>
      <c r="AX62" s="246">
        <v>4843.1353510535691</v>
      </c>
      <c r="AY62" s="246">
        <v>4411.8144227097773</v>
      </c>
      <c r="AZ62" s="246">
        <v>4618.2813945316739</v>
      </c>
      <c r="BA62" s="245">
        <v>55716.791372714346</v>
      </c>
    </row>
    <row r="63" spans="1:53" ht="15">
      <c r="A63" s="253" t="s">
        <v>1729</v>
      </c>
      <c r="B63" s="246">
        <v>0</v>
      </c>
      <c r="C63" s="246">
        <v>0</v>
      </c>
      <c r="D63" s="246">
        <v>0</v>
      </c>
      <c r="E63" s="246">
        <v>0</v>
      </c>
      <c r="F63" s="246">
        <v>0</v>
      </c>
      <c r="G63" s="246">
        <v>0</v>
      </c>
      <c r="H63" s="246">
        <v>0</v>
      </c>
      <c r="I63" s="246">
        <v>0</v>
      </c>
      <c r="J63" s="246">
        <v>0</v>
      </c>
      <c r="K63" s="246">
        <v>0</v>
      </c>
      <c r="L63" s="246">
        <v>0</v>
      </c>
      <c r="M63" s="246">
        <v>0</v>
      </c>
      <c r="N63" s="245">
        <v>0</v>
      </c>
      <c r="O63" s="246">
        <v>0</v>
      </c>
      <c r="P63" s="246">
        <v>0</v>
      </c>
      <c r="Q63" s="246">
        <v>0</v>
      </c>
      <c r="R63" s="246">
        <v>0</v>
      </c>
      <c r="S63" s="246">
        <v>0</v>
      </c>
      <c r="T63" s="246">
        <v>0</v>
      </c>
      <c r="U63" s="246">
        <v>0</v>
      </c>
      <c r="V63" s="246">
        <v>0</v>
      </c>
      <c r="W63" s="246">
        <v>0</v>
      </c>
      <c r="X63" s="246">
        <v>0</v>
      </c>
      <c r="Y63" s="246">
        <v>0</v>
      </c>
      <c r="Z63" s="246">
        <v>0</v>
      </c>
      <c r="AA63" s="245">
        <v>0</v>
      </c>
      <c r="AB63" s="246">
        <v>0</v>
      </c>
      <c r="AC63" s="246">
        <v>0</v>
      </c>
      <c r="AD63" s="246">
        <v>0</v>
      </c>
      <c r="AE63" s="246">
        <v>0</v>
      </c>
      <c r="AF63" s="246">
        <v>0</v>
      </c>
      <c r="AG63" s="246">
        <v>0</v>
      </c>
      <c r="AH63" s="246">
        <v>0</v>
      </c>
      <c r="AI63" s="246">
        <v>0</v>
      </c>
      <c r="AJ63" s="246">
        <v>0</v>
      </c>
      <c r="AK63" s="246">
        <v>0</v>
      </c>
      <c r="AL63" s="246">
        <v>0</v>
      </c>
      <c r="AM63" s="246">
        <v>0</v>
      </c>
      <c r="AN63" s="245">
        <v>0</v>
      </c>
      <c r="AO63" s="246">
        <v>0</v>
      </c>
      <c r="AP63" s="246">
        <v>0</v>
      </c>
      <c r="AQ63" s="246">
        <v>0</v>
      </c>
      <c r="AR63" s="246">
        <v>0</v>
      </c>
      <c r="AS63" s="246">
        <v>0</v>
      </c>
      <c r="AT63" s="246">
        <v>0</v>
      </c>
      <c r="AU63" s="246">
        <v>0</v>
      </c>
      <c r="AV63" s="246">
        <v>0</v>
      </c>
      <c r="AW63" s="246">
        <v>0</v>
      </c>
      <c r="AX63" s="246">
        <v>0</v>
      </c>
      <c r="AY63" s="246">
        <v>0</v>
      </c>
      <c r="AZ63" s="246">
        <v>0</v>
      </c>
      <c r="BA63" s="245">
        <v>0</v>
      </c>
    </row>
    <row r="64" spans="1:53" ht="15">
      <c r="A64" s="253" t="s">
        <v>1730</v>
      </c>
      <c r="B64" s="246">
        <v>0</v>
      </c>
      <c r="C64" s="246">
        <v>0</v>
      </c>
      <c r="D64" s="246">
        <v>0</v>
      </c>
      <c r="E64" s="246">
        <v>0</v>
      </c>
      <c r="F64" s="246">
        <v>0</v>
      </c>
      <c r="G64" s="246">
        <v>0</v>
      </c>
      <c r="H64" s="246">
        <v>0</v>
      </c>
      <c r="I64" s="246">
        <v>0</v>
      </c>
      <c r="J64" s="246">
        <v>0</v>
      </c>
      <c r="K64" s="246">
        <v>0</v>
      </c>
      <c r="L64" s="246">
        <v>0</v>
      </c>
      <c r="M64" s="246">
        <v>0</v>
      </c>
      <c r="N64" s="245">
        <v>0</v>
      </c>
      <c r="O64" s="246">
        <v>0</v>
      </c>
      <c r="P64" s="246">
        <v>0</v>
      </c>
      <c r="Q64" s="246">
        <v>0</v>
      </c>
      <c r="R64" s="246">
        <v>0</v>
      </c>
      <c r="S64" s="246">
        <v>0</v>
      </c>
      <c r="T64" s="246">
        <v>0</v>
      </c>
      <c r="U64" s="246">
        <v>0</v>
      </c>
      <c r="V64" s="246">
        <v>0</v>
      </c>
      <c r="W64" s="246">
        <v>0</v>
      </c>
      <c r="X64" s="246">
        <v>0</v>
      </c>
      <c r="Y64" s="246">
        <v>0</v>
      </c>
      <c r="Z64" s="246">
        <v>0</v>
      </c>
      <c r="AA64" s="245">
        <v>0</v>
      </c>
      <c r="AB64" s="246">
        <v>0</v>
      </c>
      <c r="AC64" s="246">
        <v>0</v>
      </c>
      <c r="AD64" s="246">
        <v>0</v>
      </c>
      <c r="AE64" s="246">
        <v>0</v>
      </c>
      <c r="AF64" s="246">
        <v>0</v>
      </c>
      <c r="AG64" s="246">
        <v>0</v>
      </c>
      <c r="AH64" s="246">
        <v>0</v>
      </c>
      <c r="AI64" s="246">
        <v>0</v>
      </c>
      <c r="AJ64" s="246">
        <v>0</v>
      </c>
      <c r="AK64" s="246">
        <v>0</v>
      </c>
      <c r="AL64" s="246">
        <v>0</v>
      </c>
      <c r="AM64" s="246">
        <v>0</v>
      </c>
      <c r="AN64" s="245">
        <v>0</v>
      </c>
      <c r="AO64" s="246">
        <v>0</v>
      </c>
      <c r="AP64" s="246">
        <v>0</v>
      </c>
      <c r="AQ64" s="246">
        <v>0</v>
      </c>
      <c r="AR64" s="246">
        <v>0</v>
      </c>
      <c r="AS64" s="246">
        <v>0</v>
      </c>
      <c r="AT64" s="246">
        <v>0</v>
      </c>
      <c r="AU64" s="246">
        <v>0</v>
      </c>
      <c r="AV64" s="246">
        <v>0</v>
      </c>
      <c r="AW64" s="246">
        <v>0</v>
      </c>
      <c r="AX64" s="246">
        <v>0</v>
      </c>
      <c r="AY64" s="246">
        <v>0</v>
      </c>
      <c r="AZ64" s="246">
        <v>0</v>
      </c>
      <c r="BA64" s="245">
        <v>0</v>
      </c>
    </row>
    <row r="65" spans="1:53" ht="15">
      <c r="A65" s="253" t="s">
        <v>1731</v>
      </c>
      <c r="B65" s="246">
        <v>3798.8012665524147</v>
      </c>
      <c r="C65" s="246">
        <v>3553.3701333171898</v>
      </c>
      <c r="D65" s="246">
        <v>3715.8481281014851</v>
      </c>
      <c r="E65" s="246">
        <v>3987.8891138705144</v>
      </c>
      <c r="F65" s="246">
        <v>3360.7210449990457</v>
      </c>
      <c r="G65" s="246">
        <v>3543.0748601143932</v>
      </c>
      <c r="H65" s="246">
        <v>3680.8580853277908</v>
      </c>
      <c r="I65" s="246">
        <v>3820.7676875826496</v>
      </c>
      <c r="J65" s="246">
        <v>3451.2754106499256</v>
      </c>
      <c r="K65" s="246">
        <v>3614.4197789740069</v>
      </c>
      <c r="L65" s="246">
        <v>3370.1123025002535</v>
      </c>
      <c r="M65" s="246">
        <v>3595.2569191784951</v>
      </c>
      <c r="N65" s="245">
        <v>43492.39473116817</v>
      </c>
      <c r="O65" s="246">
        <v>1707.122937250818</v>
      </c>
      <c r="P65" s="246">
        <v>1552.2453415227333</v>
      </c>
      <c r="Q65" s="246">
        <v>1649.5317082341533</v>
      </c>
      <c r="R65" s="246">
        <v>1740.3313715839456</v>
      </c>
      <c r="S65" s="246">
        <v>1493.9444637637239</v>
      </c>
      <c r="T65" s="246">
        <v>1567.1612892043531</v>
      </c>
      <c r="U65" s="246">
        <v>1648.9027673888008</v>
      </c>
      <c r="V65" s="246">
        <v>1643.412220484435</v>
      </c>
      <c r="W65" s="246">
        <v>1561.865681356041</v>
      </c>
      <c r="X65" s="246">
        <v>1725.84198296297</v>
      </c>
      <c r="Y65" s="246">
        <v>1558.4429837735292</v>
      </c>
      <c r="Z65" s="246">
        <v>1640.3544732443127</v>
      </c>
      <c r="AA65" s="245">
        <v>19489.157220769815</v>
      </c>
      <c r="AB65" s="246">
        <v>38009.118386783433</v>
      </c>
      <c r="AC65" s="246">
        <v>34815.385605880074</v>
      </c>
      <c r="AD65" s="246">
        <v>36627.517307404836</v>
      </c>
      <c r="AE65" s="246">
        <v>38405.149262521183</v>
      </c>
      <c r="AF65" s="246">
        <v>33260.051255720566</v>
      </c>
      <c r="AG65" s="246">
        <v>34896.399371604013</v>
      </c>
      <c r="AH65" s="246">
        <v>36691.553766700235</v>
      </c>
      <c r="AI65" s="246">
        <v>36643.662169561037</v>
      </c>
      <c r="AJ65" s="246">
        <v>35000.508869851452</v>
      </c>
      <c r="AK65" s="246">
        <v>38446.225379186973</v>
      </c>
      <c r="AL65" s="246">
        <v>35045.051333356278</v>
      </c>
      <c r="AM65" s="246">
        <v>36732.933996733977</v>
      </c>
      <c r="AN65" s="245">
        <v>434573.55670530401</v>
      </c>
      <c r="AO65" s="246">
        <v>19782.135442639774</v>
      </c>
      <c r="AP65" s="246">
        <v>18062.506815362107</v>
      </c>
      <c r="AQ65" s="246">
        <v>19412.864784071895</v>
      </c>
      <c r="AR65" s="246">
        <v>20712.868366563707</v>
      </c>
      <c r="AS65" s="246">
        <v>17929.935535125271</v>
      </c>
      <c r="AT65" s="246">
        <v>18598.979460447736</v>
      </c>
      <c r="AU65" s="246">
        <v>19283.592754306421</v>
      </c>
      <c r="AV65" s="246">
        <v>19087.636379734926</v>
      </c>
      <c r="AW65" s="246">
        <v>18249.708583122927</v>
      </c>
      <c r="AX65" s="246">
        <v>19806.116450087611</v>
      </c>
      <c r="AY65" s="246">
        <v>18042.219322521552</v>
      </c>
      <c r="AZ65" s="246">
        <v>18886.570882118554</v>
      </c>
      <c r="BA65" s="245">
        <v>227855.1347761025</v>
      </c>
    </row>
    <row r="66" spans="1:53" ht="15">
      <c r="A66" s="253" t="s">
        <v>1732</v>
      </c>
      <c r="B66" s="246">
        <v>0</v>
      </c>
      <c r="C66" s="246">
        <v>0</v>
      </c>
      <c r="D66" s="246">
        <v>0</v>
      </c>
      <c r="E66" s="246">
        <v>0</v>
      </c>
      <c r="F66" s="246">
        <v>0</v>
      </c>
      <c r="G66" s="246">
        <v>0</v>
      </c>
      <c r="H66" s="246">
        <v>0</v>
      </c>
      <c r="I66" s="246">
        <v>0</v>
      </c>
      <c r="J66" s="246">
        <v>0</v>
      </c>
      <c r="K66" s="246">
        <v>0</v>
      </c>
      <c r="L66" s="246">
        <v>0</v>
      </c>
      <c r="M66" s="246">
        <v>0</v>
      </c>
      <c r="N66" s="245">
        <v>0</v>
      </c>
      <c r="O66" s="246">
        <v>0</v>
      </c>
      <c r="P66" s="246">
        <v>0</v>
      </c>
      <c r="Q66" s="246">
        <v>0</v>
      </c>
      <c r="R66" s="246">
        <v>0</v>
      </c>
      <c r="S66" s="246">
        <v>0</v>
      </c>
      <c r="T66" s="246">
        <v>0</v>
      </c>
      <c r="U66" s="246">
        <v>0</v>
      </c>
      <c r="V66" s="246">
        <v>0</v>
      </c>
      <c r="W66" s="246">
        <v>0</v>
      </c>
      <c r="X66" s="246">
        <v>0</v>
      </c>
      <c r="Y66" s="246">
        <v>0</v>
      </c>
      <c r="Z66" s="246">
        <v>0</v>
      </c>
      <c r="AA66" s="245">
        <v>0</v>
      </c>
      <c r="AB66" s="246">
        <v>0</v>
      </c>
      <c r="AC66" s="246">
        <v>0</v>
      </c>
      <c r="AD66" s="246">
        <v>0</v>
      </c>
      <c r="AE66" s="246">
        <v>0</v>
      </c>
      <c r="AF66" s="246">
        <v>0</v>
      </c>
      <c r="AG66" s="246">
        <v>0</v>
      </c>
      <c r="AH66" s="246">
        <v>0</v>
      </c>
      <c r="AI66" s="246">
        <v>0</v>
      </c>
      <c r="AJ66" s="246">
        <v>0</v>
      </c>
      <c r="AK66" s="246">
        <v>0</v>
      </c>
      <c r="AL66" s="246">
        <v>0</v>
      </c>
      <c r="AM66" s="246">
        <v>0</v>
      </c>
      <c r="AN66" s="245">
        <v>0</v>
      </c>
      <c r="AO66" s="246">
        <v>0</v>
      </c>
      <c r="AP66" s="246">
        <v>0</v>
      </c>
      <c r="AQ66" s="246">
        <v>0</v>
      </c>
      <c r="AR66" s="246">
        <v>0</v>
      </c>
      <c r="AS66" s="246">
        <v>0</v>
      </c>
      <c r="AT66" s="246">
        <v>0</v>
      </c>
      <c r="AU66" s="246">
        <v>0</v>
      </c>
      <c r="AV66" s="246">
        <v>0</v>
      </c>
      <c r="AW66" s="246">
        <v>0</v>
      </c>
      <c r="AX66" s="246">
        <v>0</v>
      </c>
      <c r="AY66" s="246">
        <v>0</v>
      </c>
      <c r="AZ66" s="246">
        <v>0</v>
      </c>
      <c r="BA66" s="245">
        <v>0</v>
      </c>
    </row>
    <row r="67" spans="1:53" ht="15">
      <c r="A67" s="253" t="s">
        <v>1733</v>
      </c>
      <c r="B67" s="246">
        <v>0</v>
      </c>
      <c r="C67" s="246">
        <v>0</v>
      </c>
      <c r="D67" s="246">
        <v>0</v>
      </c>
      <c r="E67" s="246">
        <v>0</v>
      </c>
      <c r="F67" s="246">
        <v>0</v>
      </c>
      <c r="G67" s="246">
        <v>0</v>
      </c>
      <c r="H67" s="246">
        <v>0</v>
      </c>
      <c r="I67" s="246">
        <v>0</v>
      </c>
      <c r="J67" s="246">
        <v>0</v>
      </c>
      <c r="K67" s="246">
        <v>0</v>
      </c>
      <c r="L67" s="246">
        <v>0</v>
      </c>
      <c r="M67" s="246">
        <v>0</v>
      </c>
      <c r="N67" s="245">
        <v>0</v>
      </c>
      <c r="O67" s="246">
        <v>0</v>
      </c>
      <c r="P67" s="246">
        <v>0</v>
      </c>
      <c r="Q67" s="246">
        <v>0</v>
      </c>
      <c r="R67" s="246">
        <v>0</v>
      </c>
      <c r="S67" s="246">
        <v>0</v>
      </c>
      <c r="T67" s="246">
        <v>0</v>
      </c>
      <c r="U67" s="246">
        <v>0</v>
      </c>
      <c r="V67" s="246">
        <v>0</v>
      </c>
      <c r="W67" s="246">
        <v>0</v>
      </c>
      <c r="X67" s="246">
        <v>0</v>
      </c>
      <c r="Y67" s="246">
        <v>0</v>
      </c>
      <c r="Z67" s="246">
        <v>0</v>
      </c>
      <c r="AA67" s="245">
        <v>0</v>
      </c>
      <c r="AB67" s="246">
        <v>0</v>
      </c>
      <c r="AC67" s="246">
        <v>0</v>
      </c>
      <c r="AD67" s="246">
        <v>0</v>
      </c>
      <c r="AE67" s="246">
        <v>0</v>
      </c>
      <c r="AF67" s="246">
        <v>0</v>
      </c>
      <c r="AG67" s="246">
        <v>0</v>
      </c>
      <c r="AH67" s="246">
        <v>0</v>
      </c>
      <c r="AI67" s="246">
        <v>0</v>
      </c>
      <c r="AJ67" s="246">
        <v>0</v>
      </c>
      <c r="AK67" s="246">
        <v>0</v>
      </c>
      <c r="AL67" s="246">
        <v>0</v>
      </c>
      <c r="AM67" s="246">
        <v>0</v>
      </c>
      <c r="AN67" s="245">
        <v>0</v>
      </c>
      <c r="AO67" s="246">
        <v>0</v>
      </c>
      <c r="AP67" s="246">
        <v>0</v>
      </c>
      <c r="AQ67" s="246">
        <v>0</v>
      </c>
      <c r="AR67" s="246">
        <v>0</v>
      </c>
      <c r="AS67" s="246">
        <v>0</v>
      </c>
      <c r="AT67" s="246">
        <v>0</v>
      </c>
      <c r="AU67" s="246">
        <v>0</v>
      </c>
      <c r="AV67" s="246">
        <v>0</v>
      </c>
      <c r="AW67" s="246">
        <v>0</v>
      </c>
      <c r="AX67" s="246">
        <v>0</v>
      </c>
      <c r="AY67" s="246">
        <v>0</v>
      </c>
      <c r="AZ67" s="246">
        <v>0</v>
      </c>
      <c r="BA67" s="245">
        <v>0</v>
      </c>
    </row>
    <row r="68" spans="1:53" ht="15">
      <c r="A68" s="253" t="s">
        <v>1734</v>
      </c>
      <c r="B68" s="246">
        <v>0</v>
      </c>
      <c r="C68" s="246">
        <v>0</v>
      </c>
      <c r="D68" s="246">
        <v>0</v>
      </c>
      <c r="E68" s="246">
        <v>0</v>
      </c>
      <c r="F68" s="246">
        <v>0</v>
      </c>
      <c r="G68" s="246">
        <v>0</v>
      </c>
      <c r="H68" s="246">
        <v>0</v>
      </c>
      <c r="I68" s="246">
        <v>0</v>
      </c>
      <c r="J68" s="246">
        <v>0</v>
      </c>
      <c r="K68" s="246">
        <v>0</v>
      </c>
      <c r="L68" s="246">
        <v>0</v>
      </c>
      <c r="M68" s="246">
        <v>0</v>
      </c>
      <c r="N68" s="245">
        <v>0</v>
      </c>
      <c r="O68" s="246">
        <v>0</v>
      </c>
      <c r="P68" s="246">
        <v>0</v>
      </c>
      <c r="Q68" s="246">
        <v>0</v>
      </c>
      <c r="R68" s="246">
        <v>0</v>
      </c>
      <c r="S68" s="246">
        <v>0</v>
      </c>
      <c r="T68" s="246">
        <v>0</v>
      </c>
      <c r="U68" s="246">
        <v>0</v>
      </c>
      <c r="V68" s="246">
        <v>0</v>
      </c>
      <c r="W68" s="246">
        <v>0</v>
      </c>
      <c r="X68" s="246">
        <v>0</v>
      </c>
      <c r="Y68" s="246">
        <v>0</v>
      </c>
      <c r="Z68" s="246">
        <v>0</v>
      </c>
      <c r="AA68" s="245">
        <v>0</v>
      </c>
      <c r="AB68" s="246">
        <v>0</v>
      </c>
      <c r="AC68" s="246">
        <v>0</v>
      </c>
      <c r="AD68" s="246">
        <v>0</v>
      </c>
      <c r="AE68" s="246">
        <v>0</v>
      </c>
      <c r="AF68" s="246">
        <v>0</v>
      </c>
      <c r="AG68" s="246">
        <v>0</v>
      </c>
      <c r="AH68" s="246">
        <v>0</v>
      </c>
      <c r="AI68" s="246">
        <v>0</v>
      </c>
      <c r="AJ68" s="246">
        <v>0</v>
      </c>
      <c r="AK68" s="246">
        <v>0</v>
      </c>
      <c r="AL68" s="246">
        <v>0</v>
      </c>
      <c r="AM68" s="246">
        <v>0</v>
      </c>
      <c r="AN68" s="245">
        <v>0</v>
      </c>
      <c r="AO68" s="246">
        <v>0</v>
      </c>
      <c r="AP68" s="246">
        <v>0</v>
      </c>
      <c r="AQ68" s="246">
        <v>0</v>
      </c>
      <c r="AR68" s="246">
        <v>0</v>
      </c>
      <c r="AS68" s="246">
        <v>0</v>
      </c>
      <c r="AT68" s="246">
        <v>0</v>
      </c>
      <c r="AU68" s="246">
        <v>0</v>
      </c>
      <c r="AV68" s="246">
        <v>0</v>
      </c>
      <c r="AW68" s="246">
        <v>0</v>
      </c>
      <c r="AX68" s="246">
        <v>0</v>
      </c>
      <c r="AY68" s="246">
        <v>0</v>
      </c>
      <c r="AZ68" s="246">
        <v>0</v>
      </c>
      <c r="BA68" s="245">
        <v>0</v>
      </c>
    </row>
    <row r="69" spans="1:53" ht="15">
      <c r="A69" s="378" t="s">
        <v>1735</v>
      </c>
      <c r="B69" s="246">
        <v>0</v>
      </c>
      <c r="C69" s="246">
        <v>0</v>
      </c>
      <c r="D69" s="246">
        <v>0</v>
      </c>
      <c r="E69" s="246">
        <v>0</v>
      </c>
      <c r="F69" s="246">
        <v>0</v>
      </c>
      <c r="G69" s="246">
        <v>0</v>
      </c>
      <c r="H69" s="246">
        <v>0</v>
      </c>
      <c r="I69" s="246">
        <v>0</v>
      </c>
      <c r="J69" s="246">
        <v>0</v>
      </c>
      <c r="K69" s="246">
        <v>0</v>
      </c>
      <c r="L69" s="246">
        <v>0</v>
      </c>
      <c r="M69" s="246">
        <v>0</v>
      </c>
      <c r="N69" s="245">
        <v>0</v>
      </c>
      <c r="O69" s="246">
        <v>0</v>
      </c>
      <c r="P69" s="246">
        <v>0</v>
      </c>
      <c r="Q69" s="246">
        <v>0</v>
      </c>
      <c r="R69" s="246">
        <v>0</v>
      </c>
      <c r="S69" s="246">
        <v>0</v>
      </c>
      <c r="T69" s="246">
        <v>0</v>
      </c>
      <c r="U69" s="246">
        <v>0</v>
      </c>
      <c r="V69" s="246">
        <v>0</v>
      </c>
      <c r="W69" s="246">
        <v>0</v>
      </c>
      <c r="X69" s="246">
        <v>0</v>
      </c>
      <c r="Y69" s="246">
        <v>0</v>
      </c>
      <c r="Z69" s="246">
        <v>0</v>
      </c>
      <c r="AA69" s="245">
        <v>0</v>
      </c>
      <c r="AB69" s="246">
        <v>0</v>
      </c>
      <c r="AC69" s="246">
        <v>0</v>
      </c>
      <c r="AD69" s="246">
        <v>0</v>
      </c>
      <c r="AE69" s="246">
        <v>0</v>
      </c>
      <c r="AF69" s="246">
        <v>0</v>
      </c>
      <c r="AG69" s="246">
        <v>0</v>
      </c>
      <c r="AH69" s="246">
        <v>0</v>
      </c>
      <c r="AI69" s="246">
        <v>0</v>
      </c>
      <c r="AJ69" s="246">
        <v>0</v>
      </c>
      <c r="AK69" s="246">
        <v>0</v>
      </c>
      <c r="AL69" s="246">
        <v>0</v>
      </c>
      <c r="AM69" s="246">
        <v>0</v>
      </c>
      <c r="AN69" s="245">
        <v>0</v>
      </c>
      <c r="AO69" s="246">
        <v>0</v>
      </c>
      <c r="AP69" s="246">
        <v>0</v>
      </c>
      <c r="AQ69" s="246">
        <v>0</v>
      </c>
      <c r="AR69" s="246">
        <v>0</v>
      </c>
      <c r="AS69" s="246">
        <v>0</v>
      </c>
      <c r="AT69" s="246">
        <v>0</v>
      </c>
      <c r="AU69" s="246">
        <v>0</v>
      </c>
      <c r="AV69" s="246">
        <v>0</v>
      </c>
      <c r="AW69" s="246">
        <v>0</v>
      </c>
      <c r="AX69" s="246">
        <v>0</v>
      </c>
      <c r="AY69" s="246">
        <v>0</v>
      </c>
      <c r="AZ69" s="246">
        <v>0</v>
      </c>
      <c r="BA69" s="245">
        <v>0</v>
      </c>
    </row>
    <row r="70" spans="1:53" ht="15">
      <c r="A70" s="253" t="s">
        <v>1736</v>
      </c>
      <c r="B70" s="246">
        <v>0</v>
      </c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5">
        <v>0</v>
      </c>
      <c r="O70" s="246">
        <v>0</v>
      </c>
      <c r="P70" s="246">
        <v>0</v>
      </c>
      <c r="Q70" s="246">
        <v>0</v>
      </c>
      <c r="R70" s="246">
        <v>0</v>
      </c>
      <c r="S70" s="246">
        <v>0</v>
      </c>
      <c r="T70" s="246">
        <v>0</v>
      </c>
      <c r="U70" s="246">
        <v>0</v>
      </c>
      <c r="V70" s="246">
        <v>0</v>
      </c>
      <c r="W70" s="246">
        <v>0</v>
      </c>
      <c r="X70" s="246">
        <v>0</v>
      </c>
      <c r="Y70" s="246">
        <v>0</v>
      </c>
      <c r="Z70" s="246">
        <v>0</v>
      </c>
      <c r="AA70" s="245">
        <v>0</v>
      </c>
      <c r="AB70" s="246">
        <v>0</v>
      </c>
      <c r="AC70" s="246">
        <v>0</v>
      </c>
      <c r="AD70" s="246">
        <v>0</v>
      </c>
      <c r="AE70" s="246">
        <v>0</v>
      </c>
      <c r="AF70" s="246">
        <v>0</v>
      </c>
      <c r="AG70" s="246">
        <v>0</v>
      </c>
      <c r="AH70" s="246">
        <v>0</v>
      </c>
      <c r="AI70" s="246">
        <v>0</v>
      </c>
      <c r="AJ70" s="246">
        <v>0</v>
      </c>
      <c r="AK70" s="246">
        <v>0</v>
      </c>
      <c r="AL70" s="246">
        <v>0</v>
      </c>
      <c r="AM70" s="246">
        <v>0</v>
      </c>
      <c r="AN70" s="245">
        <v>0</v>
      </c>
      <c r="AO70" s="246">
        <v>0</v>
      </c>
      <c r="AP70" s="246">
        <v>0</v>
      </c>
      <c r="AQ70" s="246">
        <v>0</v>
      </c>
      <c r="AR70" s="246">
        <v>0</v>
      </c>
      <c r="AS70" s="246">
        <v>0</v>
      </c>
      <c r="AT70" s="246">
        <v>0</v>
      </c>
      <c r="AU70" s="246">
        <v>0</v>
      </c>
      <c r="AV70" s="246">
        <v>0</v>
      </c>
      <c r="AW70" s="246">
        <v>0</v>
      </c>
      <c r="AX70" s="246">
        <v>0</v>
      </c>
      <c r="AY70" s="246">
        <v>0</v>
      </c>
      <c r="AZ70" s="246">
        <v>0</v>
      </c>
      <c r="BA70" s="245">
        <v>0</v>
      </c>
    </row>
    <row r="71" spans="1:53" ht="15">
      <c r="A71" s="253" t="s">
        <v>1737</v>
      </c>
      <c r="B71" s="246">
        <v>0</v>
      </c>
      <c r="C71" s="246">
        <v>0</v>
      </c>
      <c r="D71" s="246">
        <v>0</v>
      </c>
      <c r="E71" s="246">
        <v>0</v>
      </c>
      <c r="F71" s="246">
        <v>0</v>
      </c>
      <c r="G71" s="246">
        <v>0</v>
      </c>
      <c r="H71" s="246">
        <v>0</v>
      </c>
      <c r="I71" s="246">
        <v>0</v>
      </c>
      <c r="J71" s="246">
        <v>0</v>
      </c>
      <c r="K71" s="246">
        <v>0</v>
      </c>
      <c r="L71" s="246">
        <v>0</v>
      </c>
      <c r="M71" s="246">
        <v>0</v>
      </c>
      <c r="N71" s="245">
        <v>0</v>
      </c>
      <c r="O71" s="246">
        <v>0</v>
      </c>
      <c r="P71" s="246">
        <v>0</v>
      </c>
      <c r="Q71" s="246">
        <v>0</v>
      </c>
      <c r="R71" s="246">
        <v>0</v>
      </c>
      <c r="S71" s="246">
        <v>0</v>
      </c>
      <c r="T71" s="246">
        <v>0</v>
      </c>
      <c r="U71" s="246">
        <v>0</v>
      </c>
      <c r="V71" s="246">
        <v>0</v>
      </c>
      <c r="W71" s="246">
        <v>0</v>
      </c>
      <c r="X71" s="246">
        <v>0</v>
      </c>
      <c r="Y71" s="246">
        <v>0</v>
      </c>
      <c r="Z71" s="246">
        <v>0</v>
      </c>
      <c r="AA71" s="245">
        <v>0</v>
      </c>
      <c r="AB71" s="246">
        <v>0</v>
      </c>
      <c r="AC71" s="246">
        <v>0</v>
      </c>
      <c r="AD71" s="246">
        <v>0</v>
      </c>
      <c r="AE71" s="246">
        <v>0</v>
      </c>
      <c r="AF71" s="246">
        <v>0</v>
      </c>
      <c r="AG71" s="246">
        <v>0</v>
      </c>
      <c r="AH71" s="246">
        <v>0</v>
      </c>
      <c r="AI71" s="246">
        <v>0</v>
      </c>
      <c r="AJ71" s="246">
        <v>0</v>
      </c>
      <c r="AK71" s="246">
        <v>0</v>
      </c>
      <c r="AL71" s="246">
        <v>0</v>
      </c>
      <c r="AM71" s="246">
        <v>0</v>
      </c>
      <c r="AN71" s="245">
        <v>0</v>
      </c>
      <c r="AO71" s="246">
        <v>0</v>
      </c>
      <c r="AP71" s="246">
        <v>0</v>
      </c>
      <c r="AQ71" s="246">
        <v>0</v>
      </c>
      <c r="AR71" s="246">
        <v>0</v>
      </c>
      <c r="AS71" s="246">
        <v>0</v>
      </c>
      <c r="AT71" s="246">
        <v>0</v>
      </c>
      <c r="AU71" s="246">
        <v>0</v>
      </c>
      <c r="AV71" s="246">
        <v>0</v>
      </c>
      <c r="AW71" s="246">
        <v>0</v>
      </c>
      <c r="AX71" s="246">
        <v>0</v>
      </c>
      <c r="AY71" s="246">
        <v>0</v>
      </c>
      <c r="AZ71" s="246">
        <v>0</v>
      </c>
      <c r="BA71" s="245">
        <v>0</v>
      </c>
    </row>
    <row r="72" spans="1:53" ht="15">
      <c r="A72" s="253" t="s">
        <v>1738</v>
      </c>
      <c r="B72" s="246">
        <v>-98304.003313839494</v>
      </c>
      <c r="C72" s="246">
        <v>-91952.825339011892</v>
      </c>
      <c r="D72" s="246">
        <v>-96157.372041239592</v>
      </c>
      <c r="E72" s="246">
        <v>-103197.15014229543</v>
      </c>
      <c r="F72" s="246">
        <v>-86967.522005778505</v>
      </c>
      <c r="G72" s="246">
        <v>-91686.407987844927</v>
      </c>
      <c r="H72" s="246">
        <v>-95251.912387147648</v>
      </c>
      <c r="I72" s="246">
        <v>-98872.442401391221</v>
      </c>
      <c r="J72" s="246">
        <v>-89310.855082821916</v>
      </c>
      <c r="K72" s="246">
        <v>-93532.645958162902</v>
      </c>
      <c r="L72" s="246">
        <v>-87210.545566039029</v>
      </c>
      <c r="M72" s="246">
        <v>-93036.75641284055</v>
      </c>
      <c r="N72" s="245">
        <v>-1125480.4386384131</v>
      </c>
      <c r="O72" s="246">
        <v>180834.71852846505</v>
      </c>
      <c r="P72" s="246">
        <v>170581.47439042418</v>
      </c>
      <c r="Q72" s="246">
        <v>177990.94432172761</v>
      </c>
      <c r="R72" s="246">
        <v>188168.26176713532</v>
      </c>
      <c r="S72" s="246">
        <v>158182.24179859876</v>
      </c>
      <c r="T72" s="246">
        <v>165244.56101859297</v>
      </c>
      <c r="U72" s="246">
        <v>172857.3053117574</v>
      </c>
      <c r="V72" s="246">
        <v>179175.15027122968</v>
      </c>
      <c r="W72" s="246">
        <v>167933.04030859988</v>
      </c>
      <c r="X72" s="246">
        <v>176437.93674175415</v>
      </c>
      <c r="Y72" s="246">
        <v>163861.85624861083</v>
      </c>
      <c r="Z72" s="246">
        <v>170853.06395772484</v>
      </c>
      <c r="AA72" s="245">
        <v>2072120.5546646209</v>
      </c>
      <c r="AB72" s="246">
        <v>102644.8892098136</v>
      </c>
      <c r="AC72" s="246">
        <v>93956.95403569554</v>
      </c>
      <c r="AD72" s="246">
        <v>101024.32291140551</v>
      </c>
      <c r="AE72" s="246">
        <v>107549.16278938834</v>
      </c>
      <c r="AF72" s="246">
        <v>93320.085722476346</v>
      </c>
      <c r="AG72" s="246">
        <v>96752.321088251469</v>
      </c>
      <c r="AH72" s="246">
        <v>100378.88448608389</v>
      </c>
      <c r="AI72" s="246">
        <v>99413.562367922379</v>
      </c>
      <c r="AJ72" s="246">
        <v>95110.060875993498</v>
      </c>
      <c r="AK72" s="246">
        <v>103180.37841521633</v>
      </c>
      <c r="AL72" s="246">
        <v>94005.683729118246</v>
      </c>
      <c r="AM72" s="246">
        <v>98366.482598468268</v>
      </c>
      <c r="AN72" s="245">
        <v>1185702.7882298327</v>
      </c>
      <c r="AO72" s="246">
        <v>-87185.327225613364</v>
      </c>
      <c r="AP72" s="246">
        <v>-79606.449555380997</v>
      </c>
      <c r="AQ72" s="246">
        <v>-85557.849580674083</v>
      </c>
      <c r="AR72" s="246">
        <v>-91287.323937103472</v>
      </c>
      <c r="AS72" s="246">
        <v>-79022.171357423969</v>
      </c>
      <c r="AT72" s="246">
        <v>-81970.832472736016</v>
      </c>
      <c r="AU72" s="246">
        <v>-84988.112089547154</v>
      </c>
      <c r="AV72" s="246">
        <v>-84124.478297912341</v>
      </c>
      <c r="AW72" s="246">
        <v>-80431.499380096124</v>
      </c>
      <c r="AX72" s="246">
        <v>-87291.018139903317</v>
      </c>
      <c r="AY72" s="246">
        <v>-79517.036978714561</v>
      </c>
      <c r="AZ72" s="246">
        <v>-83238.327191814926</v>
      </c>
      <c r="BA72" s="245">
        <v>-1004220.4262069204</v>
      </c>
    </row>
    <row r="73" spans="1:53" ht="15">
      <c r="A73" s="253" t="s">
        <v>1739</v>
      </c>
      <c r="B73" s="246">
        <v>0</v>
      </c>
      <c r="C73" s="246">
        <v>0</v>
      </c>
      <c r="D73" s="246">
        <v>0</v>
      </c>
      <c r="E73" s="246">
        <v>0</v>
      </c>
      <c r="F73" s="246">
        <v>0</v>
      </c>
      <c r="G73" s="246">
        <v>0</v>
      </c>
      <c r="H73" s="246">
        <v>0</v>
      </c>
      <c r="I73" s="246">
        <v>0</v>
      </c>
      <c r="J73" s="246">
        <v>0</v>
      </c>
      <c r="K73" s="246">
        <v>0</v>
      </c>
      <c r="L73" s="246">
        <v>0</v>
      </c>
      <c r="M73" s="246">
        <v>0</v>
      </c>
      <c r="N73" s="245">
        <v>0</v>
      </c>
      <c r="O73" s="246">
        <v>0</v>
      </c>
      <c r="P73" s="246">
        <v>0</v>
      </c>
      <c r="Q73" s="246">
        <v>0</v>
      </c>
      <c r="R73" s="246">
        <v>0</v>
      </c>
      <c r="S73" s="246">
        <v>0</v>
      </c>
      <c r="T73" s="246">
        <v>0</v>
      </c>
      <c r="U73" s="246">
        <v>0</v>
      </c>
      <c r="V73" s="246">
        <v>0</v>
      </c>
      <c r="W73" s="246">
        <v>0</v>
      </c>
      <c r="X73" s="246">
        <v>0</v>
      </c>
      <c r="Y73" s="246">
        <v>0</v>
      </c>
      <c r="Z73" s="246">
        <v>0</v>
      </c>
      <c r="AA73" s="245">
        <v>0</v>
      </c>
      <c r="AB73" s="246">
        <v>0</v>
      </c>
      <c r="AC73" s="246">
        <v>0</v>
      </c>
      <c r="AD73" s="246">
        <v>0</v>
      </c>
      <c r="AE73" s="246">
        <v>0</v>
      </c>
      <c r="AF73" s="246">
        <v>0</v>
      </c>
      <c r="AG73" s="246">
        <v>0</v>
      </c>
      <c r="AH73" s="246">
        <v>0</v>
      </c>
      <c r="AI73" s="246">
        <v>0</v>
      </c>
      <c r="AJ73" s="246">
        <v>0</v>
      </c>
      <c r="AK73" s="246">
        <v>0</v>
      </c>
      <c r="AL73" s="246">
        <v>0</v>
      </c>
      <c r="AM73" s="246">
        <v>0</v>
      </c>
      <c r="AN73" s="245">
        <v>0</v>
      </c>
      <c r="AO73" s="246">
        <v>0</v>
      </c>
      <c r="AP73" s="246">
        <v>0</v>
      </c>
      <c r="AQ73" s="246">
        <v>0</v>
      </c>
      <c r="AR73" s="246">
        <v>0</v>
      </c>
      <c r="AS73" s="246">
        <v>0</v>
      </c>
      <c r="AT73" s="246">
        <v>0</v>
      </c>
      <c r="AU73" s="246">
        <v>0</v>
      </c>
      <c r="AV73" s="246">
        <v>0</v>
      </c>
      <c r="AW73" s="246">
        <v>0</v>
      </c>
      <c r="AX73" s="246">
        <v>0</v>
      </c>
      <c r="AY73" s="246">
        <v>0</v>
      </c>
      <c r="AZ73" s="246">
        <v>0</v>
      </c>
      <c r="BA73" s="245">
        <v>0</v>
      </c>
    </row>
    <row r="74" spans="1:53" ht="15">
      <c r="A74" s="253" t="s">
        <v>1740</v>
      </c>
      <c r="B74" s="246">
        <v>0</v>
      </c>
      <c r="C74" s="246">
        <v>0</v>
      </c>
      <c r="D74" s="246">
        <v>0</v>
      </c>
      <c r="E74" s="246">
        <v>0</v>
      </c>
      <c r="F74" s="246">
        <v>0</v>
      </c>
      <c r="G74" s="246">
        <v>0</v>
      </c>
      <c r="H74" s="246">
        <v>0</v>
      </c>
      <c r="I74" s="246">
        <v>0</v>
      </c>
      <c r="J74" s="246">
        <v>0</v>
      </c>
      <c r="K74" s="246">
        <v>0</v>
      </c>
      <c r="L74" s="246">
        <v>0</v>
      </c>
      <c r="M74" s="246">
        <v>0</v>
      </c>
      <c r="N74" s="245">
        <v>0</v>
      </c>
      <c r="O74" s="246">
        <v>0</v>
      </c>
      <c r="P74" s="246">
        <v>0</v>
      </c>
      <c r="Q74" s="246">
        <v>0</v>
      </c>
      <c r="R74" s="246">
        <v>0</v>
      </c>
      <c r="S74" s="246">
        <v>0</v>
      </c>
      <c r="T74" s="246">
        <v>0</v>
      </c>
      <c r="U74" s="246">
        <v>0</v>
      </c>
      <c r="V74" s="246">
        <v>0</v>
      </c>
      <c r="W74" s="246">
        <v>0</v>
      </c>
      <c r="X74" s="246">
        <v>0</v>
      </c>
      <c r="Y74" s="246">
        <v>0</v>
      </c>
      <c r="Z74" s="246">
        <v>0</v>
      </c>
      <c r="AA74" s="245">
        <v>0</v>
      </c>
      <c r="AB74" s="246">
        <v>0</v>
      </c>
      <c r="AC74" s="246">
        <v>0</v>
      </c>
      <c r="AD74" s="246">
        <v>0</v>
      </c>
      <c r="AE74" s="246">
        <v>0</v>
      </c>
      <c r="AF74" s="246">
        <v>0</v>
      </c>
      <c r="AG74" s="246">
        <v>0</v>
      </c>
      <c r="AH74" s="246">
        <v>0</v>
      </c>
      <c r="AI74" s="246">
        <v>0</v>
      </c>
      <c r="AJ74" s="246">
        <v>0</v>
      </c>
      <c r="AK74" s="246">
        <v>0</v>
      </c>
      <c r="AL74" s="246">
        <v>0</v>
      </c>
      <c r="AM74" s="246">
        <v>0</v>
      </c>
      <c r="AN74" s="245">
        <v>0</v>
      </c>
      <c r="AO74" s="246">
        <v>0</v>
      </c>
      <c r="AP74" s="246">
        <v>0</v>
      </c>
      <c r="AQ74" s="246">
        <v>0</v>
      </c>
      <c r="AR74" s="246">
        <v>0</v>
      </c>
      <c r="AS74" s="246">
        <v>0</v>
      </c>
      <c r="AT74" s="246">
        <v>0</v>
      </c>
      <c r="AU74" s="246">
        <v>0</v>
      </c>
      <c r="AV74" s="246">
        <v>0</v>
      </c>
      <c r="AW74" s="246">
        <v>0</v>
      </c>
      <c r="AX74" s="246">
        <v>0</v>
      </c>
      <c r="AY74" s="246">
        <v>0</v>
      </c>
      <c r="AZ74" s="246">
        <v>0</v>
      </c>
      <c r="BA74" s="245">
        <v>0</v>
      </c>
    </row>
    <row r="75" spans="1:53" ht="15">
      <c r="A75" s="378" t="s">
        <v>1741</v>
      </c>
      <c r="B75" s="246">
        <v>-5792.6102472626417</v>
      </c>
      <c r="C75" s="246">
        <v>-5418.3640581046857</v>
      </c>
      <c r="D75" s="246">
        <v>-5666.1189764335295</v>
      </c>
      <c r="E75" s="246">
        <v>-6080.9412562184498</v>
      </c>
      <c r="F75" s="246">
        <v>-5124.6026831827903</v>
      </c>
      <c r="G75" s="246">
        <v>-5402.6652887118325</v>
      </c>
      <c r="H75" s="246">
        <v>-5612.7643347712656</v>
      </c>
      <c r="I75" s="246">
        <v>-5826.1057914164685</v>
      </c>
      <c r="J75" s="246">
        <v>-5262.6847015874264</v>
      </c>
      <c r="K75" s="246">
        <v>-5511.4557410355974</v>
      </c>
      <c r="L75" s="246">
        <v>-5138.9229622969287</v>
      </c>
      <c r="M75" s="246">
        <v>-5482.2352132349715</v>
      </c>
      <c r="N75" s="245">
        <v>-66319.471254256568</v>
      </c>
      <c r="O75" s="246">
        <v>10104.662840668687</v>
      </c>
      <c r="P75" s="246">
        <v>9538.0882415528504</v>
      </c>
      <c r="Q75" s="246">
        <v>9934.8413607645416</v>
      </c>
      <c r="R75" s="246">
        <v>10501.168776569177</v>
      </c>
      <c r="S75" s="246">
        <v>8805.2068221461232</v>
      </c>
      <c r="T75" s="246">
        <v>9207.4141708791594</v>
      </c>
      <c r="U75" s="246">
        <v>9632.3392353936815</v>
      </c>
      <c r="V75" s="246">
        <v>10011.098823394792</v>
      </c>
      <c r="W75" s="246">
        <v>9372.3116570400252</v>
      </c>
      <c r="X75" s="246">
        <v>9826.147690388063</v>
      </c>
      <c r="Y75" s="246">
        <v>9135.6539772959404</v>
      </c>
      <c r="Z75" s="246">
        <v>9523.954702369012</v>
      </c>
      <c r="AA75" s="245">
        <v>115592.88829846204</v>
      </c>
      <c r="AB75" s="246">
        <v>30889.998006715014</v>
      </c>
      <c r="AC75" s="246">
        <v>28275.446982529054</v>
      </c>
      <c r="AD75" s="246">
        <v>30402.304073651816</v>
      </c>
      <c r="AE75" s="246">
        <v>32365.892250098015</v>
      </c>
      <c r="AF75" s="246">
        <v>28083.787552845504</v>
      </c>
      <c r="AG75" s="246">
        <v>29116.685970132119</v>
      </c>
      <c r="AH75" s="246">
        <v>30208.065550670995</v>
      </c>
      <c r="AI75" s="246">
        <v>29917.561088779123</v>
      </c>
      <c r="AJ75" s="246">
        <v>28622.463461114025</v>
      </c>
      <c r="AK75" s="246">
        <v>31051.148363199816</v>
      </c>
      <c r="AL75" s="246">
        <v>28290.111717853764</v>
      </c>
      <c r="AM75" s="246">
        <v>29602.452443426173</v>
      </c>
      <c r="AN75" s="245">
        <v>356825.91746101546</v>
      </c>
      <c r="AO75" s="246">
        <v>-26237.590638429101</v>
      </c>
      <c r="AP75" s="246">
        <v>-23956.799866196157</v>
      </c>
      <c r="AQ75" s="246">
        <v>-25747.816801707551</v>
      </c>
      <c r="AR75" s="246">
        <v>-27472.047329034278</v>
      </c>
      <c r="AS75" s="246">
        <v>-23780.966928879938</v>
      </c>
      <c r="AT75" s="246">
        <v>-24668.338299005194</v>
      </c>
      <c r="AU75" s="246">
        <v>-25576.359751086289</v>
      </c>
      <c r="AV75" s="246">
        <v>-25316.457418807473</v>
      </c>
      <c r="AW75" s="246">
        <v>-24205.090722536759</v>
      </c>
      <c r="AX75" s="246">
        <v>-26269.397308560248</v>
      </c>
      <c r="AY75" s="246">
        <v>-23929.89200613353</v>
      </c>
      <c r="AZ75" s="246">
        <v>-25049.778716032077</v>
      </c>
      <c r="BA75" s="245">
        <v>-302210.53578640858</v>
      </c>
    </row>
    <row r="76" spans="1:53" ht="15">
      <c r="A76" s="378" t="s">
        <v>1742</v>
      </c>
      <c r="B76" s="246">
        <v>0</v>
      </c>
      <c r="C76" s="246">
        <v>0</v>
      </c>
      <c r="D76" s="246">
        <v>0</v>
      </c>
      <c r="E76" s="246">
        <v>0</v>
      </c>
      <c r="F76" s="246">
        <v>0</v>
      </c>
      <c r="G76" s="246">
        <v>0</v>
      </c>
      <c r="H76" s="246">
        <v>0</v>
      </c>
      <c r="I76" s="246">
        <v>0</v>
      </c>
      <c r="J76" s="246">
        <v>0</v>
      </c>
      <c r="K76" s="246">
        <v>0</v>
      </c>
      <c r="L76" s="246">
        <v>0</v>
      </c>
      <c r="M76" s="246">
        <v>0</v>
      </c>
      <c r="N76" s="245">
        <v>0</v>
      </c>
      <c r="O76" s="246">
        <v>0</v>
      </c>
      <c r="P76" s="246">
        <v>0</v>
      </c>
      <c r="Q76" s="246">
        <v>0</v>
      </c>
      <c r="R76" s="246">
        <v>0</v>
      </c>
      <c r="S76" s="246">
        <v>0</v>
      </c>
      <c r="T76" s="246">
        <v>0</v>
      </c>
      <c r="U76" s="246">
        <v>0</v>
      </c>
      <c r="V76" s="246">
        <v>0</v>
      </c>
      <c r="W76" s="246">
        <v>0</v>
      </c>
      <c r="X76" s="246">
        <v>0</v>
      </c>
      <c r="Y76" s="246">
        <v>0</v>
      </c>
      <c r="Z76" s="246">
        <v>0</v>
      </c>
      <c r="AA76" s="245">
        <v>0</v>
      </c>
      <c r="AB76" s="246">
        <v>0</v>
      </c>
      <c r="AC76" s="246">
        <v>0</v>
      </c>
      <c r="AD76" s="246">
        <v>0</v>
      </c>
      <c r="AE76" s="246">
        <v>0</v>
      </c>
      <c r="AF76" s="246">
        <v>0</v>
      </c>
      <c r="AG76" s="246">
        <v>0</v>
      </c>
      <c r="AH76" s="246">
        <v>0</v>
      </c>
      <c r="AI76" s="246">
        <v>0</v>
      </c>
      <c r="AJ76" s="246">
        <v>0</v>
      </c>
      <c r="AK76" s="246">
        <v>0</v>
      </c>
      <c r="AL76" s="246">
        <v>0</v>
      </c>
      <c r="AM76" s="246">
        <v>0</v>
      </c>
      <c r="AN76" s="245">
        <v>0</v>
      </c>
      <c r="AO76" s="246">
        <v>0</v>
      </c>
      <c r="AP76" s="246">
        <v>0</v>
      </c>
      <c r="AQ76" s="246">
        <v>0</v>
      </c>
      <c r="AR76" s="246">
        <v>0</v>
      </c>
      <c r="AS76" s="246">
        <v>0</v>
      </c>
      <c r="AT76" s="246">
        <v>0</v>
      </c>
      <c r="AU76" s="246">
        <v>0</v>
      </c>
      <c r="AV76" s="246">
        <v>0</v>
      </c>
      <c r="AW76" s="246">
        <v>0</v>
      </c>
      <c r="AX76" s="246">
        <v>0</v>
      </c>
      <c r="AY76" s="246">
        <v>0</v>
      </c>
      <c r="AZ76" s="246">
        <v>0</v>
      </c>
      <c r="BA76" s="245">
        <v>0</v>
      </c>
    </row>
    <row r="77" spans="1:53" ht="15">
      <c r="A77" s="378" t="s">
        <v>1743</v>
      </c>
      <c r="B77" s="246">
        <v>0</v>
      </c>
      <c r="C77" s="246">
        <v>0</v>
      </c>
      <c r="D77" s="246">
        <v>0</v>
      </c>
      <c r="E77" s="246">
        <v>0</v>
      </c>
      <c r="F77" s="246">
        <v>0</v>
      </c>
      <c r="G77" s="246">
        <v>0</v>
      </c>
      <c r="H77" s="246">
        <v>0</v>
      </c>
      <c r="I77" s="246">
        <v>0</v>
      </c>
      <c r="J77" s="246">
        <v>0</v>
      </c>
      <c r="K77" s="246">
        <v>0</v>
      </c>
      <c r="L77" s="246">
        <v>0</v>
      </c>
      <c r="M77" s="246">
        <v>0</v>
      </c>
      <c r="N77" s="245">
        <v>0</v>
      </c>
      <c r="O77" s="246">
        <v>0</v>
      </c>
      <c r="P77" s="246">
        <v>0</v>
      </c>
      <c r="Q77" s="246">
        <v>0</v>
      </c>
      <c r="R77" s="246">
        <v>0</v>
      </c>
      <c r="S77" s="246">
        <v>0</v>
      </c>
      <c r="T77" s="246">
        <v>0</v>
      </c>
      <c r="U77" s="246">
        <v>0</v>
      </c>
      <c r="V77" s="246">
        <v>0</v>
      </c>
      <c r="W77" s="246">
        <v>0</v>
      </c>
      <c r="X77" s="246">
        <v>0</v>
      </c>
      <c r="Y77" s="246">
        <v>0</v>
      </c>
      <c r="Z77" s="246">
        <v>0</v>
      </c>
      <c r="AA77" s="245">
        <v>0</v>
      </c>
      <c r="AB77" s="246">
        <v>0</v>
      </c>
      <c r="AC77" s="246">
        <v>0</v>
      </c>
      <c r="AD77" s="246">
        <v>0</v>
      </c>
      <c r="AE77" s="246">
        <v>0</v>
      </c>
      <c r="AF77" s="246">
        <v>0</v>
      </c>
      <c r="AG77" s="246">
        <v>0</v>
      </c>
      <c r="AH77" s="246">
        <v>0</v>
      </c>
      <c r="AI77" s="246">
        <v>0</v>
      </c>
      <c r="AJ77" s="246">
        <v>0</v>
      </c>
      <c r="AK77" s="246">
        <v>0</v>
      </c>
      <c r="AL77" s="246">
        <v>0</v>
      </c>
      <c r="AM77" s="246">
        <v>0</v>
      </c>
      <c r="AN77" s="245">
        <v>0</v>
      </c>
      <c r="AO77" s="246">
        <v>0</v>
      </c>
      <c r="AP77" s="246">
        <v>0</v>
      </c>
      <c r="AQ77" s="246">
        <v>0</v>
      </c>
      <c r="AR77" s="246">
        <v>0</v>
      </c>
      <c r="AS77" s="246">
        <v>0</v>
      </c>
      <c r="AT77" s="246">
        <v>0</v>
      </c>
      <c r="AU77" s="246">
        <v>0</v>
      </c>
      <c r="AV77" s="246">
        <v>0</v>
      </c>
      <c r="AW77" s="246">
        <v>0</v>
      </c>
      <c r="AX77" s="246">
        <v>0</v>
      </c>
      <c r="AY77" s="246">
        <v>0</v>
      </c>
      <c r="AZ77" s="246">
        <v>0</v>
      </c>
      <c r="BA77" s="245">
        <v>0</v>
      </c>
    </row>
    <row r="78" spans="1:53" ht="15">
      <c r="A78" s="253" t="s">
        <v>1744</v>
      </c>
      <c r="B78" s="246">
        <v>0</v>
      </c>
      <c r="C78" s="246">
        <v>0</v>
      </c>
      <c r="D78" s="246">
        <v>0</v>
      </c>
      <c r="E78" s="246">
        <v>0</v>
      </c>
      <c r="F78" s="246">
        <v>0</v>
      </c>
      <c r="G78" s="246">
        <v>0</v>
      </c>
      <c r="H78" s="246">
        <v>0</v>
      </c>
      <c r="I78" s="246">
        <v>0</v>
      </c>
      <c r="J78" s="246">
        <v>0</v>
      </c>
      <c r="K78" s="246">
        <v>0</v>
      </c>
      <c r="L78" s="246">
        <v>0</v>
      </c>
      <c r="M78" s="246">
        <v>0</v>
      </c>
      <c r="N78" s="245">
        <v>0</v>
      </c>
      <c r="O78" s="246">
        <v>0</v>
      </c>
      <c r="P78" s="246">
        <v>0</v>
      </c>
      <c r="Q78" s="246">
        <v>0</v>
      </c>
      <c r="R78" s="246">
        <v>0</v>
      </c>
      <c r="S78" s="246">
        <v>0</v>
      </c>
      <c r="T78" s="246">
        <v>0</v>
      </c>
      <c r="U78" s="246">
        <v>0</v>
      </c>
      <c r="V78" s="246">
        <v>0</v>
      </c>
      <c r="W78" s="246">
        <v>0</v>
      </c>
      <c r="X78" s="246">
        <v>0</v>
      </c>
      <c r="Y78" s="246">
        <v>0</v>
      </c>
      <c r="Z78" s="246">
        <v>0</v>
      </c>
      <c r="AA78" s="245">
        <v>0</v>
      </c>
      <c r="AB78" s="246">
        <v>28417</v>
      </c>
      <c r="AC78" s="246">
        <v>28417</v>
      </c>
      <c r="AD78" s="246">
        <v>28417</v>
      </c>
      <c r="AE78" s="246">
        <v>28417</v>
      </c>
      <c r="AF78" s="246">
        <v>28417</v>
      </c>
      <c r="AG78" s="246">
        <v>28417</v>
      </c>
      <c r="AH78" s="246">
        <v>28417</v>
      </c>
      <c r="AI78" s="246">
        <v>28417</v>
      </c>
      <c r="AJ78" s="246">
        <v>28417</v>
      </c>
      <c r="AK78" s="246">
        <v>28417</v>
      </c>
      <c r="AL78" s="246">
        <v>28417</v>
      </c>
      <c r="AM78" s="246">
        <v>28413</v>
      </c>
      <c r="AN78" s="245">
        <v>341000</v>
      </c>
      <c r="AO78" s="246">
        <v>0</v>
      </c>
      <c r="AP78" s="246">
        <v>0</v>
      </c>
      <c r="AQ78" s="246">
        <v>0</v>
      </c>
      <c r="AR78" s="246">
        <v>0</v>
      </c>
      <c r="AS78" s="246">
        <v>0</v>
      </c>
      <c r="AT78" s="246">
        <v>0</v>
      </c>
      <c r="AU78" s="246">
        <v>0</v>
      </c>
      <c r="AV78" s="246">
        <v>0</v>
      </c>
      <c r="AW78" s="246">
        <v>0</v>
      </c>
      <c r="AX78" s="246">
        <v>0</v>
      </c>
      <c r="AY78" s="246">
        <v>0</v>
      </c>
      <c r="AZ78" s="246">
        <v>0</v>
      </c>
      <c r="BA78" s="245">
        <v>0</v>
      </c>
    </row>
    <row r="79" spans="1:53" ht="15">
      <c r="A79" s="253" t="s">
        <v>1745</v>
      </c>
      <c r="B79" s="246">
        <v>0</v>
      </c>
      <c r="C79" s="246">
        <v>0</v>
      </c>
      <c r="D79" s="246">
        <v>0</v>
      </c>
      <c r="E79" s="246">
        <v>0</v>
      </c>
      <c r="F79" s="246">
        <v>0</v>
      </c>
      <c r="G79" s="246">
        <v>0</v>
      </c>
      <c r="H79" s="246">
        <v>0</v>
      </c>
      <c r="I79" s="246">
        <v>0</v>
      </c>
      <c r="J79" s="246">
        <v>0</v>
      </c>
      <c r="K79" s="246">
        <v>0</v>
      </c>
      <c r="L79" s="246">
        <v>0</v>
      </c>
      <c r="M79" s="246">
        <v>0</v>
      </c>
      <c r="N79" s="245">
        <v>0</v>
      </c>
      <c r="O79" s="246">
        <v>-18733.797298830872</v>
      </c>
      <c r="P79" s="246">
        <v>-18733.797298830872</v>
      </c>
      <c r="Q79" s="246">
        <v>-18733.797298830872</v>
      </c>
      <c r="R79" s="246">
        <v>-18733.797298830872</v>
      </c>
      <c r="S79" s="246">
        <v>-18733.797298830872</v>
      </c>
      <c r="T79" s="246">
        <v>-18733.797298830872</v>
      </c>
      <c r="U79" s="246">
        <v>-18733.797298830872</v>
      </c>
      <c r="V79" s="246">
        <v>-18733.797298830872</v>
      </c>
      <c r="W79" s="246">
        <v>-18733.797298830872</v>
      </c>
      <c r="X79" s="246">
        <v>-18733.797298830872</v>
      </c>
      <c r="Y79" s="246">
        <v>-18733.797298830872</v>
      </c>
      <c r="Z79" s="246">
        <v>-18733.797298830872</v>
      </c>
      <c r="AA79" s="245">
        <v>-224805.56758597045</v>
      </c>
      <c r="AB79" s="246">
        <v>0</v>
      </c>
      <c r="AC79" s="246">
        <v>0</v>
      </c>
      <c r="AD79" s="246">
        <v>0</v>
      </c>
      <c r="AE79" s="246">
        <v>0</v>
      </c>
      <c r="AF79" s="246">
        <v>0</v>
      </c>
      <c r="AG79" s="246">
        <v>0</v>
      </c>
      <c r="AH79" s="246">
        <v>0</v>
      </c>
      <c r="AI79" s="246">
        <v>0</v>
      </c>
      <c r="AJ79" s="246">
        <v>0</v>
      </c>
      <c r="AK79" s="246">
        <v>0</v>
      </c>
      <c r="AL79" s="246">
        <v>0</v>
      </c>
      <c r="AM79" s="246">
        <v>0</v>
      </c>
      <c r="AN79" s="245">
        <v>0</v>
      </c>
      <c r="AO79" s="246">
        <v>0</v>
      </c>
      <c r="AP79" s="246">
        <v>0</v>
      </c>
      <c r="AQ79" s="246">
        <v>0</v>
      </c>
      <c r="AR79" s="246">
        <v>0</v>
      </c>
      <c r="AS79" s="246">
        <v>0</v>
      </c>
      <c r="AT79" s="246">
        <v>0</v>
      </c>
      <c r="AU79" s="246">
        <v>0</v>
      </c>
      <c r="AV79" s="246">
        <v>0</v>
      </c>
      <c r="AW79" s="246">
        <v>0</v>
      </c>
      <c r="AX79" s="246">
        <v>0</v>
      </c>
      <c r="AY79" s="246">
        <v>0</v>
      </c>
      <c r="AZ79" s="246">
        <v>0</v>
      </c>
      <c r="BA79" s="245">
        <v>0</v>
      </c>
    </row>
    <row r="80" spans="1:53" ht="15">
      <c r="A80" s="252" t="s">
        <v>322</v>
      </c>
      <c r="B80" s="249">
        <v>74934.410110400597</v>
      </c>
      <c r="C80" s="249">
        <v>70093.083623111204</v>
      </c>
      <c r="D80" s="249">
        <v>73298.092740666718</v>
      </c>
      <c r="E80" s="249">
        <v>78664.319969751188</v>
      </c>
      <c r="F80" s="249">
        <v>66292.925420961299</v>
      </c>
      <c r="G80" s="249">
        <v>69890.001079370486</v>
      </c>
      <c r="H80" s="249">
        <v>72607.88600675037</v>
      </c>
      <c r="I80" s="249">
        <v>75367.715431379198</v>
      </c>
      <c r="J80" s="249">
        <v>68079.18311038462</v>
      </c>
      <c r="K80" s="249">
        <v>71297.336981933098</v>
      </c>
      <c r="L80" s="249">
        <v>66478.175527947446</v>
      </c>
      <c r="M80" s="249">
        <v>70919.334161030521</v>
      </c>
      <c r="N80" s="248">
        <v>857922.46416368696</v>
      </c>
      <c r="O80" s="249">
        <v>274224.17912497395</v>
      </c>
      <c r="P80" s="249">
        <v>256157.794760466</v>
      </c>
      <c r="Q80" s="249">
        <v>268493.26157032093</v>
      </c>
      <c r="R80" s="249">
        <v>283469.49557819293</v>
      </c>
      <c r="S80" s="249">
        <v>240274.91434651933</v>
      </c>
      <c r="T80" s="249">
        <v>251170.53885924406</v>
      </c>
      <c r="U80" s="249">
        <v>263027.47952578997</v>
      </c>
      <c r="V80" s="249">
        <v>269474.37661516352</v>
      </c>
      <c r="W80" s="249">
        <v>253783.39532249552</v>
      </c>
      <c r="X80" s="249">
        <v>270403.92092624848</v>
      </c>
      <c r="Y80" s="249">
        <v>249318.77401000474</v>
      </c>
      <c r="Z80" s="249">
        <v>260525.56609497734</v>
      </c>
      <c r="AA80" s="248">
        <v>3140323.6967343967</v>
      </c>
      <c r="AB80" s="249">
        <v>1906538.6485368421</v>
      </c>
      <c r="AC80" s="249">
        <v>1749476.9268642813</v>
      </c>
      <c r="AD80" s="249">
        <v>1841374.9715394641</v>
      </c>
      <c r="AE80" s="249">
        <v>1930992.7312635155</v>
      </c>
      <c r="AF80" s="249">
        <v>1677664.2057261539</v>
      </c>
      <c r="AG80" s="249">
        <v>1756810.8100548552</v>
      </c>
      <c r="AH80" s="249">
        <v>1843457.7675268487</v>
      </c>
      <c r="AI80" s="249">
        <v>1840016.2814330412</v>
      </c>
      <c r="AJ80" s="249">
        <v>1759425.6392318937</v>
      </c>
      <c r="AK80" s="249">
        <v>1927183.8200655966</v>
      </c>
      <c r="AL80" s="249">
        <v>1760021.7232972849</v>
      </c>
      <c r="AM80" s="249">
        <v>1842724.2486118281</v>
      </c>
      <c r="AN80" s="248">
        <v>21835687.774151605</v>
      </c>
      <c r="AO80" s="249">
        <v>789387.07627596776</v>
      </c>
      <c r="AP80" s="249">
        <v>720766.95089550852</v>
      </c>
      <c r="AQ80" s="249">
        <v>774651.68603629328</v>
      </c>
      <c r="AR80" s="249">
        <v>826527.07785671006</v>
      </c>
      <c r="AS80" s="249">
        <v>715476.82154583535</v>
      </c>
      <c r="AT80" s="249">
        <v>742174.37548999256</v>
      </c>
      <c r="AU80" s="249">
        <v>769493.21010144195</v>
      </c>
      <c r="AV80" s="249">
        <v>761673.75956491323</v>
      </c>
      <c r="AW80" s="249">
        <v>728237.05727279512</v>
      </c>
      <c r="AX80" s="249">
        <v>790344.01529856713</v>
      </c>
      <c r="AY80" s="249">
        <v>719957.3980186308</v>
      </c>
      <c r="AZ80" s="249">
        <v>753650.43439035991</v>
      </c>
      <c r="BA80" s="248">
        <v>9092339.8627470154</v>
      </c>
    </row>
    <row r="81" spans="1:53" ht="15">
      <c r="A81" s="253" t="s">
        <v>1746</v>
      </c>
      <c r="B81" s="246">
        <v>0</v>
      </c>
      <c r="C81" s="246">
        <v>0</v>
      </c>
      <c r="D81" s="246">
        <v>0</v>
      </c>
      <c r="E81" s="246">
        <v>0</v>
      </c>
      <c r="F81" s="246">
        <v>0</v>
      </c>
      <c r="G81" s="246">
        <v>0</v>
      </c>
      <c r="H81" s="246">
        <v>0</v>
      </c>
      <c r="I81" s="246">
        <v>0</v>
      </c>
      <c r="J81" s="246">
        <v>0</v>
      </c>
      <c r="K81" s="246">
        <v>0</v>
      </c>
      <c r="L81" s="246">
        <v>0</v>
      </c>
      <c r="M81" s="246">
        <v>0</v>
      </c>
      <c r="N81" s="245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X81" s="246">
        <v>0</v>
      </c>
      <c r="Y81" s="246">
        <v>0</v>
      </c>
      <c r="Z81" s="246">
        <v>0</v>
      </c>
      <c r="AA81" s="245">
        <v>0</v>
      </c>
      <c r="AB81" s="246">
        <v>0</v>
      </c>
      <c r="AC81" s="246">
        <v>0</v>
      </c>
      <c r="AD81" s="246">
        <v>0</v>
      </c>
      <c r="AE81" s="246">
        <v>0</v>
      </c>
      <c r="AF81" s="246">
        <v>0</v>
      </c>
      <c r="AG81" s="246">
        <v>0</v>
      </c>
      <c r="AH81" s="246">
        <v>0</v>
      </c>
      <c r="AI81" s="246">
        <v>0</v>
      </c>
      <c r="AJ81" s="246">
        <v>0</v>
      </c>
      <c r="AK81" s="246">
        <v>0</v>
      </c>
      <c r="AL81" s="246">
        <v>0</v>
      </c>
      <c r="AM81" s="246">
        <v>0</v>
      </c>
      <c r="AN81" s="245">
        <v>0</v>
      </c>
      <c r="AO81" s="246">
        <v>0</v>
      </c>
      <c r="AP81" s="246">
        <v>0</v>
      </c>
      <c r="AQ81" s="246">
        <v>0</v>
      </c>
      <c r="AR81" s="246">
        <v>0</v>
      </c>
      <c r="AS81" s="246">
        <v>0</v>
      </c>
      <c r="AT81" s="246">
        <v>0</v>
      </c>
      <c r="AU81" s="246">
        <v>0</v>
      </c>
      <c r="AV81" s="246">
        <v>0</v>
      </c>
      <c r="AW81" s="246">
        <v>0</v>
      </c>
      <c r="AX81" s="246">
        <v>0</v>
      </c>
      <c r="AY81" s="246">
        <v>0</v>
      </c>
      <c r="AZ81" s="246">
        <v>0</v>
      </c>
      <c r="BA81" s="245">
        <v>0</v>
      </c>
    </row>
    <row r="82" spans="1:53" ht="15">
      <c r="A82" s="253" t="s">
        <v>1747</v>
      </c>
      <c r="B82" s="246">
        <v>0</v>
      </c>
      <c r="C82" s="246">
        <v>0</v>
      </c>
      <c r="D82" s="246">
        <v>0</v>
      </c>
      <c r="E82" s="246">
        <v>0</v>
      </c>
      <c r="F82" s="246">
        <v>0</v>
      </c>
      <c r="G82" s="246">
        <v>0</v>
      </c>
      <c r="H82" s="246">
        <v>0</v>
      </c>
      <c r="I82" s="246">
        <v>0</v>
      </c>
      <c r="J82" s="246">
        <v>0</v>
      </c>
      <c r="K82" s="246">
        <v>0</v>
      </c>
      <c r="L82" s="246">
        <v>0</v>
      </c>
      <c r="M82" s="246">
        <v>0</v>
      </c>
      <c r="N82" s="245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X82" s="246">
        <v>0</v>
      </c>
      <c r="Y82" s="246">
        <v>0</v>
      </c>
      <c r="Z82" s="246">
        <v>0</v>
      </c>
      <c r="AA82" s="245">
        <v>0</v>
      </c>
      <c r="AB82" s="246">
        <v>0</v>
      </c>
      <c r="AC82" s="246">
        <v>0</v>
      </c>
      <c r="AD82" s="246">
        <v>0</v>
      </c>
      <c r="AE82" s="246">
        <v>0</v>
      </c>
      <c r="AF82" s="246">
        <v>0</v>
      </c>
      <c r="AG82" s="246">
        <v>0</v>
      </c>
      <c r="AH82" s="246">
        <v>0</v>
      </c>
      <c r="AI82" s="246">
        <v>0</v>
      </c>
      <c r="AJ82" s="246">
        <v>0</v>
      </c>
      <c r="AK82" s="246">
        <v>0</v>
      </c>
      <c r="AL82" s="246">
        <v>0</v>
      </c>
      <c r="AM82" s="246">
        <v>0</v>
      </c>
      <c r="AN82" s="245">
        <v>0</v>
      </c>
      <c r="AO82" s="246">
        <v>0</v>
      </c>
      <c r="AP82" s="246">
        <v>0</v>
      </c>
      <c r="AQ82" s="246">
        <v>0</v>
      </c>
      <c r="AR82" s="246">
        <v>0</v>
      </c>
      <c r="AS82" s="246">
        <v>0</v>
      </c>
      <c r="AT82" s="246">
        <v>0</v>
      </c>
      <c r="AU82" s="246">
        <v>0</v>
      </c>
      <c r="AV82" s="246">
        <v>0</v>
      </c>
      <c r="AW82" s="246">
        <v>0</v>
      </c>
      <c r="AX82" s="246">
        <v>0</v>
      </c>
      <c r="AY82" s="246">
        <v>0</v>
      </c>
      <c r="AZ82" s="246">
        <v>0</v>
      </c>
      <c r="BA82" s="245">
        <v>0</v>
      </c>
    </row>
    <row r="83" spans="1:53" ht="15">
      <c r="A83" s="253" t="s">
        <v>1748</v>
      </c>
      <c r="B83" s="246">
        <v>0</v>
      </c>
      <c r="C83" s="246">
        <v>0</v>
      </c>
      <c r="D83" s="246">
        <v>0</v>
      </c>
      <c r="E83" s="246">
        <v>0</v>
      </c>
      <c r="F83" s="246">
        <v>0</v>
      </c>
      <c r="G83" s="246">
        <v>0</v>
      </c>
      <c r="H83" s="246">
        <v>0</v>
      </c>
      <c r="I83" s="246">
        <v>0</v>
      </c>
      <c r="J83" s="246">
        <v>0</v>
      </c>
      <c r="K83" s="246">
        <v>0</v>
      </c>
      <c r="L83" s="246">
        <v>0</v>
      </c>
      <c r="M83" s="246">
        <v>0</v>
      </c>
      <c r="N83" s="245">
        <v>0</v>
      </c>
      <c r="O83" s="246">
        <v>0</v>
      </c>
      <c r="P83" s="246">
        <v>0</v>
      </c>
      <c r="Q83" s="246">
        <v>0</v>
      </c>
      <c r="R83" s="246">
        <v>0</v>
      </c>
      <c r="S83" s="246">
        <v>0</v>
      </c>
      <c r="T83" s="246">
        <v>0</v>
      </c>
      <c r="U83" s="246">
        <v>0</v>
      </c>
      <c r="V83" s="246">
        <v>0</v>
      </c>
      <c r="W83" s="246">
        <v>0</v>
      </c>
      <c r="X83" s="246">
        <v>0</v>
      </c>
      <c r="Y83" s="246">
        <v>0</v>
      </c>
      <c r="Z83" s="246">
        <v>0</v>
      </c>
      <c r="AA83" s="245">
        <v>0</v>
      </c>
      <c r="AB83" s="246">
        <v>0</v>
      </c>
      <c r="AC83" s="246">
        <v>0</v>
      </c>
      <c r="AD83" s="246">
        <v>0</v>
      </c>
      <c r="AE83" s="246">
        <v>0</v>
      </c>
      <c r="AF83" s="246">
        <v>0</v>
      </c>
      <c r="AG83" s="246">
        <v>0</v>
      </c>
      <c r="AH83" s="246">
        <v>0</v>
      </c>
      <c r="AI83" s="246">
        <v>0</v>
      </c>
      <c r="AJ83" s="246">
        <v>0</v>
      </c>
      <c r="AK83" s="246">
        <v>0</v>
      </c>
      <c r="AL83" s="246">
        <v>0</v>
      </c>
      <c r="AM83" s="246">
        <v>0</v>
      </c>
      <c r="AN83" s="245">
        <v>0</v>
      </c>
      <c r="AO83" s="246">
        <v>0</v>
      </c>
      <c r="AP83" s="246">
        <v>0</v>
      </c>
      <c r="AQ83" s="246">
        <v>0</v>
      </c>
      <c r="AR83" s="246">
        <v>0</v>
      </c>
      <c r="AS83" s="246">
        <v>0</v>
      </c>
      <c r="AT83" s="246">
        <v>0</v>
      </c>
      <c r="AU83" s="246">
        <v>0</v>
      </c>
      <c r="AV83" s="246">
        <v>0</v>
      </c>
      <c r="AW83" s="246">
        <v>0</v>
      </c>
      <c r="AX83" s="246">
        <v>0</v>
      </c>
      <c r="AY83" s="246">
        <v>0</v>
      </c>
      <c r="AZ83" s="246">
        <v>0</v>
      </c>
      <c r="BA83" s="245">
        <v>0</v>
      </c>
    </row>
    <row r="84" spans="1:53" ht="15">
      <c r="A84" s="253" t="s">
        <v>1749</v>
      </c>
      <c r="B84" s="246">
        <v>0</v>
      </c>
      <c r="C84" s="246">
        <v>0</v>
      </c>
      <c r="D84" s="246">
        <v>0</v>
      </c>
      <c r="E84" s="246">
        <v>0</v>
      </c>
      <c r="F84" s="246">
        <v>0</v>
      </c>
      <c r="G84" s="246">
        <v>0</v>
      </c>
      <c r="H84" s="246">
        <v>0</v>
      </c>
      <c r="I84" s="246">
        <v>0</v>
      </c>
      <c r="J84" s="246">
        <v>0</v>
      </c>
      <c r="K84" s="246">
        <v>0</v>
      </c>
      <c r="L84" s="246">
        <v>0</v>
      </c>
      <c r="M84" s="246">
        <v>0</v>
      </c>
      <c r="N84" s="245">
        <v>0</v>
      </c>
      <c r="O84" s="246">
        <v>0</v>
      </c>
      <c r="P84" s="246">
        <v>0</v>
      </c>
      <c r="Q84" s="246">
        <v>0</v>
      </c>
      <c r="R84" s="246">
        <v>0</v>
      </c>
      <c r="S84" s="246">
        <v>0</v>
      </c>
      <c r="T84" s="246">
        <v>0</v>
      </c>
      <c r="U84" s="246">
        <v>0</v>
      </c>
      <c r="V84" s="246">
        <v>0</v>
      </c>
      <c r="W84" s="246">
        <v>0</v>
      </c>
      <c r="X84" s="246">
        <v>0</v>
      </c>
      <c r="Y84" s="246">
        <v>0</v>
      </c>
      <c r="Z84" s="246">
        <v>0</v>
      </c>
      <c r="AA84" s="245">
        <v>0</v>
      </c>
      <c r="AB84" s="246">
        <v>0</v>
      </c>
      <c r="AC84" s="246">
        <v>0</v>
      </c>
      <c r="AD84" s="246">
        <v>0</v>
      </c>
      <c r="AE84" s="246">
        <v>0</v>
      </c>
      <c r="AF84" s="246">
        <v>0</v>
      </c>
      <c r="AG84" s="246">
        <v>0</v>
      </c>
      <c r="AH84" s="246">
        <v>0</v>
      </c>
      <c r="AI84" s="246">
        <v>0</v>
      </c>
      <c r="AJ84" s="246">
        <v>0</v>
      </c>
      <c r="AK84" s="246">
        <v>0</v>
      </c>
      <c r="AL84" s="246">
        <v>0</v>
      </c>
      <c r="AM84" s="246">
        <v>0</v>
      </c>
      <c r="AN84" s="245">
        <v>0</v>
      </c>
      <c r="AO84" s="246">
        <v>0</v>
      </c>
      <c r="AP84" s="246">
        <v>0</v>
      </c>
      <c r="AQ84" s="246">
        <v>0</v>
      </c>
      <c r="AR84" s="246">
        <v>0</v>
      </c>
      <c r="AS84" s="246">
        <v>0</v>
      </c>
      <c r="AT84" s="246">
        <v>0</v>
      </c>
      <c r="AU84" s="246">
        <v>0</v>
      </c>
      <c r="AV84" s="246">
        <v>0</v>
      </c>
      <c r="AW84" s="246">
        <v>0</v>
      </c>
      <c r="AX84" s="246">
        <v>0</v>
      </c>
      <c r="AY84" s="246">
        <v>0</v>
      </c>
      <c r="AZ84" s="246">
        <v>0</v>
      </c>
      <c r="BA84" s="245">
        <v>0</v>
      </c>
    </row>
    <row r="85" spans="1:53" ht="15">
      <c r="A85" s="253" t="s">
        <v>1750</v>
      </c>
      <c r="B85" s="246">
        <v>0</v>
      </c>
      <c r="C85" s="246">
        <v>0</v>
      </c>
      <c r="D85" s="246">
        <v>0</v>
      </c>
      <c r="E85" s="246">
        <v>0</v>
      </c>
      <c r="F85" s="246">
        <v>0</v>
      </c>
      <c r="G85" s="246">
        <v>0</v>
      </c>
      <c r="H85" s="246">
        <v>0</v>
      </c>
      <c r="I85" s="246">
        <v>0</v>
      </c>
      <c r="J85" s="246">
        <v>0</v>
      </c>
      <c r="K85" s="246">
        <v>0</v>
      </c>
      <c r="L85" s="246">
        <v>0</v>
      </c>
      <c r="M85" s="246">
        <v>0</v>
      </c>
      <c r="N85" s="245">
        <v>0</v>
      </c>
      <c r="O85" s="246">
        <v>3645.84</v>
      </c>
      <c r="P85" s="246">
        <v>3284.78</v>
      </c>
      <c r="Q85" s="246">
        <v>404</v>
      </c>
      <c r="R85" s="246">
        <v>7271.82</v>
      </c>
      <c r="S85" s="246">
        <v>8230.4</v>
      </c>
      <c r="T85" s="246">
        <v>2057.0500000000002</v>
      </c>
      <c r="U85" s="246">
        <v>5370.78</v>
      </c>
      <c r="V85" s="246">
        <v>7447.88</v>
      </c>
      <c r="W85" s="246">
        <v>6130.99</v>
      </c>
      <c r="X85" s="246">
        <v>1855.06</v>
      </c>
      <c r="Y85" s="246">
        <v>1918.55</v>
      </c>
      <c r="Z85" s="246">
        <v>2814.33</v>
      </c>
      <c r="AA85" s="245">
        <v>50431.48</v>
      </c>
      <c r="AB85" s="246">
        <v>6993.67</v>
      </c>
      <c r="AC85" s="246">
        <v>850.95</v>
      </c>
      <c r="AD85" s="246">
        <v>9818.0400000000009</v>
      </c>
      <c r="AE85" s="246">
        <v>3534.56</v>
      </c>
      <c r="AF85" s="246">
        <v>5794.82</v>
      </c>
      <c r="AG85" s="246">
        <v>3597.04</v>
      </c>
      <c r="AH85" s="246">
        <v>5958.44</v>
      </c>
      <c r="AI85" s="246">
        <v>11657.96</v>
      </c>
      <c r="AJ85" s="246">
        <v>9038.26</v>
      </c>
      <c r="AK85" s="246">
        <v>4882.05</v>
      </c>
      <c r="AL85" s="246">
        <v>3640</v>
      </c>
      <c r="AM85" s="246">
        <v>9862.73</v>
      </c>
      <c r="AN85" s="245">
        <v>75628.51999999999</v>
      </c>
      <c r="AO85" s="246">
        <v>6061.15</v>
      </c>
      <c r="AP85" s="246">
        <v>5367.38</v>
      </c>
      <c r="AQ85" s="246">
        <v>2224.0500000000002</v>
      </c>
      <c r="AR85" s="246">
        <v>2195.8199999999997</v>
      </c>
      <c r="AS85" s="246">
        <v>3076.1</v>
      </c>
      <c r="AT85" s="246">
        <v>5304.97</v>
      </c>
      <c r="AU85" s="246">
        <v>7835.74</v>
      </c>
      <c r="AV85" s="246">
        <v>8273.1</v>
      </c>
      <c r="AW85" s="246">
        <v>5035.51</v>
      </c>
      <c r="AX85" s="246">
        <v>5430.45</v>
      </c>
      <c r="AY85" s="246">
        <v>7097.91</v>
      </c>
      <c r="AZ85" s="246">
        <v>4946.6000000000004</v>
      </c>
      <c r="BA85" s="245">
        <v>62848.779999999992</v>
      </c>
    </row>
    <row r="86" spans="1:53" ht="15">
      <c r="A86" s="253" t="s">
        <v>1751</v>
      </c>
      <c r="B86" s="246">
        <v>0</v>
      </c>
      <c r="C86" s="246">
        <v>0</v>
      </c>
      <c r="D86" s="246">
        <v>0</v>
      </c>
      <c r="E86" s="246">
        <v>0</v>
      </c>
      <c r="F86" s="246">
        <v>0</v>
      </c>
      <c r="G86" s="246">
        <v>0</v>
      </c>
      <c r="H86" s="246">
        <v>0</v>
      </c>
      <c r="I86" s="246">
        <v>0</v>
      </c>
      <c r="J86" s="246">
        <v>0</v>
      </c>
      <c r="K86" s="246">
        <v>0</v>
      </c>
      <c r="L86" s="246">
        <v>0</v>
      </c>
      <c r="M86" s="246">
        <v>0</v>
      </c>
      <c r="N86" s="245">
        <v>0</v>
      </c>
      <c r="O86" s="246">
        <v>0</v>
      </c>
      <c r="P86" s="246">
        <v>0</v>
      </c>
      <c r="Q86" s="246">
        <v>0</v>
      </c>
      <c r="R86" s="246">
        <v>0</v>
      </c>
      <c r="S86" s="246">
        <v>0</v>
      </c>
      <c r="T86" s="246">
        <v>0</v>
      </c>
      <c r="U86" s="246">
        <v>0</v>
      </c>
      <c r="V86" s="246">
        <v>0</v>
      </c>
      <c r="W86" s="246">
        <v>0</v>
      </c>
      <c r="X86" s="246">
        <v>0</v>
      </c>
      <c r="Y86" s="246">
        <v>0</v>
      </c>
      <c r="Z86" s="246">
        <v>0</v>
      </c>
      <c r="AA86" s="245">
        <v>0</v>
      </c>
      <c r="AB86" s="246">
        <v>0</v>
      </c>
      <c r="AC86" s="246">
        <v>0</v>
      </c>
      <c r="AD86" s="246">
        <v>0</v>
      </c>
      <c r="AE86" s="246">
        <v>0</v>
      </c>
      <c r="AF86" s="246">
        <v>0</v>
      </c>
      <c r="AG86" s="246">
        <v>0</v>
      </c>
      <c r="AH86" s="246">
        <v>0</v>
      </c>
      <c r="AI86" s="246">
        <v>0</v>
      </c>
      <c r="AJ86" s="246">
        <v>0</v>
      </c>
      <c r="AK86" s="246">
        <v>0</v>
      </c>
      <c r="AL86" s="246">
        <v>0</v>
      </c>
      <c r="AM86" s="246">
        <v>0</v>
      </c>
      <c r="AN86" s="245">
        <v>0</v>
      </c>
      <c r="AO86" s="246">
        <v>0</v>
      </c>
      <c r="AP86" s="246">
        <v>0</v>
      </c>
      <c r="AQ86" s="246">
        <v>0</v>
      </c>
      <c r="AR86" s="246">
        <v>0</v>
      </c>
      <c r="AS86" s="246">
        <v>0</v>
      </c>
      <c r="AT86" s="246">
        <v>0</v>
      </c>
      <c r="AU86" s="246">
        <v>0</v>
      </c>
      <c r="AV86" s="246">
        <v>0</v>
      </c>
      <c r="AW86" s="246">
        <v>0</v>
      </c>
      <c r="AX86" s="246">
        <v>0</v>
      </c>
      <c r="AY86" s="246">
        <v>0</v>
      </c>
      <c r="AZ86" s="246">
        <v>0</v>
      </c>
      <c r="BA86" s="245">
        <v>0</v>
      </c>
    </row>
    <row r="87" spans="1:53" ht="15">
      <c r="A87" s="253" t="s">
        <v>1752</v>
      </c>
      <c r="B87" s="246">
        <v>0</v>
      </c>
      <c r="C87" s="246">
        <v>0</v>
      </c>
      <c r="D87" s="246">
        <v>0</v>
      </c>
      <c r="E87" s="246">
        <v>0</v>
      </c>
      <c r="F87" s="246">
        <v>0</v>
      </c>
      <c r="G87" s="246">
        <v>0</v>
      </c>
      <c r="H87" s="246">
        <v>0</v>
      </c>
      <c r="I87" s="246">
        <v>0</v>
      </c>
      <c r="J87" s="246">
        <v>0</v>
      </c>
      <c r="K87" s="246">
        <v>0</v>
      </c>
      <c r="L87" s="246">
        <v>0</v>
      </c>
      <c r="M87" s="246">
        <v>0</v>
      </c>
      <c r="N87" s="245">
        <v>0</v>
      </c>
      <c r="O87" s="246">
        <v>0</v>
      </c>
      <c r="P87" s="246">
        <v>0</v>
      </c>
      <c r="Q87" s="246">
        <v>0</v>
      </c>
      <c r="R87" s="246">
        <v>0</v>
      </c>
      <c r="S87" s="246">
        <v>0</v>
      </c>
      <c r="T87" s="246">
        <v>0</v>
      </c>
      <c r="U87" s="246">
        <v>0</v>
      </c>
      <c r="V87" s="246">
        <v>0</v>
      </c>
      <c r="W87" s="246">
        <v>0</v>
      </c>
      <c r="X87" s="246">
        <v>0</v>
      </c>
      <c r="Y87" s="246">
        <v>0</v>
      </c>
      <c r="Z87" s="246">
        <v>0</v>
      </c>
      <c r="AA87" s="245">
        <v>0</v>
      </c>
      <c r="AB87" s="246">
        <v>0</v>
      </c>
      <c r="AC87" s="246">
        <v>0</v>
      </c>
      <c r="AD87" s="246">
        <v>0</v>
      </c>
      <c r="AE87" s="246">
        <v>0</v>
      </c>
      <c r="AF87" s="246">
        <v>0</v>
      </c>
      <c r="AG87" s="246">
        <v>0</v>
      </c>
      <c r="AH87" s="246">
        <v>0</v>
      </c>
      <c r="AI87" s="246">
        <v>0</v>
      </c>
      <c r="AJ87" s="246">
        <v>0</v>
      </c>
      <c r="AK87" s="246">
        <v>0</v>
      </c>
      <c r="AL87" s="246">
        <v>0</v>
      </c>
      <c r="AM87" s="246">
        <v>0</v>
      </c>
      <c r="AN87" s="245">
        <v>0</v>
      </c>
      <c r="AO87" s="246">
        <v>0</v>
      </c>
      <c r="AP87" s="246">
        <v>0</v>
      </c>
      <c r="AQ87" s="246">
        <v>0</v>
      </c>
      <c r="AR87" s="246">
        <v>0</v>
      </c>
      <c r="AS87" s="246">
        <v>0</v>
      </c>
      <c r="AT87" s="246">
        <v>0</v>
      </c>
      <c r="AU87" s="246">
        <v>0</v>
      </c>
      <c r="AV87" s="246">
        <v>0</v>
      </c>
      <c r="AW87" s="246">
        <v>0</v>
      </c>
      <c r="AX87" s="246">
        <v>0</v>
      </c>
      <c r="AY87" s="246">
        <v>0</v>
      </c>
      <c r="AZ87" s="246">
        <v>0</v>
      </c>
      <c r="BA87" s="245">
        <v>0</v>
      </c>
    </row>
    <row r="88" spans="1:53" ht="15">
      <c r="A88" s="253" t="s">
        <v>1753</v>
      </c>
      <c r="B88" s="246">
        <v>0</v>
      </c>
      <c r="C88" s="246">
        <v>0</v>
      </c>
      <c r="D88" s="246">
        <v>0</v>
      </c>
      <c r="E88" s="246">
        <v>0</v>
      </c>
      <c r="F88" s="246">
        <v>0</v>
      </c>
      <c r="G88" s="246">
        <v>0</v>
      </c>
      <c r="H88" s="246">
        <v>0</v>
      </c>
      <c r="I88" s="246">
        <v>0</v>
      </c>
      <c r="J88" s="246">
        <v>0</v>
      </c>
      <c r="K88" s="246">
        <v>0</v>
      </c>
      <c r="L88" s="246">
        <v>0</v>
      </c>
      <c r="M88" s="246">
        <v>0</v>
      </c>
      <c r="N88" s="245">
        <v>0</v>
      </c>
      <c r="O88" s="246">
        <v>0</v>
      </c>
      <c r="P88" s="246">
        <v>0</v>
      </c>
      <c r="Q88" s="246">
        <v>0</v>
      </c>
      <c r="R88" s="246">
        <v>0</v>
      </c>
      <c r="S88" s="246">
        <v>0</v>
      </c>
      <c r="T88" s="246">
        <v>0</v>
      </c>
      <c r="U88" s="246">
        <v>0</v>
      </c>
      <c r="V88" s="246">
        <v>0</v>
      </c>
      <c r="W88" s="246">
        <v>0</v>
      </c>
      <c r="X88" s="246">
        <v>0</v>
      </c>
      <c r="Y88" s="246">
        <v>0</v>
      </c>
      <c r="Z88" s="246">
        <v>0</v>
      </c>
      <c r="AA88" s="245">
        <v>0</v>
      </c>
      <c r="AB88" s="246">
        <v>0</v>
      </c>
      <c r="AC88" s="246">
        <v>0</v>
      </c>
      <c r="AD88" s="246">
        <v>0</v>
      </c>
      <c r="AE88" s="246">
        <v>0</v>
      </c>
      <c r="AF88" s="246">
        <v>0</v>
      </c>
      <c r="AG88" s="246">
        <v>0</v>
      </c>
      <c r="AH88" s="246">
        <v>0</v>
      </c>
      <c r="AI88" s="246">
        <v>0</v>
      </c>
      <c r="AJ88" s="246">
        <v>0</v>
      </c>
      <c r="AK88" s="246">
        <v>0</v>
      </c>
      <c r="AL88" s="246">
        <v>0</v>
      </c>
      <c r="AM88" s="246">
        <v>0</v>
      </c>
      <c r="AN88" s="245">
        <v>0</v>
      </c>
      <c r="AO88" s="246">
        <v>0</v>
      </c>
      <c r="AP88" s="246">
        <v>0</v>
      </c>
      <c r="AQ88" s="246">
        <v>0</v>
      </c>
      <c r="AR88" s="246">
        <v>0</v>
      </c>
      <c r="AS88" s="246">
        <v>0</v>
      </c>
      <c r="AT88" s="246">
        <v>0</v>
      </c>
      <c r="AU88" s="246">
        <v>0</v>
      </c>
      <c r="AV88" s="246">
        <v>0</v>
      </c>
      <c r="AW88" s="246">
        <v>0</v>
      </c>
      <c r="AX88" s="246">
        <v>0</v>
      </c>
      <c r="AY88" s="246">
        <v>0</v>
      </c>
      <c r="AZ88" s="246">
        <v>0</v>
      </c>
      <c r="BA88" s="245">
        <v>0</v>
      </c>
    </row>
    <row r="89" spans="1:53" ht="15">
      <c r="A89" s="253" t="s">
        <v>1754</v>
      </c>
      <c r="B89" s="246">
        <v>0</v>
      </c>
      <c r="C89" s="246">
        <v>0</v>
      </c>
      <c r="D89" s="246">
        <v>0</v>
      </c>
      <c r="E89" s="246">
        <v>0</v>
      </c>
      <c r="F89" s="246">
        <v>0</v>
      </c>
      <c r="G89" s="246">
        <v>0</v>
      </c>
      <c r="H89" s="246">
        <v>0</v>
      </c>
      <c r="I89" s="246">
        <v>0</v>
      </c>
      <c r="J89" s="246">
        <v>0</v>
      </c>
      <c r="K89" s="246">
        <v>0</v>
      </c>
      <c r="L89" s="246">
        <v>0</v>
      </c>
      <c r="M89" s="246">
        <v>0</v>
      </c>
      <c r="N89" s="245">
        <v>0</v>
      </c>
      <c r="O89" s="246">
        <v>0</v>
      </c>
      <c r="P89" s="246">
        <v>0</v>
      </c>
      <c r="Q89" s="246">
        <v>0</v>
      </c>
      <c r="R89" s="246">
        <v>0</v>
      </c>
      <c r="S89" s="246">
        <v>0</v>
      </c>
      <c r="T89" s="246">
        <v>0</v>
      </c>
      <c r="U89" s="246">
        <v>0</v>
      </c>
      <c r="V89" s="246">
        <v>0</v>
      </c>
      <c r="W89" s="246">
        <v>0</v>
      </c>
      <c r="X89" s="246">
        <v>0</v>
      </c>
      <c r="Y89" s="246">
        <v>0</v>
      </c>
      <c r="Z89" s="246">
        <v>0</v>
      </c>
      <c r="AA89" s="245">
        <v>0</v>
      </c>
      <c r="AB89" s="246">
        <v>0</v>
      </c>
      <c r="AC89" s="246">
        <v>0</v>
      </c>
      <c r="AD89" s="246">
        <v>0</v>
      </c>
      <c r="AE89" s="246">
        <v>0</v>
      </c>
      <c r="AF89" s="246">
        <v>0</v>
      </c>
      <c r="AG89" s="246">
        <v>0</v>
      </c>
      <c r="AH89" s="246">
        <v>0</v>
      </c>
      <c r="AI89" s="246">
        <v>0</v>
      </c>
      <c r="AJ89" s="246">
        <v>0</v>
      </c>
      <c r="AK89" s="246">
        <v>0</v>
      </c>
      <c r="AL89" s="246">
        <v>0</v>
      </c>
      <c r="AM89" s="246">
        <v>0</v>
      </c>
      <c r="AN89" s="245">
        <v>0</v>
      </c>
      <c r="AO89" s="246">
        <v>0</v>
      </c>
      <c r="AP89" s="246">
        <v>0</v>
      </c>
      <c r="AQ89" s="246">
        <v>0</v>
      </c>
      <c r="AR89" s="246">
        <v>0</v>
      </c>
      <c r="AS89" s="246">
        <v>0</v>
      </c>
      <c r="AT89" s="246">
        <v>0</v>
      </c>
      <c r="AU89" s="246">
        <v>0</v>
      </c>
      <c r="AV89" s="246">
        <v>0</v>
      </c>
      <c r="AW89" s="246">
        <v>0</v>
      </c>
      <c r="AX89" s="246">
        <v>0</v>
      </c>
      <c r="AY89" s="246">
        <v>0</v>
      </c>
      <c r="AZ89" s="246">
        <v>0</v>
      </c>
      <c r="BA89" s="245">
        <v>0</v>
      </c>
    </row>
    <row r="90" spans="1:53" ht="15">
      <c r="A90" s="253" t="s">
        <v>1755</v>
      </c>
      <c r="B90" s="246">
        <v>0</v>
      </c>
      <c r="C90" s="246">
        <v>0</v>
      </c>
      <c r="D90" s="246">
        <v>0</v>
      </c>
      <c r="E90" s="246">
        <v>0</v>
      </c>
      <c r="F90" s="246">
        <v>0</v>
      </c>
      <c r="G90" s="246">
        <v>0</v>
      </c>
      <c r="H90" s="246">
        <v>0</v>
      </c>
      <c r="I90" s="246">
        <v>0</v>
      </c>
      <c r="J90" s="246">
        <v>0</v>
      </c>
      <c r="K90" s="246">
        <v>0</v>
      </c>
      <c r="L90" s="246">
        <v>0</v>
      </c>
      <c r="M90" s="246">
        <v>0</v>
      </c>
      <c r="N90" s="245">
        <v>0</v>
      </c>
      <c r="O90" s="246">
        <v>0</v>
      </c>
      <c r="P90" s="246">
        <v>0</v>
      </c>
      <c r="Q90" s="246">
        <v>0</v>
      </c>
      <c r="R90" s="246">
        <v>0</v>
      </c>
      <c r="S90" s="246">
        <v>0</v>
      </c>
      <c r="T90" s="246">
        <v>0</v>
      </c>
      <c r="U90" s="246">
        <v>0</v>
      </c>
      <c r="V90" s="246">
        <v>0</v>
      </c>
      <c r="W90" s="246">
        <v>0</v>
      </c>
      <c r="X90" s="246">
        <v>0</v>
      </c>
      <c r="Y90" s="246">
        <v>0</v>
      </c>
      <c r="Z90" s="246">
        <v>0</v>
      </c>
      <c r="AA90" s="245">
        <v>0</v>
      </c>
      <c r="AB90" s="246">
        <v>0</v>
      </c>
      <c r="AC90" s="246">
        <v>0</v>
      </c>
      <c r="AD90" s="246">
        <v>0</v>
      </c>
      <c r="AE90" s="246">
        <v>0</v>
      </c>
      <c r="AF90" s="246">
        <v>0</v>
      </c>
      <c r="AG90" s="246">
        <v>0</v>
      </c>
      <c r="AH90" s="246">
        <v>0</v>
      </c>
      <c r="AI90" s="246">
        <v>0</v>
      </c>
      <c r="AJ90" s="246">
        <v>0</v>
      </c>
      <c r="AK90" s="246">
        <v>0</v>
      </c>
      <c r="AL90" s="246">
        <v>0</v>
      </c>
      <c r="AM90" s="246">
        <v>0</v>
      </c>
      <c r="AN90" s="245">
        <v>0</v>
      </c>
      <c r="AO90" s="246">
        <v>0</v>
      </c>
      <c r="AP90" s="246">
        <v>0</v>
      </c>
      <c r="AQ90" s="246">
        <v>0</v>
      </c>
      <c r="AR90" s="246">
        <v>0</v>
      </c>
      <c r="AS90" s="246">
        <v>0</v>
      </c>
      <c r="AT90" s="246">
        <v>0</v>
      </c>
      <c r="AU90" s="246">
        <v>0</v>
      </c>
      <c r="AV90" s="246">
        <v>0</v>
      </c>
      <c r="AW90" s="246">
        <v>0</v>
      </c>
      <c r="AX90" s="246">
        <v>0</v>
      </c>
      <c r="AY90" s="246">
        <v>0</v>
      </c>
      <c r="AZ90" s="246">
        <v>0</v>
      </c>
      <c r="BA90" s="245">
        <v>0</v>
      </c>
    </row>
    <row r="91" spans="1:53" ht="15">
      <c r="A91" s="253" t="s">
        <v>1756</v>
      </c>
      <c r="B91" s="246">
        <v>0</v>
      </c>
      <c r="C91" s="246">
        <v>0</v>
      </c>
      <c r="D91" s="246">
        <v>0</v>
      </c>
      <c r="E91" s="246">
        <v>0</v>
      </c>
      <c r="F91" s="246">
        <v>0</v>
      </c>
      <c r="G91" s="246">
        <v>0</v>
      </c>
      <c r="H91" s="246">
        <v>0</v>
      </c>
      <c r="I91" s="246">
        <v>0</v>
      </c>
      <c r="J91" s="246">
        <v>0</v>
      </c>
      <c r="K91" s="246">
        <v>0</v>
      </c>
      <c r="L91" s="246">
        <v>0</v>
      </c>
      <c r="M91" s="246">
        <v>0</v>
      </c>
      <c r="N91" s="245">
        <v>0</v>
      </c>
      <c r="O91" s="246">
        <v>0</v>
      </c>
      <c r="P91" s="246">
        <v>0</v>
      </c>
      <c r="Q91" s="246">
        <v>0</v>
      </c>
      <c r="R91" s="246">
        <v>0</v>
      </c>
      <c r="S91" s="246">
        <v>0</v>
      </c>
      <c r="T91" s="246">
        <v>0</v>
      </c>
      <c r="U91" s="246">
        <v>0</v>
      </c>
      <c r="V91" s="246">
        <v>0</v>
      </c>
      <c r="W91" s="246">
        <v>0</v>
      </c>
      <c r="X91" s="246">
        <v>0</v>
      </c>
      <c r="Y91" s="246">
        <v>0</v>
      </c>
      <c r="Z91" s="246">
        <v>0</v>
      </c>
      <c r="AA91" s="245">
        <v>0</v>
      </c>
      <c r="AB91" s="246">
        <v>0</v>
      </c>
      <c r="AC91" s="246">
        <v>0</v>
      </c>
      <c r="AD91" s="246">
        <v>0</v>
      </c>
      <c r="AE91" s="246">
        <v>0</v>
      </c>
      <c r="AF91" s="246">
        <v>0</v>
      </c>
      <c r="AG91" s="246">
        <v>0</v>
      </c>
      <c r="AH91" s="246">
        <v>0</v>
      </c>
      <c r="AI91" s="246">
        <v>0</v>
      </c>
      <c r="AJ91" s="246">
        <v>0</v>
      </c>
      <c r="AK91" s="246">
        <v>0</v>
      </c>
      <c r="AL91" s="246">
        <v>0</v>
      </c>
      <c r="AM91" s="246">
        <v>0</v>
      </c>
      <c r="AN91" s="245">
        <v>0</v>
      </c>
      <c r="AO91" s="246">
        <v>0</v>
      </c>
      <c r="AP91" s="246">
        <v>0</v>
      </c>
      <c r="AQ91" s="246">
        <v>0</v>
      </c>
      <c r="AR91" s="246">
        <v>0</v>
      </c>
      <c r="AS91" s="246">
        <v>0</v>
      </c>
      <c r="AT91" s="246">
        <v>0</v>
      </c>
      <c r="AU91" s="246">
        <v>0</v>
      </c>
      <c r="AV91" s="246">
        <v>0</v>
      </c>
      <c r="AW91" s="246">
        <v>0</v>
      </c>
      <c r="AX91" s="246">
        <v>0</v>
      </c>
      <c r="AY91" s="246">
        <v>0</v>
      </c>
      <c r="AZ91" s="246">
        <v>0</v>
      </c>
      <c r="BA91" s="245">
        <v>0</v>
      </c>
    </row>
    <row r="92" spans="1:53" ht="15">
      <c r="A92" s="253" t="s">
        <v>1757</v>
      </c>
      <c r="B92" s="246">
        <v>0</v>
      </c>
      <c r="C92" s="246">
        <v>0</v>
      </c>
      <c r="D92" s="246">
        <v>0</v>
      </c>
      <c r="E92" s="246">
        <v>0</v>
      </c>
      <c r="F92" s="246">
        <v>0</v>
      </c>
      <c r="G92" s="246">
        <v>0</v>
      </c>
      <c r="H92" s="246">
        <v>0</v>
      </c>
      <c r="I92" s="246">
        <v>0</v>
      </c>
      <c r="J92" s="246">
        <v>0</v>
      </c>
      <c r="K92" s="246">
        <v>0</v>
      </c>
      <c r="L92" s="246">
        <v>0</v>
      </c>
      <c r="M92" s="246">
        <v>0</v>
      </c>
      <c r="N92" s="245">
        <v>0</v>
      </c>
      <c r="O92" s="246">
        <v>0</v>
      </c>
      <c r="P92" s="246">
        <v>0</v>
      </c>
      <c r="Q92" s="246">
        <v>0</v>
      </c>
      <c r="R92" s="246">
        <v>0</v>
      </c>
      <c r="S92" s="246">
        <v>0</v>
      </c>
      <c r="T92" s="246">
        <v>0</v>
      </c>
      <c r="U92" s="246">
        <v>0</v>
      </c>
      <c r="V92" s="246">
        <v>0</v>
      </c>
      <c r="W92" s="246">
        <v>0</v>
      </c>
      <c r="X92" s="246">
        <v>0</v>
      </c>
      <c r="Y92" s="246">
        <v>0</v>
      </c>
      <c r="Z92" s="246">
        <v>0</v>
      </c>
      <c r="AA92" s="245">
        <v>0</v>
      </c>
      <c r="AB92" s="246">
        <v>0</v>
      </c>
      <c r="AC92" s="246">
        <v>0</v>
      </c>
      <c r="AD92" s="246">
        <v>0</v>
      </c>
      <c r="AE92" s="246">
        <v>0</v>
      </c>
      <c r="AF92" s="246">
        <v>0</v>
      </c>
      <c r="AG92" s="246">
        <v>0</v>
      </c>
      <c r="AH92" s="246">
        <v>0</v>
      </c>
      <c r="AI92" s="246">
        <v>0</v>
      </c>
      <c r="AJ92" s="246">
        <v>0</v>
      </c>
      <c r="AK92" s="246">
        <v>0</v>
      </c>
      <c r="AL92" s="246">
        <v>0</v>
      </c>
      <c r="AM92" s="246">
        <v>0</v>
      </c>
      <c r="AN92" s="245">
        <v>0</v>
      </c>
      <c r="AO92" s="246">
        <v>0</v>
      </c>
      <c r="AP92" s="246">
        <v>0</v>
      </c>
      <c r="AQ92" s="246">
        <v>0</v>
      </c>
      <c r="AR92" s="246">
        <v>0</v>
      </c>
      <c r="AS92" s="246">
        <v>0</v>
      </c>
      <c r="AT92" s="246">
        <v>0</v>
      </c>
      <c r="AU92" s="246">
        <v>0</v>
      </c>
      <c r="AV92" s="246">
        <v>0</v>
      </c>
      <c r="AW92" s="246">
        <v>0</v>
      </c>
      <c r="AX92" s="246">
        <v>0</v>
      </c>
      <c r="AY92" s="246">
        <v>0</v>
      </c>
      <c r="AZ92" s="246">
        <v>0</v>
      </c>
      <c r="BA92" s="245">
        <v>0</v>
      </c>
    </row>
    <row r="93" spans="1:53" ht="15">
      <c r="A93" s="253" t="s">
        <v>1758</v>
      </c>
      <c r="B93" s="246">
        <v>66615.269800000009</v>
      </c>
      <c r="C93" s="246">
        <v>66613.269800000009</v>
      </c>
      <c r="D93" s="246">
        <v>66611.269800000009</v>
      </c>
      <c r="E93" s="246">
        <v>3613.3098000000005</v>
      </c>
      <c r="F93" s="246">
        <v>3613.3098000000005</v>
      </c>
      <c r="G93" s="246">
        <v>3613.3098000000005</v>
      </c>
      <c r="H93" s="246">
        <v>3613.3098000000005</v>
      </c>
      <c r="I93" s="246">
        <v>3613.3098000000005</v>
      </c>
      <c r="J93" s="246">
        <v>3613.3098000000005</v>
      </c>
      <c r="K93" s="246">
        <v>3613.3098000000005</v>
      </c>
      <c r="L93" s="246">
        <v>3613.3098000000005</v>
      </c>
      <c r="M93" s="246">
        <v>3616.9098000000004</v>
      </c>
      <c r="N93" s="245">
        <v>232363.19760000001</v>
      </c>
      <c r="O93" s="246">
        <v>955.7</v>
      </c>
      <c r="P93" s="246">
        <v>955.7</v>
      </c>
      <c r="Q93" s="246">
        <v>955.7</v>
      </c>
      <c r="R93" s="246">
        <v>955.7</v>
      </c>
      <c r="S93" s="246">
        <v>955.7</v>
      </c>
      <c r="T93" s="246">
        <v>955.7</v>
      </c>
      <c r="U93" s="246">
        <v>955.7</v>
      </c>
      <c r="V93" s="246">
        <v>955.7</v>
      </c>
      <c r="W93" s="246">
        <v>955.7</v>
      </c>
      <c r="X93" s="246">
        <v>955.7</v>
      </c>
      <c r="Y93" s="246">
        <v>955.7</v>
      </c>
      <c r="Z93" s="246">
        <v>956.9</v>
      </c>
      <c r="AA93" s="245">
        <v>11469.599999999999</v>
      </c>
      <c r="AB93" s="246">
        <v>663</v>
      </c>
      <c r="AC93" s="246">
        <v>432</v>
      </c>
      <c r="AD93" s="246">
        <v>432</v>
      </c>
      <c r="AE93" s="246">
        <v>563</v>
      </c>
      <c r="AF93" s="246">
        <v>432</v>
      </c>
      <c r="AG93" s="246">
        <v>432</v>
      </c>
      <c r="AH93" s="246">
        <v>563</v>
      </c>
      <c r="AI93" s="246">
        <v>432</v>
      </c>
      <c r="AJ93" s="246">
        <v>432</v>
      </c>
      <c r="AK93" s="246">
        <v>564</v>
      </c>
      <c r="AL93" s="246">
        <v>432</v>
      </c>
      <c r="AM93" s="246">
        <v>432</v>
      </c>
      <c r="AN93" s="245">
        <v>5809</v>
      </c>
      <c r="AO93" s="246">
        <v>0</v>
      </c>
      <c r="AP93" s="246">
        <v>0</v>
      </c>
      <c r="AQ93" s="246">
        <v>0</v>
      </c>
      <c r="AR93" s="246">
        <v>0</v>
      </c>
      <c r="AS93" s="246">
        <v>0</v>
      </c>
      <c r="AT93" s="246">
        <v>0</v>
      </c>
      <c r="AU93" s="246">
        <v>0</v>
      </c>
      <c r="AV93" s="246">
        <v>0</v>
      </c>
      <c r="AW93" s="246">
        <v>0</v>
      </c>
      <c r="AX93" s="246">
        <v>0</v>
      </c>
      <c r="AY93" s="246">
        <v>0</v>
      </c>
      <c r="AZ93" s="246">
        <v>0</v>
      </c>
      <c r="BA93" s="245">
        <v>0</v>
      </c>
    </row>
    <row r="94" spans="1:53" ht="15">
      <c r="A94" s="253" t="s">
        <v>1759</v>
      </c>
      <c r="B94" s="246">
        <v>-38358.48114838179</v>
      </c>
      <c r="C94" s="246">
        <v>-38357.329506085254</v>
      </c>
      <c r="D94" s="246">
        <v>-38356.177863788718</v>
      </c>
      <c r="E94" s="246">
        <v>-2080.6201980820197</v>
      </c>
      <c r="F94" s="246">
        <v>-2080.6201980820197</v>
      </c>
      <c r="G94" s="246">
        <v>-2080.6201980820197</v>
      </c>
      <c r="H94" s="246">
        <v>-2080.6201980820197</v>
      </c>
      <c r="I94" s="246">
        <v>-2080.6201980820197</v>
      </c>
      <c r="J94" s="246">
        <v>-2080.6201980820197</v>
      </c>
      <c r="K94" s="246">
        <v>-2080.6201980820197</v>
      </c>
      <c r="L94" s="246">
        <v>-2080.6201980820197</v>
      </c>
      <c r="M94" s="246">
        <v>-2082.6931542157827</v>
      </c>
      <c r="N94" s="245">
        <v>-133799.64325712773</v>
      </c>
      <c r="O94" s="246">
        <v>-550.31227139919929</v>
      </c>
      <c r="P94" s="246">
        <v>-550.31227139919929</v>
      </c>
      <c r="Q94" s="246">
        <v>-550.31227139919929</v>
      </c>
      <c r="R94" s="246">
        <v>-550.31227139919929</v>
      </c>
      <c r="S94" s="246">
        <v>-550.31227139919929</v>
      </c>
      <c r="T94" s="246">
        <v>-550.31227139919929</v>
      </c>
      <c r="U94" s="246">
        <v>-550.31227139919929</v>
      </c>
      <c r="V94" s="246">
        <v>-550.31227139919929</v>
      </c>
      <c r="W94" s="246">
        <v>-550.31227139919929</v>
      </c>
      <c r="X94" s="246">
        <v>-550.31227139919929</v>
      </c>
      <c r="Y94" s="246">
        <v>-550.31227139919929</v>
      </c>
      <c r="Z94" s="246">
        <v>-551.00325677712021</v>
      </c>
      <c r="AA94" s="245">
        <v>-6604.4382421683113</v>
      </c>
      <c r="AB94" s="246">
        <v>0</v>
      </c>
      <c r="AC94" s="246">
        <v>0</v>
      </c>
      <c r="AD94" s="246">
        <v>0</v>
      </c>
      <c r="AE94" s="246">
        <v>0</v>
      </c>
      <c r="AF94" s="246">
        <v>0</v>
      </c>
      <c r="AG94" s="246">
        <v>0</v>
      </c>
      <c r="AH94" s="246">
        <v>0</v>
      </c>
      <c r="AI94" s="246">
        <v>0</v>
      </c>
      <c r="AJ94" s="246">
        <v>0</v>
      </c>
      <c r="AK94" s="246">
        <v>0</v>
      </c>
      <c r="AL94" s="246">
        <v>0</v>
      </c>
      <c r="AM94" s="246">
        <v>0</v>
      </c>
      <c r="AN94" s="245">
        <v>0</v>
      </c>
      <c r="AO94" s="246">
        <v>0</v>
      </c>
      <c r="AP94" s="246">
        <v>0</v>
      </c>
      <c r="AQ94" s="246">
        <v>0</v>
      </c>
      <c r="AR94" s="246">
        <v>0</v>
      </c>
      <c r="AS94" s="246">
        <v>0</v>
      </c>
      <c r="AT94" s="246">
        <v>0</v>
      </c>
      <c r="AU94" s="246">
        <v>0</v>
      </c>
      <c r="AV94" s="246">
        <v>0</v>
      </c>
      <c r="AW94" s="246">
        <v>0</v>
      </c>
      <c r="AX94" s="246">
        <v>0</v>
      </c>
      <c r="AY94" s="246">
        <v>0</v>
      </c>
      <c r="AZ94" s="246">
        <v>0</v>
      </c>
      <c r="BA94" s="245">
        <v>0</v>
      </c>
    </row>
    <row r="95" spans="1:53" ht="15">
      <c r="A95" s="253" t="s">
        <v>1760</v>
      </c>
      <c r="B95" s="246">
        <v>0</v>
      </c>
      <c r="C95" s="246">
        <v>0</v>
      </c>
      <c r="D95" s="246">
        <v>0</v>
      </c>
      <c r="E95" s="246">
        <v>0</v>
      </c>
      <c r="F95" s="246">
        <v>0</v>
      </c>
      <c r="G95" s="246">
        <v>0</v>
      </c>
      <c r="H95" s="246">
        <v>0</v>
      </c>
      <c r="I95" s="246">
        <v>0</v>
      </c>
      <c r="J95" s="246">
        <v>0</v>
      </c>
      <c r="K95" s="246">
        <v>0</v>
      </c>
      <c r="L95" s="246">
        <v>0</v>
      </c>
      <c r="M95" s="246">
        <v>0</v>
      </c>
      <c r="N95" s="245">
        <v>0</v>
      </c>
      <c r="O95" s="246">
        <v>0</v>
      </c>
      <c r="P95" s="246">
        <v>0</v>
      </c>
      <c r="Q95" s="246">
        <v>0</v>
      </c>
      <c r="R95" s="246">
        <v>0</v>
      </c>
      <c r="S95" s="246">
        <v>0</v>
      </c>
      <c r="T95" s="246">
        <v>0</v>
      </c>
      <c r="U95" s="246">
        <v>0</v>
      </c>
      <c r="V95" s="246">
        <v>0</v>
      </c>
      <c r="W95" s="246">
        <v>0</v>
      </c>
      <c r="X95" s="246">
        <v>0</v>
      </c>
      <c r="Y95" s="246">
        <v>0</v>
      </c>
      <c r="Z95" s="246">
        <v>0</v>
      </c>
      <c r="AA95" s="245">
        <v>0</v>
      </c>
      <c r="AB95" s="246">
        <v>0</v>
      </c>
      <c r="AC95" s="246">
        <v>0</v>
      </c>
      <c r="AD95" s="246">
        <v>0</v>
      </c>
      <c r="AE95" s="246">
        <v>0</v>
      </c>
      <c r="AF95" s="246">
        <v>0</v>
      </c>
      <c r="AG95" s="246">
        <v>0</v>
      </c>
      <c r="AH95" s="246">
        <v>0</v>
      </c>
      <c r="AI95" s="246">
        <v>0</v>
      </c>
      <c r="AJ95" s="246">
        <v>0</v>
      </c>
      <c r="AK95" s="246">
        <v>0</v>
      </c>
      <c r="AL95" s="246">
        <v>0</v>
      </c>
      <c r="AM95" s="246">
        <v>0</v>
      </c>
      <c r="AN95" s="245">
        <v>0</v>
      </c>
      <c r="AO95" s="246">
        <v>0</v>
      </c>
      <c r="AP95" s="246">
        <v>0</v>
      </c>
      <c r="AQ95" s="246">
        <v>0</v>
      </c>
      <c r="AR95" s="246">
        <v>0</v>
      </c>
      <c r="AS95" s="246">
        <v>0</v>
      </c>
      <c r="AT95" s="246">
        <v>0</v>
      </c>
      <c r="AU95" s="246">
        <v>0</v>
      </c>
      <c r="AV95" s="246">
        <v>0</v>
      </c>
      <c r="AW95" s="246">
        <v>0</v>
      </c>
      <c r="AX95" s="246">
        <v>0</v>
      </c>
      <c r="AY95" s="246">
        <v>0</v>
      </c>
      <c r="AZ95" s="246">
        <v>0</v>
      </c>
      <c r="BA95" s="245">
        <v>0</v>
      </c>
    </row>
    <row r="96" spans="1:53" ht="15">
      <c r="A96" s="253" t="s">
        <v>1761</v>
      </c>
      <c r="B96" s="246">
        <v>0</v>
      </c>
      <c r="C96" s="246">
        <v>0</v>
      </c>
      <c r="D96" s="246">
        <v>0</v>
      </c>
      <c r="E96" s="246">
        <v>0</v>
      </c>
      <c r="F96" s="246">
        <v>0</v>
      </c>
      <c r="G96" s="246">
        <v>0</v>
      </c>
      <c r="H96" s="246">
        <v>0</v>
      </c>
      <c r="I96" s="246">
        <v>0</v>
      </c>
      <c r="J96" s="246">
        <v>0</v>
      </c>
      <c r="K96" s="246">
        <v>0</v>
      </c>
      <c r="L96" s="246">
        <v>0</v>
      </c>
      <c r="M96" s="246">
        <v>0</v>
      </c>
      <c r="N96" s="245">
        <v>0</v>
      </c>
      <c r="O96" s="246">
        <v>0</v>
      </c>
      <c r="P96" s="246">
        <v>0</v>
      </c>
      <c r="Q96" s="246">
        <v>0</v>
      </c>
      <c r="R96" s="246">
        <v>0</v>
      </c>
      <c r="S96" s="246">
        <v>0</v>
      </c>
      <c r="T96" s="246">
        <v>0</v>
      </c>
      <c r="U96" s="246">
        <v>0</v>
      </c>
      <c r="V96" s="246">
        <v>0</v>
      </c>
      <c r="W96" s="246">
        <v>0</v>
      </c>
      <c r="X96" s="246">
        <v>0</v>
      </c>
      <c r="Y96" s="246">
        <v>0</v>
      </c>
      <c r="Z96" s="246">
        <v>0</v>
      </c>
      <c r="AA96" s="245">
        <v>0</v>
      </c>
      <c r="AB96" s="246">
        <v>33000</v>
      </c>
      <c r="AC96" s="246">
        <v>33000</v>
      </c>
      <c r="AD96" s="246">
        <v>33000</v>
      </c>
      <c r="AE96" s="246">
        <v>33000</v>
      </c>
      <c r="AF96" s="246">
        <v>33000</v>
      </c>
      <c r="AG96" s="246">
        <v>33000</v>
      </c>
      <c r="AH96" s="246">
        <v>33000</v>
      </c>
      <c r="AI96" s="246">
        <v>33000</v>
      </c>
      <c r="AJ96" s="246">
        <v>33000</v>
      </c>
      <c r="AK96" s="246">
        <v>33000</v>
      </c>
      <c r="AL96" s="246">
        <v>33000</v>
      </c>
      <c r="AM96" s="246">
        <v>33000</v>
      </c>
      <c r="AN96" s="245">
        <v>396000</v>
      </c>
      <c r="AO96" s="246">
        <v>0</v>
      </c>
      <c r="AP96" s="246">
        <v>0</v>
      </c>
      <c r="AQ96" s="246">
        <v>0</v>
      </c>
      <c r="AR96" s="246">
        <v>0</v>
      </c>
      <c r="AS96" s="246">
        <v>0</v>
      </c>
      <c r="AT96" s="246">
        <v>0</v>
      </c>
      <c r="AU96" s="246">
        <v>0</v>
      </c>
      <c r="AV96" s="246">
        <v>0</v>
      </c>
      <c r="AW96" s="246">
        <v>0</v>
      </c>
      <c r="AX96" s="246">
        <v>0</v>
      </c>
      <c r="AY96" s="246">
        <v>0</v>
      </c>
      <c r="AZ96" s="246">
        <v>0</v>
      </c>
      <c r="BA96" s="245">
        <v>0</v>
      </c>
    </row>
    <row r="97" spans="1:53" ht="15">
      <c r="A97" s="253" t="s">
        <v>1762</v>
      </c>
      <c r="B97" s="246">
        <v>0</v>
      </c>
      <c r="C97" s="246">
        <v>0</v>
      </c>
      <c r="D97" s="246">
        <v>0</v>
      </c>
      <c r="E97" s="246">
        <v>0</v>
      </c>
      <c r="F97" s="246">
        <v>0</v>
      </c>
      <c r="G97" s="246">
        <v>0</v>
      </c>
      <c r="H97" s="246">
        <v>0</v>
      </c>
      <c r="I97" s="246">
        <v>0</v>
      </c>
      <c r="J97" s="246">
        <v>0</v>
      </c>
      <c r="K97" s="246">
        <v>0</v>
      </c>
      <c r="L97" s="246">
        <v>0</v>
      </c>
      <c r="M97" s="246">
        <v>0</v>
      </c>
      <c r="N97" s="245">
        <v>0</v>
      </c>
      <c r="O97" s="246">
        <v>0</v>
      </c>
      <c r="P97" s="246">
        <v>0</v>
      </c>
      <c r="Q97" s="246">
        <v>0</v>
      </c>
      <c r="R97" s="246">
        <v>0</v>
      </c>
      <c r="S97" s="246">
        <v>0</v>
      </c>
      <c r="T97" s="246">
        <v>0</v>
      </c>
      <c r="U97" s="246">
        <v>0</v>
      </c>
      <c r="V97" s="246">
        <v>0</v>
      </c>
      <c r="W97" s="246">
        <v>0</v>
      </c>
      <c r="X97" s="246">
        <v>0</v>
      </c>
      <c r="Y97" s="246">
        <v>0</v>
      </c>
      <c r="Z97" s="246">
        <v>0</v>
      </c>
      <c r="AA97" s="245">
        <v>0</v>
      </c>
      <c r="AB97" s="246">
        <v>0</v>
      </c>
      <c r="AC97" s="246">
        <v>0</v>
      </c>
      <c r="AD97" s="246">
        <v>0</v>
      </c>
      <c r="AE97" s="246">
        <v>0</v>
      </c>
      <c r="AF97" s="246">
        <v>0</v>
      </c>
      <c r="AG97" s="246">
        <v>0</v>
      </c>
      <c r="AH97" s="246">
        <v>0</v>
      </c>
      <c r="AI97" s="246">
        <v>0</v>
      </c>
      <c r="AJ97" s="246">
        <v>0</v>
      </c>
      <c r="AK97" s="246">
        <v>0</v>
      </c>
      <c r="AL97" s="246">
        <v>0</v>
      </c>
      <c r="AM97" s="246">
        <v>0</v>
      </c>
      <c r="AN97" s="245">
        <v>0</v>
      </c>
      <c r="AO97" s="246">
        <v>0</v>
      </c>
      <c r="AP97" s="246">
        <v>0</v>
      </c>
      <c r="AQ97" s="246">
        <v>0</v>
      </c>
      <c r="AR97" s="246">
        <v>0</v>
      </c>
      <c r="AS97" s="246">
        <v>0</v>
      </c>
      <c r="AT97" s="246">
        <v>0</v>
      </c>
      <c r="AU97" s="246">
        <v>0</v>
      </c>
      <c r="AV97" s="246">
        <v>0</v>
      </c>
      <c r="AW97" s="246">
        <v>0</v>
      </c>
      <c r="AX97" s="246">
        <v>0</v>
      </c>
      <c r="AY97" s="246">
        <v>0</v>
      </c>
      <c r="AZ97" s="246">
        <v>0</v>
      </c>
      <c r="BA97" s="245">
        <v>0</v>
      </c>
    </row>
    <row r="98" spans="1:53" ht="15">
      <c r="A98" s="253" t="s">
        <v>1763</v>
      </c>
      <c r="B98" s="246">
        <v>0</v>
      </c>
      <c r="C98" s="246">
        <v>0</v>
      </c>
      <c r="D98" s="246">
        <v>0</v>
      </c>
      <c r="E98" s="246">
        <v>0</v>
      </c>
      <c r="F98" s="246">
        <v>0</v>
      </c>
      <c r="G98" s="246">
        <v>0</v>
      </c>
      <c r="H98" s="246">
        <v>0</v>
      </c>
      <c r="I98" s="246">
        <v>0</v>
      </c>
      <c r="J98" s="246">
        <v>0</v>
      </c>
      <c r="K98" s="246">
        <v>0</v>
      </c>
      <c r="L98" s="246">
        <v>0</v>
      </c>
      <c r="M98" s="246">
        <v>0</v>
      </c>
      <c r="N98" s="245">
        <v>0</v>
      </c>
      <c r="O98" s="246">
        <v>-10739.193027134941</v>
      </c>
      <c r="P98" s="246">
        <v>-16041.157165588287</v>
      </c>
      <c r="Q98" s="246">
        <v>-10735.62775759969</v>
      </c>
      <c r="R98" s="246">
        <v>-10798.193084099707</v>
      </c>
      <c r="S98" s="246">
        <v>-9686.605369854442</v>
      </c>
      <c r="T98" s="246">
        <v>-10750.015492808854</v>
      </c>
      <c r="U98" s="246">
        <v>-10427.159085389516</v>
      </c>
      <c r="V98" s="246">
        <v>-94460.872694300415</v>
      </c>
      <c r="W98" s="246">
        <v>-14791.746520654673</v>
      </c>
      <c r="X98" s="246">
        <v>-48427.350995358611</v>
      </c>
      <c r="Y98" s="246">
        <v>0</v>
      </c>
      <c r="Z98" s="246">
        <v>0</v>
      </c>
      <c r="AA98" s="245">
        <v>-236857.92119278913</v>
      </c>
      <c r="AB98" s="246">
        <v>0</v>
      </c>
      <c r="AC98" s="246">
        <v>0</v>
      </c>
      <c r="AD98" s="246">
        <v>0</v>
      </c>
      <c r="AE98" s="246">
        <v>0</v>
      </c>
      <c r="AF98" s="246">
        <v>0</v>
      </c>
      <c r="AG98" s="246">
        <v>0</v>
      </c>
      <c r="AH98" s="246">
        <v>0</v>
      </c>
      <c r="AI98" s="246">
        <v>0</v>
      </c>
      <c r="AJ98" s="246">
        <v>0</v>
      </c>
      <c r="AK98" s="246">
        <v>0</v>
      </c>
      <c r="AL98" s="246">
        <v>0</v>
      </c>
      <c r="AM98" s="246">
        <v>0</v>
      </c>
      <c r="AN98" s="245">
        <v>0</v>
      </c>
      <c r="AO98" s="246">
        <v>0</v>
      </c>
      <c r="AP98" s="246">
        <v>0</v>
      </c>
      <c r="AQ98" s="246">
        <v>0</v>
      </c>
      <c r="AR98" s="246">
        <v>0</v>
      </c>
      <c r="AS98" s="246">
        <v>0</v>
      </c>
      <c r="AT98" s="246">
        <v>0</v>
      </c>
      <c r="AU98" s="246">
        <v>0</v>
      </c>
      <c r="AV98" s="246">
        <v>0</v>
      </c>
      <c r="AW98" s="246">
        <v>0</v>
      </c>
      <c r="AX98" s="246">
        <v>0</v>
      </c>
      <c r="AY98" s="246">
        <v>0</v>
      </c>
      <c r="AZ98" s="246">
        <v>0</v>
      </c>
      <c r="BA98" s="245">
        <v>0</v>
      </c>
    </row>
    <row r="99" spans="1:53" ht="15">
      <c r="A99" s="253" t="s">
        <v>1764</v>
      </c>
      <c r="B99" s="246">
        <v>0</v>
      </c>
      <c r="C99" s="246">
        <v>0</v>
      </c>
      <c r="D99" s="246">
        <v>0</v>
      </c>
      <c r="E99" s="246">
        <v>0</v>
      </c>
      <c r="F99" s="246">
        <v>0</v>
      </c>
      <c r="G99" s="246">
        <v>0</v>
      </c>
      <c r="H99" s="246">
        <v>0</v>
      </c>
      <c r="I99" s="246">
        <v>0</v>
      </c>
      <c r="J99" s="246">
        <v>0</v>
      </c>
      <c r="K99" s="246">
        <v>0</v>
      </c>
      <c r="L99" s="246">
        <v>0</v>
      </c>
      <c r="M99" s="246">
        <v>0</v>
      </c>
      <c r="N99" s="245">
        <v>0</v>
      </c>
      <c r="O99" s="246">
        <v>0</v>
      </c>
      <c r="P99" s="246">
        <v>0</v>
      </c>
      <c r="Q99" s="246">
        <v>0</v>
      </c>
      <c r="R99" s="246">
        <v>0</v>
      </c>
      <c r="S99" s="246">
        <v>0</v>
      </c>
      <c r="T99" s="246">
        <v>0</v>
      </c>
      <c r="U99" s="246">
        <v>0</v>
      </c>
      <c r="V99" s="246">
        <v>0</v>
      </c>
      <c r="W99" s="246">
        <v>0</v>
      </c>
      <c r="X99" s="246">
        <v>0</v>
      </c>
      <c r="Y99" s="246">
        <v>0</v>
      </c>
      <c r="Z99" s="246">
        <v>0</v>
      </c>
      <c r="AA99" s="245">
        <v>0</v>
      </c>
      <c r="AB99" s="246">
        <v>0</v>
      </c>
      <c r="AC99" s="246">
        <v>0</v>
      </c>
      <c r="AD99" s="246">
        <v>0</v>
      </c>
      <c r="AE99" s="246">
        <v>0</v>
      </c>
      <c r="AF99" s="246">
        <v>0</v>
      </c>
      <c r="AG99" s="246">
        <v>0</v>
      </c>
      <c r="AH99" s="246">
        <v>0</v>
      </c>
      <c r="AI99" s="246">
        <v>0</v>
      </c>
      <c r="AJ99" s="246">
        <v>0</v>
      </c>
      <c r="AK99" s="246">
        <v>0</v>
      </c>
      <c r="AL99" s="246">
        <v>0</v>
      </c>
      <c r="AM99" s="246">
        <v>0</v>
      </c>
      <c r="AN99" s="245">
        <v>0</v>
      </c>
      <c r="AO99" s="246">
        <v>0</v>
      </c>
      <c r="AP99" s="246">
        <v>0</v>
      </c>
      <c r="AQ99" s="246">
        <v>0</v>
      </c>
      <c r="AR99" s="246">
        <v>0</v>
      </c>
      <c r="AS99" s="246">
        <v>0</v>
      </c>
      <c r="AT99" s="246">
        <v>0</v>
      </c>
      <c r="AU99" s="246">
        <v>0</v>
      </c>
      <c r="AV99" s="246">
        <v>0</v>
      </c>
      <c r="AW99" s="246">
        <v>0</v>
      </c>
      <c r="AX99" s="246">
        <v>0</v>
      </c>
      <c r="AY99" s="246">
        <v>0</v>
      </c>
      <c r="AZ99" s="246">
        <v>0</v>
      </c>
      <c r="BA99" s="245">
        <v>0</v>
      </c>
    </row>
    <row r="100" spans="1:53" ht="15">
      <c r="A100" s="253" t="s">
        <v>1765</v>
      </c>
      <c r="B100" s="246">
        <v>0</v>
      </c>
      <c r="C100" s="246">
        <v>0</v>
      </c>
      <c r="D100" s="246">
        <v>0</v>
      </c>
      <c r="E100" s="246">
        <v>0</v>
      </c>
      <c r="F100" s="246">
        <v>0</v>
      </c>
      <c r="G100" s="246">
        <v>0</v>
      </c>
      <c r="H100" s="246">
        <v>0</v>
      </c>
      <c r="I100" s="246">
        <v>0</v>
      </c>
      <c r="J100" s="246">
        <v>0</v>
      </c>
      <c r="K100" s="246">
        <v>0</v>
      </c>
      <c r="L100" s="246">
        <v>0</v>
      </c>
      <c r="M100" s="246">
        <v>0</v>
      </c>
      <c r="N100" s="245">
        <v>0</v>
      </c>
      <c r="O100" s="246">
        <v>168176.83548320501</v>
      </c>
      <c r="P100" s="246">
        <v>212694.23311111217</v>
      </c>
      <c r="Q100" s="246">
        <v>264631.19701033726</v>
      </c>
      <c r="R100" s="246">
        <v>306675.40588113852</v>
      </c>
      <c r="S100" s="246">
        <v>269577.57452454919</v>
      </c>
      <c r="T100" s="246">
        <v>227533.36565374793</v>
      </c>
      <c r="U100" s="246">
        <v>190435.53429715859</v>
      </c>
      <c r="V100" s="246">
        <v>168176.83548320501</v>
      </c>
      <c r="W100" s="246">
        <v>168176.83548320501</v>
      </c>
      <c r="X100" s="246">
        <v>497110.94017829717</v>
      </c>
      <c r="Y100" s="246">
        <v>0</v>
      </c>
      <c r="Z100" s="246">
        <v>0</v>
      </c>
      <c r="AA100" s="245">
        <v>2473188.7571059559</v>
      </c>
      <c r="AB100" s="246">
        <v>840408.93425178225</v>
      </c>
      <c r="AC100" s="246">
        <v>1062870.1227301951</v>
      </c>
      <c r="AD100" s="246">
        <v>1322408.1759550103</v>
      </c>
      <c r="AE100" s="246">
        <v>1532510.4095179557</v>
      </c>
      <c r="AF100" s="246">
        <v>1347126.0857859449</v>
      </c>
      <c r="AG100" s="246">
        <v>1137023.8522229996</v>
      </c>
      <c r="AH100" s="246">
        <v>951639.52849098865</v>
      </c>
      <c r="AI100" s="246">
        <v>840408.93425178225</v>
      </c>
      <c r="AJ100" s="246">
        <v>840408.93425178225</v>
      </c>
      <c r="AK100" s="246">
        <v>2484149.9380089445</v>
      </c>
      <c r="AL100" s="246">
        <v>0</v>
      </c>
      <c r="AM100" s="246">
        <v>0</v>
      </c>
      <c r="AN100" s="245">
        <v>12358954.915467385</v>
      </c>
      <c r="AO100" s="246">
        <v>183356.36511693776</v>
      </c>
      <c r="AP100" s="246">
        <v>231891.8735302448</v>
      </c>
      <c r="AQ100" s="246">
        <v>288516.63334576972</v>
      </c>
      <c r="AR100" s="246">
        <v>334355.72462500416</v>
      </c>
      <c r="AS100" s="246">
        <v>293909.46761391492</v>
      </c>
      <c r="AT100" s="246">
        <v>248070.37633468051</v>
      </c>
      <c r="AU100" s="246">
        <v>207624.11932359129</v>
      </c>
      <c r="AV100" s="246">
        <v>183356.36511693776</v>
      </c>
      <c r="AW100" s="246">
        <v>183356.36511693776</v>
      </c>
      <c r="AX100" s="246">
        <v>541979.84394859546</v>
      </c>
      <c r="AY100" s="246">
        <v>0</v>
      </c>
      <c r="AZ100" s="246">
        <v>0</v>
      </c>
      <c r="BA100" s="245">
        <v>2696417.1340726139</v>
      </c>
    </row>
    <row r="101" spans="1:53" ht="15">
      <c r="A101" s="253" t="s">
        <v>1766</v>
      </c>
      <c r="B101" s="246">
        <v>0</v>
      </c>
      <c r="C101" s="246">
        <v>0</v>
      </c>
      <c r="D101" s="246">
        <v>0</v>
      </c>
      <c r="E101" s="246">
        <v>0</v>
      </c>
      <c r="F101" s="246">
        <v>0</v>
      </c>
      <c r="G101" s="246">
        <v>0</v>
      </c>
      <c r="H101" s="246">
        <v>0</v>
      </c>
      <c r="I101" s="246">
        <v>0</v>
      </c>
      <c r="J101" s="246">
        <v>0</v>
      </c>
      <c r="K101" s="246">
        <v>0</v>
      </c>
      <c r="L101" s="246">
        <v>0</v>
      </c>
      <c r="M101" s="246">
        <v>0</v>
      </c>
      <c r="N101" s="245">
        <v>0</v>
      </c>
      <c r="O101" s="246">
        <v>0</v>
      </c>
      <c r="P101" s="246">
        <v>0</v>
      </c>
      <c r="Q101" s="246">
        <v>0</v>
      </c>
      <c r="R101" s="246">
        <v>0</v>
      </c>
      <c r="S101" s="246">
        <v>0</v>
      </c>
      <c r="T101" s="246">
        <v>0</v>
      </c>
      <c r="U101" s="246">
        <v>0</v>
      </c>
      <c r="V101" s="246">
        <v>0</v>
      </c>
      <c r="W101" s="246">
        <v>0</v>
      </c>
      <c r="X101" s="246">
        <v>0</v>
      </c>
      <c r="Y101" s="246">
        <v>0</v>
      </c>
      <c r="Z101" s="246">
        <v>0</v>
      </c>
      <c r="AA101" s="245">
        <v>0</v>
      </c>
      <c r="AB101" s="246">
        <v>0</v>
      </c>
      <c r="AC101" s="246">
        <v>0</v>
      </c>
      <c r="AD101" s="246">
        <v>0</v>
      </c>
      <c r="AE101" s="246">
        <v>0</v>
      </c>
      <c r="AF101" s="246">
        <v>0</v>
      </c>
      <c r="AG101" s="246">
        <v>0</v>
      </c>
      <c r="AH101" s="246">
        <v>0</v>
      </c>
      <c r="AI101" s="246">
        <v>0</v>
      </c>
      <c r="AJ101" s="246">
        <v>0</v>
      </c>
      <c r="AK101" s="246">
        <v>0</v>
      </c>
      <c r="AL101" s="246">
        <v>0</v>
      </c>
      <c r="AM101" s="246">
        <v>0</v>
      </c>
      <c r="AN101" s="245">
        <v>0</v>
      </c>
      <c r="AO101" s="246">
        <v>0</v>
      </c>
      <c r="AP101" s="246">
        <v>0</v>
      </c>
      <c r="AQ101" s="246">
        <v>0</v>
      </c>
      <c r="AR101" s="246">
        <v>0</v>
      </c>
      <c r="AS101" s="246">
        <v>0</v>
      </c>
      <c r="AT101" s="246">
        <v>0</v>
      </c>
      <c r="AU101" s="246">
        <v>0</v>
      </c>
      <c r="AV101" s="246">
        <v>0</v>
      </c>
      <c r="AW101" s="246">
        <v>0</v>
      </c>
      <c r="AX101" s="246">
        <v>0</v>
      </c>
      <c r="AY101" s="246">
        <v>0</v>
      </c>
      <c r="AZ101" s="246">
        <v>0</v>
      </c>
      <c r="BA101" s="245">
        <v>0</v>
      </c>
    </row>
    <row r="102" spans="1:53" ht="15">
      <c r="A102" s="253" t="s">
        <v>1767</v>
      </c>
      <c r="B102" s="246">
        <v>0</v>
      </c>
      <c r="C102" s="246">
        <v>0</v>
      </c>
      <c r="D102" s="246">
        <v>0</v>
      </c>
      <c r="E102" s="246">
        <v>0</v>
      </c>
      <c r="F102" s="246">
        <v>0</v>
      </c>
      <c r="G102" s="246">
        <v>0</v>
      </c>
      <c r="H102" s="246">
        <v>0</v>
      </c>
      <c r="I102" s="246">
        <v>0</v>
      </c>
      <c r="J102" s="246">
        <v>0</v>
      </c>
      <c r="K102" s="246">
        <v>0</v>
      </c>
      <c r="L102" s="246">
        <v>0</v>
      </c>
      <c r="M102" s="246">
        <v>0</v>
      </c>
      <c r="N102" s="245">
        <v>0</v>
      </c>
      <c r="O102" s="246">
        <v>-141060.70052837205</v>
      </c>
      <c r="P102" s="246">
        <v>-178400.29772705876</v>
      </c>
      <c r="Q102" s="246">
        <v>-221963.16112552659</v>
      </c>
      <c r="R102" s="246">
        <v>-257228.33625761961</v>
      </c>
      <c r="S102" s="246">
        <v>-226112.00525871402</v>
      </c>
      <c r="T102" s="246">
        <v>-190846.830126621</v>
      </c>
      <c r="U102" s="246">
        <v>-159730.49912771542</v>
      </c>
      <c r="V102" s="246">
        <v>-141060.70052837205</v>
      </c>
      <c r="W102" s="246">
        <v>-141060.70052837205</v>
      </c>
      <c r="X102" s="246">
        <v>-416958.83538533509</v>
      </c>
      <c r="Y102" s="246">
        <v>0</v>
      </c>
      <c r="Z102" s="246">
        <v>0</v>
      </c>
      <c r="AA102" s="245">
        <v>-2074422.0665937068</v>
      </c>
      <c r="AB102" s="246">
        <v>0</v>
      </c>
      <c r="AC102" s="246">
        <v>0</v>
      </c>
      <c r="AD102" s="246">
        <v>0</v>
      </c>
      <c r="AE102" s="246">
        <v>0</v>
      </c>
      <c r="AF102" s="246">
        <v>0</v>
      </c>
      <c r="AG102" s="246">
        <v>0</v>
      </c>
      <c r="AH102" s="246">
        <v>0</v>
      </c>
      <c r="AI102" s="246">
        <v>0</v>
      </c>
      <c r="AJ102" s="246">
        <v>0</v>
      </c>
      <c r="AK102" s="246">
        <v>0</v>
      </c>
      <c r="AL102" s="246">
        <v>0</v>
      </c>
      <c r="AM102" s="246">
        <v>0</v>
      </c>
      <c r="AN102" s="245">
        <v>0</v>
      </c>
      <c r="AO102" s="246">
        <v>0</v>
      </c>
      <c r="AP102" s="246">
        <v>0</v>
      </c>
      <c r="AQ102" s="246">
        <v>0</v>
      </c>
      <c r="AR102" s="246">
        <v>0</v>
      </c>
      <c r="AS102" s="246">
        <v>0</v>
      </c>
      <c r="AT102" s="246">
        <v>0</v>
      </c>
      <c r="AU102" s="246">
        <v>0</v>
      </c>
      <c r="AV102" s="246">
        <v>0</v>
      </c>
      <c r="AW102" s="246">
        <v>0</v>
      </c>
      <c r="AX102" s="246">
        <v>0</v>
      </c>
      <c r="AY102" s="246">
        <v>0</v>
      </c>
      <c r="AZ102" s="246">
        <v>0</v>
      </c>
      <c r="BA102" s="245">
        <v>0</v>
      </c>
    </row>
    <row r="103" spans="1:53" ht="15">
      <c r="A103" s="253" t="s">
        <v>1768</v>
      </c>
      <c r="B103" s="246">
        <v>0</v>
      </c>
      <c r="C103" s="246">
        <v>0</v>
      </c>
      <c r="D103" s="246">
        <v>0</v>
      </c>
      <c r="E103" s="246">
        <v>0</v>
      </c>
      <c r="F103" s="246">
        <v>0</v>
      </c>
      <c r="G103" s="246">
        <v>0</v>
      </c>
      <c r="H103" s="246">
        <v>0</v>
      </c>
      <c r="I103" s="246">
        <v>0</v>
      </c>
      <c r="J103" s="246">
        <v>0</v>
      </c>
      <c r="K103" s="246">
        <v>0</v>
      </c>
      <c r="L103" s="246">
        <v>0</v>
      </c>
      <c r="M103" s="246">
        <v>0</v>
      </c>
      <c r="N103" s="245">
        <v>0</v>
      </c>
      <c r="O103" s="246">
        <v>0</v>
      </c>
      <c r="P103" s="246">
        <v>0</v>
      </c>
      <c r="Q103" s="246">
        <v>0</v>
      </c>
      <c r="R103" s="246">
        <v>0</v>
      </c>
      <c r="S103" s="246">
        <v>0</v>
      </c>
      <c r="T103" s="246">
        <v>0</v>
      </c>
      <c r="U103" s="246">
        <v>0</v>
      </c>
      <c r="V103" s="246">
        <v>0</v>
      </c>
      <c r="W103" s="246">
        <v>0</v>
      </c>
      <c r="X103" s="246">
        <v>0</v>
      </c>
      <c r="Y103" s="246">
        <v>0</v>
      </c>
      <c r="Z103" s="246">
        <v>0</v>
      </c>
      <c r="AA103" s="245">
        <v>0</v>
      </c>
      <c r="AB103" s="246">
        <v>0</v>
      </c>
      <c r="AC103" s="246">
        <v>0</v>
      </c>
      <c r="AD103" s="246">
        <v>0</v>
      </c>
      <c r="AE103" s="246">
        <v>0</v>
      </c>
      <c r="AF103" s="246">
        <v>0</v>
      </c>
      <c r="AG103" s="246">
        <v>0</v>
      </c>
      <c r="AH103" s="246">
        <v>0</v>
      </c>
      <c r="AI103" s="246">
        <v>0</v>
      </c>
      <c r="AJ103" s="246">
        <v>0</v>
      </c>
      <c r="AK103" s="246">
        <v>0</v>
      </c>
      <c r="AL103" s="246">
        <v>0</v>
      </c>
      <c r="AM103" s="246">
        <v>0</v>
      </c>
      <c r="AN103" s="245">
        <v>0</v>
      </c>
      <c r="AO103" s="246">
        <v>0</v>
      </c>
      <c r="AP103" s="246">
        <v>0</v>
      </c>
      <c r="AQ103" s="246">
        <v>0</v>
      </c>
      <c r="AR103" s="246">
        <v>0</v>
      </c>
      <c r="AS103" s="246">
        <v>0</v>
      </c>
      <c r="AT103" s="246">
        <v>0</v>
      </c>
      <c r="AU103" s="246">
        <v>0</v>
      </c>
      <c r="AV103" s="246">
        <v>0</v>
      </c>
      <c r="AW103" s="246">
        <v>0</v>
      </c>
      <c r="AX103" s="246">
        <v>0</v>
      </c>
      <c r="AY103" s="246">
        <v>0</v>
      </c>
      <c r="AZ103" s="246">
        <v>0</v>
      </c>
      <c r="BA103" s="245">
        <v>0</v>
      </c>
    </row>
    <row r="104" spans="1:53" ht="15">
      <c r="A104" s="253" t="s">
        <v>1769</v>
      </c>
      <c r="B104" s="246">
        <v>0</v>
      </c>
      <c r="C104" s="246">
        <v>0</v>
      </c>
      <c r="D104" s="246">
        <v>0</v>
      </c>
      <c r="E104" s="246">
        <v>0</v>
      </c>
      <c r="F104" s="246">
        <v>0</v>
      </c>
      <c r="G104" s="246">
        <v>0</v>
      </c>
      <c r="H104" s="246">
        <v>0</v>
      </c>
      <c r="I104" s="246">
        <v>0</v>
      </c>
      <c r="J104" s="246">
        <v>0</v>
      </c>
      <c r="K104" s="246">
        <v>0</v>
      </c>
      <c r="L104" s="246">
        <v>0</v>
      </c>
      <c r="M104" s="246">
        <v>0</v>
      </c>
      <c r="N104" s="245">
        <v>0</v>
      </c>
      <c r="O104" s="246">
        <v>0</v>
      </c>
      <c r="P104" s="246">
        <v>0</v>
      </c>
      <c r="Q104" s="246">
        <v>0</v>
      </c>
      <c r="R104" s="246">
        <v>0</v>
      </c>
      <c r="S104" s="246">
        <v>0</v>
      </c>
      <c r="T104" s="246">
        <v>0</v>
      </c>
      <c r="U104" s="246">
        <v>0</v>
      </c>
      <c r="V104" s="246">
        <v>0</v>
      </c>
      <c r="W104" s="246">
        <v>0</v>
      </c>
      <c r="X104" s="246">
        <v>0</v>
      </c>
      <c r="Y104" s="246">
        <v>0</v>
      </c>
      <c r="Z104" s="246">
        <v>0</v>
      </c>
      <c r="AA104" s="245">
        <v>0</v>
      </c>
      <c r="AB104" s="246">
        <v>0</v>
      </c>
      <c r="AC104" s="246">
        <v>0</v>
      </c>
      <c r="AD104" s="246">
        <v>0</v>
      </c>
      <c r="AE104" s="246">
        <v>0</v>
      </c>
      <c r="AF104" s="246">
        <v>0</v>
      </c>
      <c r="AG104" s="246">
        <v>0</v>
      </c>
      <c r="AH104" s="246">
        <v>0</v>
      </c>
      <c r="AI104" s="246">
        <v>0</v>
      </c>
      <c r="AJ104" s="246">
        <v>0</v>
      </c>
      <c r="AK104" s="246">
        <v>0</v>
      </c>
      <c r="AL104" s="246">
        <v>0</v>
      </c>
      <c r="AM104" s="246">
        <v>0</v>
      </c>
      <c r="AN104" s="245">
        <v>0</v>
      </c>
      <c r="AO104" s="246">
        <v>0</v>
      </c>
      <c r="AP104" s="246">
        <v>0</v>
      </c>
      <c r="AQ104" s="246">
        <v>0</v>
      </c>
      <c r="AR104" s="246">
        <v>0</v>
      </c>
      <c r="AS104" s="246">
        <v>0</v>
      </c>
      <c r="AT104" s="246">
        <v>0</v>
      </c>
      <c r="AU104" s="246">
        <v>0</v>
      </c>
      <c r="AV104" s="246">
        <v>0</v>
      </c>
      <c r="AW104" s="246">
        <v>0</v>
      </c>
      <c r="AX104" s="246">
        <v>0</v>
      </c>
      <c r="AY104" s="246">
        <v>0</v>
      </c>
      <c r="AZ104" s="246">
        <v>0</v>
      </c>
      <c r="BA104" s="245">
        <v>0</v>
      </c>
    </row>
    <row r="105" spans="1:53" ht="15">
      <c r="A105" s="253" t="s">
        <v>1770</v>
      </c>
      <c r="B105" s="246">
        <v>0</v>
      </c>
      <c r="C105" s="246">
        <v>0</v>
      </c>
      <c r="D105" s="246">
        <v>0</v>
      </c>
      <c r="E105" s="246">
        <v>0</v>
      </c>
      <c r="F105" s="246">
        <v>0</v>
      </c>
      <c r="G105" s="246">
        <v>0</v>
      </c>
      <c r="H105" s="246">
        <v>0</v>
      </c>
      <c r="I105" s="246">
        <v>0</v>
      </c>
      <c r="J105" s="246">
        <v>0</v>
      </c>
      <c r="K105" s="246">
        <v>0</v>
      </c>
      <c r="L105" s="246">
        <v>0</v>
      </c>
      <c r="M105" s="246">
        <v>0</v>
      </c>
      <c r="N105" s="245">
        <v>0</v>
      </c>
      <c r="O105" s="246">
        <v>0</v>
      </c>
      <c r="P105" s="246">
        <v>0</v>
      </c>
      <c r="Q105" s="246">
        <v>0</v>
      </c>
      <c r="R105" s="246">
        <v>0</v>
      </c>
      <c r="S105" s="246">
        <v>0</v>
      </c>
      <c r="T105" s="246">
        <v>0</v>
      </c>
      <c r="U105" s="246">
        <v>0</v>
      </c>
      <c r="V105" s="246">
        <v>0</v>
      </c>
      <c r="W105" s="246">
        <v>0</v>
      </c>
      <c r="X105" s="246">
        <v>0</v>
      </c>
      <c r="Y105" s="246">
        <v>0</v>
      </c>
      <c r="Z105" s="246">
        <v>0</v>
      </c>
      <c r="AA105" s="245">
        <v>0</v>
      </c>
      <c r="AB105" s="246">
        <v>0</v>
      </c>
      <c r="AC105" s="246">
        <v>0</v>
      </c>
      <c r="AD105" s="246">
        <v>0</v>
      </c>
      <c r="AE105" s="246">
        <v>0</v>
      </c>
      <c r="AF105" s="246">
        <v>0</v>
      </c>
      <c r="AG105" s="246">
        <v>0</v>
      </c>
      <c r="AH105" s="246">
        <v>0</v>
      </c>
      <c r="AI105" s="246">
        <v>0</v>
      </c>
      <c r="AJ105" s="246">
        <v>0</v>
      </c>
      <c r="AK105" s="246">
        <v>0</v>
      </c>
      <c r="AL105" s="246">
        <v>0</v>
      </c>
      <c r="AM105" s="246">
        <v>0</v>
      </c>
      <c r="AN105" s="245">
        <v>0</v>
      </c>
      <c r="AO105" s="246">
        <v>0</v>
      </c>
      <c r="AP105" s="246">
        <v>0</v>
      </c>
      <c r="AQ105" s="246">
        <v>0</v>
      </c>
      <c r="AR105" s="246">
        <v>0</v>
      </c>
      <c r="AS105" s="246">
        <v>0</v>
      </c>
      <c r="AT105" s="246">
        <v>0</v>
      </c>
      <c r="AU105" s="246">
        <v>0</v>
      </c>
      <c r="AV105" s="246">
        <v>0</v>
      </c>
      <c r="AW105" s="246">
        <v>0</v>
      </c>
      <c r="AX105" s="246">
        <v>0</v>
      </c>
      <c r="AY105" s="246">
        <v>0</v>
      </c>
      <c r="AZ105" s="246">
        <v>0</v>
      </c>
      <c r="BA105" s="245">
        <v>0</v>
      </c>
    </row>
    <row r="106" spans="1:53" ht="15">
      <c r="A106" s="253" t="s">
        <v>1771</v>
      </c>
      <c r="B106" s="246">
        <v>0</v>
      </c>
      <c r="C106" s="246">
        <v>0</v>
      </c>
      <c r="D106" s="246">
        <v>0</v>
      </c>
      <c r="E106" s="246">
        <v>0</v>
      </c>
      <c r="F106" s="246">
        <v>0</v>
      </c>
      <c r="G106" s="246">
        <v>0</v>
      </c>
      <c r="H106" s="246">
        <v>0</v>
      </c>
      <c r="I106" s="246">
        <v>0</v>
      </c>
      <c r="J106" s="246">
        <v>0</v>
      </c>
      <c r="K106" s="246">
        <v>0</v>
      </c>
      <c r="L106" s="246">
        <v>0</v>
      </c>
      <c r="M106" s="246">
        <v>0</v>
      </c>
      <c r="N106" s="245">
        <v>0</v>
      </c>
      <c r="O106" s="246">
        <v>14302.219999999996</v>
      </c>
      <c r="P106" s="246">
        <v>13840.790000000005</v>
      </c>
      <c r="Q106" s="246">
        <v>14302.219999999996</v>
      </c>
      <c r="R106" s="246">
        <v>14302.219999999996</v>
      </c>
      <c r="S106" s="246">
        <v>12918.169999999996</v>
      </c>
      <c r="T106" s="246">
        <v>14302.219999999996</v>
      </c>
      <c r="U106" s="246">
        <v>13840.790000000005</v>
      </c>
      <c r="V106" s="246">
        <v>73481.63</v>
      </c>
      <c r="W106" s="246">
        <v>21147.000000000007</v>
      </c>
      <c r="X106" s="246">
        <v>69411.309999999983</v>
      </c>
      <c r="Y106" s="246">
        <v>0</v>
      </c>
      <c r="Z106" s="246">
        <v>0</v>
      </c>
      <c r="AA106" s="245">
        <v>261848.56999999998</v>
      </c>
      <c r="AB106" s="246">
        <v>446592.71999999986</v>
      </c>
      <c r="AC106" s="246">
        <v>432184.39999999997</v>
      </c>
      <c r="AD106" s="246">
        <v>446592.71999999986</v>
      </c>
      <c r="AE106" s="246">
        <v>446592.71999999986</v>
      </c>
      <c r="AF106" s="246">
        <v>403377.87999999989</v>
      </c>
      <c r="AG106" s="246">
        <v>446592.71999999986</v>
      </c>
      <c r="AH106" s="246">
        <v>432185.16</v>
      </c>
      <c r="AI106" s="246">
        <v>2379987.62</v>
      </c>
      <c r="AJ106" s="246">
        <v>670874.76</v>
      </c>
      <c r="AK106" s="246">
        <v>2217841.1800000002</v>
      </c>
      <c r="AL106" s="246">
        <v>0</v>
      </c>
      <c r="AM106" s="246">
        <v>0</v>
      </c>
      <c r="AN106" s="245">
        <v>8322821.8800000008</v>
      </c>
      <c r="AO106" s="246">
        <v>14330.660000000002</v>
      </c>
      <c r="AP106" s="246">
        <v>13867.92</v>
      </c>
      <c r="AQ106" s="246">
        <v>14330.660000000002</v>
      </c>
      <c r="AR106" s="246">
        <v>14330.660000000002</v>
      </c>
      <c r="AS106" s="246">
        <v>12943.840000000002</v>
      </c>
      <c r="AT106" s="246">
        <v>14330.660000000002</v>
      </c>
      <c r="AU106" s="246">
        <v>13868.36</v>
      </c>
      <c r="AV106" s="246">
        <v>73783.63</v>
      </c>
      <c r="AW106" s="246">
        <v>21208.28</v>
      </c>
      <c r="AX106" s="246">
        <v>69605.899999999994</v>
      </c>
      <c r="AY106" s="246">
        <v>0</v>
      </c>
      <c r="AZ106" s="246">
        <v>0</v>
      </c>
      <c r="BA106" s="245">
        <v>262600.57</v>
      </c>
    </row>
    <row r="107" spans="1:53" ht="15">
      <c r="A107" s="253" t="s">
        <v>1772</v>
      </c>
      <c r="B107" s="246">
        <v>0</v>
      </c>
      <c r="C107" s="246">
        <v>0</v>
      </c>
      <c r="D107" s="246">
        <v>0</v>
      </c>
      <c r="E107" s="246">
        <v>0</v>
      </c>
      <c r="F107" s="246">
        <v>0</v>
      </c>
      <c r="G107" s="246">
        <v>0</v>
      </c>
      <c r="H107" s="246">
        <v>0</v>
      </c>
      <c r="I107" s="246">
        <v>0</v>
      </c>
      <c r="J107" s="246">
        <v>0</v>
      </c>
      <c r="K107" s="246">
        <v>0</v>
      </c>
      <c r="L107" s="246">
        <v>0</v>
      </c>
      <c r="M107" s="246">
        <v>0</v>
      </c>
      <c r="N107" s="245">
        <v>0</v>
      </c>
      <c r="O107" s="246">
        <v>4774.92</v>
      </c>
      <c r="P107" s="246">
        <v>4620.75</v>
      </c>
      <c r="Q107" s="246">
        <v>4774.92</v>
      </c>
      <c r="R107" s="246">
        <v>4774.92</v>
      </c>
      <c r="S107" s="246">
        <v>4312.8599999999997</v>
      </c>
      <c r="T107" s="246">
        <v>4774.92</v>
      </c>
      <c r="U107" s="246">
        <v>4620.8999999999996</v>
      </c>
      <c r="V107" s="246">
        <v>60262.31</v>
      </c>
      <c r="W107" s="246">
        <v>3894.5399999999995</v>
      </c>
      <c r="X107" s="246">
        <v>11945.8</v>
      </c>
      <c r="Y107" s="246">
        <v>0</v>
      </c>
      <c r="Z107" s="246">
        <v>0</v>
      </c>
      <c r="AA107" s="245">
        <v>108756.84</v>
      </c>
      <c r="AB107" s="246">
        <v>149311.98000000004</v>
      </c>
      <c r="AC107" s="246">
        <v>144493.47999999998</v>
      </c>
      <c r="AD107" s="246">
        <v>149311.98000000004</v>
      </c>
      <c r="AE107" s="246">
        <v>149311.98000000004</v>
      </c>
      <c r="AF107" s="246">
        <v>134861.29999999999</v>
      </c>
      <c r="AG107" s="246">
        <v>158544.98000000004</v>
      </c>
      <c r="AH107" s="246">
        <v>143722.44999999998</v>
      </c>
      <c r="AI107" s="246">
        <v>1885872.51</v>
      </c>
      <c r="AJ107" s="246">
        <v>877573.09</v>
      </c>
      <c r="AK107" s="246">
        <v>278908.2</v>
      </c>
      <c r="AL107" s="246">
        <v>0</v>
      </c>
      <c r="AM107" s="246">
        <v>0</v>
      </c>
      <c r="AN107" s="245">
        <v>4071911.95</v>
      </c>
      <c r="AO107" s="246">
        <v>3435.36</v>
      </c>
      <c r="AP107" s="246">
        <v>3324.0299999999997</v>
      </c>
      <c r="AQ107" s="246">
        <v>14978.36</v>
      </c>
      <c r="AR107" s="246">
        <v>2639.36</v>
      </c>
      <c r="AS107" s="246">
        <v>2384.36</v>
      </c>
      <c r="AT107" s="246">
        <v>2639.36</v>
      </c>
      <c r="AU107" s="246">
        <v>2554.0299999999997</v>
      </c>
      <c r="AV107" s="246">
        <v>71740.66</v>
      </c>
      <c r="AW107" s="246">
        <v>2382.69</v>
      </c>
      <c r="AX107" s="246">
        <v>7308</v>
      </c>
      <c r="AY107" s="246">
        <v>0</v>
      </c>
      <c r="AZ107" s="246">
        <v>0</v>
      </c>
      <c r="BA107" s="245">
        <v>113386.20999999999</v>
      </c>
    </row>
    <row r="108" spans="1:53" ht="15">
      <c r="A108" s="253" t="s">
        <v>1773</v>
      </c>
      <c r="B108" s="246">
        <v>0</v>
      </c>
      <c r="C108" s="246">
        <v>0</v>
      </c>
      <c r="D108" s="246">
        <v>0</v>
      </c>
      <c r="E108" s="246">
        <v>0</v>
      </c>
      <c r="F108" s="246">
        <v>0</v>
      </c>
      <c r="G108" s="246">
        <v>0</v>
      </c>
      <c r="H108" s="246">
        <v>0</v>
      </c>
      <c r="I108" s="246">
        <v>0</v>
      </c>
      <c r="J108" s="246">
        <v>0</v>
      </c>
      <c r="K108" s="246">
        <v>0</v>
      </c>
      <c r="L108" s="246">
        <v>0</v>
      </c>
      <c r="M108" s="246">
        <v>0</v>
      </c>
      <c r="N108" s="245">
        <v>0</v>
      </c>
      <c r="O108" s="246">
        <v>0</v>
      </c>
      <c r="P108" s="246">
        <v>0</v>
      </c>
      <c r="Q108" s="246">
        <v>0</v>
      </c>
      <c r="R108" s="246">
        <v>0</v>
      </c>
      <c r="S108" s="246">
        <v>0</v>
      </c>
      <c r="T108" s="246">
        <v>0</v>
      </c>
      <c r="U108" s="246">
        <v>0</v>
      </c>
      <c r="V108" s="246">
        <v>0</v>
      </c>
      <c r="W108" s="246">
        <v>0</v>
      </c>
      <c r="X108" s="246">
        <v>0</v>
      </c>
      <c r="Y108" s="246">
        <v>0</v>
      </c>
      <c r="Z108" s="246">
        <v>0</v>
      </c>
      <c r="AA108" s="245">
        <v>0</v>
      </c>
      <c r="AB108" s="246">
        <v>0</v>
      </c>
      <c r="AC108" s="246">
        <v>0</v>
      </c>
      <c r="AD108" s="246">
        <v>0</v>
      </c>
      <c r="AE108" s="246">
        <v>0</v>
      </c>
      <c r="AF108" s="246">
        <v>0</v>
      </c>
      <c r="AG108" s="246">
        <v>0</v>
      </c>
      <c r="AH108" s="246">
        <v>0</v>
      </c>
      <c r="AI108" s="246">
        <v>0</v>
      </c>
      <c r="AJ108" s="246">
        <v>0</v>
      </c>
      <c r="AK108" s="246">
        <v>0</v>
      </c>
      <c r="AL108" s="246">
        <v>0</v>
      </c>
      <c r="AM108" s="246">
        <v>0</v>
      </c>
      <c r="AN108" s="245">
        <v>0</v>
      </c>
      <c r="AO108" s="246">
        <v>0</v>
      </c>
      <c r="AP108" s="246">
        <v>0</v>
      </c>
      <c r="AQ108" s="246">
        <v>0</v>
      </c>
      <c r="AR108" s="246">
        <v>0</v>
      </c>
      <c r="AS108" s="246">
        <v>0</v>
      </c>
      <c r="AT108" s="246">
        <v>0</v>
      </c>
      <c r="AU108" s="246">
        <v>0</v>
      </c>
      <c r="AV108" s="246">
        <v>0</v>
      </c>
      <c r="AW108" s="246">
        <v>0</v>
      </c>
      <c r="AX108" s="246">
        <v>0</v>
      </c>
      <c r="AY108" s="246">
        <v>0</v>
      </c>
      <c r="AZ108" s="246">
        <v>0</v>
      </c>
      <c r="BA108" s="245">
        <v>0</v>
      </c>
    </row>
    <row r="109" spans="1:53" ht="15">
      <c r="A109" s="253" t="s">
        <v>1774</v>
      </c>
      <c r="B109" s="246">
        <v>0</v>
      </c>
      <c r="C109" s="246">
        <v>0</v>
      </c>
      <c r="D109" s="246">
        <v>0</v>
      </c>
      <c r="E109" s="246">
        <v>0</v>
      </c>
      <c r="F109" s="246">
        <v>0</v>
      </c>
      <c r="G109" s="246">
        <v>0</v>
      </c>
      <c r="H109" s="246">
        <v>0</v>
      </c>
      <c r="I109" s="246">
        <v>0</v>
      </c>
      <c r="J109" s="246">
        <v>0</v>
      </c>
      <c r="K109" s="246">
        <v>0</v>
      </c>
      <c r="L109" s="246">
        <v>0</v>
      </c>
      <c r="M109" s="246">
        <v>0</v>
      </c>
      <c r="N109" s="245">
        <v>0</v>
      </c>
      <c r="O109" s="246">
        <v>106.34</v>
      </c>
      <c r="P109" s="246">
        <v>6816.46</v>
      </c>
      <c r="Q109" s="246">
        <v>191.65</v>
      </c>
      <c r="R109" s="246">
        <v>191.65</v>
      </c>
      <c r="S109" s="246">
        <v>173.11</v>
      </c>
      <c r="T109" s="246">
        <v>191.65</v>
      </c>
      <c r="U109" s="246">
        <v>185.47</v>
      </c>
      <c r="V109" s="246">
        <v>192</v>
      </c>
      <c r="W109" s="246">
        <v>185</v>
      </c>
      <c r="X109" s="246">
        <v>569</v>
      </c>
      <c r="Y109" s="246">
        <v>0</v>
      </c>
      <c r="Z109" s="246">
        <v>0</v>
      </c>
      <c r="AA109" s="245">
        <v>8802.33</v>
      </c>
      <c r="AB109" s="246">
        <v>4381.26</v>
      </c>
      <c r="AC109" s="246">
        <v>165737.72</v>
      </c>
      <c r="AD109" s="246">
        <v>3947.0374999999999</v>
      </c>
      <c r="AE109" s="246">
        <v>3947.0374999999999</v>
      </c>
      <c r="AF109" s="246">
        <v>3564.7894000000001</v>
      </c>
      <c r="AG109" s="246">
        <v>7781.0374999999995</v>
      </c>
      <c r="AH109" s="246">
        <v>3651.2915000000003</v>
      </c>
      <c r="AI109" s="246">
        <v>3774.9075000000003</v>
      </c>
      <c r="AJ109" s="246">
        <v>3650.7914999999998</v>
      </c>
      <c r="AK109" s="246">
        <v>11200.4265</v>
      </c>
      <c r="AL109" s="246">
        <v>0</v>
      </c>
      <c r="AM109" s="246">
        <v>0</v>
      </c>
      <c r="AN109" s="245">
        <v>211636.29889999999</v>
      </c>
      <c r="AO109" s="246">
        <v>222.36</v>
      </c>
      <c r="AP109" s="246">
        <v>20338.599999999999</v>
      </c>
      <c r="AQ109" s="246">
        <v>311.09000000000003</v>
      </c>
      <c r="AR109" s="246">
        <v>311.09000000000003</v>
      </c>
      <c r="AS109" s="246">
        <v>280.97000000000003</v>
      </c>
      <c r="AT109" s="246">
        <v>311.09000000000003</v>
      </c>
      <c r="AU109" s="246">
        <v>301.04000000000002</v>
      </c>
      <c r="AV109" s="246">
        <v>311</v>
      </c>
      <c r="AW109" s="246">
        <v>301.18</v>
      </c>
      <c r="AX109" s="246">
        <v>922.9</v>
      </c>
      <c r="AY109" s="246">
        <v>0</v>
      </c>
      <c r="AZ109" s="246">
        <v>0</v>
      </c>
      <c r="BA109" s="245">
        <v>23611.32</v>
      </c>
    </row>
    <row r="110" spans="1:53" ht="15">
      <c r="A110" s="253" t="s">
        <v>1775</v>
      </c>
      <c r="B110" s="246">
        <v>0</v>
      </c>
      <c r="C110" s="246">
        <v>0</v>
      </c>
      <c r="D110" s="246">
        <v>0</v>
      </c>
      <c r="E110" s="246">
        <v>0</v>
      </c>
      <c r="F110" s="246">
        <v>0</v>
      </c>
      <c r="G110" s="246">
        <v>0</v>
      </c>
      <c r="H110" s="246">
        <v>0</v>
      </c>
      <c r="I110" s="246">
        <v>0</v>
      </c>
      <c r="J110" s="246">
        <v>0</v>
      </c>
      <c r="K110" s="246">
        <v>0</v>
      </c>
      <c r="L110" s="246">
        <v>0</v>
      </c>
      <c r="M110" s="246">
        <v>0</v>
      </c>
      <c r="N110" s="245">
        <v>0</v>
      </c>
      <c r="O110" s="246">
        <v>0</v>
      </c>
      <c r="P110" s="246">
        <v>0</v>
      </c>
      <c r="Q110" s="246">
        <v>0</v>
      </c>
      <c r="R110" s="246">
        <v>0</v>
      </c>
      <c r="S110" s="246">
        <v>0</v>
      </c>
      <c r="T110" s="246">
        <v>0</v>
      </c>
      <c r="U110" s="246">
        <v>0</v>
      </c>
      <c r="V110" s="246">
        <v>0</v>
      </c>
      <c r="W110" s="246">
        <v>0</v>
      </c>
      <c r="X110" s="246">
        <v>0</v>
      </c>
      <c r="Y110" s="246">
        <v>0</v>
      </c>
      <c r="Z110" s="246">
        <v>0</v>
      </c>
      <c r="AA110" s="245">
        <v>0</v>
      </c>
      <c r="AB110" s="246">
        <v>0</v>
      </c>
      <c r="AC110" s="246">
        <v>0</v>
      </c>
      <c r="AD110" s="246">
        <v>0</v>
      </c>
      <c r="AE110" s="246">
        <v>0</v>
      </c>
      <c r="AF110" s="246">
        <v>0</v>
      </c>
      <c r="AG110" s="246">
        <v>0</v>
      </c>
      <c r="AH110" s="246">
        <v>0</v>
      </c>
      <c r="AI110" s="246">
        <v>0</v>
      </c>
      <c r="AJ110" s="246">
        <v>0</v>
      </c>
      <c r="AK110" s="246">
        <v>0</v>
      </c>
      <c r="AL110" s="246">
        <v>0</v>
      </c>
      <c r="AM110" s="246">
        <v>0</v>
      </c>
      <c r="AN110" s="245">
        <v>0</v>
      </c>
      <c r="AO110" s="246">
        <v>0</v>
      </c>
      <c r="AP110" s="246">
        <v>0</v>
      </c>
      <c r="AQ110" s="246">
        <v>0</v>
      </c>
      <c r="AR110" s="246">
        <v>0</v>
      </c>
      <c r="AS110" s="246">
        <v>0</v>
      </c>
      <c r="AT110" s="246">
        <v>0</v>
      </c>
      <c r="AU110" s="246">
        <v>0</v>
      </c>
      <c r="AV110" s="246">
        <v>0</v>
      </c>
      <c r="AW110" s="246">
        <v>0</v>
      </c>
      <c r="AX110" s="246">
        <v>0</v>
      </c>
      <c r="AY110" s="246">
        <v>0</v>
      </c>
      <c r="AZ110" s="246">
        <v>0</v>
      </c>
      <c r="BA110" s="245">
        <v>0</v>
      </c>
    </row>
    <row r="111" spans="1:53" ht="15">
      <c r="A111" s="253" t="s">
        <v>1776</v>
      </c>
      <c r="B111" s="246">
        <v>0</v>
      </c>
      <c r="C111" s="246">
        <v>0</v>
      </c>
      <c r="D111" s="246">
        <v>0</v>
      </c>
      <c r="E111" s="246">
        <v>0</v>
      </c>
      <c r="F111" s="246">
        <v>0</v>
      </c>
      <c r="G111" s="246">
        <v>0</v>
      </c>
      <c r="H111" s="246">
        <v>0</v>
      </c>
      <c r="I111" s="246">
        <v>0</v>
      </c>
      <c r="J111" s="246">
        <v>0</v>
      </c>
      <c r="K111" s="246">
        <v>0</v>
      </c>
      <c r="L111" s="246">
        <v>0</v>
      </c>
      <c r="M111" s="246">
        <v>0</v>
      </c>
      <c r="N111" s="245">
        <v>0</v>
      </c>
      <c r="O111" s="246">
        <v>-1600</v>
      </c>
      <c r="P111" s="246">
        <v>-1600</v>
      </c>
      <c r="Q111" s="246">
        <v>-1600</v>
      </c>
      <c r="R111" s="246">
        <v>-1600</v>
      </c>
      <c r="S111" s="246">
        <v>-1600</v>
      </c>
      <c r="T111" s="246">
        <v>-1600</v>
      </c>
      <c r="U111" s="246">
        <v>-1600</v>
      </c>
      <c r="V111" s="246">
        <v>-1500</v>
      </c>
      <c r="W111" s="246">
        <v>-1500</v>
      </c>
      <c r="X111" s="246">
        <v>-1600</v>
      </c>
      <c r="Y111" s="246">
        <v>-1600</v>
      </c>
      <c r="Z111" s="246">
        <v>-1600</v>
      </c>
      <c r="AA111" s="245">
        <v>-19000</v>
      </c>
      <c r="AB111" s="246">
        <v>-565</v>
      </c>
      <c r="AC111" s="246">
        <v>-607</v>
      </c>
      <c r="AD111" s="246">
        <v>-650</v>
      </c>
      <c r="AE111" s="246">
        <v>-693</v>
      </c>
      <c r="AF111" s="246">
        <v>-736</v>
      </c>
      <c r="AG111" s="246">
        <v>-779</v>
      </c>
      <c r="AH111" s="246">
        <v>-72363</v>
      </c>
      <c r="AI111" s="246">
        <v>-814</v>
      </c>
      <c r="AJ111" s="246">
        <v>-850</v>
      </c>
      <c r="AK111" s="246">
        <v>-77084</v>
      </c>
      <c r="AL111" s="246">
        <v>-789</v>
      </c>
      <c r="AM111" s="246">
        <v>-794</v>
      </c>
      <c r="AN111" s="245">
        <v>-156724</v>
      </c>
      <c r="AO111" s="246">
        <v>0</v>
      </c>
      <c r="AP111" s="246">
        <v>0</v>
      </c>
      <c r="AQ111" s="246">
        <v>0</v>
      </c>
      <c r="AR111" s="246">
        <v>0</v>
      </c>
      <c r="AS111" s="246">
        <v>0</v>
      </c>
      <c r="AT111" s="246">
        <v>0</v>
      </c>
      <c r="AU111" s="246">
        <v>0</v>
      </c>
      <c r="AV111" s="246">
        <v>0</v>
      </c>
      <c r="AW111" s="246">
        <v>0</v>
      </c>
      <c r="AX111" s="246">
        <v>0</v>
      </c>
      <c r="AY111" s="246">
        <v>0</v>
      </c>
      <c r="AZ111" s="246">
        <v>0</v>
      </c>
      <c r="BA111" s="245">
        <v>0</v>
      </c>
    </row>
    <row r="112" spans="1:53" ht="15">
      <c r="A112" s="253" t="s">
        <v>1777</v>
      </c>
      <c r="B112" s="246">
        <v>0</v>
      </c>
      <c r="C112" s="246">
        <v>0</v>
      </c>
      <c r="D112" s="246">
        <v>0</v>
      </c>
      <c r="E112" s="246">
        <v>0</v>
      </c>
      <c r="F112" s="246">
        <v>0</v>
      </c>
      <c r="G112" s="246">
        <v>0</v>
      </c>
      <c r="H112" s="246">
        <v>0</v>
      </c>
      <c r="I112" s="246">
        <v>0</v>
      </c>
      <c r="J112" s="246">
        <v>0</v>
      </c>
      <c r="K112" s="246">
        <v>0</v>
      </c>
      <c r="L112" s="246">
        <v>0</v>
      </c>
      <c r="M112" s="246">
        <v>0</v>
      </c>
      <c r="N112" s="245">
        <v>0</v>
      </c>
      <c r="O112" s="246">
        <v>0</v>
      </c>
      <c r="P112" s="246">
        <v>0</v>
      </c>
      <c r="Q112" s="246">
        <v>0</v>
      </c>
      <c r="R112" s="246">
        <v>0</v>
      </c>
      <c r="S112" s="246">
        <v>0</v>
      </c>
      <c r="T112" s="246">
        <v>0</v>
      </c>
      <c r="U112" s="246">
        <v>0</v>
      </c>
      <c r="V112" s="246">
        <v>0</v>
      </c>
      <c r="W112" s="246">
        <v>0</v>
      </c>
      <c r="X112" s="246">
        <v>0</v>
      </c>
      <c r="Y112" s="246">
        <v>0</v>
      </c>
      <c r="Z112" s="246">
        <v>0</v>
      </c>
      <c r="AA112" s="245">
        <v>0</v>
      </c>
      <c r="AB112" s="246">
        <v>54238</v>
      </c>
      <c r="AC112" s="246">
        <v>54238</v>
      </c>
      <c r="AD112" s="246">
        <v>54238</v>
      </c>
      <c r="AE112" s="246">
        <v>54238</v>
      </c>
      <c r="AF112" s="246">
        <v>54238</v>
      </c>
      <c r="AG112" s="246">
        <v>54238</v>
      </c>
      <c r="AH112" s="246">
        <v>54744</v>
      </c>
      <c r="AI112" s="246">
        <v>54744</v>
      </c>
      <c r="AJ112" s="246">
        <v>54744</v>
      </c>
      <c r="AK112" s="246">
        <v>55054</v>
      </c>
      <c r="AL112" s="246">
        <v>55054</v>
      </c>
      <c r="AM112" s="246">
        <v>55054</v>
      </c>
      <c r="AN112" s="245">
        <v>654822</v>
      </c>
      <c r="AO112" s="246">
        <v>0</v>
      </c>
      <c r="AP112" s="246">
        <v>0</v>
      </c>
      <c r="AQ112" s="246">
        <v>0</v>
      </c>
      <c r="AR112" s="246">
        <v>0</v>
      </c>
      <c r="AS112" s="246">
        <v>0</v>
      </c>
      <c r="AT112" s="246">
        <v>0</v>
      </c>
      <c r="AU112" s="246">
        <v>0</v>
      </c>
      <c r="AV112" s="246">
        <v>0</v>
      </c>
      <c r="AW112" s="246">
        <v>0</v>
      </c>
      <c r="AX112" s="246">
        <v>0</v>
      </c>
      <c r="AY112" s="246">
        <v>0</v>
      </c>
      <c r="AZ112" s="246">
        <v>0</v>
      </c>
      <c r="BA112" s="245">
        <v>0</v>
      </c>
    </row>
    <row r="113" spans="1:53" ht="15">
      <c r="A113" s="253" t="s">
        <v>1778</v>
      </c>
      <c r="B113" s="246">
        <v>0</v>
      </c>
      <c r="C113" s="246">
        <v>0</v>
      </c>
      <c r="D113" s="246">
        <v>0</v>
      </c>
      <c r="E113" s="246">
        <v>0</v>
      </c>
      <c r="F113" s="246">
        <v>0</v>
      </c>
      <c r="G113" s="246">
        <v>0</v>
      </c>
      <c r="H113" s="246">
        <v>0</v>
      </c>
      <c r="I113" s="246">
        <v>0</v>
      </c>
      <c r="J113" s="246">
        <v>0</v>
      </c>
      <c r="K113" s="246">
        <v>0</v>
      </c>
      <c r="L113" s="246">
        <v>0</v>
      </c>
      <c r="M113" s="246">
        <v>0</v>
      </c>
      <c r="N113" s="245">
        <v>0</v>
      </c>
      <c r="O113" s="246">
        <v>1667</v>
      </c>
      <c r="P113" s="246">
        <v>1667</v>
      </c>
      <c r="Q113" s="246">
        <v>1667</v>
      </c>
      <c r="R113" s="246">
        <v>1667</v>
      </c>
      <c r="S113" s="246">
        <v>1667</v>
      </c>
      <c r="T113" s="246">
        <v>1667</v>
      </c>
      <c r="U113" s="246">
        <v>1667</v>
      </c>
      <c r="V113" s="246">
        <v>1667</v>
      </c>
      <c r="W113" s="246">
        <v>1667</v>
      </c>
      <c r="X113" s="246">
        <v>1667</v>
      </c>
      <c r="Y113" s="246">
        <v>1667</v>
      </c>
      <c r="Z113" s="246">
        <v>1663</v>
      </c>
      <c r="AA113" s="245">
        <v>20000</v>
      </c>
      <c r="AB113" s="246">
        <v>75833</v>
      </c>
      <c r="AC113" s="246">
        <v>75833</v>
      </c>
      <c r="AD113" s="246">
        <v>75833</v>
      </c>
      <c r="AE113" s="246">
        <v>75833</v>
      </c>
      <c r="AF113" s="246">
        <v>75833</v>
      </c>
      <c r="AG113" s="246">
        <v>75833</v>
      </c>
      <c r="AH113" s="246">
        <v>75833</v>
      </c>
      <c r="AI113" s="246">
        <v>75833</v>
      </c>
      <c r="AJ113" s="246">
        <v>75833</v>
      </c>
      <c r="AK113" s="246">
        <v>75833</v>
      </c>
      <c r="AL113" s="246">
        <v>75833</v>
      </c>
      <c r="AM113" s="246">
        <v>75837</v>
      </c>
      <c r="AN113" s="245">
        <v>910000</v>
      </c>
      <c r="AO113" s="246">
        <v>0</v>
      </c>
      <c r="AP113" s="246">
        <v>0</v>
      </c>
      <c r="AQ113" s="246">
        <v>0</v>
      </c>
      <c r="AR113" s="246">
        <v>0</v>
      </c>
      <c r="AS113" s="246">
        <v>0</v>
      </c>
      <c r="AT113" s="246">
        <v>0</v>
      </c>
      <c r="AU113" s="246">
        <v>0</v>
      </c>
      <c r="AV113" s="246">
        <v>0</v>
      </c>
      <c r="AW113" s="246">
        <v>0</v>
      </c>
      <c r="AX113" s="246">
        <v>0</v>
      </c>
      <c r="AY113" s="246">
        <v>0</v>
      </c>
      <c r="AZ113" s="246">
        <v>0</v>
      </c>
      <c r="BA113" s="245">
        <v>0</v>
      </c>
    </row>
    <row r="114" spans="1:53" ht="15">
      <c r="A114" s="253" t="s">
        <v>1779</v>
      </c>
      <c r="B114" s="246">
        <v>0</v>
      </c>
      <c r="C114" s="246">
        <v>0</v>
      </c>
      <c r="D114" s="246">
        <v>0</v>
      </c>
      <c r="E114" s="246">
        <v>0</v>
      </c>
      <c r="F114" s="246">
        <v>0</v>
      </c>
      <c r="G114" s="246">
        <v>0</v>
      </c>
      <c r="H114" s="246">
        <v>0</v>
      </c>
      <c r="I114" s="246">
        <v>0</v>
      </c>
      <c r="J114" s="246">
        <v>0</v>
      </c>
      <c r="K114" s="246">
        <v>0</v>
      </c>
      <c r="L114" s="246">
        <v>0</v>
      </c>
      <c r="M114" s="246">
        <v>0</v>
      </c>
      <c r="N114" s="245">
        <v>0</v>
      </c>
      <c r="O114" s="246">
        <v>-1398.2198386904438</v>
      </c>
      <c r="P114" s="246">
        <v>-1398.2198386904438</v>
      </c>
      <c r="Q114" s="246">
        <v>-1398.2198386904438</v>
      </c>
      <c r="R114" s="246">
        <v>-1398.2198386904438</v>
      </c>
      <c r="S114" s="246">
        <v>-1398.2198386904438</v>
      </c>
      <c r="T114" s="246">
        <v>-1398.2198386904438</v>
      </c>
      <c r="U114" s="246">
        <v>-1398.2198386904438</v>
      </c>
      <c r="V114" s="246">
        <v>-1398.2198386904438</v>
      </c>
      <c r="W114" s="246">
        <v>-1398.2198386904438</v>
      </c>
      <c r="X114" s="246">
        <v>-1398.2198386904438</v>
      </c>
      <c r="Y114" s="246">
        <v>-1398.2198386904438</v>
      </c>
      <c r="Z114" s="246">
        <v>-1394.8647820889071</v>
      </c>
      <c r="AA114" s="245">
        <v>-16775.283007683789</v>
      </c>
      <c r="AB114" s="246">
        <v>0</v>
      </c>
      <c r="AC114" s="246">
        <v>0</v>
      </c>
      <c r="AD114" s="246">
        <v>0</v>
      </c>
      <c r="AE114" s="246">
        <v>0</v>
      </c>
      <c r="AF114" s="246">
        <v>0</v>
      </c>
      <c r="AG114" s="246">
        <v>0</v>
      </c>
      <c r="AH114" s="246">
        <v>0</v>
      </c>
      <c r="AI114" s="246">
        <v>0</v>
      </c>
      <c r="AJ114" s="246">
        <v>0</v>
      </c>
      <c r="AK114" s="246">
        <v>0</v>
      </c>
      <c r="AL114" s="246">
        <v>0</v>
      </c>
      <c r="AM114" s="246">
        <v>0</v>
      </c>
      <c r="AN114" s="245">
        <v>0</v>
      </c>
      <c r="AO114" s="246">
        <v>0</v>
      </c>
      <c r="AP114" s="246">
        <v>0</v>
      </c>
      <c r="AQ114" s="246">
        <v>0</v>
      </c>
      <c r="AR114" s="246">
        <v>0</v>
      </c>
      <c r="AS114" s="246">
        <v>0</v>
      </c>
      <c r="AT114" s="246">
        <v>0</v>
      </c>
      <c r="AU114" s="246">
        <v>0</v>
      </c>
      <c r="AV114" s="246">
        <v>0</v>
      </c>
      <c r="AW114" s="246">
        <v>0</v>
      </c>
      <c r="AX114" s="246">
        <v>0</v>
      </c>
      <c r="AY114" s="246">
        <v>0</v>
      </c>
      <c r="AZ114" s="246">
        <v>0</v>
      </c>
      <c r="BA114" s="245">
        <v>0</v>
      </c>
    </row>
    <row r="115" spans="1:53" ht="15">
      <c r="A115" s="253" t="s">
        <v>1780</v>
      </c>
      <c r="B115" s="246">
        <v>0</v>
      </c>
      <c r="C115" s="246">
        <v>0</v>
      </c>
      <c r="D115" s="246">
        <v>0</v>
      </c>
      <c r="E115" s="246">
        <v>0</v>
      </c>
      <c r="F115" s="246">
        <v>0</v>
      </c>
      <c r="G115" s="246">
        <v>0</v>
      </c>
      <c r="H115" s="246">
        <v>0</v>
      </c>
      <c r="I115" s="246">
        <v>0</v>
      </c>
      <c r="J115" s="246">
        <v>0</v>
      </c>
      <c r="K115" s="246">
        <v>0</v>
      </c>
      <c r="L115" s="246">
        <v>0</v>
      </c>
      <c r="M115" s="246">
        <v>0</v>
      </c>
      <c r="N115" s="245">
        <v>0</v>
      </c>
      <c r="O115" s="246">
        <v>0</v>
      </c>
      <c r="P115" s="246">
        <v>0</v>
      </c>
      <c r="Q115" s="246">
        <v>0</v>
      </c>
      <c r="R115" s="246">
        <v>0</v>
      </c>
      <c r="S115" s="246">
        <v>0</v>
      </c>
      <c r="T115" s="246">
        <v>0</v>
      </c>
      <c r="U115" s="246">
        <v>0</v>
      </c>
      <c r="V115" s="246">
        <v>0</v>
      </c>
      <c r="W115" s="246">
        <v>0</v>
      </c>
      <c r="X115" s="246">
        <v>0</v>
      </c>
      <c r="Y115" s="246">
        <v>0</v>
      </c>
      <c r="Z115" s="246">
        <v>0</v>
      </c>
      <c r="AA115" s="245">
        <v>0</v>
      </c>
      <c r="AB115" s="246">
        <v>0</v>
      </c>
      <c r="AC115" s="246">
        <v>0</v>
      </c>
      <c r="AD115" s="246">
        <v>0</v>
      </c>
      <c r="AE115" s="246">
        <v>0</v>
      </c>
      <c r="AF115" s="246">
        <v>0</v>
      </c>
      <c r="AG115" s="246">
        <v>0</v>
      </c>
      <c r="AH115" s="246">
        <v>0</v>
      </c>
      <c r="AI115" s="246">
        <v>0</v>
      </c>
      <c r="AJ115" s="246">
        <v>0</v>
      </c>
      <c r="AK115" s="246">
        <v>0</v>
      </c>
      <c r="AL115" s="246">
        <v>0</v>
      </c>
      <c r="AM115" s="246">
        <v>0</v>
      </c>
      <c r="AN115" s="245">
        <v>0</v>
      </c>
      <c r="AO115" s="246">
        <v>0</v>
      </c>
      <c r="AP115" s="246">
        <v>0</v>
      </c>
      <c r="AQ115" s="246">
        <v>0</v>
      </c>
      <c r="AR115" s="246">
        <v>0</v>
      </c>
      <c r="AS115" s="246">
        <v>0</v>
      </c>
      <c r="AT115" s="246">
        <v>0</v>
      </c>
      <c r="AU115" s="246">
        <v>0</v>
      </c>
      <c r="AV115" s="246">
        <v>0</v>
      </c>
      <c r="AW115" s="246">
        <v>0</v>
      </c>
      <c r="AX115" s="246">
        <v>0</v>
      </c>
      <c r="AY115" s="246">
        <v>0</v>
      </c>
      <c r="AZ115" s="246">
        <v>0</v>
      </c>
      <c r="BA115" s="245">
        <v>0</v>
      </c>
    </row>
    <row r="116" spans="1:53" ht="15">
      <c r="A116" s="253" t="s">
        <v>1781</v>
      </c>
      <c r="B116" s="246">
        <v>0</v>
      </c>
      <c r="C116" s="246">
        <v>0</v>
      </c>
      <c r="D116" s="246">
        <v>0</v>
      </c>
      <c r="E116" s="246">
        <v>0</v>
      </c>
      <c r="F116" s="246">
        <v>0</v>
      </c>
      <c r="G116" s="246">
        <v>0</v>
      </c>
      <c r="H116" s="246">
        <v>0</v>
      </c>
      <c r="I116" s="246">
        <v>0</v>
      </c>
      <c r="J116" s="246">
        <v>0</v>
      </c>
      <c r="K116" s="246">
        <v>0</v>
      </c>
      <c r="L116" s="246">
        <v>0</v>
      </c>
      <c r="M116" s="246">
        <v>0</v>
      </c>
      <c r="N116" s="245">
        <v>0</v>
      </c>
      <c r="O116" s="246">
        <v>3667</v>
      </c>
      <c r="P116" s="246">
        <v>3667</v>
      </c>
      <c r="Q116" s="246">
        <v>3667</v>
      </c>
      <c r="R116" s="246">
        <v>3667</v>
      </c>
      <c r="S116" s="246">
        <v>3667</v>
      </c>
      <c r="T116" s="246">
        <v>3667</v>
      </c>
      <c r="U116" s="246">
        <v>3667</v>
      </c>
      <c r="V116" s="246">
        <v>3667</v>
      </c>
      <c r="W116" s="246">
        <v>3667</v>
      </c>
      <c r="X116" s="246">
        <v>3667</v>
      </c>
      <c r="Y116" s="246">
        <v>3667</v>
      </c>
      <c r="Z116" s="246">
        <v>3663</v>
      </c>
      <c r="AA116" s="245">
        <v>44000</v>
      </c>
      <c r="AB116" s="246">
        <v>360833</v>
      </c>
      <c r="AC116" s="246">
        <v>360833</v>
      </c>
      <c r="AD116" s="246">
        <v>360833</v>
      </c>
      <c r="AE116" s="246">
        <v>360833</v>
      </c>
      <c r="AF116" s="246">
        <v>360833</v>
      </c>
      <c r="AG116" s="246">
        <v>360833</v>
      </c>
      <c r="AH116" s="246">
        <v>360833</v>
      </c>
      <c r="AI116" s="246">
        <v>360833</v>
      </c>
      <c r="AJ116" s="246">
        <v>360833</v>
      </c>
      <c r="AK116" s="246">
        <v>360833</v>
      </c>
      <c r="AL116" s="246">
        <v>360833</v>
      </c>
      <c r="AM116" s="246">
        <v>360837</v>
      </c>
      <c r="AN116" s="245">
        <v>4330000</v>
      </c>
      <c r="AO116" s="246">
        <v>0</v>
      </c>
      <c r="AP116" s="246">
        <v>0</v>
      </c>
      <c r="AQ116" s="246">
        <v>0</v>
      </c>
      <c r="AR116" s="246">
        <v>0</v>
      </c>
      <c r="AS116" s="246">
        <v>0</v>
      </c>
      <c r="AT116" s="246">
        <v>0</v>
      </c>
      <c r="AU116" s="246">
        <v>0</v>
      </c>
      <c r="AV116" s="246">
        <v>0</v>
      </c>
      <c r="AW116" s="246">
        <v>0</v>
      </c>
      <c r="AX116" s="246">
        <v>0</v>
      </c>
      <c r="AY116" s="246">
        <v>0</v>
      </c>
      <c r="AZ116" s="246">
        <v>0</v>
      </c>
      <c r="BA116" s="245">
        <v>0</v>
      </c>
    </row>
    <row r="117" spans="1:53" ht="15">
      <c r="A117" s="253" t="s">
        <v>1782</v>
      </c>
      <c r="B117" s="246">
        <v>0</v>
      </c>
      <c r="C117" s="246">
        <v>0</v>
      </c>
      <c r="D117" s="246">
        <v>0</v>
      </c>
      <c r="E117" s="246">
        <v>0</v>
      </c>
      <c r="F117" s="246">
        <v>0</v>
      </c>
      <c r="G117" s="246">
        <v>0</v>
      </c>
      <c r="H117" s="246">
        <v>0</v>
      </c>
      <c r="I117" s="246">
        <v>0</v>
      </c>
      <c r="J117" s="246">
        <v>0</v>
      </c>
      <c r="K117" s="246">
        <v>0</v>
      </c>
      <c r="L117" s="246">
        <v>0</v>
      </c>
      <c r="M117" s="246">
        <v>0</v>
      </c>
      <c r="N117" s="245">
        <v>0</v>
      </c>
      <c r="O117" s="246">
        <v>0</v>
      </c>
      <c r="P117" s="246">
        <v>0</v>
      </c>
      <c r="Q117" s="246">
        <v>0</v>
      </c>
      <c r="R117" s="246">
        <v>0</v>
      </c>
      <c r="S117" s="246">
        <v>0</v>
      </c>
      <c r="T117" s="246">
        <v>0</v>
      </c>
      <c r="U117" s="246">
        <v>0</v>
      </c>
      <c r="V117" s="246">
        <v>0</v>
      </c>
      <c r="W117" s="246">
        <v>0</v>
      </c>
      <c r="X117" s="246">
        <v>0</v>
      </c>
      <c r="Y117" s="246">
        <v>0</v>
      </c>
      <c r="Z117" s="246">
        <v>0</v>
      </c>
      <c r="AA117" s="245">
        <v>0</v>
      </c>
      <c r="AB117" s="246">
        <v>0</v>
      </c>
      <c r="AC117" s="246">
        <v>0</v>
      </c>
      <c r="AD117" s="246">
        <v>0</v>
      </c>
      <c r="AE117" s="246">
        <v>0</v>
      </c>
      <c r="AF117" s="246">
        <v>0</v>
      </c>
      <c r="AG117" s="246">
        <v>0</v>
      </c>
      <c r="AH117" s="246">
        <v>0</v>
      </c>
      <c r="AI117" s="246">
        <v>0</v>
      </c>
      <c r="AJ117" s="246">
        <v>0</v>
      </c>
      <c r="AK117" s="246">
        <v>0</v>
      </c>
      <c r="AL117" s="246">
        <v>0</v>
      </c>
      <c r="AM117" s="246">
        <v>0</v>
      </c>
      <c r="AN117" s="245">
        <v>0</v>
      </c>
      <c r="AO117" s="246">
        <v>0</v>
      </c>
      <c r="AP117" s="246">
        <v>0</v>
      </c>
      <c r="AQ117" s="246">
        <v>0</v>
      </c>
      <c r="AR117" s="246">
        <v>0</v>
      </c>
      <c r="AS117" s="246">
        <v>0</v>
      </c>
      <c r="AT117" s="246">
        <v>0</v>
      </c>
      <c r="AU117" s="246">
        <v>0</v>
      </c>
      <c r="AV117" s="246">
        <v>0</v>
      </c>
      <c r="AW117" s="246">
        <v>0</v>
      </c>
      <c r="AX117" s="246">
        <v>0</v>
      </c>
      <c r="AY117" s="246">
        <v>0</v>
      </c>
      <c r="AZ117" s="246">
        <v>0</v>
      </c>
      <c r="BA117" s="245">
        <v>0</v>
      </c>
    </row>
    <row r="118" spans="1:53" ht="15">
      <c r="A118" s="253" t="s">
        <v>1783</v>
      </c>
      <c r="B118" s="246">
        <v>0</v>
      </c>
      <c r="C118" s="246">
        <v>0</v>
      </c>
      <c r="D118" s="246">
        <v>0</v>
      </c>
      <c r="E118" s="246">
        <v>0</v>
      </c>
      <c r="F118" s="246">
        <v>0</v>
      </c>
      <c r="G118" s="246">
        <v>0</v>
      </c>
      <c r="H118" s="246">
        <v>0</v>
      </c>
      <c r="I118" s="246">
        <v>0</v>
      </c>
      <c r="J118" s="246">
        <v>0</v>
      </c>
      <c r="K118" s="246">
        <v>0</v>
      </c>
      <c r="L118" s="246">
        <v>0</v>
      </c>
      <c r="M118" s="246">
        <v>0</v>
      </c>
      <c r="N118" s="245">
        <v>0</v>
      </c>
      <c r="O118" s="246">
        <v>0</v>
      </c>
      <c r="P118" s="246">
        <v>0</v>
      </c>
      <c r="Q118" s="246">
        <v>0</v>
      </c>
      <c r="R118" s="246">
        <v>0</v>
      </c>
      <c r="S118" s="246">
        <v>0</v>
      </c>
      <c r="T118" s="246">
        <v>0</v>
      </c>
      <c r="U118" s="246">
        <v>0</v>
      </c>
      <c r="V118" s="246">
        <v>0</v>
      </c>
      <c r="W118" s="246">
        <v>0</v>
      </c>
      <c r="X118" s="246">
        <v>0</v>
      </c>
      <c r="Y118" s="246">
        <v>0</v>
      </c>
      <c r="Z118" s="246">
        <v>0</v>
      </c>
      <c r="AA118" s="245">
        <v>0</v>
      </c>
      <c r="AB118" s="246">
        <v>0</v>
      </c>
      <c r="AC118" s="246">
        <v>100000</v>
      </c>
      <c r="AD118" s="246">
        <v>0</v>
      </c>
      <c r="AE118" s="246">
        <v>0</v>
      </c>
      <c r="AF118" s="246">
        <v>100000</v>
      </c>
      <c r="AG118" s="246">
        <v>0</v>
      </c>
      <c r="AH118" s="246">
        <v>0</v>
      </c>
      <c r="AI118" s="246">
        <v>100000</v>
      </c>
      <c r="AJ118" s="246">
        <v>0</v>
      </c>
      <c r="AK118" s="246">
        <v>0</v>
      </c>
      <c r="AL118" s="246">
        <v>100000</v>
      </c>
      <c r="AM118" s="246">
        <v>0</v>
      </c>
      <c r="AN118" s="245">
        <v>400000</v>
      </c>
      <c r="AO118" s="246">
        <v>0</v>
      </c>
      <c r="AP118" s="246">
        <v>0</v>
      </c>
      <c r="AQ118" s="246">
        <v>0</v>
      </c>
      <c r="AR118" s="246">
        <v>0</v>
      </c>
      <c r="AS118" s="246">
        <v>0</v>
      </c>
      <c r="AT118" s="246">
        <v>0</v>
      </c>
      <c r="AU118" s="246">
        <v>0</v>
      </c>
      <c r="AV118" s="246">
        <v>0</v>
      </c>
      <c r="AW118" s="246">
        <v>0</v>
      </c>
      <c r="AX118" s="246">
        <v>0</v>
      </c>
      <c r="AY118" s="246">
        <v>0</v>
      </c>
      <c r="AZ118" s="246">
        <v>0</v>
      </c>
      <c r="BA118" s="245">
        <v>0</v>
      </c>
    </row>
    <row r="119" spans="1:53" ht="15">
      <c r="A119" s="253" t="s">
        <v>1784</v>
      </c>
      <c r="B119" s="246">
        <v>0</v>
      </c>
      <c r="C119" s="246">
        <v>0</v>
      </c>
      <c r="D119" s="246">
        <v>0</v>
      </c>
      <c r="E119" s="246">
        <v>0</v>
      </c>
      <c r="F119" s="246">
        <v>0</v>
      </c>
      <c r="G119" s="246">
        <v>0</v>
      </c>
      <c r="H119" s="246">
        <v>0</v>
      </c>
      <c r="I119" s="246">
        <v>0</v>
      </c>
      <c r="J119" s="246">
        <v>0</v>
      </c>
      <c r="K119" s="246">
        <v>0</v>
      </c>
      <c r="L119" s="246">
        <v>0</v>
      </c>
      <c r="M119" s="246">
        <v>0</v>
      </c>
      <c r="N119" s="245">
        <v>0</v>
      </c>
      <c r="O119" s="246">
        <v>0</v>
      </c>
      <c r="P119" s="246">
        <v>0</v>
      </c>
      <c r="Q119" s="246">
        <v>0</v>
      </c>
      <c r="R119" s="246">
        <v>0</v>
      </c>
      <c r="S119" s="246">
        <v>0</v>
      </c>
      <c r="T119" s="246">
        <v>0</v>
      </c>
      <c r="U119" s="246">
        <v>0</v>
      </c>
      <c r="V119" s="246">
        <v>0</v>
      </c>
      <c r="W119" s="246">
        <v>0</v>
      </c>
      <c r="X119" s="246">
        <v>0</v>
      </c>
      <c r="Y119" s="246">
        <v>0</v>
      </c>
      <c r="Z119" s="246">
        <v>0</v>
      </c>
      <c r="AA119" s="245">
        <v>0</v>
      </c>
      <c r="AB119" s="246">
        <v>0</v>
      </c>
      <c r="AC119" s="246">
        <v>0</v>
      </c>
      <c r="AD119" s="246">
        <v>0</v>
      </c>
      <c r="AE119" s="246">
        <v>0</v>
      </c>
      <c r="AF119" s="246">
        <v>0</v>
      </c>
      <c r="AG119" s="246">
        <v>0</v>
      </c>
      <c r="AH119" s="246">
        <v>0</v>
      </c>
      <c r="AI119" s="246">
        <v>0</v>
      </c>
      <c r="AJ119" s="246">
        <v>0</v>
      </c>
      <c r="AK119" s="246">
        <v>0</v>
      </c>
      <c r="AL119" s="246">
        <v>0</v>
      </c>
      <c r="AM119" s="246">
        <v>0</v>
      </c>
      <c r="AN119" s="245">
        <v>0</v>
      </c>
      <c r="AO119" s="246">
        <v>0</v>
      </c>
      <c r="AP119" s="246">
        <v>0</v>
      </c>
      <c r="AQ119" s="246">
        <v>0</v>
      </c>
      <c r="AR119" s="246">
        <v>0</v>
      </c>
      <c r="AS119" s="246">
        <v>0</v>
      </c>
      <c r="AT119" s="246">
        <v>0</v>
      </c>
      <c r="AU119" s="246">
        <v>0</v>
      </c>
      <c r="AV119" s="246">
        <v>0</v>
      </c>
      <c r="AW119" s="246">
        <v>0</v>
      </c>
      <c r="AX119" s="246">
        <v>0</v>
      </c>
      <c r="AY119" s="246">
        <v>0</v>
      </c>
      <c r="AZ119" s="246">
        <v>0</v>
      </c>
      <c r="BA119" s="245">
        <v>0</v>
      </c>
    </row>
    <row r="120" spans="1:53" ht="15">
      <c r="A120" s="253" t="s">
        <v>1785</v>
      </c>
      <c r="B120" s="246">
        <v>4754.625</v>
      </c>
      <c r="C120" s="246">
        <v>4754.625</v>
      </c>
      <c r="D120" s="246">
        <v>6254.625</v>
      </c>
      <c r="E120" s="246">
        <v>4754.625</v>
      </c>
      <c r="F120" s="246">
        <v>4754.625</v>
      </c>
      <c r="G120" s="246">
        <v>6254.625</v>
      </c>
      <c r="H120" s="246">
        <v>4754.8249999999998</v>
      </c>
      <c r="I120" s="246">
        <v>4754.8249999999998</v>
      </c>
      <c r="J120" s="246">
        <v>6252.8249999999998</v>
      </c>
      <c r="K120" s="246">
        <v>4752.8249999999998</v>
      </c>
      <c r="L120" s="246">
        <v>4752.8249999999998</v>
      </c>
      <c r="M120" s="246">
        <v>6253.2250000000004</v>
      </c>
      <c r="N120" s="245">
        <v>63049.1</v>
      </c>
      <c r="O120" s="246">
        <v>2722.0879999999997</v>
      </c>
      <c r="P120" s="246">
        <v>2722.0879999999997</v>
      </c>
      <c r="Q120" s="246">
        <v>2722.0879999999997</v>
      </c>
      <c r="R120" s="246">
        <v>7222.0879999999997</v>
      </c>
      <c r="S120" s="246">
        <v>2722.0879999999997</v>
      </c>
      <c r="T120" s="246">
        <v>2722.0879999999997</v>
      </c>
      <c r="U120" s="246">
        <v>2722.288</v>
      </c>
      <c r="V120" s="246">
        <v>4722.2879999999996</v>
      </c>
      <c r="W120" s="246">
        <v>2722.288</v>
      </c>
      <c r="X120" s="246">
        <v>2722.288</v>
      </c>
      <c r="Y120" s="246">
        <v>2722.288</v>
      </c>
      <c r="Z120" s="246">
        <v>2722.6880000000001</v>
      </c>
      <c r="AA120" s="245">
        <v>39166.656000000003</v>
      </c>
      <c r="AB120" s="246">
        <v>21349</v>
      </c>
      <c r="AC120" s="246">
        <v>20694</v>
      </c>
      <c r="AD120" s="246">
        <v>29794</v>
      </c>
      <c r="AE120" s="246">
        <v>20849</v>
      </c>
      <c r="AF120" s="246">
        <v>21194</v>
      </c>
      <c r="AG120" s="246">
        <v>24794</v>
      </c>
      <c r="AH120" s="246">
        <v>21349</v>
      </c>
      <c r="AI120" s="246">
        <v>21269</v>
      </c>
      <c r="AJ120" s="246">
        <v>25294</v>
      </c>
      <c r="AK120" s="246">
        <v>20854</v>
      </c>
      <c r="AL120" s="246">
        <v>21194</v>
      </c>
      <c r="AM120" s="246">
        <v>24800</v>
      </c>
      <c r="AN120" s="245">
        <v>273434</v>
      </c>
      <c r="AO120" s="246">
        <v>9200</v>
      </c>
      <c r="AP120" s="246">
        <v>9200</v>
      </c>
      <c r="AQ120" s="246">
        <v>9200</v>
      </c>
      <c r="AR120" s="246">
        <v>9200</v>
      </c>
      <c r="AS120" s="246">
        <v>9200</v>
      </c>
      <c r="AT120" s="246">
        <v>9200</v>
      </c>
      <c r="AU120" s="246">
        <v>9200</v>
      </c>
      <c r="AV120" s="246">
        <v>9200</v>
      </c>
      <c r="AW120" s="246">
        <v>9200</v>
      </c>
      <c r="AX120" s="246">
        <v>9200</v>
      </c>
      <c r="AY120" s="246">
        <v>9200</v>
      </c>
      <c r="AZ120" s="246">
        <v>9200</v>
      </c>
      <c r="BA120" s="245">
        <v>110400</v>
      </c>
    </row>
    <row r="121" spans="1:53" ht="15">
      <c r="A121" s="252" t="s">
        <v>323</v>
      </c>
      <c r="B121" s="249">
        <v>33011.413651618204</v>
      </c>
      <c r="C121" s="249">
        <v>33010.56529391474</v>
      </c>
      <c r="D121" s="249">
        <v>34509.716936211276</v>
      </c>
      <c r="E121" s="249">
        <v>6287.3146019179785</v>
      </c>
      <c r="F121" s="249">
        <v>6287.3146019179785</v>
      </c>
      <c r="G121" s="249">
        <v>7787.3146019179785</v>
      </c>
      <c r="H121" s="249">
        <v>6287.5146019179783</v>
      </c>
      <c r="I121" s="249">
        <v>6287.5146019179783</v>
      </c>
      <c r="J121" s="249">
        <v>7785.5146019179783</v>
      </c>
      <c r="K121" s="249">
        <v>6285.5146019179783</v>
      </c>
      <c r="L121" s="249">
        <v>6285.5146019179783</v>
      </c>
      <c r="M121" s="249">
        <v>7787.4416457842162</v>
      </c>
      <c r="N121" s="248">
        <v>161612.65434287227</v>
      </c>
      <c r="O121" s="249">
        <v>44669.517817608379</v>
      </c>
      <c r="P121" s="249">
        <v>52278.814108375489</v>
      </c>
      <c r="Q121" s="249">
        <v>57068.454017121323</v>
      </c>
      <c r="R121" s="249">
        <v>75152.742429329563</v>
      </c>
      <c r="S121" s="249">
        <v>64876.759785891096</v>
      </c>
      <c r="T121" s="249">
        <v>52725.615924228412</v>
      </c>
      <c r="U121" s="249">
        <v>49759.271973964038</v>
      </c>
      <c r="V121" s="249">
        <v>81602.538150442895</v>
      </c>
      <c r="W121" s="249">
        <v>49245.374324088647</v>
      </c>
      <c r="X121" s="249">
        <v>120969.37968751384</v>
      </c>
      <c r="Y121" s="249">
        <v>7382.0058899103569</v>
      </c>
      <c r="Z121" s="249">
        <v>8274.0499611339728</v>
      </c>
      <c r="AA121" s="248">
        <v>664004.52406960784</v>
      </c>
      <c r="AB121" s="249">
        <v>1993039.5642517821</v>
      </c>
      <c r="AC121" s="249">
        <v>2450559.6727301953</v>
      </c>
      <c r="AD121" s="249">
        <v>2485557.9534550104</v>
      </c>
      <c r="AE121" s="249">
        <v>2680519.7070179558</v>
      </c>
      <c r="AF121" s="249">
        <v>2539518.8751859451</v>
      </c>
      <c r="AG121" s="249">
        <v>2301890.6297229994</v>
      </c>
      <c r="AH121" s="249">
        <v>2011115.8699909886</v>
      </c>
      <c r="AI121" s="249">
        <v>5766998.9317517821</v>
      </c>
      <c r="AJ121" s="249">
        <v>2950831.8357517826</v>
      </c>
      <c r="AK121" s="249">
        <v>5466035.7945089443</v>
      </c>
      <c r="AL121" s="249">
        <v>649197</v>
      </c>
      <c r="AM121" s="249">
        <v>559028.73</v>
      </c>
      <c r="AN121" s="248">
        <v>31854294.564367376</v>
      </c>
      <c r="AO121" s="249">
        <v>216605.89511693775</v>
      </c>
      <c r="AP121" s="249">
        <v>283989.8035302448</v>
      </c>
      <c r="AQ121" s="249">
        <v>329560.79334576975</v>
      </c>
      <c r="AR121" s="249">
        <v>363032.65462500416</v>
      </c>
      <c r="AS121" s="249">
        <v>321794.73761391494</v>
      </c>
      <c r="AT121" s="249">
        <v>279856.45633468049</v>
      </c>
      <c r="AU121" s="249">
        <v>241383.28932359128</v>
      </c>
      <c r="AV121" s="249">
        <v>346664.7551169378</v>
      </c>
      <c r="AW121" s="249">
        <v>221484.02511693776</v>
      </c>
      <c r="AX121" s="249">
        <v>634447.09394859546</v>
      </c>
      <c r="AY121" s="249">
        <v>16297.91</v>
      </c>
      <c r="AZ121" s="249">
        <v>14146.6</v>
      </c>
      <c r="BA121" s="248">
        <v>3269264.0140726138</v>
      </c>
    </row>
    <row r="122" spans="1:53" ht="15">
      <c r="A122" s="253" t="s">
        <v>1786</v>
      </c>
      <c r="B122" s="246">
        <v>0</v>
      </c>
      <c r="C122" s="246">
        <v>0</v>
      </c>
      <c r="D122" s="246">
        <v>0</v>
      </c>
      <c r="E122" s="246">
        <v>0</v>
      </c>
      <c r="F122" s="246">
        <v>0</v>
      </c>
      <c r="G122" s="246">
        <v>0</v>
      </c>
      <c r="H122" s="246">
        <v>0</v>
      </c>
      <c r="I122" s="246">
        <v>0</v>
      </c>
      <c r="J122" s="246">
        <v>0</v>
      </c>
      <c r="K122" s="246">
        <v>0</v>
      </c>
      <c r="L122" s="246">
        <v>0</v>
      </c>
      <c r="M122" s="246">
        <v>0</v>
      </c>
      <c r="N122" s="245">
        <v>0</v>
      </c>
      <c r="O122" s="246">
        <v>77969.17</v>
      </c>
      <c r="P122" s="246">
        <v>77969.17</v>
      </c>
      <c r="Q122" s="246">
        <v>77969.17</v>
      </c>
      <c r="R122" s="246">
        <v>77969.17</v>
      </c>
      <c r="S122" s="246">
        <v>77969.17</v>
      </c>
      <c r="T122" s="246">
        <v>82469.963447004178</v>
      </c>
      <c r="U122" s="246">
        <v>82469.963447004178</v>
      </c>
      <c r="V122" s="246">
        <v>82469.963447004178</v>
      </c>
      <c r="W122" s="246">
        <v>82469.963447004178</v>
      </c>
      <c r="X122" s="246">
        <v>82469.963447004178</v>
      </c>
      <c r="Y122" s="246">
        <v>82469.963447004178</v>
      </c>
      <c r="Z122" s="246">
        <v>82469.963447004178</v>
      </c>
      <c r="AA122" s="245">
        <v>967135.5941290292</v>
      </c>
      <c r="AB122" s="246">
        <v>17391.25</v>
      </c>
      <c r="AC122" s="246">
        <v>17391.25</v>
      </c>
      <c r="AD122" s="246">
        <v>17391.25</v>
      </c>
      <c r="AE122" s="246">
        <v>17391.25</v>
      </c>
      <c r="AF122" s="246">
        <v>17391.25</v>
      </c>
      <c r="AG122" s="246">
        <v>18395.397385654167</v>
      </c>
      <c r="AH122" s="246">
        <v>18395.397385654167</v>
      </c>
      <c r="AI122" s="246">
        <v>18395.397385654167</v>
      </c>
      <c r="AJ122" s="246">
        <v>18395.397385654167</v>
      </c>
      <c r="AK122" s="246">
        <v>18395.397385654167</v>
      </c>
      <c r="AL122" s="246">
        <v>18395.397385654167</v>
      </c>
      <c r="AM122" s="246">
        <v>18395.397385654167</v>
      </c>
      <c r="AN122" s="245">
        <v>215724.03169957918</v>
      </c>
      <c r="AO122" s="246">
        <v>0</v>
      </c>
      <c r="AP122" s="246">
        <v>0</v>
      </c>
      <c r="AQ122" s="246">
        <v>0</v>
      </c>
      <c r="AR122" s="246">
        <v>0</v>
      </c>
      <c r="AS122" s="246">
        <v>0</v>
      </c>
      <c r="AT122" s="246">
        <v>0</v>
      </c>
      <c r="AU122" s="246">
        <v>0</v>
      </c>
      <c r="AV122" s="246">
        <v>0</v>
      </c>
      <c r="AW122" s="246">
        <v>0</v>
      </c>
      <c r="AX122" s="246">
        <v>0</v>
      </c>
      <c r="AY122" s="246">
        <v>0</v>
      </c>
      <c r="AZ122" s="246">
        <v>0</v>
      </c>
      <c r="BA122" s="245">
        <v>0</v>
      </c>
    </row>
    <row r="123" spans="1:53" ht="15">
      <c r="A123" s="253" t="s">
        <v>1787</v>
      </c>
      <c r="B123" s="246">
        <v>0</v>
      </c>
      <c r="C123" s="246">
        <v>0</v>
      </c>
      <c r="D123" s="246">
        <v>0</v>
      </c>
      <c r="E123" s="246">
        <v>0</v>
      </c>
      <c r="F123" s="246">
        <v>0</v>
      </c>
      <c r="G123" s="246">
        <v>0</v>
      </c>
      <c r="H123" s="246">
        <v>0</v>
      </c>
      <c r="I123" s="246">
        <v>0</v>
      </c>
      <c r="J123" s="246">
        <v>0</v>
      </c>
      <c r="K123" s="246">
        <v>0</v>
      </c>
      <c r="L123" s="246">
        <v>0</v>
      </c>
      <c r="M123" s="246">
        <v>0</v>
      </c>
      <c r="N123" s="245">
        <v>0</v>
      </c>
      <c r="O123" s="246">
        <v>9064.5750000000007</v>
      </c>
      <c r="P123" s="246">
        <v>9064.5750000000007</v>
      </c>
      <c r="Q123" s="246">
        <v>9064.5750000000007</v>
      </c>
      <c r="R123" s="246">
        <v>9064.5750000000007</v>
      </c>
      <c r="S123" s="246">
        <v>9064.5750000000007</v>
      </c>
      <c r="T123" s="246">
        <v>9064.5750000000007</v>
      </c>
      <c r="U123" s="246">
        <v>10877.49</v>
      </c>
      <c r="V123" s="246">
        <v>10877.49</v>
      </c>
      <c r="W123" s="246">
        <v>10877.49</v>
      </c>
      <c r="X123" s="246">
        <v>10877.49</v>
      </c>
      <c r="Y123" s="246">
        <v>10877.49</v>
      </c>
      <c r="Z123" s="246">
        <v>10877.49</v>
      </c>
      <c r="AA123" s="245">
        <v>119652.39000000001</v>
      </c>
      <c r="AB123" s="246">
        <v>10812.424173333335</v>
      </c>
      <c r="AC123" s="246">
        <v>10812.424173333335</v>
      </c>
      <c r="AD123" s="246">
        <v>10812.424173333335</v>
      </c>
      <c r="AE123" s="246">
        <v>10812.424173333335</v>
      </c>
      <c r="AF123" s="246">
        <v>10812.424173333335</v>
      </c>
      <c r="AG123" s="246">
        <v>10812.424173333335</v>
      </c>
      <c r="AH123" s="246">
        <v>10908.592341333333</v>
      </c>
      <c r="AI123" s="246">
        <v>10908.592341333333</v>
      </c>
      <c r="AJ123" s="246">
        <v>10908.592341333333</v>
      </c>
      <c r="AK123" s="246">
        <v>11330.159007999999</v>
      </c>
      <c r="AL123" s="246">
        <v>31541.159007999999</v>
      </c>
      <c r="AM123" s="246">
        <v>11330.159007999999</v>
      </c>
      <c r="AN123" s="245">
        <v>151801.799088</v>
      </c>
      <c r="AO123" s="246">
        <v>0</v>
      </c>
      <c r="AP123" s="246">
        <v>0</v>
      </c>
      <c r="AQ123" s="246">
        <v>0</v>
      </c>
      <c r="AR123" s="246">
        <v>0</v>
      </c>
      <c r="AS123" s="246">
        <v>0</v>
      </c>
      <c r="AT123" s="246">
        <v>0</v>
      </c>
      <c r="AU123" s="246">
        <v>0</v>
      </c>
      <c r="AV123" s="246">
        <v>0</v>
      </c>
      <c r="AW123" s="246">
        <v>0</v>
      </c>
      <c r="AX123" s="246">
        <v>0</v>
      </c>
      <c r="AY123" s="246">
        <v>0</v>
      </c>
      <c r="AZ123" s="246">
        <v>0</v>
      </c>
      <c r="BA123" s="245">
        <v>0</v>
      </c>
    </row>
    <row r="124" spans="1:53" ht="15">
      <c r="A124" s="253" t="s">
        <v>1788</v>
      </c>
      <c r="B124" s="246">
        <v>0</v>
      </c>
      <c r="C124" s="246">
        <v>0</v>
      </c>
      <c r="D124" s="246">
        <v>0</v>
      </c>
      <c r="E124" s="246">
        <v>0</v>
      </c>
      <c r="F124" s="246">
        <v>0</v>
      </c>
      <c r="G124" s="246">
        <v>0</v>
      </c>
      <c r="H124" s="246">
        <v>0</v>
      </c>
      <c r="I124" s="246">
        <v>0</v>
      </c>
      <c r="J124" s="246">
        <v>0</v>
      </c>
      <c r="K124" s="246">
        <v>0</v>
      </c>
      <c r="L124" s="246">
        <v>0</v>
      </c>
      <c r="M124" s="246">
        <v>0</v>
      </c>
      <c r="N124" s="245">
        <v>0</v>
      </c>
      <c r="O124" s="246">
        <v>-73000.785179679195</v>
      </c>
      <c r="P124" s="246">
        <v>-73000.785179679195</v>
      </c>
      <c r="Q124" s="246">
        <v>-73000.785179679195</v>
      </c>
      <c r="R124" s="246">
        <v>-73000.785179679195</v>
      </c>
      <c r="S124" s="246">
        <v>-73000.785179679195</v>
      </c>
      <c r="T124" s="246">
        <v>-76775.88937131039</v>
      </c>
      <c r="U124" s="246">
        <v>-78296.497481004146</v>
      </c>
      <c r="V124" s="246">
        <v>-78296.497481004146</v>
      </c>
      <c r="W124" s="246">
        <v>-78296.497481004146</v>
      </c>
      <c r="X124" s="246">
        <v>-78296.497481004146</v>
      </c>
      <c r="Y124" s="246">
        <v>-78296.497481004146</v>
      </c>
      <c r="Z124" s="246">
        <v>-78296.497481004146</v>
      </c>
      <c r="AA124" s="245">
        <v>-911558.80015573127</v>
      </c>
      <c r="AB124" s="246">
        <v>0</v>
      </c>
      <c r="AC124" s="246">
        <v>0</v>
      </c>
      <c r="AD124" s="246">
        <v>0</v>
      </c>
      <c r="AE124" s="246">
        <v>0</v>
      </c>
      <c r="AF124" s="246">
        <v>0</v>
      </c>
      <c r="AG124" s="246">
        <v>0</v>
      </c>
      <c r="AH124" s="246">
        <v>0</v>
      </c>
      <c r="AI124" s="246">
        <v>0</v>
      </c>
      <c r="AJ124" s="246">
        <v>0</v>
      </c>
      <c r="AK124" s="246">
        <v>0</v>
      </c>
      <c r="AL124" s="246">
        <v>0</v>
      </c>
      <c r="AM124" s="246">
        <v>0</v>
      </c>
      <c r="AN124" s="245">
        <v>0</v>
      </c>
      <c r="AO124" s="246">
        <v>0</v>
      </c>
      <c r="AP124" s="246">
        <v>0</v>
      </c>
      <c r="AQ124" s="246">
        <v>0</v>
      </c>
      <c r="AR124" s="246">
        <v>0</v>
      </c>
      <c r="AS124" s="246">
        <v>0</v>
      </c>
      <c r="AT124" s="246">
        <v>0</v>
      </c>
      <c r="AU124" s="246">
        <v>0</v>
      </c>
      <c r="AV124" s="246">
        <v>0</v>
      </c>
      <c r="AW124" s="246">
        <v>0</v>
      </c>
      <c r="AX124" s="246">
        <v>0</v>
      </c>
      <c r="AY124" s="246">
        <v>0</v>
      </c>
      <c r="AZ124" s="246">
        <v>0</v>
      </c>
      <c r="BA124" s="245">
        <v>0</v>
      </c>
    </row>
    <row r="125" spans="1:53" ht="15">
      <c r="A125" s="253" t="s">
        <v>1789</v>
      </c>
      <c r="B125" s="246">
        <v>0</v>
      </c>
      <c r="C125" s="246">
        <v>0</v>
      </c>
      <c r="D125" s="246">
        <v>0</v>
      </c>
      <c r="E125" s="246">
        <v>0</v>
      </c>
      <c r="F125" s="246">
        <v>0</v>
      </c>
      <c r="G125" s="246">
        <v>0</v>
      </c>
      <c r="H125" s="246">
        <v>0</v>
      </c>
      <c r="I125" s="246">
        <v>0</v>
      </c>
      <c r="J125" s="246">
        <v>0</v>
      </c>
      <c r="K125" s="246">
        <v>0</v>
      </c>
      <c r="L125" s="246">
        <v>0</v>
      </c>
      <c r="M125" s="246">
        <v>0</v>
      </c>
      <c r="N125" s="245">
        <v>0</v>
      </c>
      <c r="O125" s="246">
        <v>0</v>
      </c>
      <c r="P125" s="246">
        <v>0</v>
      </c>
      <c r="Q125" s="246">
        <v>0</v>
      </c>
      <c r="R125" s="246">
        <v>0</v>
      </c>
      <c r="S125" s="246">
        <v>0</v>
      </c>
      <c r="T125" s="246">
        <v>0</v>
      </c>
      <c r="U125" s="246">
        <v>0</v>
      </c>
      <c r="V125" s="246">
        <v>0</v>
      </c>
      <c r="W125" s="246">
        <v>0</v>
      </c>
      <c r="X125" s="246">
        <v>0</v>
      </c>
      <c r="Y125" s="246">
        <v>0</v>
      </c>
      <c r="Z125" s="246">
        <v>0</v>
      </c>
      <c r="AA125" s="245">
        <v>0</v>
      </c>
      <c r="AB125" s="246">
        <v>0</v>
      </c>
      <c r="AC125" s="246">
        <v>0</v>
      </c>
      <c r="AD125" s="246">
        <v>0</v>
      </c>
      <c r="AE125" s="246">
        <v>0</v>
      </c>
      <c r="AF125" s="246">
        <v>0</v>
      </c>
      <c r="AG125" s="246">
        <v>0</v>
      </c>
      <c r="AH125" s="246">
        <v>0</v>
      </c>
      <c r="AI125" s="246">
        <v>0</v>
      </c>
      <c r="AJ125" s="246">
        <v>0</v>
      </c>
      <c r="AK125" s="246">
        <v>0</v>
      </c>
      <c r="AL125" s="246">
        <v>0</v>
      </c>
      <c r="AM125" s="246">
        <v>0</v>
      </c>
      <c r="AN125" s="245">
        <v>0</v>
      </c>
      <c r="AO125" s="246">
        <v>0</v>
      </c>
      <c r="AP125" s="246">
        <v>0</v>
      </c>
      <c r="AQ125" s="246">
        <v>0</v>
      </c>
      <c r="AR125" s="246">
        <v>0</v>
      </c>
      <c r="AS125" s="246">
        <v>0</v>
      </c>
      <c r="AT125" s="246">
        <v>0</v>
      </c>
      <c r="AU125" s="246">
        <v>0</v>
      </c>
      <c r="AV125" s="246">
        <v>0</v>
      </c>
      <c r="AW125" s="246">
        <v>0</v>
      </c>
      <c r="AX125" s="246">
        <v>0</v>
      </c>
      <c r="AY125" s="246">
        <v>0</v>
      </c>
      <c r="AZ125" s="246">
        <v>0</v>
      </c>
      <c r="BA125" s="245">
        <v>0</v>
      </c>
    </row>
    <row r="126" spans="1:53" ht="15">
      <c r="A126" s="253" t="s">
        <v>1790</v>
      </c>
      <c r="B126" s="246">
        <v>0</v>
      </c>
      <c r="C126" s="246">
        <v>0</v>
      </c>
      <c r="D126" s="246">
        <v>0</v>
      </c>
      <c r="E126" s="246">
        <v>0</v>
      </c>
      <c r="F126" s="246">
        <v>0</v>
      </c>
      <c r="G126" s="246">
        <v>0</v>
      </c>
      <c r="H126" s="246">
        <v>0</v>
      </c>
      <c r="I126" s="246">
        <v>0</v>
      </c>
      <c r="J126" s="246">
        <v>0</v>
      </c>
      <c r="K126" s="246">
        <v>0</v>
      </c>
      <c r="L126" s="246">
        <v>0</v>
      </c>
      <c r="M126" s="246">
        <v>0</v>
      </c>
      <c r="N126" s="245">
        <v>0</v>
      </c>
      <c r="O126" s="246">
        <v>0</v>
      </c>
      <c r="P126" s="246">
        <v>0</v>
      </c>
      <c r="Q126" s="246">
        <v>0</v>
      </c>
      <c r="R126" s="246">
        <v>0</v>
      </c>
      <c r="S126" s="246">
        <v>0</v>
      </c>
      <c r="T126" s="246">
        <v>0</v>
      </c>
      <c r="U126" s="246">
        <v>0</v>
      </c>
      <c r="V126" s="246">
        <v>0</v>
      </c>
      <c r="W126" s="246">
        <v>0</v>
      </c>
      <c r="X126" s="246">
        <v>0</v>
      </c>
      <c r="Y126" s="246">
        <v>0</v>
      </c>
      <c r="Z126" s="246">
        <v>0</v>
      </c>
      <c r="AA126" s="245">
        <v>0</v>
      </c>
      <c r="AB126" s="246">
        <v>0</v>
      </c>
      <c r="AC126" s="246">
        <v>0</v>
      </c>
      <c r="AD126" s="246">
        <v>0</v>
      </c>
      <c r="AE126" s="246">
        <v>0</v>
      </c>
      <c r="AF126" s="246">
        <v>0</v>
      </c>
      <c r="AG126" s="246">
        <v>0</v>
      </c>
      <c r="AH126" s="246">
        <v>0</v>
      </c>
      <c r="AI126" s="246">
        <v>0</v>
      </c>
      <c r="AJ126" s="246">
        <v>0</v>
      </c>
      <c r="AK126" s="246">
        <v>0</v>
      </c>
      <c r="AL126" s="246">
        <v>0</v>
      </c>
      <c r="AM126" s="246">
        <v>0</v>
      </c>
      <c r="AN126" s="245">
        <v>0</v>
      </c>
      <c r="AO126" s="246">
        <v>0</v>
      </c>
      <c r="AP126" s="246">
        <v>0</v>
      </c>
      <c r="AQ126" s="246">
        <v>0</v>
      </c>
      <c r="AR126" s="246">
        <v>0</v>
      </c>
      <c r="AS126" s="246">
        <v>0</v>
      </c>
      <c r="AT126" s="246">
        <v>0</v>
      </c>
      <c r="AU126" s="246">
        <v>0</v>
      </c>
      <c r="AV126" s="246">
        <v>0</v>
      </c>
      <c r="AW126" s="246">
        <v>0</v>
      </c>
      <c r="AX126" s="246">
        <v>0</v>
      </c>
      <c r="AY126" s="246">
        <v>0</v>
      </c>
      <c r="AZ126" s="246">
        <v>0</v>
      </c>
      <c r="BA126" s="245">
        <v>0</v>
      </c>
    </row>
    <row r="127" spans="1:53" ht="15">
      <c r="A127" s="253" t="s">
        <v>1791</v>
      </c>
      <c r="B127" s="246">
        <v>0</v>
      </c>
      <c r="C127" s="246">
        <v>0</v>
      </c>
      <c r="D127" s="246">
        <v>0</v>
      </c>
      <c r="E127" s="246">
        <v>0</v>
      </c>
      <c r="F127" s="246">
        <v>0</v>
      </c>
      <c r="G127" s="246">
        <v>0</v>
      </c>
      <c r="H127" s="246">
        <v>0</v>
      </c>
      <c r="I127" s="246">
        <v>0</v>
      </c>
      <c r="J127" s="246">
        <v>0</v>
      </c>
      <c r="K127" s="246">
        <v>0</v>
      </c>
      <c r="L127" s="246">
        <v>0</v>
      </c>
      <c r="M127" s="246">
        <v>0</v>
      </c>
      <c r="N127" s="245">
        <v>0</v>
      </c>
      <c r="O127" s="246">
        <v>0</v>
      </c>
      <c r="P127" s="246">
        <v>0</v>
      </c>
      <c r="Q127" s="246">
        <v>0</v>
      </c>
      <c r="R127" s="246">
        <v>0</v>
      </c>
      <c r="S127" s="246">
        <v>0</v>
      </c>
      <c r="T127" s="246">
        <v>0</v>
      </c>
      <c r="U127" s="246">
        <v>0</v>
      </c>
      <c r="V127" s="246">
        <v>0</v>
      </c>
      <c r="W127" s="246">
        <v>0</v>
      </c>
      <c r="X127" s="246">
        <v>0</v>
      </c>
      <c r="Y127" s="246">
        <v>0</v>
      </c>
      <c r="Z127" s="246">
        <v>0</v>
      </c>
      <c r="AA127" s="245">
        <v>0</v>
      </c>
      <c r="AB127" s="246">
        <v>0</v>
      </c>
      <c r="AC127" s="246">
        <v>0</v>
      </c>
      <c r="AD127" s="246">
        <v>0</v>
      </c>
      <c r="AE127" s="246">
        <v>0</v>
      </c>
      <c r="AF127" s="246">
        <v>0</v>
      </c>
      <c r="AG127" s="246">
        <v>0</v>
      </c>
      <c r="AH127" s="246">
        <v>0</v>
      </c>
      <c r="AI127" s="246">
        <v>0</v>
      </c>
      <c r="AJ127" s="246">
        <v>0</v>
      </c>
      <c r="AK127" s="246">
        <v>0</v>
      </c>
      <c r="AL127" s="246">
        <v>0</v>
      </c>
      <c r="AM127" s="246">
        <v>0</v>
      </c>
      <c r="AN127" s="245">
        <v>0</v>
      </c>
      <c r="AO127" s="246">
        <v>0</v>
      </c>
      <c r="AP127" s="246">
        <v>0</v>
      </c>
      <c r="AQ127" s="246">
        <v>0</v>
      </c>
      <c r="AR127" s="246">
        <v>0</v>
      </c>
      <c r="AS127" s="246">
        <v>0</v>
      </c>
      <c r="AT127" s="246">
        <v>0</v>
      </c>
      <c r="AU127" s="246">
        <v>0</v>
      </c>
      <c r="AV127" s="246">
        <v>0</v>
      </c>
      <c r="AW127" s="246">
        <v>0</v>
      </c>
      <c r="AX127" s="246">
        <v>0</v>
      </c>
      <c r="AY127" s="246">
        <v>0</v>
      </c>
      <c r="AZ127" s="246">
        <v>0</v>
      </c>
      <c r="BA127" s="245">
        <v>0</v>
      </c>
    </row>
    <row r="128" spans="1:53" ht="15">
      <c r="A128" s="253" t="s">
        <v>1792</v>
      </c>
      <c r="B128" s="246">
        <v>0</v>
      </c>
      <c r="C128" s="246">
        <v>0</v>
      </c>
      <c r="D128" s="246">
        <v>0</v>
      </c>
      <c r="E128" s="246">
        <v>0</v>
      </c>
      <c r="F128" s="246">
        <v>0</v>
      </c>
      <c r="G128" s="246">
        <v>0</v>
      </c>
      <c r="H128" s="246">
        <v>0</v>
      </c>
      <c r="I128" s="246">
        <v>0</v>
      </c>
      <c r="J128" s="246">
        <v>0</v>
      </c>
      <c r="K128" s="246">
        <v>0</v>
      </c>
      <c r="L128" s="246">
        <v>0</v>
      </c>
      <c r="M128" s="246">
        <v>0</v>
      </c>
      <c r="N128" s="245">
        <v>0</v>
      </c>
      <c r="O128" s="246">
        <v>0</v>
      </c>
      <c r="P128" s="246">
        <v>0</v>
      </c>
      <c r="Q128" s="246">
        <v>0</v>
      </c>
      <c r="R128" s="246">
        <v>0</v>
      </c>
      <c r="S128" s="246">
        <v>0</v>
      </c>
      <c r="T128" s="246">
        <v>0</v>
      </c>
      <c r="U128" s="246">
        <v>0</v>
      </c>
      <c r="V128" s="246">
        <v>0</v>
      </c>
      <c r="W128" s="246">
        <v>0</v>
      </c>
      <c r="X128" s="246">
        <v>0</v>
      </c>
      <c r="Y128" s="246">
        <v>0</v>
      </c>
      <c r="Z128" s="246">
        <v>0</v>
      </c>
      <c r="AA128" s="245">
        <v>0</v>
      </c>
      <c r="AB128" s="246">
        <v>0</v>
      </c>
      <c r="AC128" s="246">
        <v>0</v>
      </c>
      <c r="AD128" s="246">
        <v>0</v>
      </c>
      <c r="AE128" s="246">
        <v>0</v>
      </c>
      <c r="AF128" s="246">
        <v>0</v>
      </c>
      <c r="AG128" s="246">
        <v>0</v>
      </c>
      <c r="AH128" s="246">
        <v>0</v>
      </c>
      <c r="AI128" s="246">
        <v>0</v>
      </c>
      <c r="AJ128" s="246">
        <v>0</v>
      </c>
      <c r="AK128" s="246">
        <v>0</v>
      </c>
      <c r="AL128" s="246">
        <v>0</v>
      </c>
      <c r="AM128" s="246">
        <v>0</v>
      </c>
      <c r="AN128" s="245">
        <v>0</v>
      </c>
      <c r="AO128" s="246">
        <v>0</v>
      </c>
      <c r="AP128" s="246">
        <v>0</v>
      </c>
      <c r="AQ128" s="246">
        <v>0</v>
      </c>
      <c r="AR128" s="246">
        <v>0</v>
      </c>
      <c r="AS128" s="246">
        <v>0</v>
      </c>
      <c r="AT128" s="246">
        <v>0</v>
      </c>
      <c r="AU128" s="246">
        <v>0</v>
      </c>
      <c r="AV128" s="246">
        <v>0</v>
      </c>
      <c r="AW128" s="246">
        <v>0</v>
      </c>
      <c r="AX128" s="246">
        <v>0</v>
      </c>
      <c r="AY128" s="246">
        <v>0</v>
      </c>
      <c r="AZ128" s="246">
        <v>0</v>
      </c>
      <c r="BA128" s="245">
        <v>0</v>
      </c>
    </row>
    <row r="129" spans="1:53" ht="15">
      <c r="A129" s="253" t="s">
        <v>1793</v>
      </c>
      <c r="B129" s="246">
        <v>0</v>
      </c>
      <c r="C129" s="246">
        <v>0</v>
      </c>
      <c r="D129" s="246">
        <v>0</v>
      </c>
      <c r="E129" s="246">
        <v>0</v>
      </c>
      <c r="F129" s="246">
        <v>0</v>
      </c>
      <c r="G129" s="246">
        <v>0</v>
      </c>
      <c r="H129" s="246">
        <v>0</v>
      </c>
      <c r="I129" s="246">
        <v>0</v>
      </c>
      <c r="J129" s="246">
        <v>0</v>
      </c>
      <c r="K129" s="246">
        <v>0</v>
      </c>
      <c r="L129" s="246">
        <v>0</v>
      </c>
      <c r="M129" s="246">
        <v>0</v>
      </c>
      <c r="N129" s="245">
        <v>0</v>
      </c>
      <c r="O129" s="246">
        <v>0</v>
      </c>
      <c r="P129" s="246">
        <v>0</v>
      </c>
      <c r="Q129" s="246">
        <v>0</v>
      </c>
      <c r="R129" s="246">
        <v>0</v>
      </c>
      <c r="S129" s="246">
        <v>0</v>
      </c>
      <c r="T129" s="246">
        <v>0</v>
      </c>
      <c r="U129" s="246">
        <v>0</v>
      </c>
      <c r="V129" s="246">
        <v>0</v>
      </c>
      <c r="W129" s="246">
        <v>0</v>
      </c>
      <c r="X129" s="246">
        <v>0</v>
      </c>
      <c r="Y129" s="246">
        <v>0</v>
      </c>
      <c r="Z129" s="246">
        <v>0</v>
      </c>
      <c r="AA129" s="245">
        <v>0</v>
      </c>
      <c r="AB129" s="246">
        <v>0</v>
      </c>
      <c r="AC129" s="246">
        <v>0</v>
      </c>
      <c r="AD129" s="246">
        <v>0</v>
      </c>
      <c r="AE129" s="246">
        <v>0</v>
      </c>
      <c r="AF129" s="246">
        <v>0</v>
      </c>
      <c r="AG129" s="246">
        <v>0</v>
      </c>
      <c r="AH129" s="246">
        <v>0</v>
      </c>
      <c r="AI129" s="246">
        <v>0</v>
      </c>
      <c r="AJ129" s="246">
        <v>0</v>
      </c>
      <c r="AK129" s="246">
        <v>0</v>
      </c>
      <c r="AL129" s="246">
        <v>0</v>
      </c>
      <c r="AM129" s="246">
        <v>0</v>
      </c>
      <c r="AN129" s="245">
        <v>0</v>
      </c>
      <c r="AO129" s="246">
        <v>0</v>
      </c>
      <c r="AP129" s="246">
        <v>0</v>
      </c>
      <c r="AQ129" s="246">
        <v>0</v>
      </c>
      <c r="AR129" s="246">
        <v>0</v>
      </c>
      <c r="AS129" s="246">
        <v>0</v>
      </c>
      <c r="AT129" s="246">
        <v>0</v>
      </c>
      <c r="AU129" s="246">
        <v>0</v>
      </c>
      <c r="AV129" s="246">
        <v>0</v>
      </c>
      <c r="AW129" s="246">
        <v>0</v>
      </c>
      <c r="AX129" s="246">
        <v>0</v>
      </c>
      <c r="AY129" s="246">
        <v>0</v>
      </c>
      <c r="AZ129" s="246">
        <v>0</v>
      </c>
      <c r="BA129" s="245">
        <v>0</v>
      </c>
    </row>
    <row r="130" spans="1:53" ht="15">
      <c r="A130" s="253" t="s">
        <v>1794</v>
      </c>
      <c r="B130" s="246">
        <v>0</v>
      </c>
      <c r="C130" s="246">
        <v>0</v>
      </c>
      <c r="D130" s="246">
        <v>0</v>
      </c>
      <c r="E130" s="246">
        <v>0</v>
      </c>
      <c r="F130" s="246">
        <v>0</v>
      </c>
      <c r="G130" s="246">
        <v>0</v>
      </c>
      <c r="H130" s="246">
        <v>0</v>
      </c>
      <c r="I130" s="246">
        <v>0</v>
      </c>
      <c r="J130" s="246">
        <v>0</v>
      </c>
      <c r="K130" s="246">
        <v>0</v>
      </c>
      <c r="L130" s="246">
        <v>0</v>
      </c>
      <c r="M130" s="246">
        <v>0</v>
      </c>
      <c r="N130" s="245">
        <v>0</v>
      </c>
      <c r="O130" s="246">
        <v>0</v>
      </c>
      <c r="P130" s="246">
        <v>0</v>
      </c>
      <c r="Q130" s="246">
        <v>0</v>
      </c>
      <c r="R130" s="246">
        <v>0</v>
      </c>
      <c r="S130" s="246">
        <v>0</v>
      </c>
      <c r="T130" s="246">
        <v>0</v>
      </c>
      <c r="U130" s="246">
        <v>0</v>
      </c>
      <c r="V130" s="246">
        <v>0</v>
      </c>
      <c r="W130" s="246">
        <v>0</v>
      </c>
      <c r="X130" s="246">
        <v>0</v>
      </c>
      <c r="Y130" s="246">
        <v>0</v>
      </c>
      <c r="Z130" s="246">
        <v>0</v>
      </c>
      <c r="AA130" s="245">
        <v>0</v>
      </c>
      <c r="AB130" s="246">
        <v>0</v>
      </c>
      <c r="AC130" s="246">
        <v>0</v>
      </c>
      <c r="AD130" s="246">
        <v>0</v>
      </c>
      <c r="AE130" s="246">
        <v>0</v>
      </c>
      <c r="AF130" s="246">
        <v>0</v>
      </c>
      <c r="AG130" s="246">
        <v>0</v>
      </c>
      <c r="AH130" s="246">
        <v>0</v>
      </c>
      <c r="AI130" s="246">
        <v>0</v>
      </c>
      <c r="AJ130" s="246">
        <v>0</v>
      </c>
      <c r="AK130" s="246">
        <v>0</v>
      </c>
      <c r="AL130" s="246">
        <v>0</v>
      </c>
      <c r="AM130" s="246">
        <v>0</v>
      </c>
      <c r="AN130" s="245">
        <v>0</v>
      </c>
      <c r="AO130" s="246">
        <v>0</v>
      </c>
      <c r="AP130" s="246">
        <v>0</v>
      </c>
      <c r="AQ130" s="246">
        <v>0</v>
      </c>
      <c r="AR130" s="246">
        <v>0</v>
      </c>
      <c r="AS130" s="246">
        <v>0</v>
      </c>
      <c r="AT130" s="246">
        <v>0</v>
      </c>
      <c r="AU130" s="246">
        <v>0</v>
      </c>
      <c r="AV130" s="246">
        <v>0</v>
      </c>
      <c r="AW130" s="246">
        <v>0</v>
      </c>
      <c r="AX130" s="246">
        <v>0</v>
      </c>
      <c r="AY130" s="246">
        <v>0</v>
      </c>
      <c r="AZ130" s="246">
        <v>0</v>
      </c>
      <c r="BA130" s="245">
        <v>0</v>
      </c>
    </row>
    <row r="131" spans="1:53" ht="15">
      <c r="A131" s="253" t="s">
        <v>1795</v>
      </c>
      <c r="B131" s="246">
        <v>0</v>
      </c>
      <c r="C131" s="246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246">
        <v>0</v>
      </c>
      <c r="M131" s="246">
        <v>0</v>
      </c>
      <c r="N131" s="245">
        <v>0</v>
      </c>
      <c r="O131" s="246">
        <v>0</v>
      </c>
      <c r="P131" s="246">
        <v>0</v>
      </c>
      <c r="Q131" s="246">
        <v>0</v>
      </c>
      <c r="R131" s="246">
        <v>0</v>
      </c>
      <c r="S131" s="246">
        <v>0</v>
      </c>
      <c r="T131" s="246">
        <v>0</v>
      </c>
      <c r="U131" s="246">
        <v>0</v>
      </c>
      <c r="V131" s="246">
        <v>0</v>
      </c>
      <c r="W131" s="246">
        <v>0</v>
      </c>
      <c r="X131" s="246">
        <v>0</v>
      </c>
      <c r="Y131" s="246">
        <v>0</v>
      </c>
      <c r="Z131" s="246">
        <v>0</v>
      </c>
      <c r="AA131" s="245">
        <v>0</v>
      </c>
      <c r="AB131" s="246">
        <v>234846.83333333334</v>
      </c>
      <c r="AC131" s="246">
        <v>234846.83333333334</v>
      </c>
      <c r="AD131" s="246">
        <v>234846.83333333334</v>
      </c>
      <c r="AE131" s="246">
        <v>234846.83333333334</v>
      </c>
      <c r="AF131" s="246">
        <v>234846.83333333334</v>
      </c>
      <c r="AG131" s="246">
        <v>234846.83333333334</v>
      </c>
      <c r="AH131" s="246">
        <v>234846.83333333334</v>
      </c>
      <c r="AI131" s="246">
        <v>234846.83333333334</v>
      </c>
      <c r="AJ131" s="246">
        <v>234846.83333333334</v>
      </c>
      <c r="AK131" s="246">
        <v>242604.16250000001</v>
      </c>
      <c r="AL131" s="246">
        <v>242604.16250000001</v>
      </c>
      <c r="AM131" s="246">
        <v>242604.16250000001</v>
      </c>
      <c r="AN131" s="245">
        <v>2841433.9874999998</v>
      </c>
      <c r="AO131" s="246">
        <v>0</v>
      </c>
      <c r="AP131" s="246">
        <v>0</v>
      </c>
      <c r="AQ131" s="246">
        <v>0</v>
      </c>
      <c r="AR131" s="246">
        <v>0</v>
      </c>
      <c r="AS131" s="246">
        <v>0</v>
      </c>
      <c r="AT131" s="246">
        <v>0</v>
      </c>
      <c r="AU131" s="246">
        <v>0</v>
      </c>
      <c r="AV131" s="246">
        <v>0</v>
      </c>
      <c r="AW131" s="246">
        <v>0</v>
      </c>
      <c r="AX131" s="246">
        <v>0</v>
      </c>
      <c r="AY131" s="246">
        <v>0</v>
      </c>
      <c r="AZ131" s="246">
        <v>0</v>
      </c>
      <c r="BA131" s="245">
        <v>0</v>
      </c>
    </row>
    <row r="132" spans="1:53" ht="15">
      <c r="A132" s="253" t="s">
        <v>1796</v>
      </c>
      <c r="B132" s="246">
        <v>0</v>
      </c>
      <c r="C132" s="246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245">
        <v>0</v>
      </c>
      <c r="O132" s="246">
        <v>925</v>
      </c>
      <c r="P132" s="246">
        <v>925</v>
      </c>
      <c r="Q132" s="246">
        <v>925</v>
      </c>
      <c r="R132" s="246">
        <v>925</v>
      </c>
      <c r="S132" s="246">
        <v>925</v>
      </c>
      <c r="T132" s="246">
        <v>925</v>
      </c>
      <c r="U132" s="246">
        <v>925</v>
      </c>
      <c r="V132" s="246">
        <v>925</v>
      </c>
      <c r="W132" s="246">
        <v>925</v>
      </c>
      <c r="X132" s="246">
        <v>925</v>
      </c>
      <c r="Y132" s="246">
        <v>925</v>
      </c>
      <c r="Z132" s="246">
        <v>925</v>
      </c>
      <c r="AA132" s="245">
        <v>11100</v>
      </c>
      <c r="AB132" s="246">
        <v>0</v>
      </c>
      <c r="AC132" s="246">
        <v>0</v>
      </c>
      <c r="AD132" s="246">
        <v>0</v>
      </c>
      <c r="AE132" s="246">
        <v>0</v>
      </c>
      <c r="AF132" s="246">
        <v>0</v>
      </c>
      <c r="AG132" s="246">
        <v>0</v>
      </c>
      <c r="AH132" s="246">
        <v>0</v>
      </c>
      <c r="AI132" s="246">
        <v>0</v>
      </c>
      <c r="AJ132" s="246">
        <v>0</v>
      </c>
      <c r="AK132" s="246">
        <v>0</v>
      </c>
      <c r="AL132" s="246">
        <v>0</v>
      </c>
      <c r="AM132" s="246">
        <v>0</v>
      </c>
      <c r="AN132" s="245">
        <v>0</v>
      </c>
      <c r="AO132" s="246">
        <v>0</v>
      </c>
      <c r="AP132" s="246">
        <v>0</v>
      </c>
      <c r="AQ132" s="246">
        <v>0</v>
      </c>
      <c r="AR132" s="246">
        <v>0</v>
      </c>
      <c r="AS132" s="246">
        <v>0</v>
      </c>
      <c r="AT132" s="246">
        <v>0</v>
      </c>
      <c r="AU132" s="246">
        <v>0</v>
      </c>
      <c r="AV132" s="246">
        <v>0</v>
      </c>
      <c r="AW132" s="246">
        <v>0</v>
      </c>
      <c r="AX132" s="246">
        <v>0</v>
      </c>
      <c r="AY132" s="246">
        <v>0</v>
      </c>
      <c r="AZ132" s="246">
        <v>0</v>
      </c>
      <c r="BA132" s="245">
        <v>0</v>
      </c>
    </row>
    <row r="133" spans="1:53" ht="15">
      <c r="A133" s="253" t="s">
        <v>1797</v>
      </c>
      <c r="B133" s="246">
        <v>0</v>
      </c>
      <c r="C133" s="246">
        <v>0</v>
      </c>
      <c r="D133" s="246">
        <v>0</v>
      </c>
      <c r="E133" s="246">
        <v>0</v>
      </c>
      <c r="F133" s="246">
        <v>0</v>
      </c>
      <c r="G133" s="246">
        <v>0</v>
      </c>
      <c r="H133" s="246">
        <v>0</v>
      </c>
      <c r="I133" s="246">
        <v>0</v>
      </c>
      <c r="J133" s="246">
        <v>0</v>
      </c>
      <c r="K133" s="246">
        <v>0</v>
      </c>
      <c r="L133" s="246">
        <v>0</v>
      </c>
      <c r="M133" s="246">
        <v>0</v>
      </c>
      <c r="N133" s="245">
        <v>0</v>
      </c>
      <c r="O133" s="246">
        <v>0</v>
      </c>
      <c r="P133" s="246">
        <v>0</v>
      </c>
      <c r="Q133" s="246">
        <v>0</v>
      </c>
      <c r="R133" s="246">
        <v>0</v>
      </c>
      <c r="S133" s="246">
        <v>0</v>
      </c>
      <c r="T133" s="246">
        <v>0</v>
      </c>
      <c r="U133" s="246">
        <v>0</v>
      </c>
      <c r="V133" s="246">
        <v>0</v>
      </c>
      <c r="W133" s="246">
        <v>0</v>
      </c>
      <c r="X133" s="246">
        <v>0</v>
      </c>
      <c r="Y133" s="246">
        <v>0</v>
      </c>
      <c r="Z133" s="246">
        <v>0</v>
      </c>
      <c r="AA133" s="245">
        <v>0</v>
      </c>
      <c r="AB133" s="246">
        <v>5067921.12</v>
      </c>
      <c r="AC133" s="246">
        <v>5096987.8496666672</v>
      </c>
      <c r="AD133" s="246">
        <v>5096987.8496666672</v>
      </c>
      <c r="AE133" s="246">
        <v>5096987.8496666672</v>
      </c>
      <c r="AF133" s="246">
        <v>5096987.8496666672</v>
      </c>
      <c r="AG133" s="246">
        <v>5096987.8496666672</v>
      </c>
      <c r="AH133" s="246">
        <v>5096987.8496666672</v>
      </c>
      <c r="AI133" s="246">
        <v>5096987.8496666672</v>
      </c>
      <c r="AJ133" s="246">
        <v>5096987.8496666672</v>
      </c>
      <c r="AK133" s="246">
        <v>5096987.8496666672</v>
      </c>
      <c r="AL133" s="246">
        <v>5096987.8496666672</v>
      </c>
      <c r="AM133" s="246">
        <v>5096987.8496666672</v>
      </c>
      <c r="AN133" s="245">
        <v>61134787.466333337</v>
      </c>
      <c r="AO133" s="246">
        <v>0</v>
      </c>
      <c r="AP133" s="246">
        <v>0</v>
      </c>
      <c r="AQ133" s="246">
        <v>0</v>
      </c>
      <c r="AR133" s="246">
        <v>0</v>
      </c>
      <c r="AS133" s="246">
        <v>0</v>
      </c>
      <c r="AT133" s="246">
        <v>0</v>
      </c>
      <c r="AU133" s="246">
        <v>0</v>
      </c>
      <c r="AV133" s="246">
        <v>0</v>
      </c>
      <c r="AW133" s="246">
        <v>0</v>
      </c>
      <c r="AX133" s="246">
        <v>0</v>
      </c>
      <c r="AY133" s="246">
        <v>0</v>
      </c>
      <c r="AZ133" s="246">
        <v>0</v>
      </c>
      <c r="BA133" s="245">
        <v>0</v>
      </c>
    </row>
    <row r="134" spans="1:53" ht="15">
      <c r="A134" s="253" t="s">
        <v>1798</v>
      </c>
      <c r="B134" s="246">
        <v>0</v>
      </c>
      <c r="C134" s="246">
        <v>0</v>
      </c>
      <c r="D134" s="246">
        <v>0</v>
      </c>
      <c r="E134" s="246">
        <v>0</v>
      </c>
      <c r="F134" s="246">
        <v>0</v>
      </c>
      <c r="G134" s="246">
        <v>0</v>
      </c>
      <c r="H134" s="246">
        <v>0</v>
      </c>
      <c r="I134" s="246">
        <v>0</v>
      </c>
      <c r="J134" s="246">
        <v>0</v>
      </c>
      <c r="K134" s="246">
        <v>0</v>
      </c>
      <c r="L134" s="246">
        <v>0</v>
      </c>
      <c r="M134" s="246">
        <v>0</v>
      </c>
      <c r="N134" s="245">
        <v>0</v>
      </c>
      <c r="O134" s="246">
        <v>0</v>
      </c>
      <c r="P134" s="246">
        <v>0</v>
      </c>
      <c r="Q134" s="246">
        <v>0</v>
      </c>
      <c r="R134" s="246">
        <v>0</v>
      </c>
      <c r="S134" s="246">
        <v>0</v>
      </c>
      <c r="T134" s="246">
        <v>0</v>
      </c>
      <c r="U134" s="246">
        <v>0</v>
      </c>
      <c r="V134" s="246">
        <v>0</v>
      </c>
      <c r="W134" s="246">
        <v>0</v>
      </c>
      <c r="X134" s="246">
        <v>0</v>
      </c>
      <c r="Y134" s="246">
        <v>0</v>
      </c>
      <c r="Z134" s="246">
        <v>0</v>
      </c>
      <c r="AA134" s="245">
        <v>0</v>
      </c>
      <c r="AB134" s="246">
        <v>0</v>
      </c>
      <c r="AC134" s="246">
        <v>0</v>
      </c>
      <c r="AD134" s="246">
        <v>0</v>
      </c>
      <c r="AE134" s="246">
        <v>0</v>
      </c>
      <c r="AF134" s="246">
        <v>0</v>
      </c>
      <c r="AG134" s="246">
        <v>0</v>
      </c>
      <c r="AH134" s="246">
        <v>0</v>
      </c>
      <c r="AI134" s="246">
        <v>0</v>
      </c>
      <c r="AJ134" s="246">
        <v>0</v>
      </c>
      <c r="AK134" s="246">
        <v>0</v>
      </c>
      <c r="AL134" s="246">
        <v>0</v>
      </c>
      <c r="AM134" s="246">
        <v>0</v>
      </c>
      <c r="AN134" s="245">
        <v>0</v>
      </c>
      <c r="AO134" s="246">
        <v>0</v>
      </c>
      <c r="AP134" s="246">
        <v>0</v>
      </c>
      <c r="AQ134" s="246">
        <v>0</v>
      </c>
      <c r="AR134" s="246">
        <v>0</v>
      </c>
      <c r="AS134" s="246">
        <v>0</v>
      </c>
      <c r="AT134" s="246">
        <v>0</v>
      </c>
      <c r="AU134" s="246">
        <v>0</v>
      </c>
      <c r="AV134" s="246">
        <v>0</v>
      </c>
      <c r="AW134" s="246">
        <v>0</v>
      </c>
      <c r="AX134" s="246">
        <v>0</v>
      </c>
      <c r="AY134" s="246">
        <v>0</v>
      </c>
      <c r="AZ134" s="246">
        <v>0</v>
      </c>
      <c r="BA134" s="245">
        <v>0</v>
      </c>
    </row>
    <row r="135" spans="1:53" ht="15">
      <c r="A135" s="252" t="s">
        <v>324</v>
      </c>
      <c r="B135" s="249">
        <v>0</v>
      </c>
      <c r="C135" s="249">
        <v>0</v>
      </c>
      <c r="D135" s="249">
        <v>0</v>
      </c>
      <c r="E135" s="249">
        <v>0</v>
      </c>
      <c r="F135" s="249">
        <v>0</v>
      </c>
      <c r="G135" s="249">
        <v>0</v>
      </c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249">
        <v>0</v>
      </c>
      <c r="N135" s="248">
        <v>0</v>
      </c>
      <c r="O135" s="249">
        <v>14957.959820320801</v>
      </c>
      <c r="P135" s="249">
        <v>14957.959820320801</v>
      </c>
      <c r="Q135" s="249">
        <v>14957.959820320801</v>
      </c>
      <c r="R135" s="249">
        <v>14957.959820320801</v>
      </c>
      <c r="S135" s="249">
        <v>14957.959820320801</v>
      </c>
      <c r="T135" s="249">
        <v>15683.649075693786</v>
      </c>
      <c r="U135" s="249">
        <v>15975.955966000038</v>
      </c>
      <c r="V135" s="249">
        <v>15975.955966000038</v>
      </c>
      <c r="W135" s="249">
        <v>15975.955966000038</v>
      </c>
      <c r="X135" s="249">
        <v>15975.955966000038</v>
      </c>
      <c r="Y135" s="249">
        <v>15975.955966000038</v>
      </c>
      <c r="Z135" s="249">
        <v>15975.955966000038</v>
      </c>
      <c r="AA135" s="248">
        <v>186329.18397329806</v>
      </c>
      <c r="AB135" s="249">
        <v>5330971.6275066668</v>
      </c>
      <c r="AC135" s="249">
        <v>5360038.3571733339</v>
      </c>
      <c r="AD135" s="249">
        <v>5360038.3571733339</v>
      </c>
      <c r="AE135" s="249">
        <v>5360038.3571733339</v>
      </c>
      <c r="AF135" s="249">
        <v>5360038.3571733339</v>
      </c>
      <c r="AG135" s="249">
        <v>5361042.5045589879</v>
      </c>
      <c r="AH135" s="249">
        <v>5361138.6727269879</v>
      </c>
      <c r="AI135" s="249">
        <v>5361138.6727269879</v>
      </c>
      <c r="AJ135" s="249">
        <v>5361138.6727269879</v>
      </c>
      <c r="AK135" s="249">
        <v>5369317.5685603209</v>
      </c>
      <c r="AL135" s="249">
        <v>5389528.5685603209</v>
      </c>
      <c r="AM135" s="249">
        <v>5369317.5685603209</v>
      </c>
      <c r="AN135" s="248">
        <v>64343747.284620918</v>
      </c>
      <c r="AO135" s="249">
        <v>0</v>
      </c>
      <c r="AP135" s="249">
        <v>0</v>
      </c>
      <c r="AQ135" s="249">
        <v>0</v>
      </c>
      <c r="AR135" s="249">
        <v>0</v>
      </c>
      <c r="AS135" s="249">
        <v>0</v>
      </c>
      <c r="AT135" s="249">
        <v>0</v>
      </c>
      <c r="AU135" s="249">
        <v>0</v>
      </c>
      <c r="AV135" s="249">
        <v>0</v>
      </c>
      <c r="AW135" s="249">
        <v>0</v>
      </c>
      <c r="AX135" s="249">
        <v>0</v>
      </c>
      <c r="AY135" s="249">
        <v>0</v>
      </c>
      <c r="AZ135" s="249">
        <v>0</v>
      </c>
      <c r="BA135" s="248">
        <v>0</v>
      </c>
    </row>
    <row r="136" spans="1:53" ht="15">
      <c r="A136" s="253" t="s">
        <v>1799</v>
      </c>
      <c r="B136" s="246">
        <v>22024.080000000002</v>
      </c>
      <c r="C136" s="246">
        <v>22024.080000000002</v>
      </c>
      <c r="D136" s="246">
        <v>22024.080000000002</v>
      </c>
      <c r="E136" s="246">
        <v>22024.080000000002</v>
      </c>
      <c r="F136" s="246">
        <v>22024.080000000002</v>
      </c>
      <c r="G136" s="246">
        <v>22024.080000000002</v>
      </c>
      <c r="H136" s="246">
        <v>22024.080000000002</v>
      </c>
      <c r="I136" s="246">
        <v>22024.080000000002</v>
      </c>
      <c r="J136" s="246">
        <v>22024.080000000002</v>
      </c>
      <c r="K136" s="246">
        <v>22024.080000000002</v>
      </c>
      <c r="L136" s="246">
        <v>22024.080000000002</v>
      </c>
      <c r="M136" s="246">
        <v>22024.080000000002</v>
      </c>
      <c r="N136" s="245">
        <v>264288.96000000002</v>
      </c>
      <c r="O136" s="246">
        <v>2964.78</v>
      </c>
      <c r="P136" s="246">
        <v>2964.78</v>
      </c>
      <c r="Q136" s="246">
        <v>2964.78</v>
      </c>
      <c r="R136" s="246">
        <v>2964.78</v>
      </c>
      <c r="S136" s="246">
        <v>2964.78</v>
      </c>
      <c r="T136" s="246">
        <v>2964.78</v>
      </c>
      <c r="U136" s="246">
        <v>2964.78</v>
      </c>
      <c r="V136" s="246">
        <v>2964.78</v>
      </c>
      <c r="W136" s="246">
        <v>2964.78</v>
      </c>
      <c r="X136" s="246">
        <v>2964.78</v>
      </c>
      <c r="Y136" s="246">
        <v>2964.78</v>
      </c>
      <c r="Z136" s="246">
        <v>2964.78</v>
      </c>
      <c r="AA136" s="245">
        <v>35577.360000000001</v>
      </c>
      <c r="AB136" s="246">
        <v>0</v>
      </c>
      <c r="AC136" s="246">
        <v>0</v>
      </c>
      <c r="AD136" s="246">
        <v>0</v>
      </c>
      <c r="AE136" s="246">
        <v>0</v>
      </c>
      <c r="AF136" s="246">
        <v>0</v>
      </c>
      <c r="AG136" s="246">
        <v>0</v>
      </c>
      <c r="AH136" s="246">
        <v>0</v>
      </c>
      <c r="AI136" s="246">
        <v>0</v>
      </c>
      <c r="AJ136" s="246">
        <v>0</v>
      </c>
      <c r="AK136" s="246">
        <v>0</v>
      </c>
      <c r="AL136" s="246">
        <v>0</v>
      </c>
      <c r="AM136" s="246">
        <v>0</v>
      </c>
      <c r="AN136" s="245">
        <v>0</v>
      </c>
      <c r="AO136" s="246">
        <v>0</v>
      </c>
      <c r="AP136" s="246">
        <v>0</v>
      </c>
      <c r="AQ136" s="246">
        <v>0</v>
      </c>
      <c r="AR136" s="246">
        <v>0</v>
      </c>
      <c r="AS136" s="246">
        <v>0</v>
      </c>
      <c r="AT136" s="246">
        <v>0</v>
      </c>
      <c r="AU136" s="246">
        <v>0</v>
      </c>
      <c r="AV136" s="246">
        <v>0</v>
      </c>
      <c r="AW136" s="246">
        <v>0</v>
      </c>
      <c r="AX136" s="246">
        <v>0</v>
      </c>
      <c r="AY136" s="246">
        <v>0</v>
      </c>
      <c r="AZ136" s="246">
        <v>0</v>
      </c>
      <c r="BA136" s="245">
        <v>0</v>
      </c>
    </row>
    <row r="137" spans="1:53" ht="15">
      <c r="A137" s="253" t="s">
        <v>1800</v>
      </c>
      <c r="B137" s="246">
        <v>528.85919999999999</v>
      </c>
      <c r="C137" s="246">
        <v>528.85919999999999</v>
      </c>
      <c r="D137" s="246">
        <v>528.85919999999999</v>
      </c>
      <c r="E137" s="246">
        <v>528.85919999999999</v>
      </c>
      <c r="F137" s="246">
        <v>528.85919999999999</v>
      </c>
      <c r="G137" s="246">
        <v>528.85919999999999</v>
      </c>
      <c r="H137" s="246">
        <v>528.85919999999999</v>
      </c>
      <c r="I137" s="246">
        <v>528.85919999999999</v>
      </c>
      <c r="J137" s="246">
        <v>528.85919999999999</v>
      </c>
      <c r="K137" s="246">
        <v>528.85919999999999</v>
      </c>
      <c r="L137" s="246">
        <v>528.85919999999999</v>
      </c>
      <c r="M137" s="246">
        <v>528.85919999999999</v>
      </c>
      <c r="N137" s="245">
        <v>6346.3104000000003</v>
      </c>
      <c r="O137" s="246">
        <v>3092.5207999999998</v>
      </c>
      <c r="P137" s="246">
        <v>3092.5207999999998</v>
      </c>
      <c r="Q137" s="246">
        <v>3092.5207999999998</v>
      </c>
      <c r="R137" s="246">
        <v>3092.5207999999998</v>
      </c>
      <c r="S137" s="246">
        <v>3092.5207999999998</v>
      </c>
      <c r="T137" s="246">
        <v>3092.5207999999998</v>
      </c>
      <c r="U137" s="246">
        <v>3092.5207999999998</v>
      </c>
      <c r="V137" s="246">
        <v>3092.5207999999998</v>
      </c>
      <c r="W137" s="246">
        <v>3092.5207999999998</v>
      </c>
      <c r="X137" s="246">
        <v>3092.5207999999998</v>
      </c>
      <c r="Y137" s="246">
        <v>3092.5207999999998</v>
      </c>
      <c r="Z137" s="246">
        <v>3092.5207999999998</v>
      </c>
      <c r="AA137" s="245">
        <v>37110.249599999996</v>
      </c>
      <c r="AB137" s="246">
        <v>102454</v>
      </c>
      <c r="AC137" s="246">
        <v>98686</v>
      </c>
      <c r="AD137" s="246">
        <v>98686</v>
      </c>
      <c r="AE137" s="246">
        <v>98547.76</v>
      </c>
      <c r="AF137" s="246">
        <v>98546.92</v>
      </c>
      <c r="AG137" s="246">
        <v>97897.65</v>
      </c>
      <c r="AH137" s="246">
        <v>98646.21</v>
      </c>
      <c r="AI137" s="246">
        <v>98000</v>
      </c>
      <c r="AJ137" s="246">
        <v>98000</v>
      </c>
      <c r="AK137" s="246">
        <v>98000</v>
      </c>
      <c r="AL137" s="246">
        <v>98000</v>
      </c>
      <c r="AM137" s="246">
        <v>98000</v>
      </c>
      <c r="AN137" s="245">
        <v>1183464.54</v>
      </c>
      <c r="AO137" s="246">
        <v>12000</v>
      </c>
      <c r="AP137" s="246">
        <v>12000</v>
      </c>
      <c r="AQ137" s="246">
        <v>12000</v>
      </c>
      <c r="AR137" s="246">
        <v>12000</v>
      </c>
      <c r="AS137" s="246">
        <v>22000</v>
      </c>
      <c r="AT137" s="246">
        <v>22000</v>
      </c>
      <c r="AU137" s="246">
        <v>22000</v>
      </c>
      <c r="AV137" s="246">
        <v>22000</v>
      </c>
      <c r="AW137" s="246">
        <v>22000</v>
      </c>
      <c r="AX137" s="246">
        <v>12000</v>
      </c>
      <c r="AY137" s="246">
        <v>12000</v>
      </c>
      <c r="AZ137" s="246">
        <v>12000</v>
      </c>
      <c r="BA137" s="245">
        <v>194000</v>
      </c>
    </row>
    <row r="138" spans="1:53" ht="15">
      <c r="A138" s="253" t="s">
        <v>1801</v>
      </c>
      <c r="B138" s="246">
        <v>0</v>
      </c>
      <c r="C138" s="246">
        <v>0</v>
      </c>
      <c r="D138" s="246">
        <v>0</v>
      </c>
      <c r="E138" s="246">
        <v>0</v>
      </c>
      <c r="F138" s="246">
        <v>0</v>
      </c>
      <c r="G138" s="246">
        <v>0</v>
      </c>
      <c r="H138" s="246">
        <v>0</v>
      </c>
      <c r="I138" s="246">
        <v>0</v>
      </c>
      <c r="J138" s="246">
        <v>0</v>
      </c>
      <c r="K138" s="246">
        <v>0</v>
      </c>
      <c r="L138" s="246">
        <v>0</v>
      </c>
      <c r="M138" s="246">
        <v>0</v>
      </c>
      <c r="N138" s="245">
        <v>0</v>
      </c>
      <c r="O138" s="246">
        <v>0</v>
      </c>
      <c r="P138" s="246">
        <v>0</v>
      </c>
      <c r="Q138" s="246">
        <v>0</v>
      </c>
      <c r="R138" s="246">
        <v>0</v>
      </c>
      <c r="S138" s="246">
        <v>0</v>
      </c>
      <c r="T138" s="246">
        <v>0</v>
      </c>
      <c r="U138" s="246">
        <v>0</v>
      </c>
      <c r="V138" s="246">
        <v>0</v>
      </c>
      <c r="W138" s="246">
        <v>0</v>
      </c>
      <c r="X138" s="246">
        <v>0</v>
      </c>
      <c r="Y138" s="246">
        <v>0</v>
      </c>
      <c r="Z138" s="246">
        <v>0</v>
      </c>
      <c r="AA138" s="245">
        <v>0</v>
      </c>
      <c r="AB138" s="246">
        <v>0</v>
      </c>
      <c r="AC138" s="246">
        <v>0</v>
      </c>
      <c r="AD138" s="246">
        <v>0</v>
      </c>
      <c r="AE138" s="246">
        <v>0</v>
      </c>
      <c r="AF138" s="246">
        <v>0</v>
      </c>
      <c r="AG138" s="246">
        <v>0</v>
      </c>
      <c r="AH138" s="246">
        <v>0</v>
      </c>
      <c r="AI138" s="246">
        <v>0</v>
      </c>
      <c r="AJ138" s="246">
        <v>0</v>
      </c>
      <c r="AK138" s="246">
        <v>0</v>
      </c>
      <c r="AL138" s="246">
        <v>0</v>
      </c>
      <c r="AM138" s="246">
        <v>0</v>
      </c>
      <c r="AN138" s="245">
        <v>0</v>
      </c>
      <c r="AO138" s="246">
        <v>0</v>
      </c>
      <c r="AP138" s="246">
        <v>0</v>
      </c>
      <c r="AQ138" s="246">
        <v>0</v>
      </c>
      <c r="AR138" s="246">
        <v>0</v>
      </c>
      <c r="AS138" s="246">
        <v>0</v>
      </c>
      <c r="AT138" s="246">
        <v>0</v>
      </c>
      <c r="AU138" s="246">
        <v>0</v>
      </c>
      <c r="AV138" s="246">
        <v>0</v>
      </c>
      <c r="AW138" s="246">
        <v>0</v>
      </c>
      <c r="AX138" s="246">
        <v>0</v>
      </c>
      <c r="AY138" s="246">
        <v>0</v>
      </c>
      <c r="AZ138" s="246">
        <v>0</v>
      </c>
      <c r="BA138" s="245">
        <v>0</v>
      </c>
    </row>
    <row r="139" spans="1:53" ht="15">
      <c r="A139" s="253" t="s">
        <v>1802</v>
      </c>
      <c r="B139" s="246">
        <v>191.66820000000001</v>
      </c>
      <c r="C139" s="246">
        <v>191.66820000000001</v>
      </c>
      <c r="D139" s="246">
        <v>191.66820000000001</v>
      </c>
      <c r="E139" s="246">
        <v>191.66820000000001</v>
      </c>
      <c r="F139" s="246">
        <v>191.66820000000001</v>
      </c>
      <c r="G139" s="246">
        <v>191.66820000000001</v>
      </c>
      <c r="H139" s="246">
        <v>191.66820000000001</v>
      </c>
      <c r="I139" s="246">
        <v>191.66820000000001</v>
      </c>
      <c r="J139" s="246">
        <v>191.66820000000001</v>
      </c>
      <c r="K139" s="246">
        <v>191.66820000000001</v>
      </c>
      <c r="L139" s="246">
        <v>191.66820000000001</v>
      </c>
      <c r="M139" s="246">
        <v>191.66820000000001</v>
      </c>
      <c r="N139" s="245">
        <v>2300.0183999999999</v>
      </c>
      <c r="O139" s="246">
        <v>37.500300000000003</v>
      </c>
      <c r="P139" s="246">
        <v>37.500300000000003</v>
      </c>
      <c r="Q139" s="246">
        <v>37.500300000000003</v>
      </c>
      <c r="R139" s="246">
        <v>37.500300000000003</v>
      </c>
      <c r="S139" s="246">
        <v>37.500300000000003</v>
      </c>
      <c r="T139" s="246">
        <v>37.500300000000003</v>
      </c>
      <c r="U139" s="246">
        <v>37.500300000000003</v>
      </c>
      <c r="V139" s="246">
        <v>37.500300000000003</v>
      </c>
      <c r="W139" s="246">
        <v>37.500300000000003</v>
      </c>
      <c r="X139" s="246">
        <v>37.500300000000003</v>
      </c>
      <c r="Y139" s="246">
        <v>37.500300000000003</v>
      </c>
      <c r="Z139" s="246">
        <v>37.500300000000003</v>
      </c>
      <c r="AA139" s="245">
        <v>450.00360000000001</v>
      </c>
      <c r="AB139" s="246">
        <v>0</v>
      </c>
      <c r="AC139" s="246">
        <v>0</v>
      </c>
      <c r="AD139" s="246">
        <v>0</v>
      </c>
      <c r="AE139" s="246">
        <v>0</v>
      </c>
      <c r="AF139" s="246">
        <v>0</v>
      </c>
      <c r="AG139" s="246">
        <v>0</v>
      </c>
      <c r="AH139" s="246">
        <v>0</v>
      </c>
      <c r="AI139" s="246">
        <v>0</v>
      </c>
      <c r="AJ139" s="246">
        <v>0</v>
      </c>
      <c r="AK139" s="246">
        <v>0</v>
      </c>
      <c r="AL139" s="246">
        <v>0</v>
      </c>
      <c r="AM139" s="246">
        <v>0</v>
      </c>
      <c r="AN139" s="245">
        <v>0</v>
      </c>
      <c r="AO139" s="246">
        <v>0</v>
      </c>
      <c r="AP139" s="246">
        <v>0</v>
      </c>
      <c r="AQ139" s="246">
        <v>0</v>
      </c>
      <c r="AR139" s="246">
        <v>0</v>
      </c>
      <c r="AS139" s="246">
        <v>0</v>
      </c>
      <c r="AT139" s="246">
        <v>0</v>
      </c>
      <c r="AU139" s="246">
        <v>0</v>
      </c>
      <c r="AV139" s="246">
        <v>0</v>
      </c>
      <c r="AW139" s="246">
        <v>0</v>
      </c>
      <c r="AX139" s="246">
        <v>0</v>
      </c>
      <c r="AY139" s="246">
        <v>0</v>
      </c>
      <c r="AZ139" s="246">
        <v>0</v>
      </c>
      <c r="BA139" s="245">
        <v>0</v>
      </c>
    </row>
    <row r="140" spans="1:53" ht="15">
      <c r="A140" s="253" t="s">
        <v>1803</v>
      </c>
      <c r="B140" s="246">
        <v>0</v>
      </c>
      <c r="C140" s="246">
        <v>0</v>
      </c>
      <c r="D140" s="246">
        <v>0</v>
      </c>
      <c r="E140" s="246">
        <v>0</v>
      </c>
      <c r="F140" s="246">
        <v>0</v>
      </c>
      <c r="G140" s="246">
        <v>0</v>
      </c>
      <c r="H140" s="246">
        <v>0</v>
      </c>
      <c r="I140" s="246">
        <v>0</v>
      </c>
      <c r="J140" s="246">
        <v>0</v>
      </c>
      <c r="K140" s="246">
        <v>0</v>
      </c>
      <c r="L140" s="246">
        <v>0</v>
      </c>
      <c r="M140" s="246">
        <v>0</v>
      </c>
      <c r="N140" s="245">
        <v>0</v>
      </c>
      <c r="O140" s="246">
        <v>0</v>
      </c>
      <c r="P140" s="246">
        <v>0</v>
      </c>
      <c r="Q140" s="246">
        <v>0</v>
      </c>
      <c r="R140" s="246">
        <v>0</v>
      </c>
      <c r="S140" s="246">
        <v>0</v>
      </c>
      <c r="T140" s="246">
        <v>0</v>
      </c>
      <c r="U140" s="246">
        <v>0</v>
      </c>
      <c r="V140" s="246">
        <v>0</v>
      </c>
      <c r="W140" s="246">
        <v>0</v>
      </c>
      <c r="X140" s="246">
        <v>0</v>
      </c>
      <c r="Y140" s="246">
        <v>0</v>
      </c>
      <c r="Z140" s="246">
        <v>0</v>
      </c>
      <c r="AA140" s="245">
        <v>0</v>
      </c>
      <c r="AB140" s="246">
        <v>0</v>
      </c>
      <c r="AC140" s="246">
        <v>0</v>
      </c>
      <c r="AD140" s="246">
        <v>0</v>
      </c>
      <c r="AE140" s="246">
        <v>0</v>
      </c>
      <c r="AF140" s="246">
        <v>0</v>
      </c>
      <c r="AG140" s="246">
        <v>0</v>
      </c>
      <c r="AH140" s="246">
        <v>0</v>
      </c>
      <c r="AI140" s="246">
        <v>0</v>
      </c>
      <c r="AJ140" s="246">
        <v>0</v>
      </c>
      <c r="AK140" s="246">
        <v>0</v>
      </c>
      <c r="AL140" s="246">
        <v>0</v>
      </c>
      <c r="AM140" s="246">
        <v>0</v>
      </c>
      <c r="AN140" s="245">
        <v>0</v>
      </c>
      <c r="AO140" s="246">
        <v>0</v>
      </c>
      <c r="AP140" s="246">
        <v>0</v>
      </c>
      <c r="AQ140" s="246">
        <v>0</v>
      </c>
      <c r="AR140" s="246">
        <v>0</v>
      </c>
      <c r="AS140" s="246">
        <v>0</v>
      </c>
      <c r="AT140" s="246">
        <v>0</v>
      </c>
      <c r="AU140" s="246">
        <v>0</v>
      </c>
      <c r="AV140" s="246">
        <v>0</v>
      </c>
      <c r="AW140" s="246">
        <v>0</v>
      </c>
      <c r="AX140" s="246">
        <v>0</v>
      </c>
      <c r="AY140" s="246">
        <v>0</v>
      </c>
      <c r="AZ140" s="246">
        <v>0</v>
      </c>
      <c r="BA140" s="245">
        <v>0</v>
      </c>
    </row>
    <row r="141" spans="1:53" ht="15">
      <c r="A141" s="253" t="s">
        <v>1804</v>
      </c>
      <c r="B141" s="246">
        <v>0</v>
      </c>
      <c r="C141" s="246">
        <v>0</v>
      </c>
      <c r="D141" s="246">
        <v>0</v>
      </c>
      <c r="E141" s="246">
        <v>0</v>
      </c>
      <c r="F141" s="246">
        <v>0</v>
      </c>
      <c r="G141" s="246">
        <v>0</v>
      </c>
      <c r="H141" s="246">
        <v>0</v>
      </c>
      <c r="I141" s="246">
        <v>0</v>
      </c>
      <c r="J141" s="246">
        <v>0</v>
      </c>
      <c r="K141" s="246">
        <v>0</v>
      </c>
      <c r="L141" s="246">
        <v>0</v>
      </c>
      <c r="M141" s="246">
        <v>0</v>
      </c>
      <c r="N141" s="245">
        <v>0</v>
      </c>
      <c r="O141" s="246">
        <v>0</v>
      </c>
      <c r="P141" s="246">
        <v>0</v>
      </c>
      <c r="Q141" s="246">
        <v>0</v>
      </c>
      <c r="R141" s="246">
        <v>0</v>
      </c>
      <c r="S141" s="246">
        <v>0</v>
      </c>
      <c r="T141" s="246">
        <v>0</v>
      </c>
      <c r="U141" s="246">
        <v>0</v>
      </c>
      <c r="V141" s="246">
        <v>0</v>
      </c>
      <c r="W141" s="246">
        <v>0</v>
      </c>
      <c r="X141" s="246">
        <v>0</v>
      </c>
      <c r="Y141" s="246">
        <v>0</v>
      </c>
      <c r="Z141" s="246">
        <v>0</v>
      </c>
      <c r="AA141" s="245">
        <v>0</v>
      </c>
      <c r="AB141" s="246">
        <v>0</v>
      </c>
      <c r="AC141" s="246">
        <v>0</v>
      </c>
      <c r="AD141" s="246">
        <v>0</v>
      </c>
      <c r="AE141" s="246">
        <v>0</v>
      </c>
      <c r="AF141" s="246">
        <v>0</v>
      </c>
      <c r="AG141" s="246">
        <v>0</v>
      </c>
      <c r="AH141" s="246">
        <v>0</v>
      </c>
      <c r="AI141" s="246">
        <v>0</v>
      </c>
      <c r="AJ141" s="246">
        <v>0</v>
      </c>
      <c r="AK141" s="246">
        <v>0</v>
      </c>
      <c r="AL141" s="246">
        <v>0</v>
      </c>
      <c r="AM141" s="246">
        <v>0</v>
      </c>
      <c r="AN141" s="245">
        <v>0</v>
      </c>
      <c r="AO141" s="246">
        <v>0</v>
      </c>
      <c r="AP141" s="246">
        <v>0</v>
      </c>
      <c r="AQ141" s="246">
        <v>0</v>
      </c>
      <c r="AR141" s="246">
        <v>0</v>
      </c>
      <c r="AS141" s="246">
        <v>0</v>
      </c>
      <c r="AT141" s="246">
        <v>0</v>
      </c>
      <c r="AU141" s="246">
        <v>0</v>
      </c>
      <c r="AV141" s="246">
        <v>0</v>
      </c>
      <c r="AW141" s="246">
        <v>0</v>
      </c>
      <c r="AX141" s="246">
        <v>0</v>
      </c>
      <c r="AY141" s="246">
        <v>0</v>
      </c>
      <c r="AZ141" s="246">
        <v>0</v>
      </c>
      <c r="BA141" s="245">
        <v>0</v>
      </c>
    </row>
    <row r="142" spans="1:53" ht="15">
      <c r="A142" s="253" t="s">
        <v>1805</v>
      </c>
      <c r="B142" s="246">
        <v>70558.566999999995</v>
      </c>
      <c r="C142" s="246">
        <v>70558.566999999995</v>
      </c>
      <c r="D142" s="246">
        <v>70558.566999999995</v>
      </c>
      <c r="E142" s="246">
        <v>70558.566999999995</v>
      </c>
      <c r="F142" s="246">
        <v>70558.566999999995</v>
      </c>
      <c r="G142" s="246">
        <v>70558.566999999995</v>
      </c>
      <c r="H142" s="246">
        <v>70558.566999999995</v>
      </c>
      <c r="I142" s="246">
        <v>70558.566999999995</v>
      </c>
      <c r="J142" s="246">
        <v>70558.566999999995</v>
      </c>
      <c r="K142" s="246">
        <v>70558.566999999995</v>
      </c>
      <c r="L142" s="246">
        <v>70558.566999999995</v>
      </c>
      <c r="M142" s="246">
        <v>70558.566999999995</v>
      </c>
      <c r="N142" s="245">
        <v>846702.804</v>
      </c>
      <c r="O142" s="246">
        <v>53619.746599999999</v>
      </c>
      <c r="P142" s="246">
        <v>53619.746599999999</v>
      </c>
      <c r="Q142" s="246">
        <v>53619.746599999999</v>
      </c>
      <c r="R142" s="246">
        <v>53619.746599999999</v>
      </c>
      <c r="S142" s="246">
        <v>53619.746599999999</v>
      </c>
      <c r="T142" s="246">
        <v>53619.746599999999</v>
      </c>
      <c r="U142" s="246">
        <v>53619.746599999999</v>
      </c>
      <c r="V142" s="246">
        <v>53619.746599999999</v>
      </c>
      <c r="W142" s="246">
        <v>53619.746599999999</v>
      </c>
      <c r="X142" s="246">
        <v>53619.746599999999</v>
      </c>
      <c r="Y142" s="246">
        <v>53619.746599999999</v>
      </c>
      <c r="Z142" s="246">
        <v>53619.746599999999</v>
      </c>
      <c r="AA142" s="245">
        <v>643436.95920000004</v>
      </c>
      <c r="AB142" s="246">
        <v>387230</v>
      </c>
      <c r="AC142" s="246">
        <v>387230</v>
      </c>
      <c r="AD142" s="246">
        <v>387230</v>
      </c>
      <c r="AE142" s="246">
        <v>387230</v>
      </c>
      <c r="AF142" s="246">
        <v>387230</v>
      </c>
      <c r="AG142" s="246">
        <v>387230</v>
      </c>
      <c r="AH142" s="246">
        <v>387230</v>
      </c>
      <c r="AI142" s="246">
        <v>387230</v>
      </c>
      <c r="AJ142" s="246">
        <v>387230</v>
      </c>
      <c r="AK142" s="246">
        <v>387230</v>
      </c>
      <c r="AL142" s="246">
        <v>387230</v>
      </c>
      <c r="AM142" s="246">
        <v>387230</v>
      </c>
      <c r="AN142" s="245">
        <v>4646760</v>
      </c>
      <c r="AO142" s="246">
        <v>95000</v>
      </c>
      <c r="AP142" s="246">
        <v>95000</v>
      </c>
      <c r="AQ142" s="246">
        <v>95000</v>
      </c>
      <c r="AR142" s="246">
        <v>95000</v>
      </c>
      <c r="AS142" s="246">
        <v>95000</v>
      </c>
      <c r="AT142" s="246">
        <v>95000</v>
      </c>
      <c r="AU142" s="246">
        <v>95000</v>
      </c>
      <c r="AV142" s="246">
        <v>95000</v>
      </c>
      <c r="AW142" s="246">
        <v>95000</v>
      </c>
      <c r="AX142" s="246">
        <v>95000</v>
      </c>
      <c r="AY142" s="246">
        <v>95000</v>
      </c>
      <c r="AZ142" s="246">
        <v>95000</v>
      </c>
      <c r="BA142" s="245">
        <v>1140000</v>
      </c>
    </row>
    <row r="143" spans="1:53" ht="15">
      <c r="A143" s="253" t="s">
        <v>1806</v>
      </c>
      <c r="B143" s="246">
        <v>0</v>
      </c>
      <c r="C143" s="246">
        <v>0</v>
      </c>
      <c r="D143" s="246">
        <v>0</v>
      </c>
      <c r="E143" s="246">
        <v>0</v>
      </c>
      <c r="F143" s="246">
        <v>0</v>
      </c>
      <c r="G143" s="246">
        <v>0</v>
      </c>
      <c r="H143" s="246">
        <v>0</v>
      </c>
      <c r="I143" s="246">
        <v>0</v>
      </c>
      <c r="J143" s="246">
        <v>0</v>
      </c>
      <c r="K143" s="246">
        <v>0</v>
      </c>
      <c r="L143" s="246">
        <v>0</v>
      </c>
      <c r="M143" s="246">
        <v>0</v>
      </c>
      <c r="N143" s="245">
        <v>0</v>
      </c>
      <c r="O143" s="246">
        <v>0</v>
      </c>
      <c r="P143" s="246">
        <v>0</v>
      </c>
      <c r="Q143" s="246">
        <v>0</v>
      </c>
      <c r="R143" s="246">
        <v>0</v>
      </c>
      <c r="S143" s="246">
        <v>0</v>
      </c>
      <c r="T143" s="246">
        <v>0</v>
      </c>
      <c r="U143" s="246">
        <v>0</v>
      </c>
      <c r="V143" s="246">
        <v>0</v>
      </c>
      <c r="W143" s="246">
        <v>0</v>
      </c>
      <c r="X143" s="246">
        <v>0</v>
      </c>
      <c r="Y143" s="246">
        <v>0</v>
      </c>
      <c r="Z143" s="246">
        <v>0</v>
      </c>
      <c r="AA143" s="245">
        <v>0</v>
      </c>
      <c r="AB143" s="246">
        <v>0</v>
      </c>
      <c r="AC143" s="246">
        <v>0</v>
      </c>
      <c r="AD143" s="246">
        <v>0</v>
      </c>
      <c r="AE143" s="246">
        <v>0</v>
      </c>
      <c r="AF143" s="246">
        <v>0</v>
      </c>
      <c r="AG143" s="246">
        <v>0</v>
      </c>
      <c r="AH143" s="246">
        <v>0</v>
      </c>
      <c r="AI143" s="246">
        <v>0</v>
      </c>
      <c r="AJ143" s="246">
        <v>0</v>
      </c>
      <c r="AK143" s="246">
        <v>0</v>
      </c>
      <c r="AL143" s="246">
        <v>0</v>
      </c>
      <c r="AM143" s="246">
        <v>0</v>
      </c>
      <c r="AN143" s="245">
        <v>0</v>
      </c>
      <c r="AO143" s="246">
        <v>0</v>
      </c>
      <c r="AP143" s="246">
        <v>0</v>
      </c>
      <c r="AQ143" s="246">
        <v>0</v>
      </c>
      <c r="AR143" s="246">
        <v>0</v>
      </c>
      <c r="AS143" s="246">
        <v>0</v>
      </c>
      <c r="AT143" s="246">
        <v>0</v>
      </c>
      <c r="AU143" s="246">
        <v>0</v>
      </c>
      <c r="AV143" s="246">
        <v>0</v>
      </c>
      <c r="AW143" s="246">
        <v>0</v>
      </c>
      <c r="AX143" s="246">
        <v>0</v>
      </c>
      <c r="AY143" s="246">
        <v>0</v>
      </c>
      <c r="AZ143" s="246">
        <v>0</v>
      </c>
      <c r="BA143" s="245">
        <v>0</v>
      </c>
    </row>
    <row r="144" spans="1:53" ht="15">
      <c r="A144" s="253" t="s">
        <v>1807</v>
      </c>
      <c r="B144" s="246">
        <v>-50962.481395198367</v>
      </c>
      <c r="C144" s="246">
        <v>-50890.533582103431</v>
      </c>
      <c r="D144" s="246">
        <v>-54148.008148602879</v>
      </c>
      <c r="E144" s="246">
        <v>-51492.641007752107</v>
      </c>
      <c r="F144" s="246">
        <v>-51885.397595885079</v>
      </c>
      <c r="G144" s="246">
        <v>-50973.050578579794</v>
      </c>
      <c r="H144" s="246">
        <v>-49209.051811398174</v>
      </c>
      <c r="I144" s="246">
        <v>-48258.165980295802</v>
      </c>
      <c r="J144" s="246">
        <v>-50046.324365339271</v>
      </c>
      <c r="K144" s="246">
        <v>-50362.848611416375</v>
      </c>
      <c r="L144" s="246">
        <v>-50260.05313521505</v>
      </c>
      <c r="M144" s="246">
        <v>-52691.608420062112</v>
      </c>
      <c r="N144" s="245">
        <v>-611180.16463184834</v>
      </c>
      <c r="O144" s="246">
        <v>-29125.515671868518</v>
      </c>
      <c r="P144" s="246">
        <v>-28960.024474075228</v>
      </c>
      <c r="Q144" s="246">
        <v>-27826.441579191749</v>
      </c>
      <c r="R144" s="246">
        <v>-29125.632387729413</v>
      </c>
      <c r="S144" s="246">
        <v>-28873.413206673365</v>
      </c>
      <c r="T144" s="246">
        <v>-27904.984021546145</v>
      </c>
      <c r="U144" s="246">
        <v>-28798.446556361047</v>
      </c>
      <c r="V144" s="246">
        <v>-29045.960175416425</v>
      </c>
      <c r="W144" s="246">
        <v>-27905.14350502066</v>
      </c>
      <c r="X144" s="246">
        <v>-29128.00795022599</v>
      </c>
      <c r="Y144" s="246">
        <v>-28705.18499002673</v>
      </c>
      <c r="Z144" s="246">
        <v>-28016.933134233073</v>
      </c>
      <c r="AA144" s="245">
        <v>-343415.68765236833</v>
      </c>
      <c r="AB144" s="246">
        <v>0</v>
      </c>
      <c r="AC144" s="246">
        <v>0</v>
      </c>
      <c r="AD144" s="246">
        <v>0</v>
      </c>
      <c r="AE144" s="246">
        <v>0</v>
      </c>
      <c r="AF144" s="246">
        <v>0</v>
      </c>
      <c r="AG144" s="246">
        <v>0</v>
      </c>
      <c r="AH144" s="246">
        <v>0</v>
      </c>
      <c r="AI144" s="246">
        <v>0</v>
      </c>
      <c r="AJ144" s="246">
        <v>0</v>
      </c>
      <c r="AK144" s="246">
        <v>0</v>
      </c>
      <c r="AL144" s="246">
        <v>0</v>
      </c>
      <c r="AM144" s="246">
        <v>0</v>
      </c>
      <c r="AN144" s="245">
        <v>0</v>
      </c>
      <c r="AO144" s="246">
        <v>0</v>
      </c>
      <c r="AP144" s="246">
        <v>0</v>
      </c>
      <c r="AQ144" s="246">
        <v>0</v>
      </c>
      <c r="AR144" s="246">
        <v>0</v>
      </c>
      <c r="AS144" s="246">
        <v>0</v>
      </c>
      <c r="AT144" s="246">
        <v>0</v>
      </c>
      <c r="AU144" s="246">
        <v>0</v>
      </c>
      <c r="AV144" s="246">
        <v>0</v>
      </c>
      <c r="AW144" s="246">
        <v>0</v>
      </c>
      <c r="AX144" s="246">
        <v>0</v>
      </c>
      <c r="AY144" s="246">
        <v>0</v>
      </c>
      <c r="AZ144" s="246">
        <v>0</v>
      </c>
      <c r="BA144" s="245">
        <v>0</v>
      </c>
    </row>
    <row r="145" spans="1:53" ht="15">
      <c r="A145" s="253" t="s">
        <v>1808</v>
      </c>
      <c r="B145" s="246">
        <v>612</v>
      </c>
      <c r="C145" s="246">
        <v>612</v>
      </c>
      <c r="D145" s="246">
        <v>612</v>
      </c>
      <c r="E145" s="246">
        <v>612</v>
      </c>
      <c r="F145" s="246">
        <v>612</v>
      </c>
      <c r="G145" s="246">
        <v>612</v>
      </c>
      <c r="H145" s="246">
        <v>612</v>
      </c>
      <c r="I145" s="246">
        <v>612</v>
      </c>
      <c r="J145" s="246">
        <v>611</v>
      </c>
      <c r="K145" s="246">
        <v>611</v>
      </c>
      <c r="L145" s="246">
        <v>611</v>
      </c>
      <c r="M145" s="246">
        <v>611</v>
      </c>
      <c r="N145" s="245">
        <v>7340</v>
      </c>
      <c r="O145" s="246">
        <v>0</v>
      </c>
      <c r="P145" s="246">
        <v>0</v>
      </c>
      <c r="Q145" s="246">
        <v>0</v>
      </c>
      <c r="R145" s="246">
        <v>0</v>
      </c>
      <c r="S145" s="246">
        <v>0</v>
      </c>
      <c r="T145" s="246">
        <v>0</v>
      </c>
      <c r="U145" s="246">
        <v>0</v>
      </c>
      <c r="V145" s="246">
        <v>0</v>
      </c>
      <c r="W145" s="246">
        <v>0</v>
      </c>
      <c r="X145" s="246">
        <v>0</v>
      </c>
      <c r="Y145" s="246">
        <v>0</v>
      </c>
      <c r="Z145" s="246">
        <v>0</v>
      </c>
      <c r="AA145" s="245">
        <v>0</v>
      </c>
      <c r="AB145" s="246">
        <v>3300</v>
      </c>
      <c r="AC145" s="246">
        <v>3300</v>
      </c>
      <c r="AD145" s="246">
        <v>3300</v>
      </c>
      <c r="AE145" s="246">
        <v>3300</v>
      </c>
      <c r="AF145" s="246">
        <v>3300</v>
      </c>
      <c r="AG145" s="246">
        <v>3300</v>
      </c>
      <c r="AH145" s="246">
        <v>3300</v>
      </c>
      <c r="AI145" s="246">
        <v>3300</v>
      </c>
      <c r="AJ145" s="246">
        <v>3300</v>
      </c>
      <c r="AK145" s="246">
        <v>3300</v>
      </c>
      <c r="AL145" s="246">
        <v>3300</v>
      </c>
      <c r="AM145" s="246">
        <v>3300</v>
      </c>
      <c r="AN145" s="245">
        <v>39600</v>
      </c>
      <c r="AO145" s="246">
        <v>0</v>
      </c>
      <c r="AP145" s="246">
        <v>0</v>
      </c>
      <c r="AQ145" s="246">
        <v>0</v>
      </c>
      <c r="AR145" s="246">
        <v>0</v>
      </c>
      <c r="AS145" s="246">
        <v>0</v>
      </c>
      <c r="AT145" s="246">
        <v>0</v>
      </c>
      <c r="AU145" s="246">
        <v>0</v>
      </c>
      <c r="AV145" s="246">
        <v>0</v>
      </c>
      <c r="AW145" s="246">
        <v>0</v>
      </c>
      <c r="AX145" s="246">
        <v>0</v>
      </c>
      <c r="AY145" s="246">
        <v>0</v>
      </c>
      <c r="AZ145" s="246">
        <v>0</v>
      </c>
      <c r="BA145" s="245">
        <v>0</v>
      </c>
    </row>
    <row r="146" spans="1:53" ht="15">
      <c r="A146" s="253" t="s">
        <v>1809</v>
      </c>
      <c r="B146" s="246">
        <v>56386.33</v>
      </c>
      <c r="C146" s="246">
        <v>43236.33</v>
      </c>
      <c r="D146" s="246">
        <v>43432.33</v>
      </c>
      <c r="E146" s="246">
        <v>42919.33</v>
      </c>
      <c r="F146" s="246">
        <v>43753.33</v>
      </c>
      <c r="G146" s="246">
        <v>52822.33</v>
      </c>
      <c r="H146" s="246">
        <v>45320.33</v>
      </c>
      <c r="I146" s="246">
        <v>44687.33</v>
      </c>
      <c r="J146" s="246">
        <v>45039.33</v>
      </c>
      <c r="K146" s="246">
        <v>43648.33</v>
      </c>
      <c r="L146" s="246">
        <v>44839.33</v>
      </c>
      <c r="M146" s="246">
        <v>45338.33</v>
      </c>
      <c r="N146" s="245">
        <v>551422.96</v>
      </c>
      <c r="O146" s="246">
        <v>3333.33</v>
      </c>
      <c r="P146" s="246">
        <v>3333.33</v>
      </c>
      <c r="Q146" s="246">
        <v>3333.33</v>
      </c>
      <c r="R146" s="246">
        <v>3333.33</v>
      </c>
      <c r="S146" s="246">
        <v>3333.33</v>
      </c>
      <c r="T146" s="246">
        <v>3333.33</v>
      </c>
      <c r="U146" s="246">
        <v>3333.33</v>
      </c>
      <c r="V146" s="246">
        <v>3333.33</v>
      </c>
      <c r="W146" s="246">
        <v>3333.33</v>
      </c>
      <c r="X146" s="246">
        <v>3333.33</v>
      </c>
      <c r="Y146" s="246">
        <v>3333.33</v>
      </c>
      <c r="Z146" s="246">
        <v>3333.33</v>
      </c>
      <c r="AA146" s="245">
        <v>39999.96</v>
      </c>
      <c r="AB146" s="246">
        <v>64013</v>
      </c>
      <c r="AC146" s="246">
        <v>62569</v>
      </c>
      <c r="AD146" s="246">
        <v>75058.8</v>
      </c>
      <c r="AE146" s="246">
        <v>62013</v>
      </c>
      <c r="AF146" s="246">
        <v>62013</v>
      </c>
      <c r="AG146" s="246">
        <v>71058.8</v>
      </c>
      <c r="AH146" s="246">
        <v>62382.04</v>
      </c>
      <c r="AI146" s="246">
        <v>62013</v>
      </c>
      <c r="AJ146" s="246">
        <v>71058.8</v>
      </c>
      <c r="AK146" s="246">
        <v>62013</v>
      </c>
      <c r="AL146" s="246">
        <v>62011</v>
      </c>
      <c r="AM146" s="246">
        <v>70700.800000000003</v>
      </c>
      <c r="AN146" s="245">
        <v>786904.24</v>
      </c>
      <c r="AO146" s="246">
        <v>55958</v>
      </c>
      <c r="AP146" s="246">
        <v>55833</v>
      </c>
      <c r="AQ146" s="246">
        <v>55833</v>
      </c>
      <c r="AR146" s="246">
        <v>55958</v>
      </c>
      <c r="AS146" s="246">
        <v>55833</v>
      </c>
      <c r="AT146" s="246">
        <v>55833</v>
      </c>
      <c r="AU146" s="246">
        <v>55958</v>
      </c>
      <c r="AV146" s="246">
        <v>55833</v>
      </c>
      <c r="AW146" s="246">
        <v>55833</v>
      </c>
      <c r="AX146" s="246">
        <v>55958</v>
      </c>
      <c r="AY146" s="246">
        <v>55833</v>
      </c>
      <c r="AZ146" s="246">
        <v>55837</v>
      </c>
      <c r="BA146" s="245">
        <v>670500</v>
      </c>
    </row>
    <row r="147" spans="1:53" ht="15">
      <c r="A147" s="253" t="s">
        <v>1810</v>
      </c>
      <c r="B147" s="246">
        <v>0</v>
      </c>
      <c r="C147" s="246">
        <v>0</v>
      </c>
      <c r="D147" s="246">
        <v>0</v>
      </c>
      <c r="E147" s="246">
        <v>0</v>
      </c>
      <c r="F147" s="246">
        <v>0</v>
      </c>
      <c r="G147" s="246">
        <v>0</v>
      </c>
      <c r="H147" s="246">
        <v>0</v>
      </c>
      <c r="I147" s="246">
        <v>0</v>
      </c>
      <c r="J147" s="246">
        <v>0</v>
      </c>
      <c r="K147" s="246">
        <v>0</v>
      </c>
      <c r="L147" s="246">
        <v>0</v>
      </c>
      <c r="M147" s="246">
        <v>0</v>
      </c>
      <c r="N147" s="245">
        <v>0</v>
      </c>
      <c r="O147" s="246">
        <v>0</v>
      </c>
      <c r="P147" s="246">
        <v>0</v>
      </c>
      <c r="Q147" s="246">
        <v>0</v>
      </c>
      <c r="R147" s="246">
        <v>0</v>
      </c>
      <c r="S147" s="246">
        <v>0</v>
      </c>
      <c r="T147" s="246">
        <v>0</v>
      </c>
      <c r="U147" s="246">
        <v>0</v>
      </c>
      <c r="V147" s="246">
        <v>0</v>
      </c>
      <c r="W147" s="246">
        <v>0</v>
      </c>
      <c r="X147" s="246">
        <v>0</v>
      </c>
      <c r="Y147" s="246">
        <v>0</v>
      </c>
      <c r="Z147" s="246">
        <v>0</v>
      </c>
      <c r="AA147" s="245">
        <v>0</v>
      </c>
      <c r="AB147" s="246">
        <v>0</v>
      </c>
      <c r="AC147" s="246">
        <v>0</v>
      </c>
      <c r="AD147" s="246">
        <v>0</v>
      </c>
      <c r="AE147" s="246">
        <v>0</v>
      </c>
      <c r="AF147" s="246">
        <v>0</v>
      </c>
      <c r="AG147" s="246">
        <v>0</v>
      </c>
      <c r="AH147" s="246">
        <v>0</v>
      </c>
      <c r="AI147" s="246">
        <v>0</v>
      </c>
      <c r="AJ147" s="246">
        <v>0</v>
      </c>
      <c r="AK147" s="246">
        <v>0</v>
      </c>
      <c r="AL147" s="246">
        <v>0</v>
      </c>
      <c r="AM147" s="246">
        <v>0</v>
      </c>
      <c r="AN147" s="245">
        <v>0</v>
      </c>
      <c r="AO147" s="246">
        <v>0</v>
      </c>
      <c r="AP147" s="246">
        <v>0</v>
      </c>
      <c r="AQ147" s="246">
        <v>0</v>
      </c>
      <c r="AR147" s="246">
        <v>0</v>
      </c>
      <c r="AS147" s="246">
        <v>0</v>
      </c>
      <c r="AT147" s="246">
        <v>0</v>
      </c>
      <c r="AU147" s="246">
        <v>0</v>
      </c>
      <c r="AV147" s="246">
        <v>0</v>
      </c>
      <c r="AW147" s="246">
        <v>0</v>
      </c>
      <c r="AX147" s="246">
        <v>0</v>
      </c>
      <c r="AY147" s="246">
        <v>0</v>
      </c>
      <c r="AZ147" s="246">
        <v>0</v>
      </c>
      <c r="BA147" s="245">
        <v>0</v>
      </c>
    </row>
    <row r="148" spans="1:53" ht="15">
      <c r="A148" s="253" t="s">
        <v>1811</v>
      </c>
      <c r="B148" s="246">
        <v>0</v>
      </c>
      <c r="C148" s="246">
        <v>0</v>
      </c>
      <c r="D148" s="246">
        <v>0</v>
      </c>
      <c r="E148" s="246">
        <v>0</v>
      </c>
      <c r="F148" s="246">
        <v>0</v>
      </c>
      <c r="G148" s="246">
        <v>0</v>
      </c>
      <c r="H148" s="246">
        <v>0</v>
      </c>
      <c r="I148" s="246">
        <v>0</v>
      </c>
      <c r="J148" s="246">
        <v>0</v>
      </c>
      <c r="K148" s="246">
        <v>0</v>
      </c>
      <c r="L148" s="246">
        <v>0</v>
      </c>
      <c r="M148" s="246">
        <v>0</v>
      </c>
      <c r="N148" s="245">
        <v>0</v>
      </c>
      <c r="O148" s="246">
        <v>0</v>
      </c>
      <c r="P148" s="246">
        <v>0</v>
      </c>
      <c r="Q148" s="246">
        <v>0</v>
      </c>
      <c r="R148" s="246">
        <v>0</v>
      </c>
      <c r="S148" s="246">
        <v>0</v>
      </c>
      <c r="T148" s="246">
        <v>0</v>
      </c>
      <c r="U148" s="246">
        <v>0</v>
      </c>
      <c r="V148" s="246">
        <v>0</v>
      </c>
      <c r="W148" s="246">
        <v>0</v>
      </c>
      <c r="X148" s="246">
        <v>0</v>
      </c>
      <c r="Y148" s="246">
        <v>0</v>
      </c>
      <c r="Z148" s="246">
        <v>0</v>
      </c>
      <c r="AA148" s="245">
        <v>0</v>
      </c>
      <c r="AB148" s="246">
        <v>0</v>
      </c>
      <c r="AC148" s="246">
        <v>0</v>
      </c>
      <c r="AD148" s="246">
        <v>0</v>
      </c>
      <c r="AE148" s="246">
        <v>0</v>
      </c>
      <c r="AF148" s="246">
        <v>0</v>
      </c>
      <c r="AG148" s="246">
        <v>0</v>
      </c>
      <c r="AH148" s="246">
        <v>0</v>
      </c>
      <c r="AI148" s="246">
        <v>0</v>
      </c>
      <c r="AJ148" s="246">
        <v>0</v>
      </c>
      <c r="AK148" s="246">
        <v>0</v>
      </c>
      <c r="AL148" s="246">
        <v>0</v>
      </c>
      <c r="AM148" s="246">
        <v>0</v>
      </c>
      <c r="AN148" s="245">
        <v>0</v>
      </c>
      <c r="AO148" s="246">
        <v>0</v>
      </c>
      <c r="AP148" s="246">
        <v>0</v>
      </c>
      <c r="AQ148" s="246">
        <v>0</v>
      </c>
      <c r="AR148" s="246">
        <v>0</v>
      </c>
      <c r="AS148" s="246">
        <v>0</v>
      </c>
      <c r="AT148" s="246">
        <v>0</v>
      </c>
      <c r="AU148" s="246">
        <v>0</v>
      </c>
      <c r="AV148" s="246">
        <v>0</v>
      </c>
      <c r="AW148" s="246">
        <v>0</v>
      </c>
      <c r="AX148" s="246">
        <v>0</v>
      </c>
      <c r="AY148" s="246">
        <v>0</v>
      </c>
      <c r="AZ148" s="246">
        <v>0</v>
      </c>
      <c r="BA148" s="245">
        <v>0</v>
      </c>
    </row>
    <row r="149" spans="1:53" ht="15">
      <c r="A149" s="253" t="s">
        <v>1812</v>
      </c>
      <c r="B149" s="246">
        <v>0</v>
      </c>
      <c r="C149" s="246">
        <v>0</v>
      </c>
      <c r="D149" s="246">
        <v>0</v>
      </c>
      <c r="E149" s="246">
        <v>0</v>
      </c>
      <c r="F149" s="246">
        <v>0</v>
      </c>
      <c r="G149" s="246">
        <v>0</v>
      </c>
      <c r="H149" s="246">
        <v>8400</v>
      </c>
      <c r="I149" s="246">
        <v>0</v>
      </c>
      <c r="J149" s="246">
        <v>0</v>
      </c>
      <c r="K149" s="246">
        <v>0</v>
      </c>
      <c r="L149" s="246">
        <v>0</v>
      </c>
      <c r="M149" s="246">
        <v>0</v>
      </c>
      <c r="N149" s="245">
        <v>8400</v>
      </c>
      <c r="O149" s="246">
        <v>0</v>
      </c>
      <c r="P149" s="246">
        <v>0</v>
      </c>
      <c r="Q149" s="246">
        <v>0</v>
      </c>
      <c r="R149" s="246">
        <v>0</v>
      </c>
      <c r="S149" s="246">
        <v>0</v>
      </c>
      <c r="T149" s="246">
        <v>0</v>
      </c>
      <c r="U149" s="246">
        <v>0</v>
      </c>
      <c r="V149" s="246">
        <v>0</v>
      </c>
      <c r="W149" s="246">
        <v>0</v>
      </c>
      <c r="X149" s="246">
        <v>0</v>
      </c>
      <c r="Y149" s="246">
        <v>0</v>
      </c>
      <c r="Z149" s="246">
        <v>0</v>
      </c>
      <c r="AA149" s="245">
        <v>0</v>
      </c>
      <c r="AB149" s="246">
        <v>0</v>
      </c>
      <c r="AC149" s="246">
        <v>0</v>
      </c>
      <c r="AD149" s="246">
        <v>0</v>
      </c>
      <c r="AE149" s="246">
        <v>0</v>
      </c>
      <c r="AF149" s="246">
        <v>0</v>
      </c>
      <c r="AG149" s="246">
        <v>0</v>
      </c>
      <c r="AH149" s="246">
        <v>0</v>
      </c>
      <c r="AI149" s="246">
        <v>0</v>
      </c>
      <c r="AJ149" s="246">
        <v>0</v>
      </c>
      <c r="AK149" s="246">
        <v>0</v>
      </c>
      <c r="AL149" s="246">
        <v>0</v>
      </c>
      <c r="AM149" s="246">
        <v>0</v>
      </c>
      <c r="AN149" s="245">
        <v>0</v>
      </c>
      <c r="AO149" s="246">
        <v>0</v>
      </c>
      <c r="AP149" s="246">
        <v>0</v>
      </c>
      <c r="AQ149" s="246">
        <v>0</v>
      </c>
      <c r="AR149" s="246">
        <v>0</v>
      </c>
      <c r="AS149" s="246">
        <v>0</v>
      </c>
      <c r="AT149" s="246">
        <v>0</v>
      </c>
      <c r="AU149" s="246">
        <v>0</v>
      </c>
      <c r="AV149" s="246">
        <v>0</v>
      </c>
      <c r="AW149" s="246">
        <v>0</v>
      </c>
      <c r="AX149" s="246">
        <v>0</v>
      </c>
      <c r="AY149" s="246">
        <v>0</v>
      </c>
      <c r="AZ149" s="246">
        <v>0</v>
      </c>
      <c r="BA149" s="245">
        <v>0</v>
      </c>
    </row>
    <row r="150" spans="1:53" ht="15">
      <c r="A150" s="253" t="s">
        <v>1813</v>
      </c>
      <c r="B150" s="246">
        <v>0</v>
      </c>
      <c r="C150" s="246">
        <v>0</v>
      </c>
      <c r="D150" s="246">
        <v>0</v>
      </c>
      <c r="E150" s="246">
        <v>0</v>
      </c>
      <c r="F150" s="246">
        <v>0</v>
      </c>
      <c r="G150" s="246">
        <v>0</v>
      </c>
      <c r="H150" s="246">
        <v>0</v>
      </c>
      <c r="I150" s="246">
        <v>0</v>
      </c>
      <c r="J150" s="246">
        <v>0</v>
      </c>
      <c r="K150" s="246">
        <v>0</v>
      </c>
      <c r="L150" s="246">
        <v>0</v>
      </c>
      <c r="M150" s="246">
        <v>0</v>
      </c>
      <c r="N150" s="245">
        <v>0</v>
      </c>
      <c r="O150" s="246">
        <v>0</v>
      </c>
      <c r="P150" s="246">
        <v>0</v>
      </c>
      <c r="Q150" s="246">
        <v>0</v>
      </c>
      <c r="R150" s="246">
        <v>0</v>
      </c>
      <c r="S150" s="246">
        <v>0</v>
      </c>
      <c r="T150" s="246">
        <v>0</v>
      </c>
      <c r="U150" s="246">
        <v>0</v>
      </c>
      <c r="V150" s="246">
        <v>0</v>
      </c>
      <c r="W150" s="246">
        <v>0</v>
      </c>
      <c r="X150" s="246">
        <v>0</v>
      </c>
      <c r="Y150" s="246">
        <v>0</v>
      </c>
      <c r="Z150" s="246">
        <v>0</v>
      </c>
      <c r="AA150" s="245">
        <v>0</v>
      </c>
      <c r="AB150" s="246">
        <v>0</v>
      </c>
      <c r="AC150" s="246">
        <v>0</v>
      </c>
      <c r="AD150" s="246">
        <v>0</v>
      </c>
      <c r="AE150" s="246">
        <v>0</v>
      </c>
      <c r="AF150" s="246">
        <v>0</v>
      </c>
      <c r="AG150" s="246">
        <v>0</v>
      </c>
      <c r="AH150" s="246">
        <v>0</v>
      </c>
      <c r="AI150" s="246">
        <v>0</v>
      </c>
      <c r="AJ150" s="246">
        <v>0</v>
      </c>
      <c r="AK150" s="246">
        <v>0</v>
      </c>
      <c r="AL150" s="246">
        <v>0</v>
      </c>
      <c r="AM150" s="246">
        <v>0</v>
      </c>
      <c r="AN150" s="245">
        <v>0</v>
      </c>
      <c r="AO150" s="246">
        <v>0</v>
      </c>
      <c r="AP150" s="246">
        <v>0</v>
      </c>
      <c r="AQ150" s="246">
        <v>0</v>
      </c>
      <c r="AR150" s="246">
        <v>0</v>
      </c>
      <c r="AS150" s="246">
        <v>0</v>
      </c>
      <c r="AT150" s="246">
        <v>0</v>
      </c>
      <c r="AU150" s="246">
        <v>0</v>
      </c>
      <c r="AV150" s="246">
        <v>0</v>
      </c>
      <c r="AW150" s="246">
        <v>0</v>
      </c>
      <c r="AX150" s="246">
        <v>0</v>
      </c>
      <c r="AY150" s="246">
        <v>0</v>
      </c>
      <c r="AZ150" s="246">
        <v>0</v>
      </c>
      <c r="BA150" s="245">
        <v>0</v>
      </c>
    </row>
    <row r="151" spans="1:53" ht="15">
      <c r="A151" s="253" t="s">
        <v>1814</v>
      </c>
      <c r="B151" s="246">
        <v>0</v>
      </c>
      <c r="C151" s="246">
        <v>0</v>
      </c>
      <c r="D151" s="246">
        <v>0</v>
      </c>
      <c r="E151" s="246">
        <v>0</v>
      </c>
      <c r="F151" s="246">
        <v>0</v>
      </c>
      <c r="G151" s="246">
        <v>0</v>
      </c>
      <c r="H151" s="246">
        <v>0</v>
      </c>
      <c r="I151" s="246">
        <v>0</v>
      </c>
      <c r="J151" s="246">
        <v>0</v>
      </c>
      <c r="K151" s="246">
        <v>0</v>
      </c>
      <c r="L151" s="246">
        <v>0</v>
      </c>
      <c r="M151" s="246">
        <v>0</v>
      </c>
      <c r="N151" s="245">
        <v>0</v>
      </c>
      <c r="O151" s="246">
        <v>0</v>
      </c>
      <c r="P151" s="246">
        <v>0</v>
      </c>
      <c r="Q151" s="246">
        <v>0</v>
      </c>
      <c r="R151" s="246">
        <v>0</v>
      </c>
      <c r="S151" s="246">
        <v>0</v>
      </c>
      <c r="T151" s="246">
        <v>0</v>
      </c>
      <c r="U151" s="246">
        <v>0</v>
      </c>
      <c r="V151" s="246">
        <v>0</v>
      </c>
      <c r="W151" s="246">
        <v>0</v>
      </c>
      <c r="X151" s="246">
        <v>0</v>
      </c>
      <c r="Y151" s="246">
        <v>0</v>
      </c>
      <c r="Z151" s="246">
        <v>0</v>
      </c>
      <c r="AA151" s="245">
        <v>0</v>
      </c>
      <c r="AB151" s="246">
        <v>0</v>
      </c>
      <c r="AC151" s="246">
        <v>0</v>
      </c>
      <c r="AD151" s="246">
        <v>0</v>
      </c>
      <c r="AE151" s="246">
        <v>0</v>
      </c>
      <c r="AF151" s="246">
        <v>0</v>
      </c>
      <c r="AG151" s="246">
        <v>0</v>
      </c>
      <c r="AH151" s="246">
        <v>0</v>
      </c>
      <c r="AI151" s="246">
        <v>0</v>
      </c>
      <c r="AJ151" s="246">
        <v>0</v>
      </c>
      <c r="AK151" s="246">
        <v>0</v>
      </c>
      <c r="AL151" s="246">
        <v>0</v>
      </c>
      <c r="AM151" s="246">
        <v>0</v>
      </c>
      <c r="AN151" s="245">
        <v>0</v>
      </c>
      <c r="AO151" s="246">
        <v>0</v>
      </c>
      <c r="AP151" s="246">
        <v>0</v>
      </c>
      <c r="AQ151" s="246">
        <v>0</v>
      </c>
      <c r="AR151" s="246">
        <v>0</v>
      </c>
      <c r="AS151" s="246">
        <v>0</v>
      </c>
      <c r="AT151" s="246">
        <v>0</v>
      </c>
      <c r="AU151" s="246">
        <v>0</v>
      </c>
      <c r="AV151" s="246">
        <v>0</v>
      </c>
      <c r="AW151" s="246">
        <v>0</v>
      </c>
      <c r="AX151" s="246">
        <v>0</v>
      </c>
      <c r="AY151" s="246">
        <v>0</v>
      </c>
      <c r="AZ151" s="246">
        <v>0</v>
      </c>
      <c r="BA151" s="245">
        <v>0</v>
      </c>
    </row>
    <row r="152" spans="1:53" ht="15">
      <c r="A152" s="253" t="s">
        <v>1815</v>
      </c>
      <c r="B152" s="246">
        <v>0</v>
      </c>
      <c r="C152" s="246">
        <v>0</v>
      </c>
      <c r="D152" s="246">
        <v>0</v>
      </c>
      <c r="E152" s="246">
        <v>0</v>
      </c>
      <c r="F152" s="246">
        <v>0</v>
      </c>
      <c r="G152" s="246">
        <v>0</v>
      </c>
      <c r="H152" s="246">
        <v>0</v>
      </c>
      <c r="I152" s="246">
        <v>0</v>
      </c>
      <c r="J152" s="246">
        <v>0</v>
      </c>
      <c r="K152" s="246">
        <v>0</v>
      </c>
      <c r="L152" s="246">
        <v>0</v>
      </c>
      <c r="M152" s="246">
        <v>0</v>
      </c>
      <c r="N152" s="245">
        <v>0</v>
      </c>
      <c r="O152" s="246">
        <v>0</v>
      </c>
      <c r="P152" s="246">
        <v>0</v>
      </c>
      <c r="Q152" s="246">
        <v>0</v>
      </c>
      <c r="R152" s="246">
        <v>0</v>
      </c>
      <c r="S152" s="246">
        <v>0</v>
      </c>
      <c r="T152" s="246">
        <v>0</v>
      </c>
      <c r="U152" s="246">
        <v>0</v>
      </c>
      <c r="V152" s="246">
        <v>0</v>
      </c>
      <c r="W152" s="246">
        <v>0</v>
      </c>
      <c r="X152" s="246">
        <v>0</v>
      </c>
      <c r="Y152" s="246">
        <v>0</v>
      </c>
      <c r="Z152" s="246">
        <v>0</v>
      </c>
      <c r="AA152" s="245">
        <v>0</v>
      </c>
      <c r="AB152" s="246">
        <v>0</v>
      </c>
      <c r="AC152" s="246">
        <v>0</v>
      </c>
      <c r="AD152" s="246">
        <v>0</v>
      </c>
      <c r="AE152" s="246">
        <v>0</v>
      </c>
      <c r="AF152" s="246">
        <v>0</v>
      </c>
      <c r="AG152" s="246">
        <v>0</v>
      </c>
      <c r="AH152" s="246">
        <v>0</v>
      </c>
      <c r="AI152" s="246">
        <v>0</v>
      </c>
      <c r="AJ152" s="246">
        <v>0</v>
      </c>
      <c r="AK152" s="246">
        <v>0</v>
      </c>
      <c r="AL152" s="246">
        <v>0</v>
      </c>
      <c r="AM152" s="246">
        <v>0</v>
      </c>
      <c r="AN152" s="245">
        <v>0</v>
      </c>
      <c r="AO152" s="246">
        <v>0</v>
      </c>
      <c r="AP152" s="246">
        <v>0</v>
      </c>
      <c r="AQ152" s="246">
        <v>0</v>
      </c>
      <c r="AR152" s="246">
        <v>0</v>
      </c>
      <c r="AS152" s="246">
        <v>0</v>
      </c>
      <c r="AT152" s="246">
        <v>0</v>
      </c>
      <c r="AU152" s="246">
        <v>0</v>
      </c>
      <c r="AV152" s="246">
        <v>0</v>
      </c>
      <c r="AW152" s="246">
        <v>0</v>
      </c>
      <c r="AX152" s="246">
        <v>0</v>
      </c>
      <c r="AY152" s="246">
        <v>0</v>
      </c>
      <c r="AZ152" s="246">
        <v>0</v>
      </c>
      <c r="BA152" s="245">
        <v>0</v>
      </c>
    </row>
    <row r="153" spans="1:53" ht="15">
      <c r="A153" s="253" t="s">
        <v>1816</v>
      </c>
      <c r="B153" s="246">
        <v>0</v>
      </c>
      <c r="C153" s="246">
        <v>0</v>
      </c>
      <c r="D153" s="246">
        <v>0</v>
      </c>
      <c r="E153" s="246">
        <v>0</v>
      </c>
      <c r="F153" s="246">
        <v>0</v>
      </c>
      <c r="G153" s="246">
        <v>0</v>
      </c>
      <c r="H153" s="246">
        <v>0</v>
      </c>
      <c r="I153" s="246">
        <v>0</v>
      </c>
      <c r="J153" s="246">
        <v>0</v>
      </c>
      <c r="K153" s="246">
        <v>0</v>
      </c>
      <c r="L153" s="246">
        <v>0</v>
      </c>
      <c r="M153" s="246">
        <v>0</v>
      </c>
      <c r="N153" s="245">
        <v>0</v>
      </c>
      <c r="O153" s="246">
        <v>0</v>
      </c>
      <c r="P153" s="246">
        <v>0</v>
      </c>
      <c r="Q153" s="246">
        <v>0</v>
      </c>
      <c r="R153" s="246">
        <v>0</v>
      </c>
      <c r="S153" s="246">
        <v>0</v>
      </c>
      <c r="T153" s="246">
        <v>0</v>
      </c>
      <c r="U153" s="246">
        <v>0</v>
      </c>
      <c r="V153" s="246">
        <v>0</v>
      </c>
      <c r="W153" s="246">
        <v>0</v>
      </c>
      <c r="X153" s="246">
        <v>0</v>
      </c>
      <c r="Y153" s="246">
        <v>0</v>
      </c>
      <c r="Z153" s="246">
        <v>0</v>
      </c>
      <c r="AA153" s="245">
        <v>0</v>
      </c>
      <c r="AB153" s="246">
        <v>0</v>
      </c>
      <c r="AC153" s="246">
        <v>0</v>
      </c>
      <c r="AD153" s="246">
        <v>0</v>
      </c>
      <c r="AE153" s="246">
        <v>0</v>
      </c>
      <c r="AF153" s="246">
        <v>0</v>
      </c>
      <c r="AG153" s="246">
        <v>0</v>
      </c>
      <c r="AH153" s="246">
        <v>0</v>
      </c>
      <c r="AI153" s="246">
        <v>0</v>
      </c>
      <c r="AJ153" s="246">
        <v>0</v>
      </c>
      <c r="AK153" s="246">
        <v>0</v>
      </c>
      <c r="AL153" s="246">
        <v>0</v>
      </c>
      <c r="AM153" s="246">
        <v>0</v>
      </c>
      <c r="AN153" s="245">
        <v>0</v>
      </c>
      <c r="AO153" s="246">
        <v>0</v>
      </c>
      <c r="AP153" s="246">
        <v>0</v>
      </c>
      <c r="AQ153" s="246">
        <v>0</v>
      </c>
      <c r="AR153" s="246">
        <v>0</v>
      </c>
      <c r="AS153" s="246">
        <v>0</v>
      </c>
      <c r="AT153" s="246">
        <v>0</v>
      </c>
      <c r="AU153" s="246">
        <v>0</v>
      </c>
      <c r="AV153" s="246">
        <v>0</v>
      </c>
      <c r="AW153" s="246">
        <v>0</v>
      </c>
      <c r="AX153" s="246">
        <v>0</v>
      </c>
      <c r="AY153" s="246">
        <v>0</v>
      </c>
      <c r="AZ153" s="246">
        <v>0</v>
      </c>
      <c r="BA153" s="245">
        <v>0</v>
      </c>
    </row>
    <row r="154" spans="1:53" ht="15">
      <c r="A154" s="253" t="s">
        <v>1817</v>
      </c>
      <c r="B154" s="246">
        <v>27963.91</v>
      </c>
      <c r="C154" s="246">
        <v>22393.91</v>
      </c>
      <c r="D154" s="246">
        <v>22197.91</v>
      </c>
      <c r="E154" s="246">
        <v>25327.91</v>
      </c>
      <c r="F154" s="246">
        <v>27395.91</v>
      </c>
      <c r="G154" s="246">
        <v>22768.91</v>
      </c>
      <c r="H154" s="246">
        <v>21553.91</v>
      </c>
      <c r="I154" s="246">
        <v>21548.91</v>
      </c>
      <c r="J154" s="246">
        <v>23157.91</v>
      </c>
      <c r="K154" s="246">
        <v>22274.91</v>
      </c>
      <c r="L154" s="246">
        <v>21862.91</v>
      </c>
      <c r="M154" s="246">
        <v>21762.91</v>
      </c>
      <c r="N154" s="245">
        <v>280209.91999999998</v>
      </c>
      <c r="O154" s="246">
        <v>3040.29</v>
      </c>
      <c r="P154" s="246">
        <v>4525.29</v>
      </c>
      <c r="Q154" s="246">
        <v>4651.29</v>
      </c>
      <c r="R154" s="246">
        <v>5585.29</v>
      </c>
      <c r="S154" s="246">
        <v>3116.29</v>
      </c>
      <c r="T154" s="246">
        <v>5330.29</v>
      </c>
      <c r="U154" s="246">
        <v>2926.29</v>
      </c>
      <c r="V154" s="246">
        <v>3337.29</v>
      </c>
      <c r="W154" s="246">
        <v>10945.29</v>
      </c>
      <c r="X154" s="246">
        <v>2903.29</v>
      </c>
      <c r="Y154" s="246">
        <v>6660.29</v>
      </c>
      <c r="Z154" s="246">
        <v>6481.29</v>
      </c>
      <c r="AA154" s="245">
        <v>59502.48</v>
      </c>
      <c r="AB154" s="246">
        <v>6917</v>
      </c>
      <c r="AC154" s="246">
        <v>6917</v>
      </c>
      <c r="AD154" s="246">
        <v>6917</v>
      </c>
      <c r="AE154" s="246">
        <v>6917</v>
      </c>
      <c r="AF154" s="246">
        <v>6917</v>
      </c>
      <c r="AG154" s="246">
        <v>6917</v>
      </c>
      <c r="AH154" s="246">
        <v>6917</v>
      </c>
      <c r="AI154" s="246">
        <v>6917</v>
      </c>
      <c r="AJ154" s="246">
        <v>6917</v>
      </c>
      <c r="AK154" s="246">
        <v>6917</v>
      </c>
      <c r="AL154" s="246">
        <v>6917</v>
      </c>
      <c r="AM154" s="246">
        <v>6921</v>
      </c>
      <c r="AN154" s="245">
        <v>83008</v>
      </c>
      <c r="AO154" s="246">
        <v>18800</v>
      </c>
      <c r="AP154" s="246">
        <v>18600</v>
      </c>
      <c r="AQ154" s="246">
        <v>18600</v>
      </c>
      <c r="AR154" s="246">
        <v>18600</v>
      </c>
      <c r="AS154" s="246">
        <v>18500</v>
      </c>
      <c r="AT154" s="246">
        <v>18600</v>
      </c>
      <c r="AU154" s="246">
        <v>18500</v>
      </c>
      <c r="AV154" s="246">
        <v>18600</v>
      </c>
      <c r="AW154" s="246">
        <v>18600</v>
      </c>
      <c r="AX154" s="246">
        <v>18600</v>
      </c>
      <c r="AY154" s="246">
        <v>18600</v>
      </c>
      <c r="AZ154" s="246">
        <v>18600</v>
      </c>
      <c r="BA154" s="245">
        <v>223200</v>
      </c>
    </row>
    <row r="155" spans="1:53" ht="15">
      <c r="A155" s="253" t="s">
        <v>1818</v>
      </c>
      <c r="B155" s="246">
        <v>0</v>
      </c>
      <c r="C155" s="246">
        <v>0</v>
      </c>
      <c r="D155" s="246">
        <v>0</v>
      </c>
      <c r="E155" s="246">
        <v>0</v>
      </c>
      <c r="F155" s="246">
        <v>0</v>
      </c>
      <c r="G155" s="246">
        <v>0</v>
      </c>
      <c r="H155" s="246">
        <v>0</v>
      </c>
      <c r="I155" s="246">
        <v>0</v>
      </c>
      <c r="J155" s="246">
        <v>0</v>
      </c>
      <c r="K155" s="246">
        <v>0</v>
      </c>
      <c r="L155" s="246">
        <v>0</v>
      </c>
      <c r="M155" s="246">
        <v>0</v>
      </c>
      <c r="N155" s="245">
        <v>0</v>
      </c>
      <c r="O155" s="246">
        <v>0</v>
      </c>
      <c r="P155" s="246">
        <v>0</v>
      </c>
      <c r="Q155" s="246">
        <v>0</v>
      </c>
      <c r="R155" s="246">
        <v>0</v>
      </c>
      <c r="S155" s="246">
        <v>0</v>
      </c>
      <c r="T155" s="246">
        <v>0</v>
      </c>
      <c r="U155" s="246">
        <v>0</v>
      </c>
      <c r="V155" s="246">
        <v>0</v>
      </c>
      <c r="W155" s="246">
        <v>0</v>
      </c>
      <c r="X155" s="246">
        <v>0</v>
      </c>
      <c r="Y155" s="246">
        <v>0</v>
      </c>
      <c r="Z155" s="246">
        <v>0</v>
      </c>
      <c r="AA155" s="245">
        <v>0</v>
      </c>
      <c r="AB155" s="246">
        <v>0</v>
      </c>
      <c r="AC155" s="246">
        <v>0</v>
      </c>
      <c r="AD155" s="246">
        <v>0</v>
      </c>
      <c r="AE155" s="246">
        <v>0</v>
      </c>
      <c r="AF155" s="246">
        <v>0</v>
      </c>
      <c r="AG155" s="246">
        <v>0</v>
      </c>
      <c r="AH155" s="246">
        <v>0</v>
      </c>
      <c r="AI155" s="246">
        <v>0</v>
      </c>
      <c r="AJ155" s="246">
        <v>0</v>
      </c>
      <c r="AK155" s="246">
        <v>0</v>
      </c>
      <c r="AL155" s="246">
        <v>0</v>
      </c>
      <c r="AM155" s="246">
        <v>0</v>
      </c>
      <c r="AN155" s="245">
        <v>0</v>
      </c>
      <c r="AO155" s="246">
        <v>0</v>
      </c>
      <c r="AP155" s="246">
        <v>0</v>
      </c>
      <c r="AQ155" s="246">
        <v>0</v>
      </c>
      <c r="AR155" s="246">
        <v>0</v>
      </c>
      <c r="AS155" s="246">
        <v>0</v>
      </c>
      <c r="AT155" s="246">
        <v>0</v>
      </c>
      <c r="AU155" s="246">
        <v>0</v>
      </c>
      <c r="AV155" s="246">
        <v>0</v>
      </c>
      <c r="AW155" s="246">
        <v>0</v>
      </c>
      <c r="AX155" s="246">
        <v>0</v>
      </c>
      <c r="AY155" s="246">
        <v>0</v>
      </c>
      <c r="AZ155" s="246">
        <v>0</v>
      </c>
      <c r="BA155" s="245">
        <v>0</v>
      </c>
    </row>
    <row r="156" spans="1:53" ht="15">
      <c r="A156" s="253" t="s">
        <v>1819</v>
      </c>
      <c r="B156" s="246">
        <v>331.04</v>
      </c>
      <c r="C156" s="246">
        <v>331.04</v>
      </c>
      <c r="D156" s="246">
        <v>331.04</v>
      </c>
      <c r="E156" s="246">
        <v>331.04</v>
      </c>
      <c r="F156" s="246">
        <v>331.04</v>
      </c>
      <c r="G156" s="246">
        <v>590</v>
      </c>
      <c r="H156" s="246">
        <v>331.04</v>
      </c>
      <c r="I156" s="246">
        <v>331.04</v>
      </c>
      <c r="J156" s="246">
        <v>544.76</v>
      </c>
      <c r="K156" s="246">
        <v>331.04</v>
      </c>
      <c r="L156" s="246">
        <v>331.04</v>
      </c>
      <c r="M156" s="246">
        <v>2185.36</v>
      </c>
      <c r="N156" s="245">
        <v>6299.48</v>
      </c>
      <c r="O156" s="246">
        <v>5.3900000000000006</v>
      </c>
      <c r="P156" s="246">
        <v>5.3900000000000006</v>
      </c>
      <c r="Q156" s="246">
        <v>5.3900000000000006</v>
      </c>
      <c r="R156" s="246">
        <v>5.3900000000000006</v>
      </c>
      <c r="S156" s="246">
        <v>5.3900000000000006</v>
      </c>
      <c r="T156" s="246">
        <v>40.250000000000007</v>
      </c>
      <c r="U156" s="246">
        <v>5.3900000000000006</v>
      </c>
      <c r="V156" s="246">
        <v>5.3900000000000006</v>
      </c>
      <c r="W156" s="246">
        <v>34.160000000000004</v>
      </c>
      <c r="X156" s="246">
        <v>5.3900000000000006</v>
      </c>
      <c r="Y156" s="246">
        <v>5.3900000000000006</v>
      </c>
      <c r="Z156" s="246">
        <v>255.01000000000002</v>
      </c>
      <c r="AA156" s="245">
        <v>377.93000000000006</v>
      </c>
      <c r="AB156" s="246">
        <v>59</v>
      </c>
      <c r="AC156" s="246">
        <v>292.2</v>
      </c>
      <c r="AD156" s="246">
        <v>59</v>
      </c>
      <c r="AE156" s="246">
        <v>59</v>
      </c>
      <c r="AF156" s="246">
        <v>59</v>
      </c>
      <c r="AG156" s="246">
        <v>59</v>
      </c>
      <c r="AH156" s="246">
        <v>59</v>
      </c>
      <c r="AI156" s="246">
        <v>59</v>
      </c>
      <c r="AJ156" s="246">
        <v>59</v>
      </c>
      <c r="AK156" s="246">
        <v>59</v>
      </c>
      <c r="AL156" s="246">
        <v>59</v>
      </c>
      <c r="AM156" s="246">
        <v>59</v>
      </c>
      <c r="AN156" s="245">
        <v>941.2</v>
      </c>
      <c r="AO156" s="246">
        <v>0</v>
      </c>
      <c r="AP156" s="246">
        <v>0</v>
      </c>
      <c r="AQ156" s="246">
        <v>0</v>
      </c>
      <c r="AR156" s="246">
        <v>0</v>
      </c>
      <c r="AS156" s="246">
        <v>0</v>
      </c>
      <c r="AT156" s="246">
        <v>0</v>
      </c>
      <c r="AU156" s="246">
        <v>0</v>
      </c>
      <c r="AV156" s="246">
        <v>0</v>
      </c>
      <c r="AW156" s="246">
        <v>0</v>
      </c>
      <c r="AX156" s="246">
        <v>0</v>
      </c>
      <c r="AY156" s="246">
        <v>0</v>
      </c>
      <c r="AZ156" s="246">
        <v>0</v>
      </c>
      <c r="BA156" s="245">
        <v>0</v>
      </c>
    </row>
    <row r="157" spans="1:53" ht="15">
      <c r="A157" s="253" t="s">
        <v>1820</v>
      </c>
      <c r="B157" s="246">
        <v>0</v>
      </c>
      <c r="C157" s="246">
        <v>0</v>
      </c>
      <c r="D157" s="246">
        <v>0</v>
      </c>
      <c r="E157" s="246">
        <v>0</v>
      </c>
      <c r="F157" s="246">
        <v>0</v>
      </c>
      <c r="G157" s="246">
        <v>0</v>
      </c>
      <c r="H157" s="246">
        <v>0</v>
      </c>
      <c r="I157" s="246">
        <v>0</v>
      </c>
      <c r="J157" s="246">
        <v>0</v>
      </c>
      <c r="K157" s="246">
        <v>0</v>
      </c>
      <c r="L157" s="246">
        <v>0</v>
      </c>
      <c r="M157" s="246">
        <v>0</v>
      </c>
      <c r="N157" s="245">
        <v>0</v>
      </c>
      <c r="O157" s="246">
        <v>0</v>
      </c>
      <c r="P157" s="246">
        <v>0</v>
      </c>
      <c r="Q157" s="246">
        <v>0</v>
      </c>
      <c r="R157" s="246">
        <v>0</v>
      </c>
      <c r="S157" s="246">
        <v>0</v>
      </c>
      <c r="T157" s="246">
        <v>0</v>
      </c>
      <c r="U157" s="246">
        <v>0</v>
      </c>
      <c r="V157" s="246">
        <v>0</v>
      </c>
      <c r="W157" s="246">
        <v>0</v>
      </c>
      <c r="X157" s="246">
        <v>0</v>
      </c>
      <c r="Y157" s="246">
        <v>0</v>
      </c>
      <c r="Z157" s="246">
        <v>0</v>
      </c>
      <c r="AA157" s="245">
        <v>0</v>
      </c>
      <c r="AB157" s="246">
        <v>0</v>
      </c>
      <c r="AC157" s="246">
        <v>0</v>
      </c>
      <c r="AD157" s="246">
        <v>0</v>
      </c>
      <c r="AE157" s="246">
        <v>0</v>
      </c>
      <c r="AF157" s="246">
        <v>0</v>
      </c>
      <c r="AG157" s="246">
        <v>0</v>
      </c>
      <c r="AH157" s="246">
        <v>0</v>
      </c>
      <c r="AI157" s="246">
        <v>0</v>
      </c>
      <c r="AJ157" s="246">
        <v>0</v>
      </c>
      <c r="AK157" s="246">
        <v>0</v>
      </c>
      <c r="AL157" s="246">
        <v>0</v>
      </c>
      <c r="AM157" s="246">
        <v>0</v>
      </c>
      <c r="AN157" s="245">
        <v>0</v>
      </c>
      <c r="AO157" s="246">
        <v>0</v>
      </c>
      <c r="AP157" s="246">
        <v>0</v>
      </c>
      <c r="AQ157" s="246">
        <v>0</v>
      </c>
      <c r="AR157" s="246">
        <v>0</v>
      </c>
      <c r="AS157" s="246">
        <v>0</v>
      </c>
      <c r="AT157" s="246">
        <v>0</v>
      </c>
      <c r="AU157" s="246">
        <v>0</v>
      </c>
      <c r="AV157" s="246">
        <v>0</v>
      </c>
      <c r="AW157" s="246">
        <v>0</v>
      </c>
      <c r="AX157" s="246">
        <v>0</v>
      </c>
      <c r="AY157" s="246">
        <v>0</v>
      </c>
      <c r="AZ157" s="246">
        <v>0</v>
      </c>
      <c r="BA157" s="245">
        <v>0</v>
      </c>
    </row>
    <row r="158" spans="1:53" ht="15">
      <c r="A158" s="253" t="s">
        <v>1821</v>
      </c>
      <c r="B158" s="246">
        <v>0</v>
      </c>
      <c r="C158" s="246">
        <v>0</v>
      </c>
      <c r="D158" s="246">
        <v>0</v>
      </c>
      <c r="E158" s="246">
        <v>0</v>
      </c>
      <c r="F158" s="246">
        <v>0</v>
      </c>
      <c r="G158" s="246">
        <v>0</v>
      </c>
      <c r="H158" s="246">
        <v>0</v>
      </c>
      <c r="I158" s="246">
        <v>0</v>
      </c>
      <c r="J158" s="246">
        <v>0</v>
      </c>
      <c r="K158" s="246">
        <v>0</v>
      </c>
      <c r="L158" s="246">
        <v>0</v>
      </c>
      <c r="M158" s="246">
        <v>0</v>
      </c>
      <c r="N158" s="245">
        <v>0</v>
      </c>
      <c r="O158" s="246">
        <v>0</v>
      </c>
      <c r="P158" s="246">
        <v>0</v>
      </c>
      <c r="Q158" s="246">
        <v>0</v>
      </c>
      <c r="R158" s="246">
        <v>0</v>
      </c>
      <c r="S158" s="246">
        <v>0</v>
      </c>
      <c r="T158" s="246">
        <v>0</v>
      </c>
      <c r="U158" s="246">
        <v>0</v>
      </c>
      <c r="V158" s="246">
        <v>0</v>
      </c>
      <c r="W158" s="246">
        <v>0</v>
      </c>
      <c r="X158" s="246">
        <v>0</v>
      </c>
      <c r="Y158" s="246">
        <v>0</v>
      </c>
      <c r="Z158" s="246">
        <v>0</v>
      </c>
      <c r="AA158" s="245">
        <v>0</v>
      </c>
      <c r="AB158" s="246">
        <v>0</v>
      </c>
      <c r="AC158" s="246">
        <v>0</v>
      </c>
      <c r="AD158" s="246">
        <v>0</v>
      </c>
      <c r="AE158" s="246">
        <v>0</v>
      </c>
      <c r="AF158" s="246">
        <v>0</v>
      </c>
      <c r="AG158" s="246">
        <v>0</v>
      </c>
      <c r="AH158" s="246">
        <v>0</v>
      </c>
      <c r="AI158" s="246">
        <v>0</v>
      </c>
      <c r="AJ158" s="246">
        <v>0</v>
      </c>
      <c r="AK158" s="246">
        <v>0</v>
      </c>
      <c r="AL158" s="246">
        <v>0</v>
      </c>
      <c r="AM158" s="246">
        <v>0</v>
      </c>
      <c r="AN158" s="245">
        <v>0</v>
      </c>
      <c r="AO158" s="246">
        <v>0</v>
      </c>
      <c r="AP158" s="246">
        <v>0</v>
      </c>
      <c r="AQ158" s="246">
        <v>0</v>
      </c>
      <c r="AR158" s="246">
        <v>0</v>
      </c>
      <c r="AS158" s="246">
        <v>0</v>
      </c>
      <c r="AT158" s="246">
        <v>0</v>
      </c>
      <c r="AU158" s="246">
        <v>0</v>
      </c>
      <c r="AV158" s="246">
        <v>0</v>
      </c>
      <c r="AW158" s="246">
        <v>0</v>
      </c>
      <c r="AX158" s="246">
        <v>0</v>
      </c>
      <c r="AY158" s="246">
        <v>0</v>
      </c>
      <c r="AZ158" s="246">
        <v>0</v>
      </c>
      <c r="BA158" s="245">
        <v>0</v>
      </c>
    </row>
    <row r="159" spans="1:53" ht="15">
      <c r="A159" s="253" t="s">
        <v>1822</v>
      </c>
      <c r="B159" s="246">
        <v>-63468.678706611361</v>
      </c>
      <c r="C159" s="246">
        <v>-51341.622088058088</v>
      </c>
      <c r="D159" s="246">
        <v>-55206.877221088602</v>
      </c>
      <c r="E159" s="246">
        <v>-55314.429449334079</v>
      </c>
      <c r="F159" s="246">
        <v>-58166.633557846064</v>
      </c>
      <c r="G159" s="246">
        <v>-59041.227006428788</v>
      </c>
      <c r="H159" s="246">
        <v>-58490.472819209856</v>
      </c>
      <c r="I159" s="246">
        <v>-49102.429797638935</v>
      </c>
      <c r="J159" s="246">
        <v>-53024.599604082738</v>
      </c>
      <c r="K159" s="246">
        <v>-51489.030240519729</v>
      </c>
      <c r="L159" s="246">
        <v>-49452.529202990198</v>
      </c>
      <c r="M159" s="246">
        <v>-50552.604286246853</v>
      </c>
      <c r="N159" s="245">
        <v>-654651.13398005534</v>
      </c>
      <c r="O159" s="246">
        <v>-1666.861670519093</v>
      </c>
      <c r="P159" s="246">
        <v>-1832.7554488784567</v>
      </c>
      <c r="Q159" s="246">
        <v>-1838.9579440035818</v>
      </c>
      <c r="R159" s="246">
        <v>-2183.9594706917264</v>
      </c>
      <c r="S159" s="246">
        <v>-1542.059031372494</v>
      </c>
      <c r="T159" s="246">
        <v>-1988.2643776768036</v>
      </c>
      <c r="U159" s="246">
        <v>-1530.1157590201631</v>
      </c>
      <c r="V159" s="246">
        <v>-1640.3049240847583</v>
      </c>
      <c r="W159" s="246">
        <v>-3067.6589597325374</v>
      </c>
      <c r="X159" s="246">
        <v>-1649.73060814162</v>
      </c>
      <c r="Y159" s="246">
        <v>-2262.7312905123854</v>
      </c>
      <c r="Z159" s="246">
        <v>-2304.0879379737944</v>
      </c>
      <c r="AA159" s="245">
        <v>-23507.487422607413</v>
      </c>
      <c r="AB159" s="246">
        <v>0</v>
      </c>
      <c r="AC159" s="246">
        <v>0</v>
      </c>
      <c r="AD159" s="246">
        <v>0</v>
      </c>
      <c r="AE159" s="246">
        <v>0</v>
      </c>
      <c r="AF159" s="246">
        <v>0</v>
      </c>
      <c r="AG159" s="246">
        <v>0</v>
      </c>
      <c r="AH159" s="246">
        <v>0</v>
      </c>
      <c r="AI159" s="246">
        <v>0</v>
      </c>
      <c r="AJ159" s="246">
        <v>0</v>
      </c>
      <c r="AK159" s="246">
        <v>0</v>
      </c>
      <c r="AL159" s="246">
        <v>0</v>
      </c>
      <c r="AM159" s="246">
        <v>0</v>
      </c>
      <c r="AN159" s="245">
        <v>0</v>
      </c>
      <c r="AO159" s="246">
        <v>0</v>
      </c>
      <c r="AP159" s="246">
        <v>0</v>
      </c>
      <c r="AQ159" s="246">
        <v>0</v>
      </c>
      <c r="AR159" s="246">
        <v>0</v>
      </c>
      <c r="AS159" s="246">
        <v>0</v>
      </c>
      <c r="AT159" s="246">
        <v>0</v>
      </c>
      <c r="AU159" s="246">
        <v>0</v>
      </c>
      <c r="AV159" s="246">
        <v>0</v>
      </c>
      <c r="AW159" s="246">
        <v>0</v>
      </c>
      <c r="AX159" s="246">
        <v>0</v>
      </c>
      <c r="AY159" s="246">
        <v>0</v>
      </c>
      <c r="AZ159" s="246">
        <v>0</v>
      </c>
      <c r="BA159" s="245">
        <v>0</v>
      </c>
    </row>
    <row r="160" spans="1:53" ht="15">
      <c r="A160" s="253" t="s">
        <v>1823</v>
      </c>
      <c r="B160" s="246">
        <v>0</v>
      </c>
      <c r="C160" s="246">
        <v>0</v>
      </c>
      <c r="D160" s="246">
        <v>0</v>
      </c>
      <c r="E160" s="246">
        <v>0</v>
      </c>
      <c r="F160" s="246">
        <v>0</v>
      </c>
      <c r="G160" s="246">
        <v>0</v>
      </c>
      <c r="H160" s="246">
        <v>0</v>
      </c>
      <c r="I160" s="246">
        <v>0</v>
      </c>
      <c r="J160" s="246">
        <v>0</v>
      </c>
      <c r="K160" s="246">
        <v>0</v>
      </c>
      <c r="L160" s="246">
        <v>0</v>
      </c>
      <c r="M160" s="246">
        <v>0</v>
      </c>
      <c r="N160" s="245">
        <v>0</v>
      </c>
      <c r="O160" s="246">
        <v>3333.33</v>
      </c>
      <c r="P160" s="246">
        <v>3333.33</v>
      </c>
      <c r="Q160" s="246">
        <v>3333.33</v>
      </c>
      <c r="R160" s="246">
        <v>3333.33</v>
      </c>
      <c r="S160" s="246">
        <v>3333.33</v>
      </c>
      <c r="T160" s="246">
        <v>3333.33</v>
      </c>
      <c r="U160" s="246">
        <v>3333.33</v>
      </c>
      <c r="V160" s="246">
        <v>3333.33</v>
      </c>
      <c r="W160" s="246">
        <v>3333.33</v>
      </c>
      <c r="X160" s="246">
        <v>3333.33</v>
      </c>
      <c r="Y160" s="246">
        <v>3333.33</v>
      </c>
      <c r="Z160" s="246">
        <v>3333.33</v>
      </c>
      <c r="AA160" s="245">
        <v>39999.96</v>
      </c>
      <c r="AB160" s="246">
        <v>0</v>
      </c>
      <c r="AC160" s="246">
        <v>0</v>
      </c>
      <c r="AD160" s="246">
        <v>0</v>
      </c>
      <c r="AE160" s="246">
        <v>0</v>
      </c>
      <c r="AF160" s="246">
        <v>0</v>
      </c>
      <c r="AG160" s="246">
        <v>0</v>
      </c>
      <c r="AH160" s="246">
        <v>0</v>
      </c>
      <c r="AI160" s="246">
        <v>0</v>
      </c>
      <c r="AJ160" s="246">
        <v>0</v>
      </c>
      <c r="AK160" s="246">
        <v>0</v>
      </c>
      <c r="AL160" s="246">
        <v>0</v>
      </c>
      <c r="AM160" s="246">
        <v>0</v>
      </c>
      <c r="AN160" s="245">
        <v>0</v>
      </c>
      <c r="AO160" s="246">
        <v>0</v>
      </c>
      <c r="AP160" s="246">
        <v>0</v>
      </c>
      <c r="AQ160" s="246">
        <v>0</v>
      </c>
      <c r="AR160" s="246">
        <v>0</v>
      </c>
      <c r="AS160" s="246">
        <v>0</v>
      </c>
      <c r="AT160" s="246">
        <v>0</v>
      </c>
      <c r="AU160" s="246">
        <v>0</v>
      </c>
      <c r="AV160" s="246">
        <v>0</v>
      </c>
      <c r="AW160" s="246">
        <v>0</v>
      </c>
      <c r="AX160" s="246">
        <v>0</v>
      </c>
      <c r="AY160" s="246">
        <v>0</v>
      </c>
      <c r="AZ160" s="246">
        <v>0</v>
      </c>
      <c r="BA160" s="245">
        <v>0</v>
      </c>
    </row>
    <row r="161" spans="1:53" ht="15">
      <c r="A161" s="253" t="s">
        <v>1824</v>
      </c>
      <c r="B161" s="246">
        <v>28411.486000000001</v>
      </c>
      <c r="C161" s="246">
        <v>28411.486000000001</v>
      </c>
      <c r="D161" s="246">
        <v>28411.486000000001</v>
      </c>
      <c r="E161" s="246">
        <v>28411.486000000001</v>
      </c>
      <c r="F161" s="246">
        <v>28411.486000000001</v>
      </c>
      <c r="G161" s="246">
        <v>28411.486000000001</v>
      </c>
      <c r="H161" s="246">
        <v>28411.486000000001</v>
      </c>
      <c r="I161" s="246">
        <v>28411.486000000001</v>
      </c>
      <c r="J161" s="246">
        <v>28411.486000000001</v>
      </c>
      <c r="K161" s="246">
        <v>28411.486000000001</v>
      </c>
      <c r="L161" s="246">
        <v>28411.486000000001</v>
      </c>
      <c r="M161" s="246">
        <v>28411.486000000001</v>
      </c>
      <c r="N161" s="245">
        <v>340937.83199999999</v>
      </c>
      <c r="O161" s="246">
        <v>5558.7689999999993</v>
      </c>
      <c r="P161" s="246">
        <v>5558.7689999999993</v>
      </c>
      <c r="Q161" s="246">
        <v>5558.7689999999993</v>
      </c>
      <c r="R161" s="246">
        <v>5558.7689999999993</v>
      </c>
      <c r="S161" s="246">
        <v>5558.7689999999993</v>
      </c>
      <c r="T161" s="246">
        <v>5558.7689999999993</v>
      </c>
      <c r="U161" s="246">
        <v>5558.7689999999993</v>
      </c>
      <c r="V161" s="246">
        <v>5558.7689999999993</v>
      </c>
      <c r="W161" s="246">
        <v>5558.7689999999993</v>
      </c>
      <c r="X161" s="246">
        <v>5558.7689999999993</v>
      </c>
      <c r="Y161" s="246">
        <v>5558.7689999999993</v>
      </c>
      <c r="Z161" s="246">
        <v>5558.7689999999993</v>
      </c>
      <c r="AA161" s="245">
        <v>66705.227999999988</v>
      </c>
      <c r="AB161" s="246">
        <v>0</v>
      </c>
      <c r="AC161" s="246">
        <v>0</v>
      </c>
      <c r="AD161" s="246">
        <v>0</v>
      </c>
      <c r="AE161" s="246">
        <v>0</v>
      </c>
      <c r="AF161" s="246">
        <v>0</v>
      </c>
      <c r="AG161" s="246">
        <v>0</v>
      </c>
      <c r="AH161" s="246">
        <v>0</v>
      </c>
      <c r="AI161" s="246">
        <v>0</v>
      </c>
      <c r="AJ161" s="246">
        <v>0</v>
      </c>
      <c r="AK161" s="246">
        <v>0</v>
      </c>
      <c r="AL161" s="246">
        <v>0</v>
      </c>
      <c r="AM161" s="246">
        <v>0</v>
      </c>
      <c r="AN161" s="245">
        <v>0</v>
      </c>
      <c r="AO161" s="246">
        <v>0</v>
      </c>
      <c r="AP161" s="246">
        <v>0</v>
      </c>
      <c r="AQ161" s="246">
        <v>0</v>
      </c>
      <c r="AR161" s="246">
        <v>0</v>
      </c>
      <c r="AS161" s="246">
        <v>0</v>
      </c>
      <c r="AT161" s="246">
        <v>0</v>
      </c>
      <c r="AU161" s="246">
        <v>0</v>
      </c>
      <c r="AV161" s="246">
        <v>0</v>
      </c>
      <c r="AW161" s="246">
        <v>0</v>
      </c>
      <c r="AX161" s="246">
        <v>0</v>
      </c>
      <c r="AY161" s="246">
        <v>0</v>
      </c>
      <c r="AZ161" s="246">
        <v>0</v>
      </c>
      <c r="BA161" s="245">
        <v>0</v>
      </c>
    </row>
    <row r="162" spans="1:53" ht="15">
      <c r="A162" s="252" t="s">
        <v>325</v>
      </c>
      <c r="B162" s="249">
        <v>92576.780298190279</v>
      </c>
      <c r="C162" s="249">
        <v>86055.784729838502</v>
      </c>
      <c r="D162" s="249">
        <v>78933.055030308518</v>
      </c>
      <c r="E162" s="249">
        <v>84097.869942913836</v>
      </c>
      <c r="F162" s="249">
        <v>83754.909246268857</v>
      </c>
      <c r="G162" s="249">
        <v>88493.622814991424</v>
      </c>
      <c r="H162" s="249">
        <v>90232.41576939197</v>
      </c>
      <c r="I162" s="249">
        <v>91533.344622065255</v>
      </c>
      <c r="J162" s="249">
        <v>87996.736430577992</v>
      </c>
      <c r="K162" s="249">
        <v>86728.06154806391</v>
      </c>
      <c r="L162" s="249">
        <v>89646.358061794774</v>
      </c>
      <c r="M162" s="249">
        <v>88368.047693691042</v>
      </c>
      <c r="N162" s="248">
        <v>1048416.9861880965</v>
      </c>
      <c r="O162" s="249">
        <v>44193.279357612388</v>
      </c>
      <c r="P162" s="249">
        <v>45677.876777046324</v>
      </c>
      <c r="Q162" s="249">
        <v>46931.257176804662</v>
      </c>
      <c r="R162" s="249">
        <v>46221.06484157886</v>
      </c>
      <c r="S162" s="249">
        <v>44646.184461954137</v>
      </c>
      <c r="T162" s="249">
        <v>47417.268300777047</v>
      </c>
      <c r="U162" s="249">
        <v>44543.094384618773</v>
      </c>
      <c r="V162" s="249">
        <v>44596.391600498806</v>
      </c>
      <c r="W162" s="249">
        <v>51946.624235246811</v>
      </c>
      <c r="X162" s="249">
        <v>44070.918141632385</v>
      </c>
      <c r="Y162" s="249">
        <v>47637.740419460875</v>
      </c>
      <c r="Z162" s="249">
        <v>48355.255627793129</v>
      </c>
      <c r="AA162" s="248">
        <v>556236.95532502432</v>
      </c>
      <c r="AB162" s="249">
        <v>563973</v>
      </c>
      <c r="AC162" s="249">
        <v>558994.19999999995</v>
      </c>
      <c r="AD162" s="249">
        <v>571250.80000000005</v>
      </c>
      <c r="AE162" s="249">
        <v>558066.76</v>
      </c>
      <c r="AF162" s="249">
        <v>558065.92000000004</v>
      </c>
      <c r="AG162" s="249">
        <v>566462.45000000007</v>
      </c>
      <c r="AH162" s="249">
        <v>558534.25</v>
      </c>
      <c r="AI162" s="249">
        <v>557519</v>
      </c>
      <c r="AJ162" s="249">
        <v>566564.80000000005</v>
      </c>
      <c r="AK162" s="249">
        <v>557519</v>
      </c>
      <c r="AL162" s="249">
        <v>557517</v>
      </c>
      <c r="AM162" s="249">
        <v>566210.80000000005</v>
      </c>
      <c r="AN162" s="248">
        <v>6740677.9800000004</v>
      </c>
      <c r="AO162" s="249">
        <v>181758</v>
      </c>
      <c r="AP162" s="249">
        <v>181433</v>
      </c>
      <c r="AQ162" s="249">
        <v>181433</v>
      </c>
      <c r="AR162" s="249">
        <v>181558</v>
      </c>
      <c r="AS162" s="249">
        <v>191333</v>
      </c>
      <c r="AT162" s="249">
        <v>191433</v>
      </c>
      <c r="AU162" s="249">
        <v>191458</v>
      </c>
      <c r="AV162" s="249">
        <v>191433</v>
      </c>
      <c r="AW162" s="249">
        <v>191433</v>
      </c>
      <c r="AX162" s="249">
        <v>181558</v>
      </c>
      <c r="AY162" s="249">
        <v>181433</v>
      </c>
      <c r="AZ162" s="249">
        <v>181437</v>
      </c>
      <c r="BA162" s="248">
        <v>2227700</v>
      </c>
    </row>
    <row r="163" spans="1:53" ht="15">
      <c r="A163" s="253" t="s">
        <v>1825</v>
      </c>
      <c r="B163" s="246">
        <v>0</v>
      </c>
      <c r="C163" s="246">
        <v>0</v>
      </c>
      <c r="D163" s="246">
        <v>0</v>
      </c>
      <c r="E163" s="246">
        <v>0</v>
      </c>
      <c r="F163" s="246">
        <v>0</v>
      </c>
      <c r="G163" s="246">
        <v>0</v>
      </c>
      <c r="H163" s="246">
        <v>0</v>
      </c>
      <c r="I163" s="246">
        <v>0</v>
      </c>
      <c r="J163" s="246">
        <v>0</v>
      </c>
      <c r="K163" s="246">
        <v>0</v>
      </c>
      <c r="L163" s="246">
        <v>0</v>
      </c>
      <c r="M163" s="246">
        <v>0</v>
      </c>
      <c r="N163" s="245">
        <v>0</v>
      </c>
      <c r="O163" s="246">
        <v>0</v>
      </c>
      <c r="P163" s="246">
        <v>0</v>
      </c>
      <c r="Q163" s="246">
        <v>0</v>
      </c>
      <c r="R163" s="246">
        <v>0</v>
      </c>
      <c r="S163" s="246">
        <v>0</v>
      </c>
      <c r="T163" s="246">
        <v>0</v>
      </c>
      <c r="U163" s="246">
        <v>0</v>
      </c>
      <c r="V163" s="246">
        <v>0</v>
      </c>
      <c r="W163" s="246">
        <v>0</v>
      </c>
      <c r="X163" s="246">
        <v>0</v>
      </c>
      <c r="Y163" s="246">
        <v>0</v>
      </c>
      <c r="Z163" s="246">
        <v>0</v>
      </c>
      <c r="AA163" s="245">
        <v>0</v>
      </c>
      <c r="AB163" s="246">
        <v>0</v>
      </c>
      <c r="AC163" s="246">
        <v>0</v>
      </c>
      <c r="AD163" s="246">
        <v>0</v>
      </c>
      <c r="AE163" s="246">
        <v>0</v>
      </c>
      <c r="AF163" s="246">
        <v>0</v>
      </c>
      <c r="AG163" s="246">
        <v>0</v>
      </c>
      <c r="AH163" s="246">
        <v>0</v>
      </c>
      <c r="AI163" s="246">
        <v>0</v>
      </c>
      <c r="AJ163" s="246">
        <v>0</v>
      </c>
      <c r="AK163" s="246">
        <v>0</v>
      </c>
      <c r="AL163" s="246">
        <v>0</v>
      </c>
      <c r="AM163" s="246">
        <v>0</v>
      </c>
      <c r="AN163" s="245">
        <v>0</v>
      </c>
      <c r="AO163" s="246">
        <v>0</v>
      </c>
      <c r="AP163" s="246">
        <v>0</v>
      </c>
      <c r="AQ163" s="246">
        <v>0</v>
      </c>
      <c r="AR163" s="246">
        <v>0</v>
      </c>
      <c r="AS163" s="246">
        <v>0</v>
      </c>
      <c r="AT163" s="246">
        <v>0</v>
      </c>
      <c r="AU163" s="246">
        <v>0</v>
      </c>
      <c r="AV163" s="246">
        <v>0</v>
      </c>
      <c r="AW163" s="246">
        <v>0</v>
      </c>
      <c r="AX163" s="246">
        <v>0</v>
      </c>
      <c r="AY163" s="246">
        <v>0</v>
      </c>
      <c r="AZ163" s="246">
        <v>0</v>
      </c>
      <c r="BA163" s="245">
        <v>0</v>
      </c>
    </row>
    <row r="164" spans="1:53" ht="15">
      <c r="A164" s="253" t="s">
        <v>1826</v>
      </c>
      <c r="B164" s="246">
        <v>1231</v>
      </c>
      <c r="C164" s="246">
        <v>1231</v>
      </c>
      <c r="D164" s="246">
        <v>1231</v>
      </c>
      <c r="E164" s="246">
        <v>1231</v>
      </c>
      <c r="F164" s="246">
        <v>1231</v>
      </c>
      <c r="G164" s="246">
        <v>1231</v>
      </c>
      <c r="H164" s="246">
        <v>1231</v>
      </c>
      <c r="I164" s="246">
        <v>1931</v>
      </c>
      <c r="J164" s="246">
        <v>1931</v>
      </c>
      <c r="K164" s="246">
        <v>1931</v>
      </c>
      <c r="L164" s="246">
        <v>1931</v>
      </c>
      <c r="M164" s="246">
        <v>1931</v>
      </c>
      <c r="N164" s="245">
        <v>18272</v>
      </c>
      <c r="O164" s="246">
        <v>0</v>
      </c>
      <c r="P164" s="246">
        <v>0</v>
      </c>
      <c r="Q164" s="246">
        <v>0</v>
      </c>
      <c r="R164" s="246">
        <v>0</v>
      </c>
      <c r="S164" s="246">
        <v>0</v>
      </c>
      <c r="T164" s="246">
        <v>0</v>
      </c>
      <c r="U164" s="246">
        <v>0</v>
      </c>
      <c r="V164" s="246">
        <v>0</v>
      </c>
      <c r="W164" s="246">
        <v>0</v>
      </c>
      <c r="X164" s="246">
        <v>0</v>
      </c>
      <c r="Y164" s="246">
        <v>0</v>
      </c>
      <c r="Z164" s="246">
        <v>0</v>
      </c>
      <c r="AA164" s="245">
        <v>0</v>
      </c>
      <c r="AB164" s="246">
        <v>3800</v>
      </c>
      <c r="AC164" s="246">
        <v>3800</v>
      </c>
      <c r="AD164" s="246">
        <v>3828.7039999999997</v>
      </c>
      <c r="AE164" s="246">
        <v>5819.5280000000002</v>
      </c>
      <c r="AF164" s="246">
        <v>3888.232</v>
      </c>
      <c r="AG164" s="246">
        <v>3832.4319999999998</v>
      </c>
      <c r="AH164" s="246">
        <v>3817.2240000000002</v>
      </c>
      <c r="AI164" s="246">
        <v>3879.24</v>
      </c>
      <c r="AJ164" s="246">
        <v>3879.7039999999997</v>
      </c>
      <c r="AK164" s="246">
        <v>3870.48</v>
      </c>
      <c r="AL164" s="246">
        <v>3870.1440000000002</v>
      </c>
      <c r="AM164" s="246">
        <v>4169.6639999999998</v>
      </c>
      <c r="AN164" s="245">
        <v>48455.351999999999</v>
      </c>
      <c r="AO164" s="246">
        <v>1000</v>
      </c>
      <c r="AP164" s="246">
        <v>1000</v>
      </c>
      <c r="AQ164" s="246">
        <v>1000</v>
      </c>
      <c r="AR164" s="246">
        <v>1000</v>
      </c>
      <c r="AS164" s="246">
        <v>1000</v>
      </c>
      <c r="AT164" s="246">
        <v>1000</v>
      </c>
      <c r="AU164" s="246">
        <v>1000</v>
      </c>
      <c r="AV164" s="246">
        <v>1000</v>
      </c>
      <c r="AW164" s="246">
        <v>1000</v>
      </c>
      <c r="AX164" s="246">
        <v>1000</v>
      </c>
      <c r="AY164" s="246">
        <v>1000</v>
      </c>
      <c r="AZ164" s="246">
        <v>1000</v>
      </c>
      <c r="BA164" s="245">
        <v>12000</v>
      </c>
    </row>
    <row r="165" spans="1:53" ht="15">
      <c r="A165" s="253" t="s">
        <v>1827</v>
      </c>
      <c r="B165" s="246">
        <v>-172611.5770507644</v>
      </c>
      <c r="C165" s="246">
        <v>-172552.77537056745</v>
      </c>
      <c r="D165" s="246">
        <v>-172552.77537056745</v>
      </c>
      <c r="E165" s="246">
        <v>-172553.26914205588</v>
      </c>
      <c r="F165" s="246">
        <v>-172554.30469656576</v>
      </c>
      <c r="G165" s="246">
        <v>-173609.17274272186</v>
      </c>
      <c r="H165" s="246">
        <v>-172554.30469656576</v>
      </c>
      <c r="I165" s="246">
        <v>-187905.97716084984</v>
      </c>
      <c r="J165" s="246">
        <v>-187904.24740896083</v>
      </c>
      <c r="K165" s="246">
        <v>-187904.24740896083</v>
      </c>
      <c r="L165" s="246">
        <v>-187904.24740896083</v>
      </c>
      <c r="M165" s="246">
        <v>-188959.71852227193</v>
      </c>
      <c r="N165" s="245">
        <v>-2149566.6169798132</v>
      </c>
      <c r="O165" s="246">
        <v>-11759.409789551464</v>
      </c>
      <c r="P165" s="246">
        <v>-11759.409789551464</v>
      </c>
      <c r="Q165" s="246">
        <v>-11759.409789551464</v>
      </c>
      <c r="R165" s="246">
        <v>-11759.409789551464</v>
      </c>
      <c r="S165" s="246">
        <v>-11759.409789551464</v>
      </c>
      <c r="T165" s="246">
        <v>-11759.409789551464</v>
      </c>
      <c r="U165" s="246">
        <v>-11780.592045308354</v>
      </c>
      <c r="V165" s="246">
        <v>-16538.828436278112</v>
      </c>
      <c r="W165" s="246">
        <v>-16538.828436278112</v>
      </c>
      <c r="X165" s="246">
        <v>-16538.828436278112</v>
      </c>
      <c r="Y165" s="246">
        <v>-16538.828436278112</v>
      </c>
      <c r="Z165" s="246">
        <v>-16538.9691519476</v>
      </c>
      <c r="AA165" s="245">
        <v>-165031.33367967719</v>
      </c>
      <c r="AB165" s="246">
        <v>0</v>
      </c>
      <c r="AC165" s="246">
        <v>0</v>
      </c>
      <c r="AD165" s="246">
        <v>0</v>
      </c>
      <c r="AE165" s="246">
        <v>0</v>
      </c>
      <c r="AF165" s="246">
        <v>0</v>
      </c>
      <c r="AG165" s="246">
        <v>0</v>
      </c>
      <c r="AH165" s="246">
        <v>0</v>
      </c>
      <c r="AI165" s="246">
        <v>0</v>
      </c>
      <c r="AJ165" s="246">
        <v>0</v>
      </c>
      <c r="AK165" s="246">
        <v>0</v>
      </c>
      <c r="AL165" s="246">
        <v>0</v>
      </c>
      <c r="AM165" s="246">
        <v>0</v>
      </c>
      <c r="AN165" s="245">
        <v>0</v>
      </c>
      <c r="AO165" s="246">
        <v>0</v>
      </c>
      <c r="AP165" s="246">
        <v>0</v>
      </c>
      <c r="AQ165" s="246">
        <v>0</v>
      </c>
      <c r="AR165" s="246">
        <v>0</v>
      </c>
      <c r="AS165" s="246">
        <v>0</v>
      </c>
      <c r="AT165" s="246">
        <v>0</v>
      </c>
      <c r="AU165" s="246">
        <v>0</v>
      </c>
      <c r="AV165" s="246">
        <v>0</v>
      </c>
      <c r="AW165" s="246">
        <v>0</v>
      </c>
      <c r="AX165" s="246">
        <v>0</v>
      </c>
      <c r="AY165" s="246">
        <v>0</v>
      </c>
      <c r="AZ165" s="246">
        <v>0</v>
      </c>
      <c r="BA165" s="245">
        <v>0</v>
      </c>
    </row>
    <row r="166" spans="1:53" ht="15">
      <c r="A166" s="253" t="s">
        <v>1828</v>
      </c>
      <c r="B166" s="246">
        <v>136724.80499999999</v>
      </c>
      <c r="C166" s="246">
        <v>136659.46979999999</v>
      </c>
      <c r="D166" s="246">
        <v>136659.46979999999</v>
      </c>
      <c r="E166" s="246">
        <v>136660.46979999999</v>
      </c>
      <c r="F166" s="246">
        <v>136661.46979999999</v>
      </c>
      <c r="G166" s="246">
        <v>136661.46979999999</v>
      </c>
      <c r="H166" s="246">
        <v>136661.46979999999</v>
      </c>
      <c r="I166" s="246">
        <v>136661.46979999999</v>
      </c>
      <c r="J166" s="246">
        <v>136658.46979999999</v>
      </c>
      <c r="K166" s="246">
        <v>136658.46979999999</v>
      </c>
      <c r="L166" s="246">
        <v>136658.46979999999</v>
      </c>
      <c r="M166" s="246">
        <v>136660.86980000001</v>
      </c>
      <c r="N166" s="245">
        <v>1639986.3728</v>
      </c>
      <c r="O166" s="246">
        <v>10083.884400000001</v>
      </c>
      <c r="P166" s="246">
        <v>10083.884400000001</v>
      </c>
      <c r="Q166" s="246">
        <v>10083.884400000001</v>
      </c>
      <c r="R166" s="246">
        <v>10083.884400000001</v>
      </c>
      <c r="S166" s="246">
        <v>10083.884400000001</v>
      </c>
      <c r="T166" s="246">
        <v>10083.884400000001</v>
      </c>
      <c r="U166" s="246">
        <v>10083.884400000001</v>
      </c>
      <c r="V166" s="246">
        <v>10083.884400000001</v>
      </c>
      <c r="W166" s="246">
        <v>10083.884400000001</v>
      </c>
      <c r="X166" s="246">
        <v>10083.884400000001</v>
      </c>
      <c r="Y166" s="246">
        <v>10083.884400000001</v>
      </c>
      <c r="Z166" s="246">
        <v>10084.4444</v>
      </c>
      <c r="AA166" s="245">
        <v>121007.1728</v>
      </c>
      <c r="AB166" s="246">
        <v>13303.44</v>
      </c>
      <c r="AC166" s="246">
        <v>13124.880000000001</v>
      </c>
      <c r="AD166" s="246">
        <v>16412.68</v>
      </c>
      <c r="AE166" s="246">
        <v>15311.12</v>
      </c>
      <c r="AF166" s="246">
        <v>11741.032000000001</v>
      </c>
      <c r="AG166" s="246">
        <v>12661.720000000001</v>
      </c>
      <c r="AH166" s="246">
        <v>15465.68</v>
      </c>
      <c r="AI166" s="246">
        <v>13571.088000000002</v>
      </c>
      <c r="AJ166" s="246">
        <v>13150.967999999999</v>
      </c>
      <c r="AK166" s="246">
        <v>16730.400000000001</v>
      </c>
      <c r="AL166" s="246">
        <v>13814.152</v>
      </c>
      <c r="AM166" s="246">
        <v>14216.232000000002</v>
      </c>
      <c r="AN166" s="245">
        <v>169503.39200000002</v>
      </c>
      <c r="AO166" s="246">
        <v>500</v>
      </c>
      <c r="AP166" s="246">
        <v>500</v>
      </c>
      <c r="AQ166" s="246">
        <v>500</v>
      </c>
      <c r="AR166" s="246">
        <v>500</v>
      </c>
      <c r="AS166" s="246">
        <v>500</v>
      </c>
      <c r="AT166" s="246">
        <v>500</v>
      </c>
      <c r="AU166" s="246">
        <v>500</v>
      </c>
      <c r="AV166" s="246">
        <v>500</v>
      </c>
      <c r="AW166" s="246">
        <v>500</v>
      </c>
      <c r="AX166" s="246">
        <v>500</v>
      </c>
      <c r="AY166" s="246">
        <v>500</v>
      </c>
      <c r="AZ166" s="246">
        <v>500</v>
      </c>
      <c r="BA166" s="245">
        <v>6000</v>
      </c>
    </row>
    <row r="167" spans="1:53" ht="15">
      <c r="A167" s="253" t="s">
        <v>1829</v>
      </c>
      <c r="B167" s="246">
        <v>0</v>
      </c>
      <c r="C167" s="246">
        <v>0</v>
      </c>
      <c r="D167" s="246">
        <v>0</v>
      </c>
      <c r="E167" s="246">
        <v>0</v>
      </c>
      <c r="F167" s="246">
        <v>0</v>
      </c>
      <c r="G167" s="246">
        <v>0</v>
      </c>
      <c r="H167" s="246">
        <v>0</v>
      </c>
      <c r="I167" s="246">
        <v>0</v>
      </c>
      <c r="J167" s="246">
        <v>0</v>
      </c>
      <c r="K167" s="246">
        <v>0</v>
      </c>
      <c r="L167" s="246">
        <v>0</v>
      </c>
      <c r="M167" s="246">
        <v>0</v>
      </c>
      <c r="N167" s="245">
        <v>0</v>
      </c>
      <c r="O167" s="246">
        <v>0</v>
      </c>
      <c r="P167" s="246">
        <v>0</v>
      </c>
      <c r="Q167" s="246">
        <v>0</v>
      </c>
      <c r="R167" s="246">
        <v>0</v>
      </c>
      <c r="S167" s="246">
        <v>0</v>
      </c>
      <c r="T167" s="246">
        <v>0</v>
      </c>
      <c r="U167" s="246">
        <v>0</v>
      </c>
      <c r="V167" s="246">
        <v>0</v>
      </c>
      <c r="W167" s="246">
        <v>0</v>
      </c>
      <c r="X167" s="246">
        <v>0</v>
      </c>
      <c r="Y167" s="246">
        <v>0</v>
      </c>
      <c r="Z167" s="246">
        <v>0</v>
      </c>
      <c r="AA167" s="245">
        <v>0</v>
      </c>
      <c r="AB167" s="246">
        <v>0</v>
      </c>
      <c r="AC167" s="246">
        <v>0</v>
      </c>
      <c r="AD167" s="246">
        <v>0</v>
      </c>
      <c r="AE167" s="246">
        <v>0</v>
      </c>
      <c r="AF167" s="246">
        <v>0</v>
      </c>
      <c r="AG167" s="246">
        <v>0</v>
      </c>
      <c r="AH167" s="246">
        <v>0</v>
      </c>
      <c r="AI167" s="246">
        <v>0</v>
      </c>
      <c r="AJ167" s="246">
        <v>0</v>
      </c>
      <c r="AK167" s="246">
        <v>0</v>
      </c>
      <c r="AL167" s="246">
        <v>0</v>
      </c>
      <c r="AM167" s="246">
        <v>0</v>
      </c>
      <c r="AN167" s="245">
        <v>0</v>
      </c>
      <c r="AO167" s="246">
        <v>0</v>
      </c>
      <c r="AP167" s="246">
        <v>0</v>
      </c>
      <c r="AQ167" s="246">
        <v>0</v>
      </c>
      <c r="AR167" s="246">
        <v>0</v>
      </c>
      <c r="AS167" s="246">
        <v>0</v>
      </c>
      <c r="AT167" s="246">
        <v>0</v>
      </c>
      <c r="AU167" s="246">
        <v>0</v>
      </c>
      <c r="AV167" s="246">
        <v>0</v>
      </c>
      <c r="AW167" s="246">
        <v>0</v>
      </c>
      <c r="AX167" s="246">
        <v>0</v>
      </c>
      <c r="AY167" s="246">
        <v>0</v>
      </c>
      <c r="AZ167" s="246">
        <v>0</v>
      </c>
      <c r="BA167" s="245">
        <v>0</v>
      </c>
    </row>
    <row r="168" spans="1:53" ht="15">
      <c r="A168" s="253" t="s">
        <v>1830</v>
      </c>
      <c r="B168" s="246">
        <v>0</v>
      </c>
      <c r="C168" s="246">
        <v>0</v>
      </c>
      <c r="D168" s="246">
        <v>0</v>
      </c>
      <c r="E168" s="246">
        <v>0</v>
      </c>
      <c r="F168" s="246">
        <v>0</v>
      </c>
      <c r="G168" s="246">
        <v>0</v>
      </c>
      <c r="H168" s="246">
        <v>0</v>
      </c>
      <c r="I168" s="246">
        <v>0</v>
      </c>
      <c r="J168" s="246">
        <v>0</v>
      </c>
      <c r="K168" s="246">
        <v>0</v>
      </c>
      <c r="L168" s="246">
        <v>0</v>
      </c>
      <c r="M168" s="246">
        <v>0</v>
      </c>
      <c r="N168" s="245">
        <v>0</v>
      </c>
      <c r="O168" s="246">
        <v>0</v>
      </c>
      <c r="P168" s="246">
        <v>0</v>
      </c>
      <c r="Q168" s="246">
        <v>0</v>
      </c>
      <c r="R168" s="246">
        <v>0</v>
      </c>
      <c r="S168" s="246">
        <v>0</v>
      </c>
      <c r="T168" s="246">
        <v>0</v>
      </c>
      <c r="U168" s="246">
        <v>0</v>
      </c>
      <c r="V168" s="246">
        <v>0</v>
      </c>
      <c r="W168" s="246">
        <v>0</v>
      </c>
      <c r="X168" s="246">
        <v>0</v>
      </c>
      <c r="Y168" s="246">
        <v>0</v>
      </c>
      <c r="Z168" s="246">
        <v>0</v>
      </c>
      <c r="AA168" s="245">
        <v>0</v>
      </c>
      <c r="AB168" s="246">
        <v>0</v>
      </c>
      <c r="AC168" s="246">
        <v>0</v>
      </c>
      <c r="AD168" s="246">
        <v>0</v>
      </c>
      <c r="AE168" s="246">
        <v>0</v>
      </c>
      <c r="AF168" s="246">
        <v>0</v>
      </c>
      <c r="AG168" s="246">
        <v>0</v>
      </c>
      <c r="AH168" s="246">
        <v>0</v>
      </c>
      <c r="AI168" s="246">
        <v>0</v>
      </c>
      <c r="AJ168" s="246">
        <v>0</v>
      </c>
      <c r="AK168" s="246">
        <v>0</v>
      </c>
      <c r="AL168" s="246">
        <v>0</v>
      </c>
      <c r="AM168" s="246">
        <v>0</v>
      </c>
      <c r="AN168" s="245">
        <v>0</v>
      </c>
      <c r="AO168" s="246">
        <v>0</v>
      </c>
      <c r="AP168" s="246">
        <v>0</v>
      </c>
      <c r="AQ168" s="246">
        <v>0</v>
      </c>
      <c r="AR168" s="246">
        <v>0</v>
      </c>
      <c r="AS168" s="246">
        <v>0</v>
      </c>
      <c r="AT168" s="246">
        <v>0</v>
      </c>
      <c r="AU168" s="246">
        <v>0</v>
      </c>
      <c r="AV168" s="246">
        <v>0</v>
      </c>
      <c r="AW168" s="246">
        <v>0</v>
      </c>
      <c r="AX168" s="246">
        <v>0</v>
      </c>
      <c r="AY168" s="246">
        <v>0</v>
      </c>
      <c r="AZ168" s="246">
        <v>0</v>
      </c>
      <c r="BA168" s="245">
        <v>0</v>
      </c>
    </row>
    <row r="169" spans="1:53" ht="15">
      <c r="A169" s="253" t="s">
        <v>1831</v>
      </c>
      <c r="B169" s="246">
        <v>845</v>
      </c>
      <c r="C169" s="246">
        <v>845</v>
      </c>
      <c r="D169" s="246">
        <v>845</v>
      </c>
      <c r="E169" s="246">
        <v>845</v>
      </c>
      <c r="F169" s="246">
        <v>845</v>
      </c>
      <c r="G169" s="246">
        <v>845</v>
      </c>
      <c r="H169" s="246">
        <v>845</v>
      </c>
      <c r="I169" s="246">
        <v>845</v>
      </c>
      <c r="J169" s="246">
        <v>844</v>
      </c>
      <c r="K169" s="246">
        <v>844</v>
      </c>
      <c r="L169" s="246">
        <v>844</v>
      </c>
      <c r="M169" s="246">
        <v>844</v>
      </c>
      <c r="N169" s="245">
        <v>10136</v>
      </c>
      <c r="O169" s="246">
        <v>0</v>
      </c>
      <c r="P169" s="246">
        <v>0</v>
      </c>
      <c r="Q169" s="246">
        <v>0</v>
      </c>
      <c r="R169" s="246">
        <v>0</v>
      </c>
      <c r="S169" s="246">
        <v>0</v>
      </c>
      <c r="T169" s="246">
        <v>0</v>
      </c>
      <c r="U169" s="246">
        <v>0</v>
      </c>
      <c r="V169" s="246">
        <v>0</v>
      </c>
      <c r="W169" s="246">
        <v>0</v>
      </c>
      <c r="X169" s="246">
        <v>0</v>
      </c>
      <c r="Y169" s="246">
        <v>0</v>
      </c>
      <c r="Z169" s="246">
        <v>0</v>
      </c>
      <c r="AA169" s="245">
        <v>0</v>
      </c>
      <c r="AB169" s="246">
        <v>0</v>
      </c>
      <c r="AC169" s="246">
        <v>0</v>
      </c>
      <c r="AD169" s="246">
        <v>0</v>
      </c>
      <c r="AE169" s="246">
        <v>0</v>
      </c>
      <c r="AF169" s="246">
        <v>0</v>
      </c>
      <c r="AG169" s="246">
        <v>0</v>
      </c>
      <c r="AH169" s="246">
        <v>0</v>
      </c>
      <c r="AI169" s="246">
        <v>0</v>
      </c>
      <c r="AJ169" s="246">
        <v>0</v>
      </c>
      <c r="AK169" s="246">
        <v>0</v>
      </c>
      <c r="AL169" s="246">
        <v>0</v>
      </c>
      <c r="AM169" s="246">
        <v>0</v>
      </c>
      <c r="AN169" s="245">
        <v>0</v>
      </c>
      <c r="AO169" s="246">
        <v>0</v>
      </c>
      <c r="AP169" s="246">
        <v>0</v>
      </c>
      <c r="AQ169" s="246">
        <v>0</v>
      </c>
      <c r="AR169" s="246">
        <v>0</v>
      </c>
      <c r="AS169" s="246">
        <v>0</v>
      </c>
      <c r="AT169" s="246">
        <v>0</v>
      </c>
      <c r="AU169" s="246">
        <v>0</v>
      </c>
      <c r="AV169" s="246">
        <v>0</v>
      </c>
      <c r="AW169" s="246">
        <v>0</v>
      </c>
      <c r="AX169" s="246">
        <v>0</v>
      </c>
      <c r="AY169" s="246">
        <v>0</v>
      </c>
      <c r="AZ169" s="246">
        <v>0</v>
      </c>
      <c r="BA169" s="245">
        <v>0</v>
      </c>
    </row>
    <row r="170" spans="1:53" ht="15">
      <c r="A170" s="253" t="s">
        <v>1832</v>
      </c>
      <c r="B170" s="246">
        <v>42055</v>
      </c>
      <c r="C170" s="246">
        <v>42055</v>
      </c>
      <c r="D170" s="246">
        <v>42255</v>
      </c>
      <c r="E170" s="246">
        <v>42255</v>
      </c>
      <c r="F170" s="246">
        <v>42255</v>
      </c>
      <c r="G170" s="246">
        <v>47155</v>
      </c>
      <c r="H170" s="246">
        <v>47155</v>
      </c>
      <c r="I170" s="246">
        <v>48655</v>
      </c>
      <c r="J170" s="246">
        <v>48655</v>
      </c>
      <c r="K170" s="246">
        <v>48655</v>
      </c>
      <c r="L170" s="246">
        <v>48655</v>
      </c>
      <c r="M170" s="246">
        <v>48655</v>
      </c>
      <c r="N170" s="245">
        <v>548460</v>
      </c>
      <c r="O170" s="246">
        <v>0</v>
      </c>
      <c r="P170" s="246">
        <v>0</v>
      </c>
      <c r="Q170" s="246">
        <v>0</v>
      </c>
      <c r="R170" s="246">
        <v>0</v>
      </c>
      <c r="S170" s="246">
        <v>0</v>
      </c>
      <c r="T170" s="246">
        <v>0</v>
      </c>
      <c r="U170" s="246">
        <v>0</v>
      </c>
      <c r="V170" s="246">
        <v>0</v>
      </c>
      <c r="W170" s="246">
        <v>0</v>
      </c>
      <c r="X170" s="246">
        <v>0</v>
      </c>
      <c r="Y170" s="246">
        <v>0</v>
      </c>
      <c r="Z170" s="246">
        <v>0</v>
      </c>
      <c r="AA170" s="245">
        <v>0</v>
      </c>
      <c r="AB170" s="246">
        <v>800</v>
      </c>
      <c r="AC170" s="246">
        <v>800</v>
      </c>
      <c r="AD170" s="246">
        <v>800</v>
      </c>
      <c r="AE170" s="246">
        <v>800</v>
      </c>
      <c r="AF170" s="246">
        <v>800</v>
      </c>
      <c r="AG170" s="246">
        <v>800</v>
      </c>
      <c r="AH170" s="246">
        <v>800</v>
      </c>
      <c r="AI170" s="246">
        <v>800</v>
      </c>
      <c r="AJ170" s="246">
        <v>800</v>
      </c>
      <c r="AK170" s="246">
        <v>800</v>
      </c>
      <c r="AL170" s="246">
        <v>800</v>
      </c>
      <c r="AM170" s="246">
        <v>800</v>
      </c>
      <c r="AN170" s="245">
        <v>9600</v>
      </c>
      <c r="AO170" s="246">
        <v>0</v>
      </c>
      <c r="AP170" s="246">
        <v>0</v>
      </c>
      <c r="AQ170" s="246">
        <v>0</v>
      </c>
      <c r="AR170" s="246">
        <v>0</v>
      </c>
      <c r="AS170" s="246">
        <v>0</v>
      </c>
      <c r="AT170" s="246">
        <v>0</v>
      </c>
      <c r="AU170" s="246">
        <v>0</v>
      </c>
      <c r="AV170" s="246">
        <v>0</v>
      </c>
      <c r="AW170" s="246">
        <v>0</v>
      </c>
      <c r="AX170" s="246">
        <v>0</v>
      </c>
      <c r="AY170" s="246">
        <v>0</v>
      </c>
      <c r="AZ170" s="246">
        <v>0</v>
      </c>
      <c r="BA170" s="245">
        <v>0</v>
      </c>
    </row>
    <row r="171" spans="1:53" ht="15">
      <c r="A171" s="253" t="s">
        <v>1833</v>
      </c>
      <c r="B171" s="246">
        <v>23964</v>
      </c>
      <c r="C171" s="246">
        <v>23827</v>
      </c>
      <c r="D171" s="246">
        <v>23994</v>
      </c>
      <c r="E171" s="246">
        <v>23502</v>
      </c>
      <c r="F171" s="246">
        <v>24112</v>
      </c>
      <c r="G171" s="246">
        <v>25292</v>
      </c>
      <c r="H171" s="246">
        <v>23618</v>
      </c>
      <c r="I171" s="246">
        <v>24415</v>
      </c>
      <c r="J171" s="246">
        <v>26013</v>
      </c>
      <c r="K171" s="246">
        <v>24856</v>
      </c>
      <c r="L171" s="246">
        <v>23723</v>
      </c>
      <c r="M171" s="246">
        <v>24419</v>
      </c>
      <c r="N171" s="245">
        <v>291735</v>
      </c>
      <c r="O171" s="246">
        <v>34</v>
      </c>
      <c r="P171" s="246">
        <v>34</v>
      </c>
      <c r="Q171" s="246">
        <v>34</v>
      </c>
      <c r="R171" s="246">
        <v>34</v>
      </c>
      <c r="S171" s="246">
        <v>34</v>
      </c>
      <c r="T171" s="246">
        <v>34</v>
      </c>
      <c r="U171" s="246">
        <v>34</v>
      </c>
      <c r="V171" s="246">
        <v>34</v>
      </c>
      <c r="W171" s="246">
        <v>34</v>
      </c>
      <c r="X171" s="246">
        <v>34</v>
      </c>
      <c r="Y171" s="246">
        <v>34</v>
      </c>
      <c r="Z171" s="246">
        <v>34</v>
      </c>
      <c r="AA171" s="245">
        <v>408.00000000000006</v>
      </c>
      <c r="AB171" s="246">
        <v>1505</v>
      </c>
      <c r="AC171" s="246">
        <v>1505</v>
      </c>
      <c r="AD171" s="246">
        <v>1505</v>
      </c>
      <c r="AE171" s="246">
        <v>1505</v>
      </c>
      <c r="AF171" s="246">
        <v>1505</v>
      </c>
      <c r="AG171" s="246">
        <v>1505</v>
      </c>
      <c r="AH171" s="246">
        <v>1505</v>
      </c>
      <c r="AI171" s="246">
        <v>1505</v>
      </c>
      <c r="AJ171" s="246">
        <v>1505</v>
      </c>
      <c r="AK171" s="246">
        <v>2201.8319999999999</v>
      </c>
      <c r="AL171" s="246">
        <v>1552.848</v>
      </c>
      <c r="AM171" s="246">
        <v>1547.848</v>
      </c>
      <c r="AN171" s="245">
        <v>18847.527999999998</v>
      </c>
      <c r="AO171" s="246">
        <v>0</v>
      </c>
      <c r="AP171" s="246">
        <v>0</v>
      </c>
      <c r="AQ171" s="246">
        <v>0</v>
      </c>
      <c r="AR171" s="246">
        <v>0</v>
      </c>
      <c r="AS171" s="246">
        <v>0</v>
      </c>
      <c r="AT171" s="246">
        <v>0</v>
      </c>
      <c r="AU171" s="246">
        <v>0</v>
      </c>
      <c r="AV171" s="246">
        <v>0</v>
      </c>
      <c r="AW171" s="246">
        <v>0</v>
      </c>
      <c r="AX171" s="246">
        <v>0</v>
      </c>
      <c r="AY171" s="246">
        <v>0</v>
      </c>
      <c r="AZ171" s="246">
        <v>0</v>
      </c>
      <c r="BA171" s="245">
        <v>0</v>
      </c>
    </row>
    <row r="172" spans="1:53" ht="15">
      <c r="A172" s="253" t="s">
        <v>1834</v>
      </c>
      <c r="B172" s="246">
        <v>0</v>
      </c>
      <c r="C172" s="246">
        <v>0</v>
      </c>
      <c r="D172" s="246">
        <v>0</v>
      </c>
      <c r="E172" s="246">
        <v>0</v>
      </c>
      <c r="F172" s="246">
        <v>0</v>
      </c>
      <c r="G172" s="246">
        <v>0</v>
      </c>
      <c r="H172" s="246">
        <v>0</v>
      </c>
      <c r="I172" s="246">
        <v>0</v>
      </c>
      <c r="J172" s="246">
        <v>0</v>
      </c>
      <c r="K172" s="246">
        <v>0</v>
      </c>
      <c r="L172" s="246">
        <v>0</v>
      </c>
      <c r="M172" s="246">
        <v>0</v>
      </c>
      <c r="N172" s="245">
        <v>0</v>
      </c>
      <c r="O172" s="246">
        <v>0</v>
      </c>
      <c r="P172" s="246">
        <v>0</v>
      </c>
      <c r="Q172" s="246">
        <v>0</v>
      </c>
      <c r="R172" s="246">
        <v>0</v>
      </c>
      <c r="S172" s="246">
        <v>0</v>
      </c>
      <c r="T172" s="246">
        <v>0</v>
      </c>
      <c r="U172" s="246">
        <v>0</v>
      </c>
      <c r="V172" s="246">
        <v>0</v>
      </c>
      <c r="W172" s="246">
        <v>0</v>
      </c>
      <c r="X172" s="246">
        <v>0</v>
      </c>
      <c r="Y172" s="246">
        <v>0</v>
      </c>
      <c r="Z172" s="246">
        <v>0</v>
      </c>
      <c r="AA172" s="245">
        <v>0</v>
      </c>
      <c r="AB172" s="246">
        <v>0</v>
      </c>
      <c r="AC172" s="246">
        <v>0</v>
      </c>
      <c r="AD172" s="246">
        <v>0</v>
      </c>
      <c r="AE172" s="246">
        <v>0</v>
      </c>
      <c r="AF172" s="246">
        <v>0</v>
      </c>
      <c r="AG172" s="246">
        <v>0</v>
      </c>
      <c r="AH172" s="246">
        <v>0</v>
      </c>
      <c r="AI172" s="246">
        <v>0</v>
      </c>
      <c r="AJ172" s="246">
        <v>0</v>
      </c>
      <c r="AK172" s="246">
        <v>0</v>
      </c>
      <c r="AL172" s="246">
        <v>0</v>
      </c>
      <c r="AM172" s="246">
        <v>0</v>
      </c>
      <c r="AN172" s="245">
        <v>0</v>
      </c>
      <c r="AO172" s="246">
        <v>0</v>
      </c>
      <c r="AP172" s="246">
        <v>0</v>
      </c>
      <c r="AQ172" s="246">
        <v>0</v>
      </c>
      <c r="AR172" s="246">
        <v>0</v>
      </c>
      <c r="AS172" s="246">
        <v>0</v>
      </c>
      <c r="AT172" s="246">
        <v>0</v>
      </c>
      <c r="AU172" s="246">
        <v>0</v>
      </c>
      <c r="AV172" s="246">
        <v>0</v>
      </c>
      <c r="AW172" s="246">
        <v>0</v>
      </c>
      <c r="AX172" s="246">
        <v>0</v>
      </c>
      <c r="AY172" s="246">
        <v>0</v>
      </c>
      <c r="AZ172" s="246">
        <v>0</v>
      </c>
      <c r="BA172" s="245">
        <v>0</v>
      </c>
    </row>
    <row r="173" spans="1:53" ht="15">
      <c r="A173" s="253" t="s">
        <v>1835</v>
      </c>
      <c r="B173" s="246">
        <v>0</v>
      </c>
      <c r="C173" s="246">
        <v>0</v>
      </c>
      <c r="D173" s="246">
        <v>0</v>
      </c>
      <c r="E173" s="246">
        <v>0</v>
      </c>
      <c r="F173" s="246">
        <v>0</v>
      </c>
      <c r="G173" s="246">
        <v>0</v>
      </c>
      <c r="H173" s="246">
        <v>0</v>
      </c>
      <c r="I173" s="246">
        <v>0</v>
      </c>
      <c r="J173" s="246">
        <v>0</v>
      </c>
      <c r="K173" s="246">
        <v>0</v>
      </c>
      <c r="L173" s="246">
        <v>0</v>
      </c>
      <c r="M173" s="246">
        <v>0</v>
      </c>
      <c r="N173" s="245">
        <v>0</v>
      </c>
      <c r="O173" s="246">
        <v>0</v>
      </c>
      <c r="P173" s="246">
        <v>0</v>
      </c>
      <c r="Q173" s="246">
        <v>0</v>
      </c>
      <c r="R173" s="246">
        <v>0</v>
      </c>
      <c r="S173" s="246">
        <v>0</v>
      </c>
      <c r="T173" s="246">
        <v>0</v>
      </c>
      <c r="U173" s="246">
        <v>0</v>
      </c>
      <c r="V173" s="246">
        <v>0</v>
      </c>
      <c r="W173" s="246">
        <v>0</v>
      </c>
      <c r="X173" s="246">
        <v>0</v>
      </c>
      <c r="Y173" s="246">
        <v>0</v>
      </c>
      <c r="Z173" s="246">
        <v>0</v>
      </c>
      <c r="AA173" s="245">
        <v>0</v>
      </c>
      <c r="AB173" s="246">
        <v>0</v>
      </c>
      <c r="AC173" s="246">
        <v>0</v>
      </c>
      <c r="AD173" s="246">
        <v>0</v>
      </c>
      <c r="AE173" s="246">
        <v>0</v>
      </c>
      <c r="AF173" s="246">
        <v>0</v>
      </c>
      <c r="AG173" s="246">
        <v>0</v>
      </c>
      <c r="AH173" s="246">
        <v>0</v>
      </c>
      <c r="AI173" s="246">
        <v>0</v>
      </c>
      <c r="AJ173" s="246">
        <v>0</v>
      </c>
      <c r="AK173" s="246">
        <v>0</v>
      </c>
      <c r="AL173" s="246">
        <v>0</v>
      </c>
      <c r="AM173" s="246">
        <v>0</v>
      </c>
      <c r="AN173" s="245">
        <v>0</v>
      </c>
      <c r="AO173" s="246">
        <v>0</v>
      </c>
      <c r="AP173" s="246">
        <v>0</v>
      </c>
      <c r="AQ173" s="246">
        <v>0</v>
      </c>
      <c r="AR173" s="246">
        <v>0</v>
      </c>
      <c r="AS173" s="246">
        <v>0</v>
      </c>
      <c r="AT173" s="246">
        <v>0</v>
      </c>
      <c r="AU173" s="246">
        <v>0</v>
      </c>
      <c r="AV173" s="246">
        <v>0</v>
      </c>
      <c r="AW173" s="246">
        <v>0</v>
      </c>
      <c r="AX173" s="246">
        <v>0</v>
      </c>
      <c r="AY173" s="246">
        <v>0</v>
      </c>
      <c r="AZ173" s="246">
        <v>0</v>
      </c>
      <c r="BA173" s="245">
        <v>0</v>
      </c>
    </row>
    <row r="174" spans="1:53" ht="15">
      <c r="A174" s="253" t="s">
        <v>1836</v>
      </c>
      <c r="B174" s="246">
        <v>0</v>
      </c>
      <c r="C174" s="246">
        <v>0</v>
      </c>
      <c r="D174" s="246">
        <v>0</v>
      </c>
      <c r="E174" s="246">
        <v>0</v>
      </c>
      <c r="F174" s="246">
        <v>0</v>
      </c>
      <c r="G174" s="246">
        <v>0</v>
      </c>
      <c r="H174" s="246">
        <v>0</v>
      </c>
      <c r="I174" s="246">
        <v>0</v>
      </c>
      <c r="J174" s="246">
        <v>0</v>
      </c>
      <c r="K174" s="246">
        <v>0</v>
      </c>
      <c r="L174" s="246">
        <v>0</v>
      </c>
      <c r="M174" s="246">
        <v>0</v>
      </c>
      <c r="N174" s="245">
        <v>0</v>
      </c>
      <c r="O174" s="246">
        <v>0</v>
      </c>
      <c r="P174" s="246">
        <v>0</v>
      </c>
      <c r="Q174" s="246">
        <v>0</v>
      </c>
      <c r="R174" s="246">
        <v>0</v>
      </c>
      <c r="S174" s="246">
        <v>0</v>
      </c>
      <c r="T174" s="246">
        <v>0</v>
      </c>
      <c r="U174" s="246">
        <v>0</v>
      </c>
      <c r="V174" s="246">
        <v>0</v>
      </c>
      <c r="W174" s="246">
        <v>0</v>
      </c>
      <c r="X174" s="246">
        <v>0</v>
      </c>
      <c r="Y174" s="246">
        <v>0</v>
      </c>
      <c r="Z174" s="246">
        <v>0</v>
      </c>
      <c r="AA174" s="245">
        <v>0</v>
      </c>
      <c r="AB174" s="246">
        <v>0</v>
      </c>
      <c r="AC174" s="246">
        <v>0</v>
      </c>
      <c r="AD174" s="246">
        <v>0</v>
      </c>
      <c r="AE174" s="246">
        <v>0</v>
      </c>
      <c r="AF174" s="246">
        <v>0</v>
      </c>
      <c r="AG174" s="246">
        <v>0</v>
      </c>
      <c r="AH174" s="246">
        <v>0</v>
      </c>
      <c r="AI174" s="246">
        <v>0</v>
      </c>
      <c r="AJ174" s="246">
        <v>0</v>
      </c>
      <c r="AK174" s="246">
        <v>0</v>
      </c>
      <c r="AL174" s="246">
        <v>0</v>
      </c>
      <c r="AM174" s="246">
        <v>0</v>
      </c>
      <c r="AN174" s="245">
        <v>0</v>
      </c>
      <c r="AO174" s="246">
        <v>0</v>
      </c>
      <c r="AP174" s="246">
        <v>0</v>
      </c>
      <c r="AQ174" s="246">
        <v>0</v>
      </c>
      <c r="AR174" s="246">
        <v>0</v>
      </c>
      <c r="AS174" s="246">
        <v>0</v>
      </c>
      <c r="AT174" s="246">
        <v>0</v>
      </c>
      <c r="AU174" s="246">
        <v>0</v>
      </c>
      <c r="AV174" s="246">
        <v>0</v>
      </c>
      <c r="AW174" s="246">
        <v>0</v>
      </c>
      <c r="AX174" s="246">
        <v>0</v>
      </c>
      <c r="AY174" s="246">
        <v>0</v>
      </c>
      <c r="AZ174" s="246">
        <v>0</v>
      </c>
      <c r="BA174" s="245">
        <v>0</v>
      </c>
    </row>
    <row r="175" spans="1:53" ht="15">
      <c r="A175" s="253" t="s">
        <v>1837</v>
      </c>
      <c r="B175" s="246">
        <v>-92743.515200000023</v>
      </c>
      <c r="C175" s="246">
        <v>-92609.255200000014</v>
      </c>
      <c r="D175" s="246">
        <v>-92968.915200000018</v>
      </c>
      <c r="E175" s="246">
        <v>-92486.755200000014</v>
      </c>
      <c r="F175" s="246">
        <v>-93084.555200000032</v>
      </c>
      <c r="G175" s="246">
        <v>-99042.955200000026</v>
      </c>
      <c r="H175" s="246">
        <v>-97402.435200000007</v>
      </c>
      <c r="I175" s="246">
        <v>-99653.495200000005</v>
      </c>
      <c r="J175" s="246">
        <v>-101218.5552</v>
      </c>
      <c r="K175" s="246">
        <v>-100084.69520000002</v>
      </c>
      <c r="L175" s="246">
        <v>-98974.355199999991</v>
      </c>
      <c r="M175" s="246">
        <v>-99656.435200000007</v>
      </c>
      <c r="N175" s="245">
        <v>-1159925.9224</v>
      </c>
      <c r="O175" s="246">
        <v>-44.296000000000006</v>
      </c>
      <c r="P175" s="246">
        <v>-44.296000000000006</v>
      </c>
      <c r="Q175" s="246">
        <v>-44.296000000000006</v>
      </c>
      <c r="R175" s="246">
        <v>-44.296000000000006</v>
      </c>
      <c r="S175" s="246">
        <v>-44.296000000000006</v>
      </c>
      <c r="T175" s="246">
        <v>-44.296000000000006</v>
      </c>
      <c r="U175" s="246">
        <v>-44.296000000000006</v>
      </c>
      <c r="V175" s="246">
        <v>-44.296000000000006</v>
      </c>
      <c r="W175" s="246">
        <v>-44.296000000000006</v>
      </c>
      <c r="X175" s="246">
        <v>-44.296000000000006</v>
      </c>
      <c r="Y175" s="246">
        <v>-44.296000000000006</v>
      </c>
      <c r="Z175" s="246">
        <v>-44.296000000000006</v>
      </c>
      <c r="AA175" s="245">
        <v>-531.55200000000002</v>
      </c>
      <c r="AB175" s="246">
        <v>0</v>
      </c>
      <c r="AC175" s="246">
        <v>0</v>
      </c>
      <c r="AD175" s="246">
        <v>0</v>
      </c>
      <c r="AE175" s="246">
        <v>0</v>
      </c>
      <c r="AF175" s="246">
        <v>0</v>
      </c>
      <c r="AG175" s="246">
        <v>0</v>
      </c>
      <c r="AH175" s="246">
        <v>0</v>
      </c>
      <c r="AI175" s="246">
        <v>0</v>
      </c>
      <c r="AJ175" s="246">
        <v>0</v>
      </c>
      <c r="AK175" s="246">
        <v>0</v>
      </c>
      <c r="AL175" s="246">
        <v>0</v>
      </c>
      <c r="AM175" s="246">
        <v>0</v>
      </c>
      <c r="AN175" s="245">
        <v>0</v>
      </c>
      <c r="AO175" s="246">
        <v>0</v>
      </c>
      <c r="AP175" s="246">
        <v>0</v>
      </c>
      <c r="AQ175" s="246">
        <v>0</v>
      </c>
      <c r="AR175" s="246">
        <v>0</v>
      </c>
      <c r="AS175" s="246">
        <v>0</v>
      </c>
      <c r="AT175" s="246">
        <v>0</v>
      </c>
      <c r="AU175" s="246">
        <v>0</v>
      </c>
      <c r="AV175" s="246">
        <v>0</v>
      </c>
      <c r="AW175" s="246">
        <v>0</v>
      </c>
      <c r="AX175" s="246">
        <v>0</v>
      </c>
      <c r="AY175" s="246">
        <v>0</v>
      </c>
      <c r="AZ175" s="246">
        <v>0</v>
      </c>
      <c r="BA175" s="245">
        <v>0</v>
      </c>
    </row>
    <row r="176" spans="1:53" ht="15">
      <c r="A176" s="253" t="s">
        <v>1838</v>
      </c>
      <c r="B176" s="246">
        <v>4054</v>
      </c>
      <c r="C176" s="246">
        <v>4054</v>
      </c>
      <c r="D176" s="246">
        <v>4054</v>
      </c>
      <c r="E176" s="246">
        <v>4054</v>
      </c>
      <c r="F176" s="246">
        <v>4054</v>
      </c>
      <c r="G176" s="246">
        <v>4054</v>
      </c>
      <c r="H176" s="246">
        <v>4054</v>
      </c>
      <c r="I176" s="246">
        <v>4054</v>
      </c>
      <c r="J176" s="246">
        <v>4054</v>
      </c>
      <c r="K176" s="246">
        <v>4054</v>
      </c>
      <c r="L176" s="246">
        <v>4054</v>
      </c>
      <c r="M176" s="246">
        <v>4054</v>
      </c>
      <c r="N176" s="245">
        <v>48648</v>
      </c>
      <c r="O176" s="246">
        <v>11.200000000000001</v>
      </c>
      <c r="P176" s="246">
        <v>11.200000000000001</v>
      </c>
      <c r="Q176" s="246">
        <v>11.200000000000001</v>
      </c>
      <c r="R176" s="246">
        <v>11.200000000000001</v>
      </c>
      <c r="S176" s="246">
        <v>11.200000000000001</v>
      </c>
      <c r="T176" s="246">
        <v>11.200000000000001</v>
      </c>
      <c r="U176" s="246">
        <v>11.200000000000001</v>
      </c>
      <c r="V176" s="246">
        <v>11.200000000000001</v>
      </c>
      <c r="W176" s="246">
        <v>11.200000000000001</v>
      </c>
      <c r="X176" s="246">
        <v>11.200000000000001</v>
      </c>
      <c r="Y176" s="246">
        <v>11.200000000000001</v>
      </c>
      <c r="Z176" s="246">
        <v>11.200000000000001</v>
      </c>
      <c r="AA176" s="245">
        <v>134.4</v>
      </c>
      <c r="AB176" s="246">
        <v>0</v>
      </c>
      <c r="AC176" s="246">
        <v>0</v>
      </c>
      <c r="AD176" s="246">
        <v>0</v>
      </c>
      <c r="AE176" s="246">
        <v>0</v>
      </c>
      <c r="AF176" s="246">
        <v>0</v>
      </c>
      <c r="AG176" s="246">
        <v>0</v>
      </c>
      <c r="AH176" s="246">
        <v>0</v>
      </c>
      <c r="AI176" s="246">
        <v>0</v>
      </c>
      <c r="AJ176" s="246">
        <v>0</v>
      </c>
      <c r="AK176" s="246">
        <v>0</v>
      </c>
      <c r="AL176" s="246">
        <v>0</v>
      </c>
      <c r="AM176" s="246">
        <v>0</v>
      </c>
      <c r="AN176" s="245">
        <v>0</v>
      </c>
      <c r="AO176" s="246">
        <v>0</v>
      </c>
      <c r="AP176" s="246">
        <v>0</v>
      </c>
      <c r="AQ176" s="246">
        <v>0</v>
      </c>
      <c r="AR176" s="246">
        <v>0</v>
      </c>
      <c r="AS176" s="246">
        <v>0</v>
      </c>
      <c r="AT176" s="246">
        <v>0</v>
      </c>
      <c r="AU176" s="246">
        <v>0</v>
      </c>
      <c r="AV176" s="246">
        <v>0</v>
      </c>
      <c r="AW176" s="246">
        <v>0</v>
      </c>
      <c r="AX176" s="246">
        <v>0</v>
      </c>
      <c r="AY176" s="246">
        <v>0</v>
      </c>
      <c r="AZ176" s="246">
        <v>0</v>
      </c>
      <c r="BA176" s="245">
        <v>0</v>
      </c>
    </row>
    <row r="177" spans="1:53" ht="15">
      <c r="A177" s="253" t="s">
        <v>1839</v>
      </c>
      <c r="B177" s="246">
        <v>0</v>
      </c>
      <c r="C177" s="246">
        <v>0</v>
      </c>
      <c r="D177" s="246">
        <v>0</v>
      </c>
      <c r="E177" s="246">
        <v>0</v>
      </c>
      <c r="F177" s="246">
        <v>0</v>
      </c>
      <c r="G177" s="246">
        <v>0</v>
      </c>
      <c r="H177" s="246">
        <v>0</v>
      </c>
      <c r="I177" s="246">
        <v>0</v>
      </c>
      <c r="J177" s="246">
        <v>0</v>
      </c>
      <c r="K177" s="246">
        <v>0</v>
      </c>
      <c r="L177" s="246">
        <v>0</v>
      </c>
      <c r="M177" s="246">
        <v>0</v>
      </c>
      <c r="N177" s="245">
        <v>0</v>
      </c>
      <c r="O177" s="246">
        <v>0</v>
      </c>
      <c r="P177" s="246">
        <v>0</v>
      </c>
      <c r="Q177" s="246">
        <v>0</v>
      </c>
      <c r="R177" s="246">
        <v>0</v>
      </c>
      <c r="S177" s="246">
        <v>0</v>
      </c>
      <c r="T177" s="246">
        <v>0</v>
      </c>
      <c r="U177" s="246">
        <v>0</v>
      </c>
      <c r="V177" s="246">
        <v>0</v>
      </c>
      <c r="W177" s="246">
        <v>0</v>
      </c>
      <c r="X177" s="246">
        <v>0</v>
      </c>
      <c r="Y177" s="246">
        <v>0</v>
      </c>
      <c r="Z177" s="246">
        <v>0</v>
      </c>
      <c r="AA177" s="245">
        <v>0</v>
      </c>
      <c r="AB177" s="246">
        <v>0</v>
      </c>
      <c r="AC177" s="246">
        <v>0</v>
      </c>
      <c r="AD177" s="246">
        <v>0</v>
      </c>
      <c r="AE177" s="246">
        <v>0</v>
      </c>
      <c r="AF177" s="246">
        <v>0</v>
      </c>
      <c r="AG177" s="246">
        <v>0</v>
      </c>
      <c r="AH177" s="246">
        <v>0</v>
      </c>
      <c r="AI177" s="246">
        <v>0</v>
      </c>
      <c r="AJ177" s="246">
        <v>0</v>
      </c>
      <c r="AK177" s="246">
        <v>0</v>
      </c>
      <c r="AL177" s="246">
        <v>0</v>
      </c>
      <c r="AM177" s="246">
        <v>0</v>
      </c>
      <c r="AN177" s="245">
        <v>0</v>
      </c>
      <c r="AO177" s="246">
        <v>0</v>
      </c>
      <c r="AP177" s="246">
        <v>0</v>
      </c>
      <c r="AQ177" s="246">
        <v>0</v>
      </c>
      <c r="AR177" s="246">
        <v>0</v>
      </c>
      <c r="AS177" s="246">
        <v>0</v>
      </c>
      <c r="AT177" s="246">
        <v>0</v>
      </c>
      <c r="AU177" s="246">
        <v>0</v>
      </c>
      <c r="AV177" s="246">
        <v>0</v>
      </c>
      <c r="AW177" s="246">
        <v>0</v>
      </c>
      <c r="AX177" s="246">
        <v>0</v>
      </c>
      <c r="AY177" s="246">
        <v>0</v>
      </c>
      <c r="AZ177" s="246">
        <v>0</v>
      </c>
      <c r="BA177" s="245">
        <v>0</v>
      </c>
    </row>
    <row r="178" spans="1:53" ht="15">
      <c r="A178" s="253" t="s">
        <v>1840</v>
      </c>
      <c r="B178" s="246">
        <v>0</v>
      </c>
      <c r="C178" s="246">
        <v>0</v>
      </c>
      <c r="D178" s="246">
        <v>0</v>
      </c>
      <c r="E178" s="246">
        <v>0</v>
      </c>
      <c r="F178" s="246">
        <v>0</v>
      </c>
      <c r="G178" s="246">
        <v>0</v>
      </c>
      <c r="H178" s="246">
        <v>0</v>
      </c>
      <c r="I178" s="246">
        <v>0</v>
      </c>
      <c r="J178" s="246">
        <v>0</v>
      </c>
      <c r="K178" s="246">
        <v>0</v>
      </c>
      <c r="L178" s="246">
        <v>0</v>
      </c>
      <c r="M178" s="246">
        <v>0</v>
      </c>
      <c r="N178" s="245">
        <v>0</v>
      </c>
      <c r="O178" s="246">
        <v>0</v>
      </c>
      <c r="P178" s="246">
        <v>0</v>
      </c>
      <c r="Q178" s="246">
        <v>0</v>
      </c>
      <c r="R178" s="246">
        <v>0</v>
      </c>
      <c r="S178" s="246">
        <v>0</v>
      </c>
      <c r="T178" s="246">
        <v>0</v>
      </c>
      <c r="U178" s="246">
        <v>0</v>
      </c>
      <c r="V178" s="246">
        <v>0</v>
      </c>
      <c r="W178" s="246">
        <v>0</v>
      </c>
      <c r="X178" s="246">
        <v>0</v>
      </c>
      <c r="Y178" s="246">
        <v>0</v>
      </c>
      <c r="Z178" s="246">
        <v>0</v>
      </c>
      <c r="AA178" s="245">
        <v>0</v>
      </c>
      <c r="AB178" s="246">
        <v>0</v>
      </c>
      <c r="AC178" s="246">
        <v>0</v>
      </c>
      <c r="AD178" s="246">
        <v>0</v>
      </c>
      <c r="AE178" s="246">
        <v>0</v>
      </c>
      <c r="AF178" s="246">
        <v>0</v>
      </c>
      <c r="AG178" s="246">
        <v>0</v>
      </c>
      <c r="AH178" s="246">
        <v>0</v>
      </c>
      <c r="AI178" s="246">
        <v>0</v>
      </c>
      <c r="AJ178" s="246">
        <v>0</v>
      </c>
      <c r="AK178" s="246">
        <v>0</v>
      </c>
      <c r="AL178" s="246">
        <v>0</v>
      </c>
      <c r="AM178" s="246">
        <v>0</v>
      </c>
      <c r="AN178" s="245">
        <v>0</v>
      </c>
      <c r="AO178" s="246">
        <v>0</v>
      </c>
      <c r="AP178" s="246">
        <v>0</v>
      </c>
      <c r="AQ178" s="246">
        <v>0</v>
      </c>
      <c r="AR178" s="246">
        <v>0</v>
      </c>
      <c r="AS178" s="246">
        <v>0</v>
      </c>
      <c r="AT178" s="246">
        <v>0</v>
      </c>
      <c r="AU178" s="246">
        <v>0</v>
      </c>
      <c r="AV178" s="246">
        <v>0</v>
      </c>
      <c r="AW178" s="246">
        <v>0</v>
      </c>
      <c r="AX178" s="246">
        <v>0</v>
      </c>
      <c r="AY178" s="246">
        <v>0</v>
      </c>
      <c r="AZ178" s="246">
        <v>0</v>
      </c>
      <c r="BA178" s="245">
        <v>0</v>
      </c>
    </row>
    <row r="179" spans="1:53" ht="15">
      <c r="A179" s="253" t="s">
        <v>1841</v>
      </c>
      <c r="B179" s="246">
        <v>0</v>
      </c>
      <c r="C179" s="246">
        <v>0</v>
      </c>
      <c r="D179" s="246">
        <v>0</v>
      </c>
      <c r="E179" s="246">
        <v>0</v>
      </c>
      <c r="F179" s="246">
        <v>0</v>
      </c>
      <c r="G179" s="246">
        <v>0</v>
      </c>
      <c r="H179" s="246">
        <v>0</v>
      </c>
      <c r="I179" s="246">
        <v>0</v>
      </c>
      <c r="J179" s="246">
        <v>0</v>
      </c>
      <c r="K179" s="246">
        <v>0</v>
      </c>
      <c r="L179" s="246">
        <v>0</v>
      </c>
      <c r="M179" s="246">
        <v>0</v>
      </c>
      <c r="N179" s="245">
        <v>0</v>
      </c>
      <c r="O179" s="246">
        <v>0</v>
      </c>
      <c r="P179" s="246">
        <v>0</v>
      </c>
      <c r="Q179" s="246">
        <v>0</v>
      </c>
      <c r="R179" s="246">
        <v>0</v>
      </c>
      <c r="S179" s="246">
        <v>0</v>
      </c>
      <c r="T179" s="246">
        <v>0</v>
      </c>
      <c r="U179" s="246">
        <v>0</v>
      </c>
      <c r="V179" s="246">
        <v>0</v>
      </c>
      <c r="W179" s="246">
        <v>0</v>
      </c>
      <c r="X179" s="246">
        <v>0</v>
      </c>
      <c r="Y179" s="246">
        <v>0</v>
      </c>
      <c r="Z179" s="246">
        <v>0</v>
      </c>
      <c r="AA179" s="245">
        <v>0</v>
      </c>
      <c r="AB179" s="246">
        <v>0</v>
      </c>
      <c r="AC179" s="246">
        <v>0</v>
      </c>
      <c r="AD179" s="246">
        <v>0</v>
      </c>
      <c r="AE179" s="246">
        <v>0</v>
      </c>
      <c r="AF179" s="246">
        <v>0</v>
      </c>
      <c r="AG179" s="246">
        <v>0</v>
      </c>
      <c r="AH179" s="246">
        <v>0</v>
      </c>
      <c r="AI179" s="246">
        <v>0</v>
      </c>
      <c r="AJ179" s="246">
        <v>0</v>
      </c>
      <c r="AK179" s="246">
        <v>0</v>
      </c>
      <c r="AL179" s="246">
        <v>0</v>
      </c>
      <c r="AM179" s="246">
        <v>0</v>
      </c>
      <c r="AN179" s="245">
        <v>0</v>
      </c>
      <c r="AO179" s="246">
        <v>0</v>
      </c>
      <c r="AP179" s="246">
        <v>0</v>
      </c>
      <c r="AQ179" s="246">
        <v>0</v>
      </c>
      <c r="AR179" s="246">
        <v>0</v>
      </c>
      <c r="AS179" s="246">
        <v>0</v>
      </c>
      <c r="AT179" s="246">
        <v>0</v>
      </c>
      <c r="AU179" s="246">
        <v>0</v>
      </c>
      <c r="AV179" s="246">
        <v>0</v>
      </c>
      <c r="AW179" s="246">
        <v>0</v>
      </c>
      <c r="AX179" s="246">
        <v>0</v>
      </c>
      <c r="AY179" s="246">
        <v>0</v>
      </c>
      <c r="AZ179" s="246">
        <v>0</v>
      </c>
      <c r="BA179" s="245">
        <v>0</v>
      </c>
    </row>
    <row r="180" spans="1:53" ht="15">
      <c r="A180" s="253" t="s">
        <v>1842</v>
      </c>
      <c r="B180" s="246">
        <v>0</v>
      </c>
      <c r="C180" s="246">
        <v>0</v>
      </c>
      <c r="D180" s="246">
        <v>0</v>
      </c>
      <c r="E180" s="246">
        <v>0</v>
      </c>
      <c r="F180" s="246">
        <v>0</v>
      </c>
      <c r="G180" s="246">
        <v>0</v>
      </c>
      <c r="H180" s="246">
        <v>0</v>
      </c>
      <c r="I180" s="246">
        <v>0</v>
      </c>
      <c r="J180" s="246">
        <v>0</v>
      </c>
      <c r="K180" s="246">
        <v>0</v>
      </c>
      <c r="L180" s="246">
        <v>0</v>
      </c>
      <c r="M180" s="246">
        <v>0</v>
      </c>
      <c r="N180" s="245">
        <v>0</v>
      </c>
      <c r="O180" s="246">
        <v>0</v>
      </c>
      <c r="P180" s="246">
        <v>0</v>
      </c>
      <c r="Q180" s="246">
        <v>0</v>
      </c>
      <c r="R180" s="246">
        <v>0</v>
      </c>
      <c r="S180" s="246">
        <v>0</v>
      </c>
      <c r="T180" s="246">
        <v>0</v>
      </c>
      <c r="U180" s="246">
        <v>0</v>
      </c>
      <c r="V180" s="246">
        <v>0</v>
      </c>
      <c r="W180" s="246">
        <v>0</v>
      </c>
      <c r="X180" s="246">
        <v>0</v>
      </c>
      <c r="Y180" s="246">
        <v>0</v>
      </c>
      <c r="Z180" s="246">
        <v>0</v>
      </c>
      <c r="AA180" s="245">
        <v>0</v>
      </c>
      <c r="AB180" s="246">
        <v>0</v>
      </c>
      <c r="AC180" s="246">
        <v>0</v>
      </c>
      <c r="AD180" s="246">
        <v>0</v>
      </c>
      <c r="AE180" s="246">
        <v>0</v>
      </c>
      <c r="AF180" s="246">
        <v>0</v>
      </c>
      <c r="AG180" s="246">
        <v>0</v>
      </c>
      <c r="AH180" s="246">
        <v>0</v>
      </c>
      <c r="AI180" s="246">
        <v>0</v>
      </c>
      <c r="AJ180" s="246">
        <v>0</v>
      </c>
      <c r="AK180" s="246">
        <v>0</v>
      </c>
      <c r="AL180" s="246">
        <v>0</v>
      </c>
      <c r="AM180" s="246">
        <v>0</v>
      </c>
      <c r="AN180" s="245">
        <v>0</v>
      </c>
      <c r="AO180" s="246">
        <v>0</v>
      </c>
      <c r="AP180" s="246">
        <v>0</v>
      </c>
      <c r="AQ180" s="246">
        <v>0</v>
      </c>
      <c r="AR180" s="246">
        <v>0</v>
      </c>
      <c r="AS180" s="246">
        <v>0</v>
      </c>
      <c r="AT180" s="246">
        <v>0</v>
      </c>
      <c r="AU180" s="246">
        <v>0</v>
      </c>
      <c r="AV180" s="246">
        <v>0</v>
      </c>
      <c r="AW180" s="246">
        <v>0</v>
      </c>
      <c r="AX180" s="246">
        <v>0</v>
      </c>
      <c r="AY180" s="246">
        <v>0</v>
      </c>
      <c r="AZ180" s="246">
        <v>0</v>
      </c>
      <c r="BA180" s="245">
        <v>0</v>
      </c>
    </row>
    <row r="181" spans="1:53" ht="15">
      <c r="A181" s="253" t="s">
        <v>1843</v>
      </c>
      <c r="B181" s="246">
        <v>0</v>
      </c>
      <c r="C181" s="246">
        <v>0</v>
      </c>
      <c r="D181" s="246">
        <v>0</v>
      </c>
      <c r="E181" s="246">
        <v>0</v>
      </c>
      <c r="F181" s="246">
        <v>0</v>
      </c>
      <c r="G181" s="246">
        <v>0</v>
      </c>
      <c r="H181" s="246">
        <v>0</v>
      </c>
      <c r="I181" s="246">
        <v>0</v>
      </c>
      <c r="J181" s="246">
        <v>0</v>
      </c>
      <c r="K181" s="246">
        <v>0</v>
      </c>
      <c r="L181" s="246">
        <v>0</v>
      </c>
      <c r="M181" s="246">
        <v>0</v>
      </c>
      <c r="N181" s="245">
        <v>0</v>
      </c>
      <c r="O181" s="246">
        <v>0</v>
      </c>
      <c r="P181" s="246">
        <v>0</v>
      </c>
      <c r="Q181" s="246">
        <v>0</v>
      </c>
      <c r="R181" s="246">
        <v>0</v>
      </c>
      <c r="S181" s="246">
        <v>0</v>
      </c>
      <c r="T181" s="246">
        <v>0</v>
      </c>
      <c r="U181" s="246">
        <v>0</v>
      </c>
      <c r="V181" s="246">
        <v>0</v>
      </c>
      <c r="W181" s="246">
        <v>0</v>
      </c>
      <c r="X181" s="246">
        <v>0</v>
      </c>
      <c r="Y181" s="246">
        <v>0</v>
      </c>
      <c r="Z181" s="246">
        <v>0</v>
      </c>
      <c r="AA181" s="245">
        <v>0</v>
      </c>
      <c r="AB181" s="246">
        <v>0</v>
      </c>
      <c r="AC181" s="246">
        <v>0</v>
      </c>
      <c r="AD181" s="246">
        <v>0</v>
      </c>
      <c r="AE181" s="246">
        <v>0</v>
      </c>
      <c r="AF181" s="246">
        <v>0</v>
      </c>
      <c r="AG181" s="246">
        <v>0</v>
      </c>
      <c r="AH181" s="246">
        <v>0</v>
      </c>
      <c r="AI181" s="246">
        <v>0</v>
      </c>
      <c r="AJ181" s="246">
        <v>0</v>
      </c>
      <c r="AK181" s="246">
        <v>0</v>
      </c>
      <c r="AL181" s="246">
        <v>0</v>
      </c>
      <c r="AM181" s="246">
        <v>0</v>
      </c>
      <c r="AN181" s="245">
        <v>0</v>
      </c>
      <c r="AO181" s="246">
        <v>0</v>
      </c>
      <c r="AP181" s="246">
        <v>0</v>
      </c>
      <c r="AQ181" s="246">
        <v>0</v>
      </c>
      <c r="AR181" s="246">
        <v>0</v>
      </c>
      <c r="AS181" s="246">
        <v>0</v>
      </c>
      <c r="AT181" s="246">
        <v>0</v>
      </c>
      <c r="AU181" s="246">
        <v>0</v>
      </c>
      <c r="AV181" s="246">
        <v>0</v>
      </c>
      <c r="AW181" s="246">
        <v>0</v>
      </c>
      <c r="AX181" s="246">
        <v>0</v>
      </c>
      <c r="AY181" s="246">
        <v>0</v>
      </c>
      <c r="AZ181" s="246">
        <v>0</v>
      </c>
      <c r="BA181" s="245">
        <v>0</v>
      </c>
    </row>
    <row r="182" spans="1:53" ht="15">
      <c r="A182" s="253" t="s">
        <v>1844</v>
      </c>
      <c r="B182" s="246">
        <v>0</v>
      </c>
      <c r="C182" s="246">
        <v>0</v>
      </c>
      <c r="D182" s="246">
        <v>0</v>
      </c>
      <c r="E182" s="246">
        <v>0</v>
      </c>
      <c r="F182" s="246">
        <v>0</v>
      </c>
      <c r="G182" s="246">
        <v>0</v>
      </c>
      <c r="H182" s="246">
        <v>0</v>
      </c>
      <c r="I182" s="246">
        <v>0</v>
      </c>
      <c r="J182" s="246">
        <v>0</v>
      </c>
      <c r="K182" s="246">
        <v>0</v>
      </c>
      <c r="L182" s="246">
        <v>0</v>
      </c>
      <c r="M182" s="246">
        <v>0</v>
      </c>
      <c r="N182" s="245">
        <v>0</v>
      </c>
      <c r="O182" s="246">
        <v>0</v>
      </c>
      <c r="P182" s="246">
        <v>0</v>
      </c>
      <c r="Q182" s="246">
        <v>0</v>
      </c>
      <c r="R182" s="246">
        <v>0</v>
      </c>
      <c r="S182" s="246">
        <v>0</v>
      </c>
      <c r="T182" s="246">
        <v>0</v>
      </c>
      <c r="U182" s="246">
        <v>0</v>
      </c>
      <c r="V182" s="246">
        <v>0</v>
      </c>
      <c r="W182" s="246">
        <v>0</v>
      </c>
      <c r="X182" s="246">
        <v>0</v>
      </c>
      <c r="Y182" s="246">
        <v>0</v>
      </c>
      <c r="Z182" s="246">
        <v>0</v>
      </c>
      <c r="AA182" s="245">
        <v>0</v>
      </c>
      <c r="AB182" s="246">
        <v>0</v>
      </c>
      <c r="AC182" s="246">
        <v>0</v>
      </c>
      <c r="AD182" s="246">
        <v>0</v>
      </c>
      <c r="AE182" s="246">
        <v>0</v>
      </c>
      <c r="AF182" s="246">
        <v>0</v>
      </c>
      <c r="AG182" s="246">
        <v>0</v>
      </c>
      <c r="AH182" s="246">
        <v>0</v>
      </c>
      <c r="AI182" s="246">
        <v>0</v>
      </c>
      <c r="AJ182" s="246">
        <v>0</v>
      </c>
      <c r="AK182" s="246">
        <v>0</v>
      </c>
      <c r="AL182" s="246">
        <v>0</v>
      </c>
      <c r="AM182" s="246">
        <v>0</v>
      </c>
      <c r="AN182" s="245">
        <v>0</v>
      </c>
      <c r="AO182" s="246">
        <v>0</v>
      </c>
      <c r="AP182" s="246">
        <v>0</v>
      </c>
      <c r="AQ182" s="246">
        <v>0</v>
      </c>
      <c r="AR182" s="246">
        <v>0</v>
      </c>
      <c r="AS182" s="246">
        <v>0</v>
      </c>
      <c r="AT182" s="246">
        <v>0</v>
      </c>
      <c r="AU182" s="246">
        <v>0</v>
      </c>
      <c r="AV182" s="246">
        <v>0</v>
      </c>
      <c r="AW182" s="246">
        <v>0</v>
      </c>
      <c r="AX182" s="246">
        <v>0</v>
      </c>
      <c r="AY182" s="246">
        <v>0</v>
      </c>
      <c r="AZ182" s="246">
        <v>0</v>
      </c>
      <c r="BA182" s="245">
        <v>0</v>
      </c>
    </row>
    <row r="183" spans="1:53" ht="15">
      <c r="A183" s="253" t="s">
        <v>1845</v>
      </c>
      <c r="B183" s="246">
        <v>0</v>
      </c>
      <c r="C183" s="246">
        <v>0</v>
      </c>
      <c r="D183" s="246">
        <v>0</v>
      </c>
      <c r="E183" s="246">
        <v>0</v>
      </c>
      <c r="F183" s="246">
        <v>0</v>
      </c>
      <c r="G183" s="246">
        <v>0</v>
      </c>
      <c r="H183" s="246">
        <v>0</v>
      </c>
      <c r="I183" s="246">
        <v>0</v>
      </c>
      <c r="J183" s="246">
        <v>0</v>
      </c>
      <c r="K183" s="246">
        <v>0</v>
      </c>
      <c r="L183" s="246">
        <v>0</v>
      </c>
      <c r="M183" s="246">
        <v>0</v>
      </c>
      <c r="N183" s="245">
        <v>0</v>
      </c>
      <c r="O183" s="246">
        <v>0</v>
      </c>
      <c r="P183" s="246">
        <v>0</v>
      </c>
      <c r="Q183" s="246">
        <v>0</v>
      </c>
      <c r="R183" s="246">
        <v>0</v>
      </c>
      <c r="S183" s="246">
        <v>0</v>
      </c>
      <c r="T183" s="246">
        <v>0</v>
      </c>
      <c r="U183" s="246">
        <v>0</v>
      </c>
      <c r="V183" s="246">
        <v>0</v>
      </c>
      <c r="W183" s="246">
        <v>0</v>
      </c>
      <c r="X183" s="246">
        <v>0</v>
      </c>
      <c r="Y183" s="246">
        <v>0</v>
      </c>
      <c r="Z183" s="246">
        <v>0</v>
      </c>
      <c r="AA183" s="245">
        <v>0</v>
      </c>
      <c r="AB183" s="246">
        <v>0</v>
      </c>
      <c r="AC183" s="246">
        <v>0</v>
      </c>
      <c r="AD183" s="246">
        <v>0</v>
      </c>
      <c r="AE183" s="246">
        <v>0</v>
      </c>
      <c r="AF183" s="246">
        <v>0</v>
      </c>
      <c r="AG183" s="246">
        <v>0</v>
      </c>
      <c r="AH183" s="246">
        <v>0</v>
      </c>
      <c r="AI183" s="246">
        <v>0</v>
      </c>
      <c r="AJ183" s="246">
        <v>0</v>
      </c>
      <c r="AK183" s="246">
        <v>0</v>
      </c>
      <c r="AL183" s="246">
        <v>0</v>
      </c>
      <c r="AM183" s="246">
        <v>0</v>
      </c>
      <c r="AN183" s="245">
        <v>0</v>
      </c>
      <c r="AO183" s="246">
        <v>0</v>
      </c>
      <c r="AP183" s="246">
        <v>0</v>
      </c>
      <c r="AQ183" s="246">
        <v>0</v>
      </c>
      <c r="AR183" s="246">
        <v>0</v>
      </c>
      <c r="AS183" s="246">
        <v>0</v>
      </c>
      <c r="AT183" s="246">
        <v>0</v>
      </c>
      <c r="AU183" s="246">
        <v>0</v>
      </c>
      <c r="AV183" s="246">
        <v>0</v>
      </c>
      <c r="AW183" s="246">
        <v>0</v>
      </c>
      <c r="AX183" s="246">
        <v>0</v>
      </c>
      <c r="AY183" s="246">
        <v>0</v>
      </c>
      <c r="AZ183" s="246">
        <v>0</v>
      </c>
      <c r="BA183" s="245">
        <v>0</v>
      </c>
    </row>
    <row r="184" spans="1:53" ht="15">
      <c r="A184" s="253" t="s">
        <v>1846</v>
      </c>
      <c r="B184" s="246">
        <v>0</v>
      </c>
      <c r="C184" s="246">
        <v>0</v>
      </c>
      <c r="D184" s="246">
        <v>0</v>
      </c>
      <c r="E184" s="246">
        <v>0</v>
      </c>
      <c r="F184" s="246">
        <v>0</v>
      </c>
      <c r="G184" s="246">
        <v>0</v>
      </c>
      <c r="H184" s="246">
        <v>0</v>
      </c>
      <c r="I184" s="246">
        <v>0</v>
      </c>
      <c r="J184" s="246">
        <v>0</v>
      </c>
      <c r="K184" s="246">
        <v>0</v>
      </c>
      <c r="L184" s="246">
        <v>0</v>
      </c>
      <c r="M184" s="246">
        <v>0</v>
      </c>
      <c r="N184" s="245">
        <v>0</v>
      </c>
      <c r="O184" s="246">
        <v>0</v>
      </c>
      <c r="P184" s="246">
        <v>0</v>
      </c>
      <c r="Q184" s="246">
        <v>0</v>
      </c>
      <c r="R184" s="246">
        <v>0</v>
      </c>
      <c r="S184" s="246">
        <v>0</v>
      </c>
      <c r="T184" s="246">
        <v>0</v>
      </c>
      <c r="U184" s="246">
        <v>0</v>
      </c>
      <c r="V184" s="246">
        <v>0</v>
      </c>
      <c r="W184" s="246">
        <v>0</v>
      </c>
      <c r="X184" s="246">
        <v>0</v>
      </c>
      <c r="Y184" s="246">
        <v>0</v>
      </c>
      <c r="Z184" s="246">
        <v>0</v>
      </c>
      <c r="AA184" s="245">
        <v>0</v>
      </c>
      <c r="AB184" s="246">
        <v>0</v>
      </c>
      <c r="AC184" s="246">
        <v>0</v>
      </c>
      <c r="AD184" s="246">
        <v>0</v>
      </c>
      <c r="AE184" s="246">
        <v>0</v>
      </c>
      <c r="AF184" s="246">
        <v>0</v>
      </c>
      <c r="AG184" s="246">
        <v>0</v>
      </c>
      <c r="AH184" s="246">
        <v>0</v>
      </c>
      <c r="AI184" s="246">
        <v>0</v>
      </c>
      <c r="AJ184" s="246">
        <v>0</v>
      </c>
      <c r="AK184" s="246">
        <v>0</v>
      </c>
      <c r="AL184" s="246">
        <v>0</v>
      </c>
      <c r="AM184" s="246">
        <v>0</v>
      </c>
      <c r="AN184" s="245">
        <v>0</v>
      </c>
      <c r="AO184" s="246">
        <v>0</v>
      </c>
      <c r="AP184" s="246">
        <v>0</v>
      </c>
      <c r="AQ184" s="246">
        <v>0</v>
      </c>
      <c r="AR184" s="246">
        <v>0</v>
      </c>
      <c r="AS184" s="246">
        <v>0</v>
      </c>
      <c r="AT184" s="246">
        <v>0</v>
      </c>
      <c r="AU184" s="246">
        <v>0</v>
      </c>
      <c r="AV184" s="246">
        <v>0</v>
      </c>
      <c r="AW184" s="246">
        <v>0</v>
      </c>
      <c r="AX184" s="246">
        <v>0</v>
      </c>
      <c r="AY184" s="246">
        <v>0</v>
      </c>
      <c r="AZ184" s="246">
        <v>0</v>
      </c>
      <c r="BA184" s="245">
        <v>0</v>
      </c>
    </row>
    <row r="185" spans="1:53" ht="15">
      <c r="A185" s="253" t="s">
        <v>1847</v>
      </c>
      <c r="B185" s="246">
        <v>0</v>
      </c>
      <c r="C185" s="246">
        <v>0</v>
      </c>
      <c r="D185" s="246">
        <v>0</v>
      </c>
      <c r="E185" s="246">
        <v>0</v>
      </c>
      <c r="F185" s="246">
        <v>0</v>
      </c>
      <c r="G185" s="246">
        <v>0</v>
      </c>
      <c r="H185" s="246">
        <v>0</v>
      </c>
      <c r="I185" s="246">
        <v>0</v>
      </c>
      <c r="J185" s="246">
        <v>0</v>
      </c>
      <c r="K185" s="246">
        <v>0</v>
      </c>
      <c r="L185" s="246">
        <v>0</v>
      </c>
      <c r="M185" s="246">
        <v>0</v>
      </c>
      <c r="N185" s="245">
        <v>0</v>
      </c>
      <c r="O185" s="246">
        <v>0</v>
      </c>
      <c r="P185" s="246">
        <v>0</v>
      </c>
      <c r="Q185" s="246">
        <v>0</v>
      </c>
      <c r="R185" s="246">
        <v>0</v>
      </c>
      <c r="S185" s="246">
        <v>0</v>
      </c>
      <c r="T185" s="246">
        <v>0</v>
      </c>
      <c r="U185" s="246">
        <v>0</v>
      </c>
      <c r="V185" s="246">
        <v>0</v>
      </c>
      <c r="W185" s="246">
        <v>0</v>
      </c>
      <c r="X185" s="246">
        <v>0</v>
      </c>
      <c r="Y185" s="246">
        <v>0</v>
      </c>
      <c r="Z185" s="246">
        <v>0</v>
      </c>
      <c r="AA185" s="245">
        <v>0</v>
      </c>
      <c r="AB185" s="246">
        <v>0</v>
      </c>
      <c r="AC185" s="246">
        <v>0</v>
      </c>
      <c r="AD185" s="246">
        <v>0</v>
      </c>
      <c r="AE185" s="246">
        <v>0</v>
      </c>
      <c r="AF185" s="246">
        <v>0</v>
      </c>
      <c r="AG185" s="246">
        <v>0</v>
      </c>
      <c r="AH185" s="246">
        <v>0</v>
      </c>
      <c r="AI185" s="246">
        <v>0</v>
      </c>
      <c r="AJ185" s="246">
        <v>0</v>
      </c>
      <c r="AK185" s="246">
        <v>0</v>
      </c>
      <c r="AL185" s="246">
        <v>0</v>
      </c>
      <c r="AM185" s="246">
        <v>0</v>
      </c>
      <c r="AN185" s="245">
        <v>0</v>
      </c>
      <c r="AO185" s="246">
        <v>0</v>
      </c>
      <c r="AP185" s="246">
        <v>0</v>
      </c>
      <c r="AQ185" s="246">
        <v>0</v>
      </c>
      <c r="AR185" s="246">
        <v>0</v>
      </c>
      <c r="AS185" s="246">
        <v>0</v>
      </c>
      <c r="AT185" s="246">
        <v>0</v>
      </c>
      <c r="AU185" s="246">
        <v>0</v>
      </c>
      <c r="AV185" s="246">
        <v>0</v>
      </c>
      <c r="AW185" s="246">
        <v>0</v>
      </c>
      <c r="AX185" s="246">
        <v>0</v>
      </c>
      <c r="AY185" s="246">
        <v>0</v>
      </c>
      <c r="AZ185" s="246">
        <v>0</v>
      </c>
      <c r="BA185" s="245">
        <v>0</v>
      </c>
    </row>
    <row r="186" spans="1:53" ht="15">
      <c r="A186" s="253" t="s">
        <v>1848</v>
      </c>
      <c r="B186" s="246">
        <v>0</v>
      </c>
      <c r="C186" s="246">
        <v>0</v>
      </c>
      <c r="D186" s="246">
        <v>0</v>
      </c>
      <c r="E186" s="246">
        <v>0</v>
      </c>
      <c r="F186" s="246">
        <v>0</v>
      </c>
      <c r="G186" s="246">
        <v>0</v>
      </c>
      <c r="H186" s="246">
        <v>0</v>
      </c>
      <c r="I186" s="246">
        <v>0</v>
      </c>
      <c r="J186" s="246">
        <v>0</v>
      </c>
      <c r="K186" s="246">
        <v>0</v>
      </c>
      <c r="L186" s="246">
        <v>0</v>
      </c>
      <c r="M186" s="246">
        <v>0</v>
      </c>
      <c r="N186" s="245">
        <v>0</v>
      </c>
      <c r="O186" s="246">
        <v>0</v>
      </c>
      <c r="P186" s="246">
        <v>0</v>
      </c>
      <c r="Q186" s="246">
        <v>0</v>
      </c>
      <c r="R186" s="246">
        <v>0</v>
      </c>
      <c r="S186" s="246">
        <v>0</v>
      </c>
      <c r="T186" s="246">
        <v>0</v>
      </c>
      <c r="U186" s="246">
        <v>0</v>
      </c>
      <c r="V186" s="246">
        <v>0</v>
      </c>
      <c r="W186" s="246">
        <v>0</v>
      </c>
      <c r="X186" s="246">
        <v>0</v>
      </c>
      <c r="Y186" s="246">
        <v>0</v>
      </c>
      <c r="Z186" s="246">
        <v>0</v>
      </c>
      <c r="AA186" s="245">
        <v>0</v>
      </c>
      <c r="AB186" s="246">
        <v>0</v>
      </c>
      <c r="AC186" s="246">
        <v>0</v>
      </c>
      <c r="AD186" s="246">
        <v>0</v>
      </c>
      <c r="AE186" s="246">
        <v>0</v>
      </c>
      <c r="AF186" s="246">
        <v>0</v>
      </c>
      <c r="AG186" s="246">
        <v>0</v>
      </c>
      <c r="AH186" s="246">
        <v>0</v>
      </c>
      <c r="AI186" s="246">
        <v>0</v>
      </c>
      <c r="AJ186" s="246">
        <v>0</v>
      </c>
      <c r="AK186" s="246">
        <v>0</v>
      </c>
      <c r="AL186" s="246">
        <v>0</v>
      </c>
      <c r="AM186" s="246">
        <v>0</v>
      </c>
      <c r="AN186" s="245">
        <v>0</v>
      </c>
      <c r="AO186" s="246">
        <v>0</v>
      </c>
      <c r="AP186" s="246">
        <v>0</v>
      </c>
      <c r="AQ186" s="246">
        <v>0</v>
      </c>
      <c r="AR186" s="246">
        <v>0</v>
      </c>
      <c r="AS186" s="246">
        <v>0</v>
      </c>
      <c r="AT186" s="246">
        <v>0</v>
      </c>
      <c r="AU186" s="246">
        <v>0</v>
      </c>
      <c r="AV186" s="246">
        <v>0</v>
      </c>
      <c r="AW186" s="246">
        <v>0</v>
      </c>
      <c r="AX186" s="246">
        <v>0</v>
      </c>
      <c r="AY186" s="246">
        <v>0</v>
      </c>
      <c r="AZ186" s="246">
        <v>0</v>
      </c>
      <c r="BA186" s="245">
        <v>0</v>
      </c>
    </row>
    <row r="187" spans="1:53" ht="15">
      <c r="A187" s="253" t="s">
        <v>1849</v>
      </c>
      <c r="B187" s="246">
        <v>0</v>
      </c>
      <c r="C187" s="246">
        <v>0</v>
      </c>
      <c r="D187" s="246">
        <v>0</v>
      </c>
      <c r="E187" s="246">
        <v>0</v>
      </c>
      <c r="F187" s="246">
        <v>0</v>
      </c>
      <c r="G187" s="246">
        <v>0</v>
      </c>
      <c r="H187" s="246">
        <v>0</v>
      </c>
      <c r="I187" s="246">
        <v>0</v>
      </c>
      <c r="J187" s="246">
        <v>0</v>
      </c>
      <c r="K187" s="246">
        <v>0</v>
      </c>
      <c r="L187" s="246">
        <v>0</v>
      </c>
      <c r="M187" s="246">
        <v>0</v>
      </c>
      <c r="N187" s="245">
        <v>0</v>
      </c>
      <c r="O187" s="246">
        <v>0</v>
      </c>
      <c r="P187" s="246">
        <v>0</v>
      </c>
      <c r="Q187" s="246">
        <v>0</v>
      </c>
      <c r="R187" s="246">
        <v>0</v>
      </c>
      <c r="S187" s="246">
        <v>0</v>
      </c>
      <c r="T187" s="246">
        <v>0</v>
      </c>
      <c r="U187" s="246">
        <v>0</v>
      </c>
      <c r="V187" s="246">
        <v>0</v>
      </c>
      <c r="W187" s="246">
        <v>0</v>
      </c>
      <c r="X187" s="246">
        <v>0</v>
      </c>
      <c r="Y187" s="246">
        <v>0</v>
      </c>
      <c r="Z187" s="246">
        <v>0</v>
      </c>
      <c r="AA187" s="245">
        <v>0</v>
      </c>
      <c r="AB187" s="246">
        <v>0</v>
      </c>
      <c r="AC187" s="246">
        <v>0</v>
      </c>
      <c r="AD187" s="246">
        <v>0</v>
      </c>
      <c r="AE187" s="246">
        <v>0</v>
      </c>
      <c r="AF187" s="246">
        <v>0</v>
      </c>
      <c r="AG187" s="246">
        <v>0</v>
      </c>
      <c r="AH187" s="246">
        <v>0</v>
      </c>
      <c r="AI187" s="246">
        <v>0</v>
      </c>
      <c r="AJ187" s="246">
        <v>0</v>
      </c>
      <c r="AK187" s="246">
        <v>0</v>
      </c>
      <c r="AL187" s="246">
        <v>0</v>
      </c>
      <c r="AM187" s="246">
        <v>0</v>
      </c>
      <c r="AN187" s="245">
        <v>0</v>
      </c>
      <c r="AO187" s="246">
        <v>0</v>
      </c>
      <c r="AP187" s="246">
        <v>0</v>
      </c>
      <c r="AQ187" s="246">
        <v>0</v>
      </c>
      <c r="AR187" s="246">
        <v>0</v>
      </c>
      <c r="AS187" s="246">
        <v>0</v>
      </c>
      <c r="AT187" s="246">
        <v>0</v>
      </c>
      <c r="AU187" s="246">
        <v>0</v>
      </c>
      <c r="AV187" s="246">
        <v>0</v>
      </c>
      <c r="AW187" s="246">
        <v>0</v>
      </c>
      <c r="AX187" s="246">
        <v>0</v>
      </c>
      <c r="AY187" s="246">
        <v>0</v>
      </c>
      <c r="AZ187" s="246">
        <v>0</v>
      </c>
      <c r="BA187" s="245">
        <v>0</v>
      </c>
    </row>
    <row r="188" spans="1:53" ht="15">
      <c r="A188" s="253" t="s">
        <v>1850</v>
      </c>
      <c r="B188" s="246">
        <v>1722.62</v>
      </c>
      <c r="C188" s="246">
        <v>1722.62</v>
      </c>
      <c r="D188" s="246">
        <v>1722.62</v>
      </c>
      <c r="E188" s="246">
        <v>1722.62</v>
      </c>
      <c r="F188" s="246">
        <v>1722.62</v>
      </c>
      <c r="G188" s="246">
        <v>1722.62</v>
      </c>
      <c r="H188" s="246">
        <v>1722.62</v>
      </c>
      <c r="I188" s="246">
        <v>1722.62</v>
      </c>
      <c r="J188" s="246">
        <v>1722.62</v>
      </c>
      <c r="K188" s="246">
        <v>1722.62</v>
      </c>
      <c r="L188" s="246">
        <v>1722.62</v>
      </c>
      <c r="M188" s="246">
        <v>1722.62</v>
      </c>
      <c r="N188" s="245">
        <v>20671.439999999999</v>
      </c>
      <c r="O188" s="246">
        <v>429.96000000000004</v>
      </c>
      <c r="P188" s="246">
        <v>429.96000000000004</v>
      </c>
      <c r="Q188" s="246">
        <v>429.96000000000004</v>
      </c>
      <c r="R188" s="246">
        <v>429.96000000000004</v>
      </c>
      <c r="S188" s="246">
        <v>429.96000000000004</v>
      </c>
      <c r="T188" s="246">
        <v>429.96000000000004</v>
      </c>
      <c r="U188" s="246">
        <v>429.96000000000004</v>
      </c>
      <c r="V188" s="246">
        <v>429.96000000000004</v>
      </c>
      <c r="W188" s="246">
        <v>429.96000000000004</v>
      </c>
      <c r="X188" s="246">
        <v>429.96000000000004</v>
      </c>
      <c r="Y188" s="246">
        <v>429.96000000000004</v>
      </c>
      <c r="Z188" s="246">
        <v>429.96000000000004</v>
      </c>
      <c r="AA188" s="245">
        <v>5159.5200000000004</v>
      </c>
      <c r="AB188" s="246">
        <v>184.57599999999999</v>
      </c>
      <c r="AC188" s="246">
        <v>184.57599999999999</v>
      </c>
      <c r="AD188" s="246">
        <v>1184.576</v>
      </c>
      <c r="AE188" s="246">
        <v>184.57599999999999</v>
      </c>
      <c r="AF188" s="246">
        <v>180.98400000000001</v>
      </c>
      <c r="AG188" s="246">
        <v>1184.576</v>
      </c>
      <c r="AH188" s="246">
        <v>184.57599999999999</v>
      </c>
      <c r="AI188" s="246">
        <v>184.57599999999999</v>
      </c>
      <c r="AJ188" s="246">
        <v>1184.576</v>
      </c>
      <c r="AK188" s="246">
        <v>184.57599999999999</v>
      </c>
      <c r="AL188" s="246">
        <v>184.57599999999999</v>
      </c>
      <c r="AM188" s="246">
        <v>1184.576</v>
      </c>
      <c r="AN188" s="245">
        <v>6211.32</v>
      </c>
      <c r="AO188" s="246">
        <v>0</v>
      </c>
      <c r="AP188" s="246">
        <v>0</v>
      </c>
      <c r="AQ188" s="246">
        <v>0</v>
      </c>
      <c r="AR188" s="246">
        <v>0</v>
      </c>
      <c r="AS188" s="246">
        <v>0</v>
      </c>
      <c r="AT188" s="246">
        <v>0</v>
      </c>
      <c r="AU188" s="246">
        <v>0</v>
      </c>
      <c r="AV188" s="246">
        <v>0</v>
      </c>
      <c r="AW188" s="246">
        <v>0</v>
      </c>
      <c r="AX188" s="246">
        <v>0</v>
      </c>
      <c r="AY188" s="246">
        <v>0</v>
      </c>
      <c r="AZ188" s="246">
        <v>0</v>
      </c>
      <c r="BA188" s="245">
        <v>0</v>
      </c>
    </row>
    <row r="189" spans="1:53" ht="15">
      <c r="A189" s="253" t="s">
        <v>1851</v>
      </c>
      <c r="B189" s="246">
        <v>3774.92</v>
      </c>
      <c r="C189" s="246">
        <v>3774.92</v>
      </c>
      <c r="D189" s="246">
        <v>3774.92</v>
      </c>
      <c r="E189" s="246">
        <v>3774.92</v>
      </c>
      <c r="F189" s="246">
        <v>3774.92</v>
      </c>
      <c r="G189" s="246">
        <v>5524.92</v>
      </c>
      <c r="H189" s="246">
        <v>3774.92</v>
      </c>
      <c r="I189" s="246">
        <v>3774.92</v>
      </c>
      <c r="J189" s="246">
        <v>3774.92</v>
      </c>
      <c r="K189" s="246">
        <v>3774.92</v>
      </c>
      <c r="L189" s="246">
        <v>3774.92</v>
      </c>
      <c r="M189" s="246">
        <v>5524.92</v>
      </c>
      <c r="N189" s="245">
        <v>48799.040000000001</v>
      </c>
      <c r="O189" s="246">
        <v>485.53</v>
      </c>
      <c r="P189" s="246">
        <v>485.53</v>
      </c>
      <c r="Q189" s="246">
        <v>485.53</v>
      </c>
      <c r="R189" s="246">
        <v>485.53</v>
      </c>
      <c r="S189" s="246">
        <v>485.53</v>
      </c>
      <c r="T189" s="246">
        <v>485.53</v>
      </c>
      <c r="U189" s="246">
        <v>696.56999999999994</v>
      </c>
      <c r="V189" s="246">
        <v>485.53</v>
      </c>
      <c r="W189" s="246">
        <v>485.53</v>
      </c>
      <c r="X189" s="246">
        <v>485.53</v>
      </c>
      <c r="Y189" s="246">
        <v>485.53</v>
      </c>
      <c r="Z189" s="246">
        <v>485.53</v>
      </c>
      <c r="AA189" s="245">
        <v>6037.4000000000015</v>
      </c>
      <c r="AB189" s="246">
        <v>76.072000000000003</v>
      </c>
      <c r="AC189" s="246">
        <v>69.808000000000007</v>
      </c>
      <c r="AD189" s="246">
        <v>0</v>
      </c>
      <c r="AE189" s="246">
        <v>0</v>
      </c>
      <c r="AF189" s="246">
        <v>0</v>
      </c>
      <c r="AG189" s="246">
        <v>0</v>
      </c>
      <c r="AH189" s="246">
        <v>0</v>
      </c>
      <c r="AI189" s="246">
        <v>0</v>
      </c>
      <c r="AJ189" s="246">
        <v>0</v>
      </c>
      <c r="AK189" s="246">
        <v>0</v>
      </c>
      <c r="AL189" s="246">
        <v>0</v>
      </c>
      <c r="AM189" s="246">
        <v>0</v>
      </c>
      <c r="AN189" s="245">
        <v>145.88</v>
      </c>
      <c r="AO189" s="246">
        <v>0</v>
      </c>
      <c r="AP189" s="246">
        <v>0</v>
      </c>
      <c r="AQ189" s="246">
        <v>0</v>
      </c>
      <c r="AR189" s="246">
        <v>0</v>
      </c>
      <c r="AS189" s="246">
        <v>0</v>
      </c>
      <c r="AT189" s="246">
        <v>0</v>
      </c>
      <c r="AU189" s="246">
        <v>0</v>
      </c>
      <c r="AV189" s="246">
        <v>0</v>
      </c>
      <c r="AW189" s="246">
        <v>0</v>
      </c>
      <c r="AX189" s="246">
        <v>0</v>
      </c>
      <c r="AY189" s="246">
        <v>0</v>
      </c>
      <c r="AZ189" s="246">
        <v>0</v>
      </c>
      <c r="BA189" s="245">
        <v>0</v>
      </c>
    </row>
    <row r="190" spans="1:53" ht="15">
      <c r="A190" s="253" t="s">
        <v>1852</v>
      </c>
      <c r="B190" s="246">
        <v>160794.36000000002</v>
      </c>
      <c r="C190" s="246">
        <v>160794.36000000002</v>
      </c>
      <c r="D190" s="246">
        <v>160794.36000000002</v>
      </c>
      <c r="E190" s="246">
        <v>160794.36000000002</v>
      </c>
      <c r="F190" s="246">
        <v>160794.36000000002</v>
      </c>
      <c r="G190" s="246">
        <v>160794.36000000002</v>
      </c>
      <c r="H190" s="246">
        <v>160794.36000000002</v>
      </c>
      <c r="I190" s="246">
        <v>189716.36000000002</v>
      </c>
      <c r="J190" s="246">
        <v>189716.36000000002</v>
      </c>
      <c r="K190" s="246">
        <v>189716.36000000002</v>
      </c>
      <c r="L190" s="246">
        <v>189716.36000000002</v>
      </c>
      <c r="M190" s="246">
        <v>189716.36000000002</v>
      </c>
      <c r="N190" s="245">
        <v>2074142.3199999998</v>
      </c>
      <c r="O190" s="246">
        <v>13679.98</v>
      </c>
      <c r="P190" s="246">
        <v>13679.98</v>
      </c>
      <c r="Q190" s="246">
        <v>13679.98</v>
      </c>
      <c r="R190" s="246">
        <v>13679.98</v>
      </c>
      <c r="S190" s="246">
        <v>13679.98</v>
      </c>
      <c r="T190" s="246">
        <v>13679.98</v>
      </c>
      <c r="U190" s="246">
        <v>13679.98</v>
      </c>
      <c r="V190" s="246">
        <v>20173.980000000003</v>
      </c>
      <c r="W190" s="246">
        <v>20173.980000000003</v>
      </c>
      <c r="X190" s="246">
        <v>20173.980000000003</v>
      </c>
      <c r="Y190" s="246">
        <v>20173.980000000003</v>
      </c>
      <c r="Z190" s="246">
        <v>20173.980000000003</v>
      </c>
      <c r="AA190" s="245">
        <v>196629.76000000001</v>
      </c>
      <c r="AB190" s="246">
        <v>0</v>
      </c>
      <c r="AC190" s="246">
        <v>0</v>
      </c>
      <c r="AD190" s="246">
        <v>0</v>
      </c>
      <c r="AE190" s="246">
        <v>0</v>
      </c>
      <c r="AF190" s="246">
        <v>0</v>
      </c>
      <c r="AG190" s="246">
        <v>0</v>
      </c>
      <c r="AH190" s="246">
        <v>0</v>
      </c>
      <c r="AI190" s="246">
        <v>0</v>
      </c>
      <c r="AJ190" s="246">
        <v>0</v>
      </c>
      <c r="AK190" s="246">
        <v>0</v>
      </c>
      <c r="AL190" s="246">
        <v>0</v>
      </c>
      <c r="AM190" s="246">
        <v>0</v>
      </c>
      <c r="AN190" s="245">
        <v>0</v>
      </c>
      <c r="AO190" s="246">
        <v>0</v>
      </c>
      <c r="AP190" s="246">
        <v>0</v>
      </c>
      <c r="AQ190" s="246">
        <v>0</v>
      </c>
      <c r="AR190" s="246">
        <v>0</v>
      </c>
      <c r="AS190" s="246">
        <v>0</v>
      </c>
      <c r="AT190" s="246">
        <v>0</v>
      </c>
      <c r="AU190" s="246">
        <v>0</v>
      </c>
      <c r="AV190" s="246">
        <v>0</v>
      </c>
      <c r="AW190" s="246">
        <v>0</v>
      </c>
      <c r="AX190" s="246">
        <v>0</v>
      </c>
      <c r="AY190" s="246">
        <v>0</v>
      </c>
      <c r="AZ190" s="246">
        <v>0</v>
      </c>
      <c r="BA190" s="245">
        <v>0</v>
      </c>
    </row>
    <row r="191" spans="1:53" ht="15">
      <c r="A191" s="252" t="s">
        <v>326</v>
      </c>
      <c r="B191" s="249">
        <v>109810.61274923562</v>
      </c>
      <c r="C191" s="249">
        <v>109801.33922943255</v>
      </c>
      <c r="D191" s="249">
        <v>109808.67922943254</v>
      </c>
      <c r="E191" s="249">
        <v>109799.34545794412</v>
      </c>
      <c r="F191" s="249">
        <v>109811.50990343424</v>
      </c>
      <c r="G191" s="249">
        <v>110628.24185727813</v>
      </c>
      <c r="H191" s="249">
        <v>109899.62990343422</v>
      </c>
      <c r="I191" s="249">
        <v>124215.89743915014</v>
      </c>
      <c r="J191" s="249">
        <v>124246.56719103918</v>
      </c>
      <c r="K191" s="249">
        <v>124223.42719103917</v>
      </c>
      <c r="L191" s="249">
        <v>124200.76719103919</v>
      </c>
      <c r="M191" s="249">
        <v>124911.61607772813</v>
      </c>
      <c r="N191" s="248">
        <v>1391357.633420187</v>
      </c>
      <c r="O191" s="249">
        <v>12920.848610448538</v>
      </c>
      <c r="P191" s="249">
        <v>12920.848610448538</v>
      </c>
      <c r="Q191" s="249">
        <v>12920.848610448538</v>
      </c>
      <c r="R191" s="249">
        <v>12920.848610448538</v>
      </c>
      <c r="S191" s="249">
        <v>12920.848610448538</v>
      </c>
      <c r="T191" s="249">
        <v>12920.848610448538</v>
      </c>
      <c r="U191" s="249">
        <v>13110.706354691647</v>
      </c>
      <c r="V191" s="249">
        <v>14635.42996372189</v>
      </c>
      <c r="W191" s="249">
        <v>14635.42996372189</v>
      </c>
      <c r="X191" s="249">
        <v>14635.42996372189</v>
      </c>
      <c r="Y191" s="249">
        <v>14635.42996372189</v>
      </c>
      <c r="Z191" s="249">
        <v>14635.849248052404</v>
      </c>
      <c r="AA191" s="248">
        <v>163813.36712032283</v>
      </c>
      <c r="AB191" s="249">
        <v>19669.088</v>
      </c>
      <c r="AC191" s="249">
        <v>19484.264000000003</v>
      </c>
      <c r="AD191" s="249">
        <v>23730.959999999999</v>
      </c>
      <c r="AE191" s="249">
        <v>23620.224000000002</v>
      </c>
      <c r="AF191" s="249">
        <v>18115.248</v>
      </c>
      <c r="AG191" s="249">
        <v>19983.727999999999</v>
      </c>
      <c r="AH191" s="249">
        <v>21772.48</v>
      </c>
      <c r="AI191" s="249">
        <v>19939.904000000002</v>
      </c>
      <c r="AJ191" s="249">
        <v>20520.248</v>
      </c>
      <c r="AK191" s="249">
        <v>23787.288</v>
      </c>
      <c r="AL191" s="249">
        <v>20221.72</v>
      </c>
      <c r="AM191" s="249">
        <v>21918.32</v>
      </c>
      <c r="AN191" s="248">
        <v>252763.47200000004</v>
      </c>
      <c r="AO191" s="249">
        <v>1500</v>
      </c>
      <c r="AP191" s="249">
        <v>1500</v>
      </c>
      <c r="AQ191" s="249">
        <v>1500</v>
      </c>
      <c r="AR191" s="249">
        <v>1500</v>
      </c>
      <c r="AS191" s="249">
        <v>1500</v>
      </c>
      <c r="AT191" s="249">
        <v>1500</v>
      </c>
      <c r="AU191" s="249">
        <v>1500</v>
      </c>
      <c r="AV191" s="249">
        <v>1500</v>
      </c>
      <c r="AW191" s="249">
        <v>1500</v>
      </c>
      <c r="AX191" s="249">
        <v>1500</v>
      </c>
      <c r="AY191" s="249">
        <v>1500</v>
      </c>
      <c r="AZ191" s="249">
        <v>1500</v>
      </c>
      <c r="BA191" s="248">
        <v>18000</v>
      </c>
    </row>
    <row r="192" spans="1:53" ht="15">
      <c r="A192" s="253" t="s">
        <v>1853</v>
      </c>
      <c r="B192" s="246">
        <v>29588.495800000004</v>
      </c>
      <c r="C192" s="246">
        <v>30327.495800000004</v>
      </c>
      <c r="D192" s="246">
        <v>29552.495800000004</v>
      </c>
      <c r="E192" s="246">
        <v>30865.495800000004</v>
      </c>
      <c r="F192" s="246">
        <v>31756.495800000004</v>
      </c>
      <c r="G192" s="246">
        <v>30901.495800000004</v>
      </c>
      <c r="H192" s="246">
        <v>30732.495800000004</v>
      </c>
      <c r="I192" s="246">
        <v>28877.495800000004</v>
      </c>
      <c r="J192" s="246">
        <v>30296.495800000004</v>
      </c>
      <c r="K192" s="246">
        <v>31813.495800000004</v>
      </c>
      <c r="L192" s="246">
        <v>28746.495800000004</v>
      </c>
      <c r="M192" s="246">
        <v>29786.495800000004</v>
      </c>
      <c r="N192" s="245">
        <v>363244.94959999999</v>
      </c>
      <c r="O192" s="246">
        <v>791.66640000000007</v>
      </c>
      <c r="P192" s="246">
        <v>791.66640000000007</v>
      </c>
      <c r="Q192" s="246">
        <v>791.66640000000007</v>
      </c>
      <c r="R192" s="246">
        <v>791.66640000000007</v>
      </c>
      <c r="S192" s="246">
        <v>791.66640000000007</v>
      </c>
      <c r="T192" s="246">
        <v>791.66640000000007</v>
      </c>
      <c r="U192" s="246">
        <v>791.66640000000007</v>
      </c>
      <c r="V192" s="246">
        <v>791.66640000000007</v>
      </c>
      <c r="W192" s="246">
        <v>791.66640000000007</v>
      </c>
      <c r="X192" s="246">
        <v>791.66640000000007</v>
      </c>
      <c r="Y192" s="246">
        <v>791.66640000000007</v>
      </c>
      <c r="Z192" s="246">
        <v>791.66640000000007</v>
      </c>
      <c r="AA192" s="245">
        <v>9499.9968000000008</v>
      </c>
      <c r="AB192" s="246">
        <v>30000</v>
      </c>
      <c r="AC192" s="246">
        <v>30000</v>
      </c>
      <c r="AD192" s="246">
        <v>30990</v>
      </c>
      <c r="AE192" s="246">
        <v>30000</v>
      </c>
      <c r="AF192" s="246">
        <v>30000</v>
      </c>
      <c r="AG192" s="246">
        <v>30990</v>
      </c>
      <c r="AH192" s="246">
        <v>30000</v>
      </c>
      <c r="AI192" s="246">
        <v>30000</v>
      </c>
      <c r="AJ192" s="246">
        <v>30990</v>
      </c>
      <c r="AK192" s="246">
        <v>30000</v>
      </c>
      <c r="AL192" s="246">
        <v>30000</v>
      </c>
      <c r="AM192" s="246">
        <v>30990</v>
      </c>
      <c r="AN192" s="245">
        <v>363960</v>
      </c>
      <c r="AO192" s="246">
        <v>0</v>
      </c>
      <c r="AP192" s="246">
        <v>0</v>
      </c>
      <c r="AQ192" s="246">
        <v>0</v>
      </c>
      <c r="AR192" s="246">
        <v>0</v>
      </c>
      <c r="AS192" s="246">
        <v>0</v>
      </c>
      <c r="AT192" s="246">
        <v>0</v>
      </c>
      <c r="AU192" s="246">
        <v>0</v>
      </c>
      <c r="AV192" s="246">
        <v>0</v>
      </c>
      <c r="AW192" s="246">
        <v>0</v>
      </c>
      <c r="AX192" s="246">
        <v>0</v>
      </c>
      <c r="AY192" s="246">
        <v>0</v>
      </c>
      <c r="AZ192" s="246">
        <v>0</v>
      </c>
      <c r="BA192" s="245">
        <v>0</v>
      </c>
    </row>
    <row r="193" spans="1:53" ht="15">
      <c r="A193" s="253" t="s">
        <v>1854</v>
      </c>
      <c r="B193" s="246">
        <v>0</v>
      </c>
      <c r="C193" s="246">
        <v>0</v>
      </c>
      <c r="D193" s="246">
        <v>0</v>
      </c>
      <c r="E193" s="246">
        <v>0</v>
      </c>
      <c r="F193" s="246">
        <v>0</v>
      </c>
      <c r="G193" s="246">
        <v>0</v>
      </c>
      <c r="H193" s="246">
        <v>0</v>
      </c>
      <c r="I193" s="246">
        <v>0</v>
      </c>
      <c r="J193" s="246">
        <v>0</v>
      </c>
      <c r="K193" s="246">
        <v>0</v>
      </c>
      <c r="L193" s="246">
        <v>0</v>
      </c>
      <c r="M193" s="246">
        <v>0</v>
      </c>
      <c r="N193" s="245">
        <v>0</v>
      </c>
      <c r="O193" s="246">
        <v>0</v>
      </c>
      <c r="P193" s="246">
        <v>0</v>
      </c>
      <c r="Q193" s="246">
        <v>0</v>
      </c>
      <c r="R193" s="246">
        <v>0</v>
      </c>
      <c r="S193" s="246">
        <v>0</v>
      </c>
      <c r="T193" s="246">
        <v>0</v>
      </c>
      <c r="U193" s="246">
        <v>0</v>
      </c>
      <c r="V193" s="246">
        <v>0</v>
      </c>
      <c r="W193" s="246">
        <v>0</v>
      </c>
      <c r="X193" s="246">
        <v>0</v>
      </c>
      <c r="Y193" s="246">
        <v>0</v>
      </c>
      <c r="Z193" s="246">
        <v>0</v>
      </c>
      <c r="AA193" s="245">
        <v>0</v>
      </c>
      <c r="AB193" s="246">
        <v>0</v>
      </c>
      <c r="AC193" s="246">
        <v>0</v>
      </c>
      <c r="AD193" s="246">
        <v>0</v>
      </c>
      <c r="AE193" s="246">
        <v>0</v>
      </c>
      <c r="AF193" s="246">
        <v>0</v>
      </c>
      <c r="AG193" s="246">
        <v>0</v>
      </c>
      <c r="AH193" s="246">
        <v>0</v>
      </c>
      <c r="AI193" s="246">
        <v>0</v>
      </c>
      <c r="AJ193" s="246">
        <v>0</v>
      </c>
      <c r="AK193" s="246">
        <v>0</v>
      </c>
      <c r="AL193" s="246">
        <v>0</v>
      </c>
      <c r="AM193" s="246">
        <v>0</v>
      </c>
      <c r="AN193" s="245">
        <v>0</v>
      </c>
      <c r="AO193" s="246">
        <v>0</v>
      </c>
      <c r="AP193" s="246">
        <v>0</v>
      </c>
      <c r="AQ193" s="246">
        <v>0</v>
      </c>
      <c r="AR193" s="246">
        <v>0</v>
      </c>
      <c r="AS193" s="246">
        <v>0</v>
      </c>
      <c r="AT193" s="246">
        <v>0</v>
      </c>
      <c r="AU193" s="246">
        <v>0</v>
      </c>
      <c r="AV193" s="246">
        <v>0</v>
      </c>
      <c r="AW193" s="246">
        <v>0</v>
      </c>
      <c r="AX193" s="246">
        <v>0</v>
      </c>
      <c r="AY193" s="246">
        <v>0</v>
      </c>
      <c r="AZ193" s="246">
        <v>0</v>
      </c>
      <c r="BA193" s="245">
        <v>0</v>
      </c>
    </row>
    <row r="194" spans="1:53" ht="15">
      <c r="A194" s="253" t="s">
        <v>1855</v>
      </c>
      <c r="B194" s="246">
        <v>0</v>
      </c>
      <c r="C194" s="246">
        <v>0</v>
      </c>
      <c r="D194" s="246">
        <v>0</v>
      </c>
      <c r="E194" s="246">
        <v>0</v>
      </c>
      <c r="F194" s="246">
        <v>0</v>
      </c>
      <c r="G194" s="246">
        <v>0</v>
      </c>
      <c r="H194" s="246">
        <v>0</v>
      </c>
      <c r="I194" s="246">
        <v>0</v>
      </c>
      <c r="J194" s="246">
        <v>0</v>
      </c>
      <c r="K194" s="246">
        <v>0</v>
      </c>
      <c r="L194" s="246">
        <v>0</v>
      </c>
      <c r="M194" s="246">
        <v>0</v>
      </c>
      <c r="N194" s="245">
        <v>0</v>
      </c>
      <c r="O194" s="246">
        <v>0</v>
      </c>
      <c r="P194" s="246">
        <v>0</v>
      </c>
      <c r="Q194" s="246">
        <v>0</v>
      </c>
      <c r="R194" s="246">
        <v>0</v>
      </c>
      <c r="S194" s="246">
        <v>0</v>
      </c>
      <c r="T194" s="246">
        <v>0</v>
      </c>
      <c r="U194" s="246">
        <v>0</v>
      </c>
      <c r="V194" s="246">
        <v>0</v>
      </c>
      <c r="W194" s="246">
        <v>0</v>
      </c>
      <c r="X194" s="246">
        <v>0</v>
      </c>
      <c r="Y194" s="246">
        <v>0</v>
      </c>
      <c r="Z194" s="246">
        <v>0</v>
      </c>
      <c r="AA194" s="245">
        <v>0</v>
      </c>
      <c r="AB194" s="246">
        <v>0</v>
      </c>
      <c r="AC194" s="246">
        <v>0</v>
      </c>
      <c r="AD194" s="246">
        <v>0</v>
      </c>
      <c r="AE194" s="246">
        <v>0</v>
      </c>
      <c r="AF194" s="246">
        <v>0</v>
      </c>
      <c r="AG194" s="246">
        <v>0</v>
      </c>
      <c r="AH194" s="246">
        <v>0</v>
      </c>
      <c r="AI194" s="246">
        <v>0</v>
      </c>
      <c r="AJ194" s="246">
        <v>0</v>
      </c>
      <c r="AK194" s="246">
        <v>0</v>
      </c>
      <c r="AL194" s="246">
        <v>0</v>
      </c>
      <c r="AM194" s="246">
        <v>0</v>
      </c>
      <c r="AN194" s="245">
        <v>0</v>
      </c>
      <c r="AO194" s="246">
        <v>0</v>
      </c>
      <c r="AP194" s="246">
        <v>0</v>
      </c>
      <c r="AQ194" s="246">
        <v>0</v>
      </c>
      <c r="AR194" s="246">
        <v>0</v>
      </c>
      <c r="AS194" s="246">
        <v>0</v>
      </c>
      <c r="AT194" s="246">
        <v>0</v>
      </c>
      <c r="AU194" s="246">
        <v>0</v>
      </c>
      <c r="AV194" s="246">
        <v>0</v>
      </c>
      <c r="AW194" s="246">
        <v>0</v>
      </c>
      <c r="AX194" s="246">
        <v>0</v>
      </c>
      <c r="AY194" s="246">
        <v>0</v>
      </c>
      <c r="AZ194" s="246">
        <v>0</v>
      </c>
      <c r="BA194" s="245">
        <v>0</v>
      </c>
    </row>
    <row r="195" spans="1:53" ht="15">
      <c r="A195" s="253" t="s">
        <v>1856</v>
      </c>
      <c r="B195" s="246">
        <v>295.88495800000004</v>
      </c>
      <c r="C195" s="246">
        <v>303.27495800000003</v>
      </c>
      <c r="D195" s="246">
        <v>295.52495800000003</v>
      </c>
      <c r="E195" s="246">
        <v>308.65495800000002</v>
      </c>
      <c r="F195" s="246">
        <v>317.56495800000005</v>
      </c>
      <c r="G195" s="246">
        <v>309.01495800000004</v>
      </c>
      <c r="H195" s="246">
        <v>307.32495800000004</v>
      </c>
      <c r="I195" s="246">
        <v>288.77495800000003</v>
      </c>
      <c r="J195" s="246">
        <v>302.96495800000008</v>
      </c>
      <c r="K195" s="246">
        <v>318.1349580000001</v>
      </c>
      <c r="L195" s="246">
        <v>287.46495800000008</v>
      </c>
      <c r="M195" s="246">
        <v>297.86495800000006</v>
      </c>
      <c r="N195" s="245">
        <v>3632.4494960000002</v>
      </c>
      <c r="O195" s="246">
        <v>7.9166639999999999</v>
      </c>
      <c r="P195" s="246">
        <v>7.9166639999999999</v>
      </c>
      <c r="Q195" s="246">
        <v>7.9166639999999999</v>
      </c>
      <c r="R195" s="246">
        <v>7.9166639999999999</v>
      </c>
      <c r="S195" s="246">
        <v>7.9166639999999999</v>
      </c>
      <c r="T195" s="246">
        <v>7.9166639999999999</v>
      </c>
      <c r="U195" s="246">
        <v>7.9166639999999999</v>
      </c>
      <c r="V195" s="246">
        <v>7.9166639999999999</v>
      </c>
      <c r="W195" s="246">
        <v>7.9166639999999999</v>
      </c>
      <c r="X195" s="246">
        <v>7.9166639999999999</v>
      </c>
      <c r="Y195" s="246">
        <v>7.9166639999999999</v>
      </c>
      <c r="Z195" s="246">
        <v>7.9166639999999999</v>
      </c>
      <c r="AA195" s="245">
        <v>94.999967999999996</v>
      </c>
      <c r="AB195" s="246">
        <v>0</v>
      </c>
      <c r="AC195" s="246">
        <v>0</v>
      </c>
      <c r="AD195" s="246">
        <v>0</v>
      </c>
      <c r="AE195" s="246">
        <v>0</v>
      </c>
      <c r="AF195" s="246">
        <v>0</v>
      </c>
      <c r="AG195" s="246">
        <v>0</v>
      </c>
      <c r="AH195" s="246">
        <v>0</v>
      </c>
      <c r="AI195" s="246">
        <v>0</v>
      </c>
      <c r="AJ195" s="246">
        <v>0</v>
      </c>
      <c r="AK195" s="246">
        <v>0</v>
      </c>
      <c r="AL195" s="246">
        <v>0</v>
      </c>
      <c r="AM195" s="246">
        <v>0</v>
      </c>
      <c r="AN195" s="245">
        <v>0</v>
      </c>
      <c r="AO195" s="246">
        <v>0</v>
      </c>
      <c r="AP195" s="246">
        <v>0</v>
      </c>
      <c r="AQ195" s="246">
        <v>0</v>
      </c>
      <c r="AR195" s="246">
        <v>0</v>
      </c>
      <c r="AS195" s="246">
        <v>0</v>
      </c>
      <c r="AT195" s="246">
        <v>0</v>
      </c>
      <c r="AU195" s="246">
        <v>0</v>
      </c>
      <c r="AV195" s="246">
        <v>0</v>
      </c>
      <c r="AW195" s="246">
        <v>0</v>
      </c>
      <c r="AX195" s="246">
        <v>0</v>
      </c>
      <c r="AY195" s="246">
        <v>0</v>
      </c>
      <c r="AZ195" s="246">
        <v>0</v>
      </c>
      <c r="BA195" s="245">
        <v>0</v>
      </c>
    </row>
    <row r="196" spans="1:53" ht="15">
      <c r="A196" s="253" t="s">
        <v>1857</v>
      </c>
      <c r="B196" s="246">
        <v>41021.573369999998</v>
      </c>
      <c r="C196" s="246">
        <v>46030.573369999998</v>
      </c>
      <c r="D196" s="246">
        <v>47519.573369999998</v>
      </c>
      <c r="E196" s="246">
        <v>42109.573369999998</v>
      </c>
      <c r="F196" s="246">
        <v>42881.573369999998</v>
      </c>
      <c r="G196" s="246">
        <v>47983.573369999998</v>
      </c>
      <c r="H196" s="246">
        <v>47194.573369999998</v>
      </c>
      <c r="I196" s="246">
        <v>44192.573369999998</v>
      </c>
      <c r="J196" s="246">
        <v>53947.573369999998</v>
      </c>
      <c r="K196" s="246">
        <v>43574.573369999998</v>
      </c>
      <c r="L196" s="246">
        <v>45442.573369999998</v>
      </c>
      <c r="M196" s="246">
        <v>44810.573369999998</v>
      </c>
      <c r="N196" s="245">
        <v>546708.88043999998</v>
      </c>
      <c r="O196" s="246">
        <v>984.62013000000002</v>
      </c>
      <c r="P196" s="246">
        <v>984.62013000000002</v>
      </c>
      <c r="Q196" s="246">
        <v>984.62013000000002</v>
      </c>
      <c r="R196" s="246">
        <v>984.62013000000002</v>
      </c>
      <c r="S196" s="246">
        <v>984.62013000000002</v>
      </c>
      <c r="T196" s="246">
        <v>984.62013000000002</v>
      </c>
      <c r="U196" s="246">
        <v>984.62013000000002</v>
      </c>
      <c r="V196" s="246">
        <v>984.62013000000002</v>
      </c>
      <c r="W196" s="246">
        <v>984.62013000000002</v>
      </c>
      <c r="X196" s="246">
        <v>984.62013000000002</v>
      </c>
      <c r="Y196" s="246">
        <v>984.62013000000002</v>
      </c>
      <c r="Z196" s="246">
        <v>984.62013000000002</v>
      </c>
      <c r="AA196" s="245">
        <v>11815.441560000001</v>
      </c>
      <c r="AB196" s="246">
        <v>46333.5</v>
      </c>
      <c r="AC196" s="246">
        <v>46433.5</v>
      </c>
      <c r="AD196" s="246">
        <v>45858</v>
      </c>
      <c r="AE196" s="246">
        <v>46783</v>
      </c>
      <c r="AF196" s="246">
        <v>46283</v>
      </c>
      <c r="AG196" s="246">
        <v>45833.5</v>
      </c>
      <c r="AH196" s="246">
        <v>45833.5</v>
      </c>
      <c r="AI196" s="246">
        <v>45833.5</v>
      </c>
      <c r="AJ196" s="246">
        <v>45833.5</v>
      </c>
      <c r="AK196" s="246">
        <v>45833.5</v>
      </c>
      <c r="AL196" s="246">
        <v>45833.5</v>
      </c>
      <c r="AM196" s="246">
        <v>45837.5</v>
      </c>
      <c r="AN196" s="245">
        <v>552529.5</v>
      </c>
      <c r="AO196" s="246">
        <v>296</v>
      </c>
      <c r="AP196" s="246">
        <v>296</v>
      </c>
      <c r="AQ196" s="246">
        <v>296</v>
      </c>
      <c r="AR196" s="246">
        <v>296</v>
      </c>
      <c r="AS196" s="246">
        <v>296</v>
      </c>
      <c r="AT196" s="246">
        <v>296</v>
      </c>
      <c r="AU196" s="246">
        <v>296</v>
      </c>
      <c r="AV196" s="246">
        <v>296</v>
      </c>
      <c r="AW196" s="246">
        <v>296</v>
      </c>
      <c r="AX196" s="246">
        <v>296</v>
      </c>
      <c r="AY196" s="246">
        <v>296</v>
      </c>
      <c r="AZ196" s="246">
        <v>294</v>
      </c>
      <c r="BA196" s="245">
        <v>3550</v>
      </c>
    </row>
    <row r="197" spans="1:53" ht="15">
      <c r="A197" s="253" t="s">
        <v>1858</v>
      </c>
      <c r="B197" s="246">
        <v>0</v>
      </c>
      <c r="C197" s="246">
        <v>0</v>
      </c>
      <c r="D197" s="246">
        <v>0</v>
      </c>
      <c r="E197" s="246">
        <v>0</v>
      </c>
      <c r="F197" s="246">
        <v>0</v>
      </c>
      <c r="G197" s="246">
        <v>0</v>
      </c>
      <c r="H197" s="246">
        <v>0</v>
      </c>
      <c r="I197" s="246">
        <v>0</v>
      </c>
      <c r="J197" s="246">
        <v>0</v>
      </c>
      <c r="K197" s="246">
        <v>0</v>
      </c>
      <c r="L197" s="246">
        <v>0</v>
      </c>
      <c r="M197" s="246">
        <v>0</v>
      </c>
      <c r="N197" s="245">
        <v>0</v>
      </c>
      <c r="O197" s="246">
        <v>0</v>
      </c>
      <c r="P197" s="246">
        <v>0</v>
      </c>
      <c r="Q197" s="246">
        <v>0</v>
      </c>
      <c r="R197" s="246">
        <v>0</v>
      </c>
      <c r="S197" s="246">
        <v>0</v>
      </c>
      <c r="T197" s="246">
        <v>0</v>
      </c>
      <c r="U197" s="246">
        <v>0</v>
      </c>
      <c r="V197" s="246">
        <v>0</v>
      </c>
      <c r="W197" s="246">
        <v>0</v>
      </c>
      <c r="X197" s="246">
        <v>0</v>
      </c>
      <c r="Y197" s="246">
        <v>0</v>
      </c>
      <c r="Z197" s="246">
        <v>0</v>
      </c>
      <c r="AA197" s="245">
        <v>0</v>
      </c>
      <c r="AB197" s="246">
        <v>532.23</v>
      </c>
      <c r="AC197" s="246">
        <v>0</v>
      </c>
      <c r="AD197" s="246">
        <v>0</v>
      </c>
      <c r="AE197" s="246">
        <v>0</v>
      </c>
      <c r="AF197" s="246">
        <v>0</v>
      </c>
      <c r="AG197" s="246">
        <v>0</v>
      </c>
      <c r="AH197" s="246">
        <v>0</v>
      </c>
      <c r="AI197" s="246">
        <v>0</v>
      </c>
      <c r="AJ197" s="246">
        <v>0</v>
      </c>
      <c r="AK197" s="246">
        <v>0</v>
      </c>
      <c r="AL197" s="246">
        <v>0</v>
      </c>
      <c r="AM197" s="246">
        <v>0</v>
      </c>
      <c r="AN197" s="245">
        <v>532.23</v>
      </c>
      <c r="AO197" s="246">
        <v>0</v>
      </c>
      <c r="AP197" s="246">
        <v>0</v>
      </c>
      <c r="AQ197" s="246">
        <v>0</v>
      </c>
      <c r="AR197" s="246">
        <v>0</v>
      </c>
      <c r="AS197" s="246">
        <v>0</v>
      </c>
      <c r="AT197" s="246">
        <v>0</v>
      </c>
      <c r="AU197" s="246">
        <v>0</v>
      </c>
      <c r="AV197" s="246">
        <v>0</v>
      </c>
      <c r="AW197" s="246">
        <v>0</v>
      </c>
      <c r="AX197" s="246">
        <v>0</v>
      </c>
      <c r="AY197" s="246">
        <v>0</v>
      </c>
      <c r="AZ197" s="246">
        <v>0</v>
      </c>
      <c r="BA197" s="245">
        <v>0</v>
      </c>
    </row>
    <row r="198" spans="1:53" ht="15">
      <c r="A198" s="253" t="s">
        <v>1859</v>
      </c>
      <c r="B198" s="246">
        <v>0</v>
      </c>
      <c r="C198" s="246">
        <v>0</v>
      </c>
      <c r="D198" s="246">
        <v>0</v>
      </c>
      <c r="E198" s="246">
        <v>0</v>
      </c>
      <c r="F198" s="246">
        <v>0</v>
      </c>
      <c r="G198" s="246">
        <v>0</v>
      </c>
      <c r="H198" s="246">
        <v>0</v>
      </c>
      <c r="I198" s="246">
        <v>0</v>
      </c>
      <c r="J198" s="246">
        <v>0</v>
      </c>
      <c r="K198" s="246">
        <v>0</v>
      </c>
      <c r="L198" s="246">
        <v>0</v>
      </c>
      <c r="M198" s="246">
        <v>0</v>
      </c>
      <c r="N198" s="245">
        <v>0</v>
      </c>
      <c r="O198" s="246">
        <v>0</v>
      </c>
      <c r="P198" s="246">
        <v>0</v>
      </c>
      <c r="Q198" s="246">
        <v>0</v>
      </c>
      <c r="R198" s="246">
        <v>0</v>
      </c>
      <c r="S198" s="246">
        <v>0</v>
      </c>
      <c r="T198" s="246">
        <v>0</v>
      </c>
      <c r="U198" s="246">
        <v>0</v>
      </c>
      <c r="V198" s="246">
        <v>0</v>
      </c>
      <c r="W198" s="246">
        <v>0</v>
      </c>
      <c r="X198" s="246">
        <v>0</v>
      </c>
      <c r="Y198" s="246">
        <v>0</v>
      </c>
      <c r="Z198" s="246">
        <v>0</v>
      </c>
      <c r="AA198" s="245">
        <v>0</v>
      </c>
      <c r="AB198" s="246">
        <v>0</v>
      </c>
      <c r="AC198" s="246">
        <v>0</v>
      </c>
      <c r="AD198" s="246">
        <v>0</v>
      </c>
      <c r="AE198" s="246">
        <v>0</v>
      </c>
      <c r="AF198" s="246">
        <v>0</v>
      </c>
      <c r="AG198" s="246">
        <v>0</v>
      </c>
      <c r="AH198" s="246">
        <v>0</v>
      </c>
      <c r="AI198" s="246">
        <v>0</v>
      </c>
      <c r="AJ198" s="246">
        <v>0</v>
      </c>
      <c r="AK198" s="246">
        <v>0</v>
      </c>
      <c r="AL198" s="246">
        <v>0</v>
      </c>
      <c r="AM198" s="246">
        <v>0</v>
      </c>
      <c r="AN198" s="245">
        <v>0</v>
      </c>
      <c r="AO198" s="246">
        <v>0</v>
      </c>
      <c r="AP198" s="246">
        <v>0</v>
      </c>
      <c r="AQ198" s="246">
        <v>0</v>
      </c>
      <c r="AR198" s="246">
        <v>0</v>
      </c>
      <c r="AS198" s="246">
        <v>0</v>
      </c>
      <c r="AT198" s="246">
        <v>0</v>
      </c>
      <c r="AU198" s="246">
        <v>0</v>
      </c>
      <c r="AV198" s="246">
        <v>0</v>
      </c>
      <c r="AW198" s="246">
        <v>0</v>
      </c>
      <c r="AX198" s="246">
        <v>0</v>
      </c>
      <c r="AY198" s="246">
        <v>0</v>
      </c>
      <c r="AZ198" s="246">
        <v>0</v>
      </c>
      <c r="BA198" s="245">
        <v>0</v>
      </c>
    </row>
    <row r="199" spans="1:53" ht="15">
      <c r="A199" s="253" t="s">
        <v>1860</v>
      </c>
      <c r="B199" s="246">
        <v>0</v>
      </c>
      <c r="C199" s="246">
        <v>0</v>
      </c>
      <c r="D199" s="246">
        <v>0</v>
      </c>
      <c r="E199" s="246">
        <v>0</v>
      </c>
      <c r="F199" s="246">
        <v>0</v>
      </c>
      <c r="G199" s="246">
        <v>0</v>
      </c>
      <c r="H199" s="246">
        <v>0</v>
      </c>
      <c r="I199" s="246">
        <v>0</v>
      </c>
      <c r="J199" s="246">
        <v>0</v>
      </c>
      <c r="K199" s="246">
        <v>0</v>
      </c>
      <c r="L199" s="246">
        <v>0</v>
      </c>
      <c r="M199" s="246">
        <v>0</v>
      </c>
      <c r="N199" s="245">
        <v>0</v>
      </c>
      <c r="O199" s="246">
        <v>0</v>
      </c>
      <c r="P199" s="246">
        <v>0</v>
      </c>
      <c r="Q199" s="246">
        <v>0</v>
      </c>
      <c r="R199" s="246">
        <v>0</v>
      </c>
      <c r="S199" s="246">
        <v>0</v>
      </c>
      <c r="T199" s="246">
        <v>0</v>
      </c>
      <c r="U199" s="246">
        <v>0</v>
      </c>
      <c r="V199" s="246">
        <v>0</v>
      </c>
      <c r="W199" s="246">
        <v>0</v>
      </c>
      <c r="X199" s="246">
        <v>0</v>
      </c>
      <c r="Y199" s="246">
        <v>0</v>
      </c>
      <c r="Z199" s="246">
        <v>0</v>
      </c>
      <c r="AA199" s="245">
        <v>0</v>
      </c>
      <c r="AB199" s="246">
        <v>0</v>
      </c>
      <c r="AC199" s="246">
        <v>0</v>
      </c>
      <c r="AD199" s="246">
        <v>0</v>
      </c>
      <c r="AE199" s="246">
        <v>0</v>
      </c>
      <c r="AF199" s="246">
        <v>0</v>
      </c>
      <c r="AG199" s="246">
        <v>0</v>
      </c>
      <c r="AH199" s="246">
        <v>0</v>
      </c>
      <c r="AI199" s="246">
        <v>0</v>
      </c>
      <c r="AJ199" s="246">
        <v>0</v>
      </c>
      <c r="AK199" s="246">
        <v>0</v>
      </c>
      <c r="AL199" s="246">
        <v>0</v>
      </c>
      <c r="AM199" s="246">
        <v>0</v>
      </c>
      <c r="AN199" s="245">
        <v>0</v>
      </c>
      <c r="AO199" s="246">
        <v>0</v>
      </c>
      <c r="AP199" s="246">
        <v>0</v>
      </c>
      <c r="AQ199" s="246">
        <v>0</v>
      </c>
      <c r="AR199" s="246">
        <v>0</v>
      </c>
      <c r="AS199" s="246">
        <v>0</v>
      </c>
      <c r="AT199" s="246">
        <v>0</v>
      </c>
      <c r="AU199" s="246">
        <v>0</v>
      </c>
      <c r="AV199" s="246">
        <v>0</v>
      </c>
      <c r="AW199" s="246">
        <v>0</v>
      </c>
      <c r="AX199" s="246">
        <v>0</v>
      </c>
      <c r="AY199" s="246">
        <v>0</v>
      </c>
      <c r="AZ199" s="246">
        <v>0</v>
      </c>
      <c r="BA199" s="245">
        <v>0</v>
      </c>
    </row>
    <row r="200" spans="1:53" ht="15">
      <c r="A200" s="253" t="s">
        <v>1861</v>
      </c>
      <c r="B200" s="246">
        <v>0</v>
      </c>
      <c r="C200" s="246">
        <v>0</v>
      </c>
      <c r="D200" s="246">
        <v>0</v>
      </c>
      <c r="E200" s="246">
        <v>0</v>
      </c>
      <c r="F200" s="246">
        <v>0</v>
      </c>
      <c r="G200" s="246">
        <v>0</v>
      </c>
      <c r="H200" s="246">
        <v>0</v>
      </c>
      <c r="I200" s="246">
        <v>0</v>
      </c>
      <c r="J200" s="246">
        <v>0</v>
      </c>
      <c r="K200" s="246">
        <v>0</v>
      </c>
      <c r="L200" s="246">
        <v>0</v>
      </c>
      <c r="M200" s="246">
        <v>0</v>
      </c>
      <c r="N200" s="245">
        <v>0</v>
      </c>
      <c r="O200" s="246">
        <v>0</v>
      </c>
      <c r="P200" s="246">
        <v>0</v>
      </c>
      <c r="Q200" s="246">
        <v>0</v>
      </c>
      <c r="R200" s="246">
        <v>0</v>
      </c>
      <c r="S200" s="246">
        <v>0</v>
      </c>
      <c r="T200" s="246">
        <v>0</v>
      </c>
      <c r="U200" s="246">
        <v>0</v>
      </c>
      <c r="V200" s="246">
        <v>0</v>
      </c>
      <c r="W200" s="246">
        <v>0</v>
      </c>
      <c r="X200" s="246">
        <v>0</v>
      </c>
      <c r="Y200" s="246">
        <v>0</v>
      </c>
      <c r="Z200" s="246">
        <v>0</v>
      </c>
      <c r="AA200" s="245">
        <v>0</v>
      </c>
      <c r="AB200" s="246">
        <v>0</v>
      </c>
      <c r="AC200" s="246">
        <v>0</v>
      </c>
      <c r="AD200" s="246">
        <v>0</v>
      </c>
      <c r="AE200" s="246">
        <v>0</v>
      </c>
      <c r="AF200" s="246">
        <v>0</v>
      </c>
      <c r="AG200" s="246">
        <v>0</v>
      </c>
      <c r="AH200" s="246">
        <v>0</v>
      </c>
      <c r="AI200" s="246">
        <v>0</v>
      </c>
      <c r="AJ200" s="246">
        <v>0</v>
      </c>
      <c r="AK200" s="246">
        <v>0</v>
      </c>
      <c r="AL200" s="246">
        <v>0</v>
      </c>
      <c r="AM200" s="246">
        <v>0</v>
      </c>
      <c r="AN200" s="245">
        <v>0</v>
      </c>
      <c r="AO200" s="246">
        <v>0</v>
      </c>
      <c r="AP200" s="246">
        <v>0</v>
      </c>
      <c r="AQ200" s="246">
        <v>0</v>
      </c>
      <c r="AR200" s="246">
        <v>0</v>
      </c>
      <c r="AS200" s="246">
        <v>0</v>
      </c>
      <c r="AT200" s="246">
        <v>0</v>
      </c>
      <c r="AU200" s="246">
        <v>0</v>
      </c>
      <c r="AV200" s="246">
        <v>0</v>
      </c>
      <c r="AW200" s="246">
        <v>0</v>
      </c>
      <c r="AX200" s="246">
        <v>0</v>
      </c>
      <c r="AY200" s="246">
        <v>0</v>
      </c>
      <c r="AZ200" s="246">
        <v>0</v>
      </c>
      <c r="BA200" s="245">
        <v>0</v>
      </c>
    </row>
    <row r="201" spans="1:53" ht="15">
      <c r="A201" s="253" t="s">
        <v>1862</v>
      </c>
      <c r="B201" s="246">
        <v>0</v>
      </c>
      <c r="C201" s="246">
        <v>0</v>
      </c>
      <c r="D201" s="246">
        <v>0</v>
      </c>
      <c r="E201" s="246">
        <v>0</v>
      </c>
      <c r="F201" s="246">
        <v>0</v>
      </c>
      <c r="G201" s="246">
        <v>0</v>
      </c>
      <c r="H201" s="246">
        <v>0</v>
      </c>
      <c r="I201" s="246">
        <v>0</v>
      </c>
      <c r="J201" s="246">
        <v>0</v>
      </c>
      <c r="K201" s="246">
        <v>0</v>
      </c>
      <c r="L201" s="246">
        <v>0</v>
      </c>
      <c r="M201" s="246">
        <v>0</v>
      </c>
      <c r="N201" s="245">
        <v>0</v>
      </c>
      <c r="O201" s="246">
        <v>0</v>
      </c>
      <c r="P201" s="246">
        <v>0</v>
      </c>
      <c r="Q201" s="246">
        <v>0</v>
      </c>
      <c r="R201" s="246">
        <v>0</v>
      </c>
      <c r="S201" s="246">
        <v>0</v>
      </c>
      <c r="T201" s="246">
        <v>0</v>
      </c>
      <c r="U201" s="246">
        <v>0</v>
      </c>
      <c r="V201" s="246">
        <v>0</v>
      </c>
      <c r="W201" s="246">
        <v>0</v>
      </c>
      <c r="X201" s="246">
        <v>0</v>
      </c>
      <c r="Y201" s="246">
        <v>0</v>
      </c>
      <c r="Z201" s="246">
        <v>0</v>
      </c>
      <c r="AA201" s="245">
        <v>0</v>
      </c>
      <c r="AB201" s="246">
        <v>0</v>
      </c>
      <c r="AC201" s="246">
        <v>0</v>
      </c>
      <c r="AD201" s="246">
        <v>0</v>
      </c>
      <c r="AE201" s="246">
        <v>0</v>
      </c>
      <c r="AF201" s="246">
        <v>0</v>
      </c>
      <c r="AG201" s="246">
        <v>0</v>
      </c>
      <c r="AH201" s="246">
        <v>0</v>
      </c>
      <c r="AI201" s="246">
        <v>0</v>
      </c>
      <c r="AJ201" s="246">
        <v>0</v>
      </c>
      <c r="AK201" s="246">
        <v>0</v>
      </c>
      <c r="AL201" s="246">
        <v>0</v>
      </c>
      <c r="AM201" s="246">
        <v>0</v>
      </c>
      <c r="AN201" s="245">
        <v>0</v>
      </c>
      <c r="AO201" s="246">
        <v>0</v>
      </c>
      <c r="AP201" s="246">
        <v>0</v>
      </c>
      <c r="AQ201" s="246">
        <v>0</v>
      </c>
      <c r="AR201" s="246">
        <v>0</v>
      </c>
      <c r="AS201" s="246">
        <v>0</v>
      </c>
      <c r="AT201" s="246">
        <v>0</v>
      </c>
      <c r="AU201" s="246">
        <v>0</v>
      </c>
      <c r="AV201" s="246">
        <v>0</v>
      </c>
      <c r="AW201" s="246">
        <v>0</v>
      </c>
      <c r="AX201" s="246">
        <v>0</v>
      </c>
      <c r="AY201" s="246">
        <v>0</v>
      </c>
      <c r="AZ201" s="246">
        <v>0</v>
      </c>
      <c r="BA201" s="245">
        <v>0</v>
      </c>
    </row>
    <row r="202" spans="1:53" ht="15">
      <c r="A202" s="253" t="s">
        <v>1863</v>
      </c>
      <c r="B202" s="246">
        <v>0</v>
      </c>
      <c r="C202" s="246">
        <v>0</v>
      </c>
      <c r="D202" s="246">
        <v>0</v>
      </c>
      <c r="E202" s="246">
        <v>0</v>
      </c>
      <c r="F202" s="246">
        <v>0</v>
      </c>
      <c r="G202" s="246">
        <v>0</v>
      </c>
      <c r="H202" s="246">
        <v>0</v>
      </c>
      <c r="I202" s="246">
        <v>0</v>
      </c>
      <c r="J202" s="246">
        <v>0</v>
      </c>
      <c r="K202" s="246">
        <v>0</v>
      </c>
      <c r="L202" s="246">
        <v>0</v>
      </c>
      <c r="M202" s="246">
        <v>0</v>
      </c>
      <c r="N202" s="245">
        <v>0</v>
      </c>
      <c r="O202" s="246">
        <v>0</v>
      </c>
      <c r="P202" s="246">
        <v>0</v>
      </c>
      <c r="Q202" s="246">
        <v>0</v>
      </c>
      <c r="R202" s="246">
        <v>0</v>
      </c>
      <c r="S202" s="246">
        <v>0</v>
      </c>
      <c r="T202" s="246">
        <v>0</v>
      </c>
      <c r="U202" s="246">
        <v>0</v>
      </c>
      <c r="V202" s="246">
        <v>0</v>
      </c>
      <c r="W202" s="246">
        <v>0</v>
      </c>
      <c r="X202" s="246">
        <v>0</v>
      </c>
      <c r="Y202" s="246">
        <v>0</v>
      </c>
      <c r="Z202" s="246">
        <v>0</v>
      </c>
      <c r="AA202" s="245">
        <v>0</v>
      </c>
      <c r="AB202" s="246">
        <v>0</v>
      </c>
      <c r="AC202" s="246">
        <v>0</v>
      </c>
      <c r="AD202" s="246">
        <v>0</v>
      </c>
      <c r="AE202" s="246">
        <v>0</v>
      </c>
      <c r="AF202" s="246">
        <v>0</v>
      </c>
      <c r="AG202" s="246">
        <v>0</v>
      </c>
      <c r="AH202" s="246">
        <v>0</v>
      </c>
      <c r="AI202" s="246">
        <v>0</v>
      </c>
      <c r="AJ202" s="246">
        <v>0</v>
      </c>
      <c r="AK202" s="246">
        <v>0</v>
      </c>
      <c r="AL202" s="246">
        <v>0</v>
      </c>
      <c r="AM202" s="246">
        <v>0</v>
      </c>
      <c r="AN202" s="245">
        <v>0</v>
      </c>
      <c r="AO202" s="246">
        <v>0</v>
      </c>
      <c r="AP202" s="246">
        <v>0</v>
      </c>
      <c r="AQ202" s="246">
        <v>0</v>
      </c>
      <c r="AR202" s="246">
        <v>0</v>
      </c>
      <c r="AS202" s="246">
        <v>0</v>
      </c>
      <c r="AT202" s="246">
        <v>0</v>
      </c>
      <c r="AU202" s="246">
        <v>0</v>
      </c>
      <c r="AV202" s="246">
        <v>0</v>
      </c>
      <c r="AW202" s="246">
        <v>0</v>
      </c>
      <c r="AX202" s="246">
        <v>0</v>
      </c>
      <c r="AY202" s="246">
        <v>0</v>
      </c>
      <c r="AZ202" s="246">
        <v>0</v>
      </c>
      <c r="BA202" s="245">
        <v>0</v>
      </c>
    </row>
    <row r="203" spans="1:53" ht="15">
      <c r="A203" s="253" t="s">
        <v>1864</v>
      </c>
      <c r="B203" s="246">
        <v>0</v>
      </c>
      <c r="C203" s="246">
        <v>0</v>
      </c>
      <c r="D203" s="246">
        <v>0</v>
      </c>
      <c r="E203" s="246">
        <v>0</v>
      </c>
      <c r="F203" s="246">
        <v>0</v>
      </c>
      <c r="G203" s="246">
        <v>0</v>
      </c>
      <c r="H203" s="246">
        <v>0</v>
      </c>
      <c r="I203" s="246">
        <v>0</v>
      </c>
      <c r="J203" s="246">
        <v>0</v>
      </c>
      <c r="K203" s="246">
        <v>0</v>
      </c>
      <c r="L203" s="246">
        <v>0</v>
      </c>
      <c r="M203" s="246">
        <v>0</v>
      </c>
      <c r="N203" s="245">
        <v>0</v>
      </c>
      <c r="O203" s="246">
        <v>0</v>
      </c>
      <c r="P203" s="246">
        <v>0</v>
      </c>
      <c r="Q203" s="246">
        <v>0</v>
      </c>
      <c r="R203" s="246">
        <v>0</v>
      </c>
      <c r="S203" s="246">
        <v>0</v>
      </c>
      <c r="T203" s="246">
        <v>0</v>
      </c>
      <c r="U203" s="246">
        <v>0</v>
      </c>
      <c r="V203" s="246">
        <v>0</v>
      </c>
      <c r="W203" s="246">
        <v>0</v>
      </c>
      <c r="X203" s="246">
        <v>0</v>
      </c>
      <c r="Y203" s="246">
        <v>0</v>
      </c>
      <c r="Z203" s="246">
        <v>0</v>
      </c>
      <c r="AA203" s="245">
        <v>0</v>
      </c>
      <c r="AB203" s="246">
        <v>0</v>
      </c>
      <c r="AC203" s="246">
        <v>0</v>
      </c>
      <c r="AD203" s="246">
        <v>0</v>
      </c>
      <c r="AE203" s="246">
        <v>0</v>
      </c>
      <c r="AF203" s="246">
        <v>0</v>
      </c>
      <c r="AG203" s="246">
        <v>0</v>
      </c>
      <c r="AH203" s="246">
        <v>0</v>
      </c>
      <c r="AI203" s="246">
        <v>0</v>
      </c>
      <c r="AJ203" s="246">
        <v>0</v>
      </c>
      <c r="AK203" s="246">
        <v>0</v>
      </c>
      <c r="AL203" s="246">
        <v>0</v>
      </c>
      <c r="AM203" s="246">
        <v>0</v>
      </c>
      <c r="AN203" s="245">
        <v>0</v>
      </c>
      <c r="AO203" s="246">
        <v>0</v>
      </c>
      <c r="AP203" s="246">
        <v>0</v>
      </c>
      <c r="AQ203" s="246">
        <v>0</v>
      </c>
      <c r="AR203" s="246">
        <v>0</v>
      </c>
      <c r="AS203" s="246">
        <v>0</v>
      </c>
      <c r="AT203" s="246">
        <v>0</v>
      </c>
      <c r="AU203" s="246">
        <v>0</v>
      </c>
      <c r="AV203" s="246">
        <v>0</v>
      </c>
      <c r="AW203" s="246">
        <v>0</v>
      </c>
      <c r="AX203" s="246">
        <v>0</v>
      </c>
      <c r="AY203" s="246">
        <v>0</v>
      </c>
      <c r="AZ203" s="246">
        <v>0</v>
      </c>
      <c r="BA203" s="245">
        <v>0</v>
      </c>
    </row>
    <row r="204" spans="1:53" ht="15">
      <c r="A204" s="253" t="s">
        <v>1865</v>
      </c>
      <c r="B204" s="246">
        <v>0</v>
      </c>
      <c r="C204" s="246">
        <v>0</v>
      </c>
      <c r="D204" s="246">
        <v>0</v>
      </c>
      <c r="E204" s="246">
        <v>0</v>
      </c>
      <c r="F204" s="246">
        <v>0</v>
      </c>
      <c r="G204" s="246">
        <v>0</v>
      </c>
      <c r="H204" s="246">
        <v>0</v>
      </c>
      <c r="I204" s="246">
        <v>0</v>
      </c>
      <c r="J204" s="246">
        <v>0</v>
      </c>
      <c r="K204" s="246">
        <v>0</v>
      </c>
      <c r="L204" s="246">
        <v>0</v>
      </c>
      <c r="M204" s="246">
        <v>0</v>
      </c>
      <c r="N204" s="245">
        <v>0</v>
      </c>
      <c r="O204" s="246">
        <v>0</v>
      </c>
      <c r="P204" s="246">
        <v>0</v>
      </c>
      <c r="Q204" s="246">
        <v>0</v>
      </c>
      <c r="R204" s="246">
        <v>0</v>
      </c>
      <c r="S204" s="246">
        <v>0</v>
      </c>
      <c r="T204" s="246">
        <v>0</v>
      </c>
      <c r="U204" s="246">
        <v>0</v>
      </c>
      <c r="V204" s="246">
        <v>0</v>
      </c>
      <c r="W204" s="246">
        <v>0</v>
      </c>
      <c r="X204" s="246">
        <v>0</v>
      </c>
      <c r="Y204" s="246">
        <v>0</v>
      </c>
      <c r="Z204" s="246">
        <v>0</v>
      </c>
      <c r="AA204" s="245">
        <v>0</v>
      </c>
      <c r="AB204" s="246">
        <v>0</v>
      </c>
      <c r="AC204" s="246">
        <v>0</v>
      </c>
      <c r="AD204" s="246">
        <v>0</v>
      </c>
      <c r="AE204" s="246">
        <v>0</v>
      </c>
      <c r="AF204" s="246">
        <v>0</v>
      </c>
      <c r="AG204" s="246">
        <v>0</v>
      </c>
      <c r="AH204" s="246">
        <v>0</v>
      </c>
      <c r="AI204" s="246">
        <v>0</v>
      </c>
      <c r="AJ204" s="246">
        <v>0</v>
      </c>
      <c r="AK204" s="246">
        <v>0</v>
      </c>
      <c r="AL204" s="246">
        <v>0</v>
      </c>
      <c r="AM204" s="246">
        <v>0</v>
      </c>
      <c r="AN204" s="245">
        <v>0</v>
      </c>
      <c r="AO204" s="246">
        <v>0</v>
      </c>
      <c r="AP204" s="246">
        <v>0</v>
      </c>
      <c r="AQ204" s="246">
        <v>0</v>
      </c>
      <c r="AR204" s="246">
        <v>0</v>
      </c>
      <c r="AS204" s="246">
        <v>0</v>
      </c>
      <c r="AT204" s="246">
        <v>0</v>
      </c>
      <c r="AU204" s="246">
        <v>0</v>
      </c>
      <c r="AV204" s="246">
        <v>0</v>
      </c>
      <c r="AW204" s="246">
        <v>0</v>
      </c>
      <c r="AX204" s="246">
        <v>0</v>
      </c>
      <c r="AY204" s="246">
        <v>0</v>
      </c>
      <c r="AZ204" s="246">
        <v>0</v>
      </c>
      <c r="BA204" s="245">
        <v>0</v>
      </c>
    </row>
    <row r="205" spans="1:53" ht="15">
      <c r="A205" s="253" t="s">
        <v>1866</v>
      </c>
      <c r="B205" s="246">
        <v>0</v>
      </c>
      <c r="C205" s="246">
        <v>0</v>
      </c>
      <c r="D205" s="246">
        <v>0</v>
      </c>
      <c r="E205" s="246">
        <v>0</v>
      </c>
      <c r="F205" s="246">
        <v>0</v>
      </c>
      <c r="G205" s="246">
        <v>0</v>
      </c>
      <c r="H205" s="246">
        <v>0</v>
      </c>
      <c r="I205" s="246">
        <v>0</v>
      </c>
      <c r="J205" s="246">
        <v>0</v>
      </c>
      <c r="K205" s="246">
        <v>0</v>
      </c>
      <c r="L205" s="246">
        <v>0</v>
      </c>
      <c r="M205" s="246">
        <v>0</v>
      </c>
      <c r="N205" s="245">
        <v>0</v>
      </c>
      <c r="O205" s="246">
        <v>0</v>
      </c>
      <c r="P205" s="246">
        <v>0</v>
      </c>
      <c r="Q205" s="246">
        <v>0</v>
      </c>
      <c r="R205" s="246">
        <v>0</v>
      </c>
      <c r="S205" s="246">
        <v>0</v>
      </c>
      <c r="T205" s="246">
        <v>0</v>
      </c>
      <c r="U205" s="246">
        <v>0</v>
      </c>
      <c r="V205" s="246">
        <v>0</v>
      </c>
      <c r="W205" s="246">
        <v>0</v>
      </c>
      <c r="X205" s="246">
        <v>0</v>
      </c>
      <c r="Y205" s="246">
        <v>0</v>
      </c>
      <c r="Z205" s="246">
        <v>0</v>
      </c>
      <c r="AA205" s="245">
        <v>0</v>
      </c>
      <c r="AB205" s="246">
        <v>0</v>
      </c>
      <c r="AC205" s="246">
        <v>0</v>
      </c>
      <c r="AD205" s="246">
        <v>0</v>
      </c>
      <c r="AE205" s="246">
        <v>0</v>
      </c>
      <c r="AF205" s="246">
        <v>0</v>
      </c>
      <c r="AG205" s="246">
        <v>0</v>
      </c>
      <c r="AH205" s="246">
        <v>0</v>
      </c>
      <c r="AI205" s="246">
        <v>0</v>
      </c>
      <c r="AJ205" s="246">
        <v>0</v>
      </c>
      <c r="AK205" s="246">
        <v>0</v>
      </c>
      <c r="AL205" s="246">
        <v>0</v>
      </c>
      <c r="AM205" s="246">
        <v>0</v>
      </c>
      <c r="AN205" s="245">
        <v>0</v>
      </c>
      <c r="AO205" s="246">
        <v>0</v>
      </c>
      <c r="AP205" s="246">
        <v>0</v>
      </c>
      <c r="AQ205" s="246">
        <v>0</v>
      </c>
      <c r="AR205" s="246">
        <v>0</v>
      </c>
      <c r="AS205" s="246">
        <v>0</v>
      </c>
      <c r="AT205" s="246">
        <v>0</v>
      </c>
      <c r="AU205" s="246">
        <v>0</v>
      </c>
      <c r="AV205" s="246">
        <v>0</v>
      </c>
      <c r="AW205" s="246">
        <v>0</v>
      </c>
      <c r="AX205" s="246">
        <v>0</v>
      </c>
      <c r="AY205" s="246">
        <v>0</v>
      </c>
      <c r="AZ205" s="246">
        <v>0</v>
      </c>
      <c r="BA205" s="245">
        <v>0</v>
      </c>
    </row>
    <row r="206" spans="1:53" ht="15">
      <c r="A206" s="253" t="s">
        <v>1867</v>
      </c>
      <c r="B206" s="246">
        <v>0</v>
      </c>
      <c r="C206" s="246">
        <v>0</v>
      </c>
      <c r="D206" s="246">
        <v>0</v>
      </c>
      <c r="E206" s="246">
        <v>0</v>
      </c>
      <c r="F206" s="246">
        <v>0</v>
      </c>
      <c r="G206" s="246">
        <v>0</v>
      </c>
      <c r="H206" s="246">
        <v>0</v>
      </c>
      <c r="I206" s="246">
        <v>0</v>
      </c>
      <c r="J206" s="246">
        <v>0</v>
      </c>
      <c r="K206" s="246">
        <v>0</v>
      </c>
      <c r="L206" s="246">
        <v>0</v>
      </c>
      <c r="M206" s="246">
        <v>0</v>
      </c>
      <c r="N206" s="245">
        <v>0</v>
      </c>
      <c r="O206" s="246">
        <v>0</v>
      </c>
      <c r="P206" s="246">
        <v>0</v>
      </c>
      <c r="Q206" s="246">
        <v>0</v>
      </c>
      <c r="R206" s="246">
        <v>0</v>
      </c>
      <c r="S206" s="246">
        <v>0</v>
      </c>
      <c r="T206" s="246">
        <v>0</v>
      </c>
      <c r="U206" s="246">
        <v>0</v>
      </c>
      <c r="V206" s="246">
        <v>0</v>
      </c>
      <c r="W206" s="246">
        <v>0</v>
      </c>
      <c r="X206" s="246">
        <v>0</v>
      </c>
      <c r="Y206" s="246">
        <v>0</v>
      </c>
      <c r="Z206" s="246">
        <v>0</v>
      </c>
      <c r="AA206" s="245">
        <v>0</v>
      </c>
      <c r="AB206" s="246">
        <v>0</v>
      </c>
      <c r="AC206" s="246">
        <v>0</v>
      </c>
      <c r="AD206" s="246">
        <v>0</v>
      </c>
      <c r="AE206" s="246">
        <v>0</v>
      </c>
      <c r="AF206" s="246">
        <v>0</v>
      </c>
      <c r="AG206" s="246">
        <v>0</v>
      </c>
      <c r="AH206" s="246">
        <v>0</v>
      </c>
      <c r="AI206" s="246">
        <v>0</v>
      </c>
      <c r="AJ206" s="246">
        <v>0</v>
      </c>
      <c r="AK206" s="246">
        <v>0</v>
      </c>
      <c r="AL206" s="246">
        <v>0</v>
      </c>
      <c r="AM206" s="246">
        <v>0</v>
      </c>
      <c r="AN206" s="245">
        <v>0</v>
      </c>
      <c r="AO206" s="246">
        <v>0</v>
      </c>
      <c r="AP206" s="246">
        <v>0</v>
      </c>
      <c r="AQ206" s="246">
        <v>0</v>
      </c>
      <c r="AR206" s="246">
        <v>0</v>
      </c>
      <c r="AS206" s="246">
        <v>0</v>
      </c>
      <c r="AT206" s="246">
        <v>0</v>
      </c>
      <c r="AU206" s="246">
        <v>0</v>
      </c>
      <c r="AV206" s="246">
        <v>0</v>
      </c>
      <c r="AW206" s="246">
        <v>0</v>
      </c>
      <c r="AX206" s="246">
        <v>0</v>
      </c>
      <c r="AY206" s="246">
        <v>0</v>
      </c>
      <c r="AZ206" s="246">
        <v>0</v>
      </c>
      <c r="BA206" s="245">
        <v>0</v>
      </c>
    </row>
    <row r="207" spans="1:53" ht="15">
      <c r="A207" s="253" t="s">
        <v>1868</v>
      </c>
      <c r="B207" s="246">
        <v>0</v>
      </c>
      <c r="C207" s="246">
        <v>0</v>
      </c>
      <c r="D207" s="246">
        <v>0</v>
      </c>
      <c r="E207" s="246">
        <v>0</v>
      </c>
      <c r="F207" s="246">
        <v>0</v>
      </c>
      <c r="G207" s="246">
        <v>0</v>
      </c>
      <c r="H207" s="246">
        <v>0</v>
      </c>
      <c r="I207" s="246">
        <v>0</v>
      </c>
      <c r="J207" s="246">
        <v>0</v>
      </c>
      <c r="K207" s="246">
        <v>0</v>
      </c>
      <c r="L207" s="246">
        <v>0</v>
      </c>
      <c r="M207" s="246">
        <v>0</v>
      </c>
      <c r="N207" s="245">
        <v>0</v>
      </c>
      <c r="O207" s="246">
        <v>0</v>
      </c>
      <c r="P207" s="246">
        <v>0</v>
      </c>
      <c r="Q207" s="246">
        <v>0</v>
      </c>
      <c r="R207" s="246">
        <v>0</v>
      </c>
      <c r="S207" s="246">
        <v>0</v>
      </c>
      <c r="T207" s="246">
        <v>0</v>
      </c>
      <c r="U207" s="246">
        <v>0</v>
      </c>
      <c r="V207" s="246">
        <v>0</v>
      </c>
      <c r="W207" s="246">
        <v>0</v>
      </c>
      <c r="X207" s="246">
        <v>0</v>
      </c>
      <c r="Y207" s="246">
        <v>0</v>
      </c>
      <c r="Z207" s="246">
        <v>0</v>
      </c>
      <c r="AA207" s="245">
        <v>0</v>
      </c>
      <c r="AB207" s="246">
        <v>0</v>
      </c>
      <c r="AC207" s="246">
        <v>0</v>
      </c>
      <c r="AD207" s="246">
        <v>0</v>
      </c>
      <c r="AE207" s="246">
        <v>0</v>
      </c>
      <c r="AF207" s="246">
        <v>0</v>
      </c>
      <c r="AG207" s="246">
        <v>0</v>
      </c>
      <c r="AH207" s="246">
        <v>0</v>
      </c>
      <c r="AI207" s="246">
        <v>0</v>
      </c>
      <c r="AJ207" s="246">
        <v>0</v>
      </c>
      <c r="AK207" s="246">
        <v>0</v>
      </c>
      <c r="AL207" s="246">
        <v>0</v>
      </c>
      <c r="AM207" s="246">
        <v>0</v>
      </c>
      <c r="AN207" s="245">
        <v>0</v>
      </c>
      <c r="AO207" s="246">
        <v>0</v>
      </c>
      <c r="AP207" s="246">
        <v>0</v>
      </c>
      <c r="AQ207" s="246">
        <v>0</v>
      </c>
      <c r="AR207" s="246">
        <v>0</v>
      </c>
      <c r="AS207" s="246">
        <v>0</v>
      </c>
      <c r="AT207" s="246">
        <v>0</v>
      </c>
      <c r="AU207" s="246">
        <v>0</v>
      </c>
      <c r="AV207" s="246">
        <v>0</v>
      </c>
      <c r="AW207" s="246">
        <v>0</v>
      </c>
      <c r="AX207" s="246">
        <v>0</v>
      </c>
      <c r="AY207" s="246">
        <v>0</v>
      </c>
      <c r="AZ207" s="246">
        <v>0</v>
      </c>
      <c r="BA207" s="245">
        <v>0</v>
      </c>
    </row>
    <row r="208" spans="1:53" ht="15">
      <c r="A208" s="253" t="s">
        <v>1869</v>
      </c>
      <c r="B208" s="246">
        <v>0</v>
      </c>
      <c r="C208" s="246">
        <v>0</v>
      </c>
      <c r="D208" s="246">
        <v>0</v>
      </c>
      <c r="E208" s="246">
        <v>0</v>
      </c>
      <c r="F208" s="246">
        <v>0</v>
      </c>
      <c r="G208" s="246">
        <v>0</v>
      </c>
      <c r="H208" s="246">
        <v>0</v>
      </c>
      <c r="I208" s="246">
        <v>0</v>
      </c>
      <c r="J208" s="246">
        <v>0</v>
      </c>
      <c r="K208" s="246">
        <v>0</v>
      </c>
      <c r="L208" s="246">
        <v>0</v>
      </c>
      <c r="M208" s="246">
        <v>0</v>
      </c>
      <c r="N208" s="245">
        <v>0</v>
      </c>
      <c r="O208" s="246">
        <v>0</v>
      </c>
      <c r="P208" s="246">
        <v>0</v>
      </c>
      <c r="Q208" s="246">
        <v>0</v>
      </c>
      <c r="R208" s="246">
        <v>0</v>
      </c>
      <c r="S208" s="246">
        <v>0</v>
      </c>
      <c r="T208" s="246">
        <v>0</v>
      </c>
      <c r="U208" s="246">
        <v>0</v>
      </c>
      <c r="V208" s="246">
        <v>0</v>
      </c>
      <c r="W208" s="246">
        <v>0</v>
      </c>
      <c r="X208" s="246">
        <v>0</v>
      </c>
      <c r="Y208" s="246">
        <v>0</v>
      </c>
      <c r="Z208" s="246">
        <v>0</v>
      </c>
      <c r="AA208" s="245">
        <v>0</v>
      </c>
      <c r="AB208" s="246">
        <v>0</v>
      </c>
      <c r="AC208" s="246">
        <v>0</v>
      </c>
      <c r="AD208" s="246">
        <v>0</v>
      </c>
      <c r="AE208" s="246">
        <v>0</v>
      </c>
      <c r="AF208" s="246">
        <v>0</v>
      </c>
      <c r="AG208" s="246">
        <v>0</v>
      </c>
      <c r="AH208" s="246">
        <v>0</v>
      </c>
      <c r="AI208" s="246">
        <v>0</v>
      </c>
      <c r="AJ208" s="246">
        <v>0</v>
      </c>
      <c r="AK208" s="246">
        <v>0</v>
      </c>
      <c r="AL208" s="246">
        <v>0</v>
      </c>
      <c r="AM208" s="246">
        <v>0</v>
      </c>
      <c r="AN208" s="245">
        <v>0</v>
      </c>
      <c r="AO208" s="246">
        <v>0</v>
      </c>
      <c r="AP208" s="246">
        <v>0</v>
      </c>
      <c r="AQ208" s="246">
        <v>0</v>
      </c>
      <c r="AR208" s="246">
        <v>0</v>
      </c>
      <c r="AS208" s="246">
        <v>0</v>
      </c>
      <c r="AT208" s="246">
        <v>0</v>
      </c>
      <c r="AU208" s="246">
        <v>0</v>
      </c>
      <c r="AV208" s="246">
        <v>0</v>
      </c>
      <c r="AW208" s="246">
        <v>0</v>
      </c>
      <c r="AX208" s="246">
        <v>0</v>
      </c>
      <c r="AY208" s="246">
        <v>0</v>
      </c>
      <c r="AZ208" s="246">
        <v>0</v>
      </c>
      <c r="BA208" s="245">
        <v>0</v>
      </c>
    </row>
    <row r="209" spans="1:53" ht="15">
      <c r="A209" s="253" t="s">
        <v>1870</v>
      </c>
      <c r="B209" s="246">
        <v>8665.2939999999999</v>
      </c>
      <c r="C209" s="246">
        <v>8369.2939999999999</v>
      </c>
      <c r="D209" s="246">
        <v>11010.893999999998</v>
      </c>
      <c r="E209" s="246">
        <v>10258.893999999998</v>
      </c>
      <c r="F209" s="246">
        <v>10013.893999999998</v>
      </c>
      <c r="G209" s="246">
        <v>11916.893999999998</v>
      </c>
      <c r="H209" s="246">
        <v>8678.2939999999999</v>
      </c>
      <c r="I209" s="246">
        <v>8844.2939999999999</v>
      </c>
      <c r="J209" s="246">
        <v>11078.294</v>
      </c>
      <c r="K209" s="246">
        <v>8661.2939999999999</v>
      </c>
      <c r="L209" s="246">
        <v>9350.2939999999999</v>
      </c>
      <c r="M209" s="246">
        <v>11301.294</v>
      </c>
      <c r="N209" s="245">
        <v>118148.92800000001</v>
      </c>
      <c r="O209" s="246">
        <v>2821.1610000000001</v>
      </c>
      <c r="P209" s="246">
        <v>2821.1610000000001</v>
      </c>
      <c r="Q209" s="246">
        <v>3570.9110000000001</v>
      </c>
      <c r="R209" s="246">
        <v>2820.9110000000001</v>
      </c>
      <c r="S209" s="246">
        <v>2820.9110000000001</v>
      </c>
      <c r="T209" s="246">
        <v>3820.9110000000001</v>
      </c>
      <c r="U209" s="246">
        <v>2821.1610000000001</v>
      </c>
      <c r="V209" s="246">
        <v>2821.1610000000001</v>
      </c>
      <c r="W209" s="246">
        <v>3571.1610000000001</v>
      </c>
      <c r="X209" s="246">
        <v>2821.1610000000001</v>
      </c>
      <c r="Y209" s="246">
        <v>2821.1610000000001</v>
      </c>
      <c r="Z209" s="246">
        <v>3817.1610000000001</v>
      </c>
      <c r="AA209" s="245">
        <v>37348.932000000001</v>
      </c>
      <c r="AB209" s="246">
        <v>36699.410000000003</v>
      </c>
      <c r="AC209" s="246">
        <v>33125.410000000003</v>
      </c>
      <c r="AD209" s="246">
        <v>34748.410000000003</v>
      </c>
      <c r="AE209" s="246">
        <v>33618.410000000003</v>
      </c>
      <c r="AF209" s="246">
        <v>33244.410000000003</v>
      </c>
      <c r="AG209" s="246">
        <v>38670.69</v>
      </c>
      <c r="AH209" s="246">
        <v>36168.410000000003</v>
      </c>
      <c r="AI209" s="246">
        <v>33244.410000000003</v>
      </c>
      <c r="AJ209" s="246">
        <v>34144.410000000003</v>
      </c>
      <c r="AK209" s="246">
        <v>33668.410000000003</v>
      </c>
      <c r="AL209" s="246">
        <v>33944.410000000003</v>
      </c>
      <c r="AM209" s="246">
        <v>38459.68</v>
      </c>
      <c r="AN209" s="245">
        <v>419736.47</v>
      </c>
      <c r="AO209" s="246">
        <v>4250</v>
      </c>
      <c r="AP209" s="246">
        <v>4250</v>
      </c>
      <c r="AQ209" s="246">
        <v>4250</v>
      </c>
      <c r="AR209" s="246">
        <v>4250</v>
      </c>
      <c r="AS209" s="246">
        <v>4250</v>
      </c>
      <c r="AT209" s="246">
        <v>4250</v>
      </c>
      <c r="AU209" s="246">
        <v>4250</v>
      </c>
      <c r="AV209" s="246">
        <v>4250</v>
      </c>
      <c r="AW209" s="246">
        <v>4250</v>
      </c>
      <c r="AX209" s="246">
        <v>4250</v>
      </c>
      <c r="AY209" s="246">
        <v>4250</v>
      </c>
      <c r="AZ209" s="246">
        <v>4250</v>
      </c>
      <c r="BA209" s="245">
        <v>51000</v>
      </c>
    </row>
    <row r="210" spans="1:53" ht="15">
      <c r="A210" s="253" t="s">
        <v>1871</v>
      </c>
      <c r="B210" s="246">
        <v>0</v>
      </c>
      <c r="C210" s="246">
        <v>0</v>
      </c>
      <c r="D210" s="246">
        <v>0</v>
      </c>
      <c r="E210" s="246">
        <v>0</v>
      </c>
      <c r="F210" s="246">
        <v>0</v>
      </c>
      <c r="G210" s="246">
        <v>0</v>
      </c>
      <c r="H210" s="246">
        <v>0</v>
      </c>
      <c r="I210" s="246">
        <v>0</v>
      </c>
      <c r="J210" s="246">
        <v>0</v>
      </c>
      <c r="K210" s="246">
        <v>0</v>
      </c>
      <c r="L210" s="246">
        <v>0</v>
      </c>
      <c r="M210" s="246">
        <v>0</v>
      </c>
      <c r="N210" s="245">
        <v>0</v>
      </c>
      <c r="O210" s="246">
        <v>0</v>
      </c>
      <c r="P210" s="246">
        <v>0</v>
      </c>
      <c r="Q210" s="246">
        <v>0</v>
      </c>
      <c r="R210" s="246">
        <v>0</v>
      </c>
      <c r="S210" s="246">
        <v>0</v>
      </c>
      <c r="T210" s="246">
        <v>0</v>
      </c>
      <c r="U210" s="246">
        <v>0</v>
      </c>
      <c r="V210" s="246">
        <v>0</v>
      </c>
      <c r="W210" s="246">
        <v>0</v>
      </c>
      <c r="X210" s="246">
        <v>0</v>
      </c>
      <c r="Y210" s="246">
        <v>0</v>
      </c>
      <c r="Z210" s="246">
        <v>0</v>
      </c>
      <c r="AA210" s="245">
        <v>0</v>
      </c>
      <c r="AB210" s="246">
        <v>0</v>
      </c>
      <c r="AC210" s="246">
        <v>0</v>
      </c>
      <c r="AD210" s="246">
        <v>0</v>
      </c>
      <c r="AE210" s="246">
        <v>0</v>
      </c>
      <c r="AF210" s="246">
        <v>0</v>
      </c>
      <c r="AG210" s="246">
        <v>0</v>
      </c>
      <c r="AH210" s="246">
        <v>0</v>
      </c>
      <c r="AI210" s="246">
        <v>0</v>
      </c>
      <c r="AJ210" s="246">
        <v>0</v>
      </c>
      <c r="AK210" s="246">
        <v>0</v>
      </c>
      <c r="AL210" s="246">
        <v>0</v>
      </c>
      <c r="AM210" s="246">
        <v>0</v>
      </c>
      <c r="AN210" s="245">
        <v>0</v>
      </c>
      <c r="AO210" s="246">
        <v>0</v>
      </c>
      <c r="AP210" s="246">
        <v>0</v>
      </c>
      <c r="AQ210" s="246">
        <v>0</v>
      </c>
      <c r="AR210" s="246">
        <v>0</v>
      </c>
      <c r="AS210" s="246">
        <v>0</v>
      </c>
      <c r="AT210" s="246">
        <v>0</v>
      </c>
      <c r="AU210" s="246">
        <v>0</v>
      </c>
      <c r="AV210" s="246">
        <v>0</v>
      </c>
      <c r="AW210" s="246">
        <v>0</v>
      </c>
      <c r="AX210" s="246">
        <v>0</v>
      </c>
      <c r="AY210" s="246">
        <v>0</v>
      </c>
      <c r="AZ210" s="246">
        <v>0</v>
      </c>
      <c r="BA210" s="245">
        <v>0</v>
      </c>
    </row>
    <row r="211" spans="1:53" ht="15">
      <c r="A211" s="253" t="s">
        <v>1872</v>
      </c>
      <c r="B211" s="246">
        <v>0</v>
      </c>
      <c r="C211" s="246">
        <v>0</v>
      </c>
      <c r="D211" s="246">
        <v>0</v>
      </c>
      <c r="E211" s="246">
        <v>0</v>
      </c>
      <c r="F211" s="246">
        <v>0</v>
      </c>
      <c r="G211" s="246">
        <v>0</v>
      </c>
      <c r="H211" s="246">
        <v>0</v>
      </c>
      <c r="I211" s="246">
        <v>0</v>
      </c>
      <c r="J211" s="246">
        <v>0</v>
      </c>
      <c r="K211" s="246">
        <v>0</v>
      </c>
      <c r="L211" s="246">
        <v>0</v>
      </c>
      <c r="M211" s="246">
        <v>0</v>
      </c>
      <c r="N211" s="245">
        <v>0</v>
      </c>
      <c r="O211" s="246">
        <v>0</v>
      </c>
      <c r="P211" s="246">
        <v>0</v>
      </c>
      <c r="Q211" s="246">
        <v>0</v>
      </c>
      <c r="R211" s="246">
        <v>0</v>
      </c>
      <c r="S211" s="246">
        <v>0</v>
      </c>
      <c r="T211" s="246">
        <v>0</v>
      </c>
      <c r="U211" s="246">
        <v>0</v>
      </c>
      <c r="V211" s="246">
        <v>0</v>
      </c>
      <c r="W211" s="246">
        <v>0</v>
      </c>
      <c r="X211" s="246">
        <v>0</v>
      </c>
      <c r="Y211" s="246">
        <v>0</v>
      </c>
      <c r="Z211" s="246">
        <v>0</v>
      </c>
      <c r="AA211" s="245">
        <v>0</v>
      </c>
      <c r="AB211" s="246">
        <v>0</v>
      </c>
      <c r="AC211" s="246">
        <v>0</v>
      </c>
      <c r="AD211" s="246">
        <v>0</v>
      </c>
      <c r="AE211" s="246">
        <v>0</v>
      </c>
      <c r="AF211" s="246">
        <v>0</v>
      </c>
      <c r="AG211" s="246">
        <v>0</v>
      </c>
      <c r="AH211" s="246">
        <v>0</v>
      </c>
      <c r="AI211" s="246">
        <v>0</v>
      </c>
      <c r="AJ211" s="246">
        <v>0</v>
      </c>
      <c r="AK211" s="246">
        <v>0</v>
      </c>
      <c r="AL211" s="246">
        <v>0</v>
      </c>
      <c r="AM211" s="246">
        <v>0</v>
      </c>
      <c r="AN211" s="245">
        <v>0</v>
      </c>
      <c r="AO211" s="246">
        <v>0</v>
      </c>
      <c r="AP211" s="246">
        <v>0</v>
      </c>
      <c r="AQ211" s="246">
        <v>0</v>
      </c>
      <c r="AR211" s="246">
        <v>0</v>
      </c>
      <c r="AS211" s="246">
        <v>0</v>
      </c>
      <c r="AT211" s="246">
        <v>0</v>
      </c>
      <c r="AU211" s="246">
        <v>0</v>
      </c>
      <c r="AV211" s="246">
        <v>0</v>
      </c>
      <c r="AW211" s="246">
        <v>0</v>
      </c>
      <c r="AX211" s="246">
        <v>0</v>
      </c>
      <c r="AY211" s="246">
        <v>0</v>
      </c>
      <c r="AZ211" s="246">
        <v>0</v>
      </c>
      <c r="BA211" s="245">
        <v>0</v>
      </c>
    </row>
    <row r="212" spans="1:53" ht="15">
      <c r="A212" s="253" t="s">
        <v>1873</v>
      </c>
      <c r="B212" s="246">
        <v>0</v>
      </c>
      <c r="C212" s="246">
        <v>0</v>
      </c>
      <c r="D212" s="246">
        <v>0</v>
      </c>
      <c r="E212" s="246">
        <v>0</v>
      </c>
      <c r="F212" s="246">
        <v>0</v>
      </c>
      <c r="G212" s="246">
        <v>0</v>
      </c>
      <c r="H212" s="246">
        <v>0</v>
      </c>
      <c r="I212" s="246">
        <v>0</v>
      </c>
      <c r="J212" s="246">
        <v>0</v>
      </c>
      <c r="K212" s="246">
        <v>0</v>
      </c>
      <c r="L212" s="246">
        <v>0</v>
      </c>
      <c r="M212" s="246">
        <v>0</v>
      </c>
      <c r="N212" s="245">
        <v>0</v>
      </c>
      <c r="O212" s="246">
        <v>0</v>
      </c>
      <c r="P212" s="246">
        <v>0</v>
      </c>
      <c r="Q212" s="246">
        <v>0</v>
      </c>
      <c r="R212" s="246">
        <v>0</v>
      </c>
      <c r="S212" s="246">
        <v>0</v>
      </c>
      <c r="T212" s="246">
        <v>0</v>
      </c>
      <c r="U212" s="246">
        <v>0</v>
      </c>
      <c r="V212" s="246">
        <v>0</v>
      </c>
      <c r="W212" s="246">
        <v>0</v>
      </c>
      <c r="X212" s="246">
        <v>0</v>
      </c>
      <c r="Y212" s="246">
        <v>0</v>
      </c>
      <c r="Z212" s="246">
        <v>0</v>
      </c>
      <c r="AA212" s="245">
        <v>0</v>
      </c>
      <c r="AB212" s="246">
        <v>0</v>
      </c>
      <c r="AC212" s="246">
        <v>0</v>
      </c>
      <c r="AD212" s="246">
        <v>0</v>
      </c>
      <c r="AE212" s="246">
        <v>0</v>
      </c>
      <c r="AF212" s="246">
        <v>0</v>
      </c>
      <c r="AG212" s="246">
        <v>0</v>
      </c>
      <c r="AH212" s="246">
        <v>0</v>
      </c>
      <c r="AI212" s="246">
        <v>0</v>
      </c>
      <c r="AJ212" s="246">
        <v>0</v>
      </c>
      <c r="AK212" s="246">
        <v>0</v>
      </c>
      <c r="AL212" s="246">
        <v>0</v>
      </c>
      <c r="AM212" s="246">
        <v>0</v>
      </c>
      <c r="AN212" s="245">
        <v>0</v>
      </c>
      <c r="AO212" s="246">
        <v>0</v>
      </c>
      <c r="AP212" s="246">
        <v>0</v>
      </c>
      <c r="AQ212" s="246">
        <v>0</v>
      </c>
      <c r="AR212" s="246">
        <v>0</v>
      </c>
      <c r="AS212" s="246">
        <v>0</v>
      </c>
      <c r="AT212" s="246">
        <v>0</v>
      </c>
      <c r="AU212" s="246">
        <v>0</v>
      </c>
      <c r="AV212" s="246">
        <v>0</v>
      </c>
      <c r="AW212" s="246">
        <v>0</v>
      </c>
      <c r="AX212" s="246">
        <v>0</v>
      </c>
      <c r="AY212" s="246">
        <v>0</v>
      </c>
      <c r="AZ212" s="246">
        <v>0</v>
      </c>
      <c r="BA212" s="245">
        <v>0</v>
      </c>
    </row>
    <row r="213" spans="1:53" ht="15">
      <c r="A213" s="252" t="s">
        <v>327</v>
      </c>
      <c r="B213" s="249">
        <v>79571.248128000021</v>
      </c>
      <c r="C213" s="249">
        <v>85030.638128000006</v>
      </c>
      <c r="D213" s="249">
        <v>88378.488128000012</v>
      </c>
      <c r="E213" s="249">
        <v>83542.618127999987</v>
      </c>
      <c r="F213" s="249">
        <v>84969.52812800002</v>
      </c>
      <c r="G213" s="249">
        <v>91110.978128000002</v>
      </c>
      <c r="H213" s="249">
        <v>86912.688128000023</v>
      </c>
      <c r="I213" s="249">
        <v>82203.138128000006</v>
      </c>
      <c r="J213" s="249">
        <v>95625.328128000008</v>
      </c>
      <c r="K213" s="249">
        <v>84367.498128000021</v>
      </c>
      <c r="L213" s="249">
        <v>83826.828128000008</v>
      </c>
      <c r="M213" s="249">
        <v>86196.228128000032</v>
      </c>
      <c r="N213" s="248">
        <v>1031735.2075359998</v>
      </c>
      <c r="O213" s="249">
        <v>4605.3641939999998</v>
      </c>
      <c r="P213" s="249">
        <v>4605.3641939999998</v>
      </c>
      <c r="Q213" s="249">
        <v>5355.1141939999998</v>
      </c>
      <c r="R213" s="249">
        <v>4605.1141939999998</v>
      </c>
      <c r="S213" s="249">
        <v>4605.1141939999998</v>
      </c>
      <c r="T213" s="249">
        <v>5605.1141939999998</v>
      </c>
      <c r="U213" s="249">
        <v>4605.3641939999998</v>
      </c>
      <c r="V213" s="249">
        <v>4605.3641939999998</v>
      </c>
      <c r="W213" s="249">
        <v>5355.3641939999998</v>
      </c>
      <c r="X213" s="249">
        <v>4605.3641939999998</v>
      </c>
      <c r="Y213" s="249">
        <v>4605.3641939999998</v>
      </c>
      <c r="Z213" s="249">
        <v>5601.3641939999998</v>
      </c>
      <c r="AA213" s="248">
        <v>58759.370327999997</v>
      </c>
      <c r="AB213" s="249">
        <v>113565.14</v>
      </c>
      <c r="AC213" s="249">
        <v>109558.91</v>
      </c>
      <c r="AD213" s="249">
        <v>111596.41</v>
      </c>
      <c r="AE213" s="249">
        <v>110401.41</v>
      </c>
      <c r="AF213" s="249">
        <v>109527.41</v>
      </c>
      <c r="AG213" s="249">
        <v>115494.19</v>
      </c>
      <c r="AH213" s="249">
        <v>112001.91</v>
      </c>
      <c r="AI213" s="249">
        <v>109077.91</v>
      </c>
      <c r="AJ213" s="249">
        <v>110967.91</v>
      </c>
      <c r="AK213" s="249">
        <v>109501.91</v>
      </c>
      <c r="AL213" s="249">
        <v>109777.91</v>
      </c>
      <c r="AM213" s="249">
        <v>115287.18</v>
      </c>
      <c r="AN213" s="248">
        <v>1336758.2</v>
      </c>
      <c r="AO213" s="249">
        <v>4546</v>
      </c>
      <c r="AP213" s="249">
        <v>4546</v>
      </c>
      <c r="AQ213" s="249">
        <v>4546</v>
      </c>
      <c r="AR213" s="249">
        <v>4546</v>
      </c>
      <c r="AS213" s="249">
        <v>4546</v>
      </c>
      <c r="AT213" s="249">
        <v>4546</v>
      </c>
      <c r="AU213" s="249">
        <v>4546</v>
      </c>
      <c r="AV213" s="249">
        <v>4546</v>
      </c>
      <c r="AW213" s="249">
        <v>4546</v>
      </c>
      <c r="AX213" s="249">
        <v>4546</v>
      </c>
      <c r="AY213" s="249">
        <v>4546</v>
      </c>
      <c r="AZ213" s="249">
        <v>4544</v>
      </c>
      <c r="BA213" s="248">
        <v>54550</v>
      </c>
    </row>
    <row r="214" spans="1:53" ht="15">
      <c r="A214" s="253" t="s">
        <v>1874</v>
      </c>
      <c r="B214" s="246">
        <v>0</v>
      </c>
      <c r="C214" s="246">
        <v>0</v>
      </c>
      <c r="D214" s="246">
        <v>0</v>
      </c>
      <c r="E214" s="246">
        <v>0</v>
      </c>
      <c r="F214" s="246">
        <v>0</v>
      </c>
      <c r="G214" s="246">
        <v>0</v>
      </c>
      <c r="H214" s="246">
        <v>0</v>
      </c>
      <c r="I214" s="246">
        <v>0</v>
      </c>
      <c r="J214" s="246">
        <v>0</v>
      </c>
      <c r="K214" s="246">
        <v>0</v>
      </c>
      <c r="L214" s="246">
        <v>0</v>
      </c>
      <c r="M214" s="246">
        <v>0</v>
      </c>
      <c r="N214" s="245">
        <v>0</v>
      </c>
      <c r="O214" s="246">
        <v>0</v>
      </c>
      <c r="P214" s="246">
        <v>0</v>
      </c>
      <c r="Q214" s="246">
        <v>0</v>
      </c>
      <c r="R214" s="246">
        <v>0</v>
      </c>
      <c r="S214" s="246">
        <v>0</v>
      </c>
      <c r="T214" s="246">
        <v>0</v>
      </c>
      <c r="U214" s="246">
        <v>0</v>
      </c>
      <c r="V214" s="246">
        <v>0</v>
      </c>
      <c r="W214" s="246">
        <v>0</v>
      </c>
      <c r="X214" s="246">
        <v>0</v>
      </c>
      <c r="Y214" s="246">
        <v>0</v>
      </c>
      <c r="Z214" s="246">
        <v>0</v>
      </c>
      <c r="AA214" s="245">
        <v>0</v>
      </c>
      <c r="AB214" s="246">
        <v>0</v>
      </c>
      <c r="AC214" s="246">
        <v>0</v>
      </c>
      <c r="AD214" s="246">
        <v>0</v>
      </c>
      <c r="AE214" s="246">
        <v>0</v>
      </c>
      <c r="AF214" s="246">
        <v>0</v>
      </c>
      <c r="AG214" s="246">
        <v>0</v>
      </c>
      <c r="AH214" s="246">
        <v>0</v>
      </c>
      <c r="AI214" s="246">
        <v>0</v>
      </c>
      <c r="AJ214" s="246">
        <v>0</v>
      </c>
      <c r="AK214" s="246">
        <v>0</v>
      </c>
      <c r="AL214" s="246">
        <v>0</v>
      </c>
      <c r="AM214" s="246">
        <v>0</v>
      </c>
      <c r="AN214" s="245">
        <v>0</v>
      </c>
      <c r="AO214" s="246">
        <v>0</v>
      </c>
      <c r="AP214" s="246">
        <v>0</v>
      </c>
      <c r="AQ214" s="246">
        <v>0</v>
      </c>
      <c r="AR214" s="246">
        <v>0</v>
      </c>
      <c r="AS214" s="246">
        <v>0</v>
      </c>
      <c r="AT214" s="246">
        <v>0</v>
      </c>
      <c r="AU214" s="246">
        <v>0</v>
      </c>
      <c r="AV214" s="246">
        <v>0</v>
      </c>
      <c r="AW214" s="246">
        <v>0</v>
      </c>
      <c r="AX214" s="246">
        <v>0</v>
      </c>
      <c r="AY214" s="246">
        <v>0</v>
      </c>
      <c r="AZ214" s="246">
        <v>0</v>
      </c>
      <c r="BA214" s="245">
        <v>0</v>
      </c>
    </row>
    <row r="215" spans="1:53" ht="15">
      <c r="A215" s="253" t="s">
        <v>1875</v>
      </c>
      <c r="B215" s="246">
        <v>0</v>
      </c>
      <c r="C215" s="246">
        <v>0</v>
      </c>
      <c r="D215" s="246">
        <v>0</v>
      </c>
      <c r="E215" s="246">
        <v>0</v>
      </c>
      <c r="F215" s="246">
        <v>0</v>
      </c>
      <c r="G215" s="246">
        <v>0</v>
      </c>
      <c r="H215" s="246">
        <v>0</v>
      </c>
      <c r="I215" s="246">
        <v>0</v>
      </c>
      <c r="J215" s="246">
        <v>0</v>
      </c>
      <c r="K215" s="246">
        <v>0</v>
      </c>
      <c r="L215" s="246">
        <v>0</v>
      </c>
      <c r="M215" s="246">
        <v>0</v>
      </c>
      <c r="N215" s="245">
        <v>0</v>
      </c>
      <c r="O215" s="246">
        <v>0</v>
      </c>
      <c r="P215" s="246">
        <v>0</v>
      </c>
      <c r="Q215" s="246">
        <v>0</v>
      </c>
      <c r="R215" s="246">
        <v>0</v>
      </c>
      <c r="S215" s="246">
        <v>0</v>
      </c>
      <c r="T215" s="246">
        <v>0</v>
      </c>
      <c r="U215" s="246">
        <v>0</v>
      </c>
      <c r="V215" s="246">
        <v>0</v>
      </c>
      <c r="W215" s="246">
        <v>0</v>
      </c>
      <c r="X215" s="246">
        <v>0</v>
      </c>
      <c r="Y215" s="246">
        <v>0</v>
      </c>
      <c r="Z215" s="246">
        <v>0</v>
      </c>
      <c r="AA215" s="245">
        <v>0</v>
      </c>
      <c r="AB215" s="246">
        <v>0</v>
      </c>
      <c r="AC215" s="246">
        <v>0</v>
      </c>
      <c r="AD215" s="246">
        <v>0</v>
      </c>
      <c r="AE215" s="246">
        <v>0</v>
      </c>
      <c r="AF215" s="246">
        <v>0</v>
      </c>
      <c r="AG215" s="246">
        <v>0</v>
      </c>
      <c r="AH215" s="246">
        <v>0</v>
      </c>
      <c r="AI215" s="246">
        <v>0</v>
      </c>
      <c r="AJ215" s="246">
        <v>0</v>
      </c>
      <c r="AK215" s="246">
        <v>0</v>
      </c>
      <c r="AL215" s="246">
        <v>0</v>
      </c>
      <c r="AM215" s="246">
        <v>0</v>
      </c>
      <c r="AN215" s="245">
        <v>0</v>
      </c>
      <c r="AO215" s="246">
        <v>0</v>
      </c>
      <c r="AP215" s="246">
        <v>0</v>
      </c>
      <c r="AQ215" s="246">
        <v>0</v>
      </c>
      <c r="AR215" s="246">
        <v>0</v>
      </c>
      <c r="AS215" s="246">
        <v>0</v>
      </c>
      <c r="AT215" s="246">
        <v>0</v>
      </c>
      <c r="AU215" s="246">
        <v>0</v>
      </c>
      <c r="AV215" s="246">
        <v>0</v>
      </c>
      <c r="AW215" s="246">
        <v>0</v>
      </c>
      <c r="AX215" s="246">
        <v>0</v>
      </c>
      <c r="AY215" s="246">
        <v>0</v>
      </c>
      <c r="AZ215" s="246">
        <v>0</v>
      </c>
      <c r="BA215" s="245">
        <v>0</v>
      </c>
    </row>
    <row r="216" spans="1:53" ht="15">
      <c r="A216" s="253" t="s">
        <v>1876</v>
      </c>
      <c r="B216" s="246">
        <v>0</v>
      </c>
      <c r="C216" s="246">
        <v>0</v>
      </c>
      <c r="D216" s="246">
        <v>0</v>
      </c>
      <c r="E216" s="246">
        <v>0</v>
      </c>
      <c r="F216" s="246">
        <v>0</v>
      </c>
      <c r="G216" s="246">
        <v>0</v>
      </c>
      <c r="H216" s="246">
        <v>0</v>
      </c>
      <c r="I216" s="246">
        <v>0</v>
      </c>
      <c r="J216" s="246">
        <v>0</v>
      </c>
      <c r="K216" s="246">
        <v>0</v>
      </c>
      <c r="L216" s="246">
        <v>0</v>
      </c>
      <c r="M216" s="246">
        <v>0</v>
      </c>
      <c r="N216" s="245">
        <v>0</v>
      </c>
      <c r="O216" s="246">
        <v>0</v>
      </c>
      <c r="P216" s="246">
        <v>0</v>
      </c>
      <c r="Q216" s="246">
        <v>0</v>
      </c>
      <c r="R216" s="246">
        <v>0</v>
      </c>
      <c r="S216" s="246">
        <v>0</v>
      </c>
      <c r="T216" s="246">
        <v>0</v>
      </c>
      <c r="U216" s="246">
        <v>0</v>
      </c>
      <c r="V216" s="246">
        <v>0</v>
      </c>
      <c r="W216" s="246">
        <v>0</v>
      </c>
      <c r="X216" s="246">
        <v>0</v>
      </c>
      <c r="Y216" s="246">
        <v>0</v>
      </c>
      <c r="Z216" s="246">
        <v>0</v>
      </c>
      <c r="AA216" s="245">
        <v>0</v>
      </c>
      <c r="AB216" s="246">
        <v>0</v>
      </c>
      <c r="AC216" s="246">
        <v>0</v>
      </c>
      <c r="AD216" s="246">
        <v>0</v>
      </c>
      <c r="AE216" s="246">
        <v>0</v>
      </c>
      <c r="AF216" s="246">
        <v>0</v>
      </c>
      <c r="AG216" s="246">
        <v>0</v>
      </c>
      <c r="AH216" s="246">
        <v>0</v>
      </c>
      <c r="AI216" s="246">
        <v>0</v>
      </c>
      <c r="AJ216" s="246">
        <v>0</v>
      </c>
      <c r="AK216" s="246">
        <v>0</v>
      </c>
      <c r="AL216" s="246">
        <v>0</v>
      </c>
      <c r="AM216" s="246">
        <v>0</v>
      </c>
      <c r="AN216" s="245">
        <v>0</v>
      </c>
      <c r="AO216" s="246">
        <v>0</v>
      </c>
      <c r="AP216" s="246">
        <v>0</v>
      </c>
      <c r="AQ216" s="246">
        <v>0</v>
      </c>
      <c r="AR216" s="246">
        <v>0</v>
      </c>
      <c r="AS216" s="246">
        <v>0</v>
      </c>
      <c r="AT216" s="246">
        <v>0</v>
      </c>
      <c r="AU216" s="246">
        <v>0</v>
      </c>
      <c r="AV216" s="246">
        <v>0</v>
      </c>
      <c r="AW216" s="246">
        <v>0</v>
      </c>
      <c r="AX216" s="246">
        <v>0</v>
      </c>
      <c r="AY216" s="246">
        <v>0</v>
      </c>
      <c r="AZ216" s="246">
        <v>0</v>
      </c>
      <c r="BA216" s="245">
        <v>0</v>
      </c>
    </row>
    <row r="217" spans="1:53" ht="15">
      <c r="A217" s="253" t="s">
        <v>1877</v>
      </c>
      <c r="B217" s="246">
        <v>10.5</v>
      </c>
      <c r="C217" s="246">
        <v>8.01</v>
      </c>
      <c r="D217" s="246">
        <v>8.01</v>
      </c>
      <c r="E217" s="246">
        <v>8.01</v>
      </c>
      <c r="F217" s="246">
        <v>8.01</v>
      </c>
      <c r="G217" s="246">
        <v>8.01</v>
      </c>
      <c r="H217" s="246">
        <v>8.01</v>
      </c>
      <c r="I217" s="246">
        <v>8.01</v>
      </c>
      <c r="J217" s="246">
        <v>8.01</v>
      </c>
      <c r="K217" s="246">
        <v>8.01</v>
      </c>
      <c r="L217" s="246">
        <v>8.01</v>
      </c>
      <c r="M217" s="246">
        <v>8.01</v>
      </c>
      <c r="N217" s="245">
        <v>98.61</v>
      </c>
      <c r="O217" s="246">
        <v>339.5</v>
      </c>
      <c r="P217" s="246">
        <v>258.99</v>
      </c>
      <c r="Q217" s="246">
        <v>258.99</v>
      </c>
      <c r="R217" s="246">
        <v>258.99</v>
      </c>
      <c r="S217" s="246">
        <v>258.99</v>
      </c>
      <c r="T217" s="246">
        <v>258.99</v>
      </c>
      <c r="U217" s="246">
        <v>258.99</v>
      </c>
      <c r="V217" s="246">
        <v>258.99</v>
      </c>
      <c r="W217" s="246">
        <v>258.99</v>
      </c>
      <c r="X217" s="246">
        <v>258.99</v>
      </c>
      <c r="Y217" s="246">
        <v>258.99</v>
      </c>
      <c r="Z217" s="246">
        <v>258.99</v>
      </c>
      <c r="AA217" s="245">
        <v>3188.3900000000003</v>
      </c>
      <c r="AB217" s="246">
        <v>16500</v>
      </c>
      <c r="AC217" s="246">
        <v>16500</v>
      </c>
      <c r="AD217" s="246">
        <v>16500</v>
      </c>
      <c r="AE217" s="246">
        <v>16500</v>
      </c>
      <c r="AF217" s="246">
        <v>16500</v>
      </c>
      <c r="AG217" s="246">
        <v>16500</v>
      </c>
      <c r="AH217" s="246">
        <v>16500</v>
      </c>
      <c r="AI217" s="246">
        <v>16500</v>
      </c>
      <c r="AJ217" s="246">
        <v>16624</v>
      </c>
      <c r="AK217" s="246">
        <v>16500</v>
      </c>
      <c r="AL217" s="246">
        <v>16500</v>
      </c>
      <c r="AM217" s="246">
        <v>16500</v>
      </c>
      <c r="AN217" s="245">
        <v>198124</v>
      </c>
      <c r="AO217" s="246">
        <v>0</v>
      </c>
      <c r="AP217" s="246">
        <v>0</v>
      </c>
      <c r="AQ217" s="246">
        <v>0</v>
      </c>
      <c r="AR217" s="246">
        <v>0</v>
      </c>
      <c r="AS217" s="246">
        <v>0</v>
      </c>
      <c r="AT217" s="246">
        <v>0</v>
      </c>
      <c r="AU217" s="246">
        <v>0</v>
      </c>
      <c r="AV217" s="246">
        <v>0</v>
      </c>
      <c r="AW217" s="246">
        <v>0</v>
      </c>
      <c r="AX217" s="246">
        <v>0</v>
      </c>
      <c r="AY217" s="246">
        <v>0</v>
      </c>
      <c r="AZ217" s="246">
        <v>0</v>
      </c>
      <c r="BA217" s="245">
        <v>0</v>
      </c>
    </row>
    <row r="218" spans="1:53" ht="15">
      <c r="A218" s="253" t="s">
        <v>1878</v>
      </c>
      <c r="B218" s="246">
        <v>1586.6664000000001</v>
      </c>
      <c r="C218" s="246">
        <v>1586.6664000000001</v>
      </c>
      <c r="D218" s="246">
        <v>1586.6664000000001</v>
      </c>
      <c r="E218" s="246">
        <v>1586.6664000000001</v>
      </c>
      <c r="F218" s="246">
        <v>1586.6664000000001</v>
      </c>
      <c r="G218" s="246">
        <v>1586.6664000000001</v>
      </c>
      <c r="H218" s="246">
        <v>1586.6664000000001</v>
      </c>
      <c r="I218" s="246">
        <v>1586.6664000000001</v>
      </c>
      <c r="J218" s="246">
        <v>1586.6664000000001</v>
      </c>
      <c r="K218" s="246">
        <v>1586.6664000000001</v>
      </c>
      <c r="L218" s="246">
        <v>1586.6664000000001</v>
      </c>
      <c r="M218" s="246">
        <v>1586.6664000000001</v>
      </c>
      <c r="N218" s="245">
        <v>19039.996800000001</v>
      </c>
      <c r="O218" s="246">
        <v>15004.993999999999</v>
      </c>
      <c r="P218" s="246">
        <v>15004.993999999999</v>
      </c>
      <c r="Q218" s="246">
        <v>15004.993999999999</v>
      </c>
      <c r="R218" s="246">
        <v>15004.993999999999</v>
      </c>
      <c r="S218" s="246">
        <v>15004.993999999999</v>
      </c>
      <c r="T218" s="246">
        <v>15004.993999999999</v>
      </c>
      <c r="U218" s="246">
        <v>90251.994000000006</v>
      </c>
      <c r="V218" s="246">
        <v>15004.993999999999</v>
      </c>
      <c r="W218" s="246">
        <v>15004.993999999999</v>
      </c>
      <c r="X218" s="246">
        <v>15004.993999999999</v>
      </c>
      <c r="Y218" s="246">
        <v>15004.993999999999</v>
      </c>
      <c r="Z218" s="246">
        <v>15004.993999999999</v>
      </c>
      <c r="AA218" s="245">
        <v>255306.92800000001</v>
      </c>
      <c r="AB218" s="246">
        <v>2859487.6491999999</v>
      </c>
      <c r="AC218" s="246">
        <v>2814379.2692</v>
      </c>
      <c r="AD218" s="246">
        <v>3077174.3942</v>
      </c>
      <c r="AE218" s="246">
        <v>2977085.2617000001</v>
      </c>
      <c r="AF218" s="246">
        <v>2992898.3688000003</v>
      </c>
      <c r="AG218" s="246">
        <v>2970312.5332999993</v>
      </c>
      <c r="AH218" s="246">
        <v>3297792.0683000004</v>
      </c>
      <c r="AI218" s="246">
        <v>3150242.2608000003</v>
      </c>
      <c r="AJ218" s="246">
        <v>3241176.6783000003</v>
      </c>
      <c r="AK218" s="246">
        <v>3321182.9857999999</v>
      </c>
      <c r="AL218" s="246">
        <v>3331636.5532999998</v>
      </c>
      <c r="AM218" s="246">
        <v>3366321.8257999998</v>
      </c>
      <c r="AN218" s="245">
        <v>37399689.848700002</v>
      </c>
      <c r="AO218" s="246">
        <v>570734.66</v>
      </c>
      <c r="AP218" s="246">
        <v>592661.59</v>
      </c>
      <c r="AQ218" s="246">
        <v>592804.35</v>
      </c>
      <c r="AR218" s="246">
        <v>603737.39</v>
      </c>
      <c r="AS218" s="246">
        <v>602887.38</v>
      </c>
      <c r="AT218" s="246">
        <v>603055.86</v>
      </c>
      <c r="AU218" s="246">
        <v>621405.81000000006</v>
      </c>
      <c r="AV218" s="246">
        <v>598742.88</v>
      </c>
      <c r="AW218" s="246">
        <v>598742.88</v>
      </c>
      <c r="AX218" s="246">
        <v>602885.66</v>
      </c>
      <c r="AY218" s="246">
        <v>652035.48</v>
      </c>
      <c r="AZ218" s="246">
        <v>602334.53</v>
      </c>
      <c r="BA218" s="245">
        <v>7242028.4699999997</v>
      </c>
    </row>
    <row r="219" spans="1:53" ht="15">
      <c r="A219" s="253" t="s">
        <v>1879</v>
      </c>
      <c r="B219" s="246">
        <v>0</v>
      </c>
      <c r="C219" s="246">
        <v>0</v>
      </c>
      <c r="D219" s="246">
        <v>0</v>
      </c>
      <c r="E219" s="246">
        <v>0</v>
      </c>
      <c r="F219" s="246">
        <v>0</v>
      </c>
      <c r="G219" s="246">
        <v>0</v>
      </c>
      <c r="H219" s="246">
        <v>0</v>
      </c>
      <c r="I219" s="246">
        <v>0</v>
      </c>
      <c r="J219" s="246">
        <v>0</v>
      </c>
      <c r="K219" s="246">
        <v>0</v>
      </c>
      <c r="L219" s="246">
        <v>0</v>
      </c>
      <c r="M219" s="246">
        <v>0</v>
      </c>
      <c r="N219" s="245">
        <v>0</v>
      </c>
      <c r="O219" s="246">
        <v>0</v>
      </c>
      <c r="P219" s="246">
        <v>0</v>
      </c>
      <c r="Q219" s="246">
        <v>0</v>
      </c>
      <c r="R219" s="246">
        <v>0</v>
      </c>
      <c r="S219" s="246">
        <v>0</v>
      </c>
      <c r="T219" s="246">
        <v>0</v>
      </c>
      <c r="U219" s="246">
        <v>0</v>
      </c>
      <c r="V219" s="246">
        <v>0</v>
      </c>
      <c r="W219" s="246">
        <v>0</v>
      </c>
      <c r="X219" s="246">
        <v>0</v>
      </c>
      <c r="Y219" s="246">
        <v>0</v>
      </c>
      <c r="Z219" s="246">
        <v>0</v>
      </c>
      <c r="AA219" s="245">
        <v>0</v>
      </c>
      <c r="AB219" s="246">
        <v>0</v>
      </c>
      <c r="AC219" s="246">
        <v>0</v>
      </c>
      <c r="AD219" s="246">
        <v>0</v>
      </c>
      <c r="AE219" s="246">
        <v>0</v>
      </c>
      <c r="AF219" s="246">
        <v>0</v>
      </c>
      <c r="AG219" s="246">
        <v>0</v>
      </c>
      <c r="AH219" s="246">
        <v>0</v>
      </c>
      <c r="AI219" s="246">
        <v>0</v>
      </c>
      <c r="AJ219" s="246">
        <v>0</v>
      </c>
      <c r="AK219" s="246">
        <v>0</v>
      </c>
      <c r="AL219" s="246">
        <v>0</v>
      </c>
      <c r="AM219" s="246">
        <v>0</v>
      </c>
      <c r="AN219" s="245">
        <v>0</v>
      </c>
      <c r="AO219" s="246">
        <v>0</v>
      </c>
      <c r="AP219" s="246">
        <v>0</v>
      </c>
      <c r="AQ219" s="246">
        <v>0</v>
      </c>
      <c r="AR219" s="246">
        <v>0</v>
      </c>
      <c r="AS219" s="246">
        <v>0</v>
      </c>
      <c r="AT219" s="246">
        <v>0</v>
      </c>
      <c r="AU219" s="246">
        <v>0</v>
      </c>
      <c r="AV219" s="246">
        <v>0</v>
      </c>
      <c r="AW219" s="246">
        <v>0</v>
      </c>
      <c r="AX219" s="246">
        <v>0</v>
      </c>
      <c r="AY219" s="246">
        <v>0</v>
      </c>
      <c r="AZ219" s="246">
        <v>0</v>
      </c>
      <c r="BA219" s="245">
        <v>0</v>
      </c>
    </row>
    <row r="220" spans="1:53" ht="15">
      <c r="A220" s="253" t="s">
        <v>1880</v>
      </c>
      <c r="B220" s="246">
        <v>0</v>
      </c>
      <c r="C220" s="246">
        <v>0</v>
      </c>
      <c r="D220" s="246">
        <v>0</v>
      </c>
      <c r="E220" s="246">
        <v>0</v>
      </c>
      <c r="F220" s="246">
        <v>0</v>
      </c>
      <c r="G220" s="246">
        <v>0</v>
      </c>
      <c r="H220" s="246">
        <v>0</v>
      </c>
      <c r="I220" s="246">
        <v>0</v>
      </c>
      <c r="J220" s="246">
        <v>0</v>
      </c>
      <c r="K220" s="246">
        <v>0</v>
      </c>
      <c r="L220" s="246">
        <v>0</v>
      </c>
      <c r="M220" s="246">
        <v>0</v>
      </c>
      <c r="N220" s="245">
        <v>0</v>
      </c>
      <c r="O220" s="246">
        <v>0</v>
      </c>
      <c r="P220" s="246">
        <v>0</v>
      </c>
      <c r="Q220" s="246">
        <v>0</v>
      </c>
      <c r="R220" s="246">
        <v>0</v>
      </c>
      <c r="S220" s="246">
        <v>0</v>
      </c>
      <c r="T220" s="246">
        <v>0</v>
      </c>
      <c r="U220" s="246">
        <v>0</v>
      </c>
      <c r="V220" s="246">
        <v>0</v>
      </c>
      <c r="W220" s="246">
        <v>0</v>
      </c>
      <c r="X220" s="246">
        <v>0</v>
      </c>
      <c r="Y220" s="246">
        <v>0</v>
      </c>
      <c r="Z220" s="246">
        <v>0</v>
      </c>
      <c r="AA220" s="245">
        <v>0</v>
      </c>
      <c r="AB220" s="246">
        <v>0</v>
      </c>
      <c r="AC220" s="246">
        <v>0</v>
      </c>
      <c r="AD220" s="246">
        <v>0</v>
      </c>
      <c r="AE220" s="246">
        <v>0</v>
      </c>
      <c r="AF220" s="246">
        <v>0</v>
      </c>
      <c r="AG220" s="246">
        <v>0</v>
      </c>
      <c r="AH220" s="246">
        <v>0</v>
      </c>
      <c r="AI220" s="246">
        <v>0</v>
      </c>
      <c r="AJ220" s="246">
        <v>0</v>
      </c>
      <c r="AK220" s="246">
        <v>0</v>
      </c>
      <c r="AL220" s="246">
        <v>0</v>
      </c>
      <c r="AM220" s="246">
        <v>0</v>
      </c>
      <c r="AN220" s="245">
        <v>0</v>
      </c>
      <c r="AO220" s="246">
        <v>0</v>
      </c>
      <c r="AP220" s="246">
        <v>0</v>
      </c>
      <c r="AQ220" s="246">
        <v>0</v>
      </c>
      <c r="AR220" s="246">
        <v>0</v>
      </c>
      <c r="AS220" s="246">
        <v>0</v>
      </c>
      <c r="AT220" s="246">
        <v>0</v>
      </c>
      <c r="AU220" s="246">
        <v>0</v>
      </c>
      <c r="AV220" s="246">
        <v>0</v>
      </c>
      <c r="AW220" s="246">
        <v>0</v>
      </c>
      <c r="AX220" s="246">
        <v>0</v>
      </c>
      <c r="AY220" s="246">
        <v>0</v>
      </c>
      <c r="AZ220" s="246">
        <v>0</v>
      </c>
      <c r="BA220" s="245">
        <v>0</v>
      </c>
    </row>
    <row r="221" spans="1:53" ht="15">
      <c r="A221" s="253" t="s">
        <v>1881</v>
      </c>
      <c r="B221" s="246">
        <v>0</v>
      </c>
      <c r="C221" s="246">
        <v>0</v>
      </c>
      <c r="D221" s="246">
        <v>0</v>
      </c>
      <c r="E221" s="246">
        <v>0</v>
      </c>
      <c r="F221" s="246">
        <v>0</v>
      </c>
      <c r="G221" s="246">
        <v>0</v>
      </c>
      <c r="H221" s="246">
        <v>0</v>
      </c>
      <c r="I221" s="246">
        <v>0</v>
      </c>
      <c r="J221" s="246">
        <v>0</v>
      </c>
      <c r="K221" s="246">
        <v>0</v>
      </c>
      <c r="L221" s="246">
        <v>0</v>
      </c>
      <c r="M221" s="246">
        <v>0</v>
      </c>
      <c r="N221" s="245">
        <v>0</v>
      </c>
      <c r="O221" s="246">
        <v>0</v>
      </c>
      <c r="P221" s="246">
        <v>0</v>
      </c>
      <c r="Q221" s="246">
        <v>0</v>
      </c>
      <c r="R221" s="246">
        <v>0</v>
      </c>
      <c r="S221" s="246">
        <v>0</v>
      </c>
      <c r="T221" s="246">
        <v>0</v>
      </c>
      <c r="U221" s="246">
        <v>0</v>
      </c>
      <c r="V221" s="246">
        <v>0</v>
      </c>
      <c r="W221" s="246">
        <v>0</v>
      </c>
      <c r="X221" s="246">
        <v>0</v>
      </c>
      <c r="Y221" s="246">
        <v>0</v>
      </c>
      <c r="Z221" s="246">
        <v>0</v>
      </c>
      <c r="AA221" s="245">
        <v>0</v>
      </c>
      <c r="AB221" s="246">
        <v>0</v>
      </c>
      <c r="AC221" s="246">
        <v>0</v>
      </c>
      <c r="AD221" s="246">
        <v>0</v>
      </c>
      <c r="AE221" s="246">
        <v>0</v>
      </c>
      <c r="AF221" s="246">
        <v>0</v>
      </c>
      <c r="AG221" s="246">
        <v>0</v>
      </c>
      <c r="AH221" s="246">
        <v>0</v>
      </c>
      <c r="AI221" s="246">
        <v>0</v>
      </c>
      <c r="AJ221" s="246">
        <v>0</v>
      </c>
      <c r="AK221" s="246">
        <v>0</v>
      </c>
      <c r="AL221" s="246">
        <v>0</v>
      </c>
      <c r="AM221" s="246">
        <v>0</v>
      </c>
      <c r="AN221" s="245">
        <v>0</v>
      </c>
      <c r="AO221" s="246">
        <v>0</v>
      </c>
      <c r="AP221" s="246">
        <v>0</v>
      </c>
      <c r="AQ221" s="246">
        <v>0</v>
      </c>
      <c r="AR221" s="246">
        <v>0</v>
      </c>
      <c r="AS221" s="246">
        <v>0</v>
      </c>
      <c r="AT221" s="246">
        <v>0</v>
      </c>
      <c r="AU221" s="246">
        <v>0</v>
      </c>
      <c r="AV221" s="246">
        <v>0</v>
      </c>
      <c r="AW221" s="246">
        <v>0</v>
      </c>
      <c r="AX221" s="246">
        <v>0</v>
      </c>
      <c r="AY221" s="246">
        <v>0</v>
      </c>
      <c r="AZ221" s="246">
        <v>0</v>
      </c>
      <c r="BA221" s="245">
        <v>0</v>
      </c>
    </row>
    <row r="222" spans="1:53" ht="15">
      <c r="A222" s="253" t="s">
        <v>1882</v>
      </c>
      <c r="B222" s="246">
        <v>423.33359999999999</v>
      </c>
      <c r="C222" s="246">
        <v>423.33359999999999</v>
      </c>
      <c r="D222" s="246">
        <v>423.33359999999999</v>
      </c>
      <c r="E222" s="246">
        <v>423.33359999999999</v>
      </c>
      <c r="F222" s="246">
        <v>423.33359999999999</v>
      </c>
      <c r="G222" s="246">
        <v>423.33359999999999</v>
      </c>
      <c r="H222" s="246">
        <v>423.33359999999999</v>
      </c>
      <c r="I222" s="246">
        <v>423.33359999999999</v>
      </c>
      <c r="J222" s="246">
        <v>423.33359999999999</v>
      </c>
      <c r="K222" s="246">
        <v>423.33359999999999</v>
      </c>
      <c r="L222" s="246">
        <v>423.33359999999999</v>
      </c>
      <c r="M222" s="246">
        <v>423.33359999999999</v>
      </c>
      <c r="N222" s="245">
        <v>5080.0032000000001</v>
      </c>
      <c r="O222" s="246">
        <v>2158.3364000000001</v>
      </c>
      <c r="P222" s="246">
        <v>2158.3364000000001</v>
      </c>
      <c r="Q222" s="246">
        <v>2283.3364000000001</v>
      </c>
      <c r="R222" s="246">
        <v>2158.3364000000001</v>
      </c>
      <c r="S222" s="246">
        <v>2158.3364000000001</v>
      </c>
      <c r="T222" s="246">
        <v>2283.3364000000001</v>
      </c>
      <c r="U222" s="246">
        <v>2158.3364000000001</v>
      </c>
      <c r="V222" s="246">
        <v>2158.3364000000001</v>
      </c>
      <c r="W222" s="246">
        <v>2283.3364000000001</v>
      </c>
      <c r="X222" s="246">
        <v>2158.3364000000001</v>
      </c>
      <c r="Y222" s="246">
        <v>2158.3364000000001</v>
      </c>
      <c r="Z222" s="246">
        <v>2283.3364000000001</v>
      </c>
      <c r="AA222" s="245">
        <v>26400.036800000002</v>
      </c>
      <c r="AB222" s="246">
        <v>329323.45500000002</v>
      </c>
      <c r="AC222" s="246">
        <v>320304.24500000005</v>
      </c>
      <c r="AD222" s="246">
        <v>323307.0625</v>
      </c>
      <c r="AE222" s="246">
        <v>320424.49</v>
      </c>
      <c r="AF222" s="246">
        <v>315828.94</v>
      </c>
      <c r="AG222" s="246">
        <v>314518.53999999998</v>
      </c>
      <c r="AH222" s="246">
        <v>320468.53999999998</v>
      </c>
      <c r="AI222" s="246">
        <v>316530.47749999998</v>
      </c>
      <c r="AJ222" s="246">
        <v>316954.51750000002</v>
      </c>
      <c r="AK222" s="246">
        <v>323254.51750000002</v>
      </c>
      <c r="AL222" s="246">
        <v>316654.51750000002</v>
      </c>
      <c r="AM222" s="246">
        <v>328907.6875</v>
      </c>
      <c r="AN222" s="245">
        <v>3846476.99</v>
      </c>
      <c r="AO222" s="246">
        <v>28064</v>
      </c>
      <c r="AP222" s="246">
        <v>1942</v>
      </c>
      <c r="AQ222" s="246">
        <v>1942</v>
      </c>
      <c r="AR222" s="246">
        <v>2147</v>
      </c>
      <c r="AS222" s="246">
        <v>1942</v>
      </c>
      <c r="AT222" s="246">
        <v>1942</v>
      </c>
      <c r="AU222" s="246">
        <v>2147</v>
      </c>
      <c r="AV222" s="246">
        <v>1942</v>
      </c>
      <c r="AW222" s="246">
        <v>1942</v>
      </c>
      <c r="AX222" s="246">
        <v>2147</v>
      </c>
      <c r="AY222" s="246">
        <v>1942</v>
      </c>
      <c r="AZ222" s="246">
        <v>1938</v>
      </c>
      <c r="BA222" s="245">
        <v>50037</v>
      </c>
    </row>
    <row r="223" spans="1:53" ht="15">
      <c r="A223" s="252" t="s">
        <v>304</v>
      </c>
      <c r="B223" s="249">
        <v>2020.5</v>
      </c>
      <c r="C223" s="249">
        <v>2018.01</v>
      </c>
      <c r="D223" s="249">
        <v>2018.01</v>
      </c>
      <c r="E223" s="249">
        <v>2018.01</v>
      </c>
      <c r="F223" s="249">
        <v>2018.01</v>
      </c>
      <c r="G223" s="249">
        <v>2018.01</v>
      </c>
      <c r="H223" s="249">
        <v>2018.01</v>
      </c>
      <c r="I223" s="249">
        <v>2018.01</v>
      </c>
      <c r="J223" s="249">
        <v>2018.01</v>
      </c>
      <c r="K223" s="249">
        <v>2018.01</v>
      </c>
      <c r="L223" s="249">
        <v>2018.01</v>
      </c>
      <c r="M223" s="249">
        <v>2018.01</v>
      </c>
      <c r="N223" s="248">
        <v>24218.61</v>
      </c>
      <c r="O223" s="249">
        <v>17502.830399999999</v>
      </c>
      <c r="P223" s="249">
        <v>17422.320400000001</v>
      </c>
      <c r="Q223" s="249">
        <v>17547.320400000001</v>
      </c>
      <c r="R223" s="249">
        <v>17422.320400000001</v>
      </c>
      <c r="S223" s="249">
        <v>17422.320400000001</v>
      </c>
      <c r="T223" s="249">
        <v>17547.320400000001</v>
      </c>
      <c r="U223" s="249">
        <v>92669.320399999997</v>
      </c>
      <c r="V223" s="249">
        <v>17422.320400000001</v>
      </c>
      <c r="W223" s="249">
        <v>17547.320400000001</v>
      </c>
      <c r="X223" s="249">
        <v>17422.320400000001</v>
      </c>
      <c r="Y223" s="249">
        <v>17422.320400000001</v>
      </c>
      <c r="Z223" s="249">
        <v>17547.320400000001</v>
      </c>
      <c r="AA223" s="248">
        <v>284895.35480000003</v>
      </c>
      <c r="AB223" s="249">
        <v>3205311.1041999999</v>
      </c>
      <c r="AC223" s="249">
        <v>3151183.5142000001</v>
      </c>
      <c r="AD223" s="249">
        <v>3416981.4567</v>
      </c>
      <c r="AE223" s="249">
        <v>3314009.7517000004</v>
      </c>
      <c r="AF223" s="249">
        <v>3325227.3088000002</v>
      </c>
      <c r="AG223" s="249">
        <v>3301331.0732999998</v>
      </c>
      <c r="AH223" s="249">
        <v>3634760.6083</v>
      </c>
      <c r="AI223" s="249">
        <v>3483272.7382999999</v>
      </c>
      <c r="AJ223" s="249">
        <v>3574755.1958000003</v>
      </c>
      <c r="AK223" s="249">
        <v>3660937.5032999991</v>
      </c>
      <c r="AL223" s="249">
        <v>3664791.0707999999</v>
      </c>
      <c r="AM223" s="249">
        <v>3711729.5132999998</v>
      </c>
      <c r="AN223" s="248">
        <v>41444290.838700004</v>
      </c>
      <c r="AO223" s="249">
        <v>598798.66</v>
      </c>
      <c r="AP223" s="249">
        <v>594603.59</v>
      </c>
      <c r="AQ223" s="249">
        <v>594746.35</v>
      </c>
      <c r="AR223" s="249">
        <v>605884.39</v>
      </c>
      <c r="AS223" s="249">
        <v>604829.38</v>
      </c>
      <c r="AT223" s="249">
        <v>604997.86</v>
      </c>
      <c r="AU223" s="249">
        <v>623552.81000000006</v>
      </c>
      <c r="AV223" s="249">
        <v>600684.88</v>
      </c>
      <c r="AW223" s="249">
        <v>600684.88</v>
      </c>
      <c r="AX223" s="249">
        <v>605032.66</v>
      </c>
      <c r="AY223" s="249">
        <v>653977.48</v>
      </c>
      <c r="AZ223" s="249">
        <v>604272.53</v>
      </c>
      <c r="BA223" s="248">
        <v>7292065.4699999997</v>
      </c>
    </row>
    <row r="224" spans="1:53" ht="15">
      <c r="A224" s="253" t="s">
        <v>1883</v>
      </c>
      <c r="B224" s="246">
        <v>1800</v>
      </c>
      <c r="C224" s="246">
        <v>1800</v>
      </c>
      <c r="D224" s="246">
        <v>1800</v>
      </c>
      <c r="E224" s="246">
        <v>1800</v>
      </c>
      <c r="F224" s="246">
        <v>1800</v>
      </c>
      <c r="G224" s="246">
        <v>1800</v>
      </c>
      <c r="H224" s="246">
        <v>1800</v>
      </c>
      <c r="I224" s="246">
        <v>1800</v>
      </c>
      <c r="J224" s="246">
        <v>1800</v>
      </c>
      <c r="K224" s="246">
        <v>1800</v>
      </c>
      <c r="L224" s="246">
        <v>1800</v>
      </c>
      <c r="M224" s="246">
        <v>1800</v>
      </c>
      <c r="N224" s="245">
        <v>21600</v>
      </c>
      <c r="O224" s="246">
        <v>1450</v>
      </c>
      <c r="P224" s="246">
        <v>1450</v>
      </c>
      <c r="Q224" s="246">
        <v>1450</v>
      </c>
      <c r="R224" s="246">
        <v>1450</v>
      </c>
      <c r="S224" s="246">
        <v>1450</v>
      </c>
      <c r="T224" s="246">
        <v>1450</v>
      </c>
      <c r="U224" s="246">
        <v>1450</v>
      </c>
      <c r="V224" s="246">
        <v>1450</v>
      </c>
      <c r="W224" s="246">
        <v>1450</v>
      </c>
      <c r="X224" s="246">
        <v>1450</v>
      </c>
      <c r="Y224" s="246">
        <v>1450</v>
      </c>
      <c r="Z224" s="246">
        <v>1450</v>
      </c>
      <c r="AA224" s="245">
        <v>17400</v>
      </c>
      <c r="AB224" s="246">
        <v>56990.165999999997</v>
      </c>
      <c r="AC224" s="246">
        <v>55646.441999999995</v>
      </c>
      <c r="AD224" s="246">
        <v>49998.853000000003</v>
      </c>
      <c r="AE224" s="246">
        <v>63219.138999999996</v>
      </c>
      <c r="AF224" s="246">
        <v>62085.637999999992</v>
      </c>
      <c r="AG224" s="246">
        <v>56846.270999999993</v>
      </c>
      <c r="AH224" s="246">
        <v>65080.557000000001</v>
      </c>
      <c r="AI224" s="246">
        <v>56251.911999999997</v>
      </c>
      <c r="AJ224" s="246">
        <v>52644.190999999999</v>
      </c>
      <c r="AK224" s="246">
        <v>52829.622000000003</v>
      </c>
      <c r="AL224" s="246">
        <v>53576.168999999994</v>
      </c>
      <c r="AM224" s="246">
        <v>56862.789999999994</v>
      </c>
      <c r="AN224" s="245">
        <v>682031.75</v>
      </c>
      <c r="AO224" s="246">
        <v>5824</v>
      </c>
      <c r="AP224" s="246">
        <v>5824</v>
      </c>
      <c r="AQ224" s="246">
        <v>5824</v>
      </c>
      <c r="AR224" s="246">
        <v>5824</v>
      </c>
      <c r="AS224" s="246">
        <v>5824</v>
      </c>
      <c r="AT224" s="246">
        <v>5824</v>
      </c>
      <c r="AU224" s="246">
        <v>5824</v>
      </c>
      <c r="AV224" s="246">
        <v>5824</v>
      </c>
      <c r="AW224" s="246">
        <v>5824</v>
      </c>
      <c r="AX224" s="246">
        <v>5824</v>
      </c>
      <c r="AY224" s="246">
        <v>5824</v>
      </c>
      <c r="AZ224" s="246">
        <v>5831</v>
      </c>
      <c r="BA224" s="245">
        <v>69895</v>
      </c>
    </row>
    <row r="225" spans="1:53" ht="15">
      <c r="A225" s="253" t="s">
        <v>1884</v>
      </c>
      <c r="B225" s="246">
        <v>0</v>
      </c>
      <c r="C225" s="246">
        <v>0</v>
      </c>
      <c r="D225" s="246">
        <v>0</v>
      </c>
      <c r="E225" s="246">
        <v>0</v>
      </c>
      <c r="F225" s="246">
        <v>0</v>
      </c>
      <c r="G225" s="246">
        <v>0</v>
      </c>
      <c r="H225" s="246">
        <v>0</v>
      </c>
      <c r="I225" s="246">
        <v>0</v>
      </c>
      <c r="J225" s="246">
        <v>0</v>
      </c>
      <c r="K225" s="246">
        <v>0</v>
      </c>
      <c r="L225" s="246">
        <v>0</v>
      </c>
      <c r="M225" s="246">
        <v>0</v>
      </c>
      <c r="N225" s="245">
        <v>0</v>
      </c>
      <c r="O225" s="246">
        <v>0</v>
      </c>
      <c r="P225" s="246">
        <v>0</v>
      </c>
      <c r="Q225" s="246">
        <v>0</v>
      </c>
      <c r="R225" s="246">
        <v>0</v>
      </c>
      <c r="S225" s="246">
        <v>0</v>
      </c>
      <c r="T225" s="246">
        <v>0</v>
      </c>
      <c r="U225" s="246">
        <v>0</v>
      </c>
      <c r="V225" s="246">
        <v>0</v>
      </c>
      <c r="W225" s="246">
        <v>0</v>
      </c>
      <c r="X225" s="246">
        <v>0</v>
      </c>
      <c r="Y225" s="246">
        <v>0</v>
      </c>
      <c r="Z225" s="246">
        <v>0</v>
      </c>
      <c r="AA225" s="245">
        <v>0</v>
      </c>
      <c r="AB225" s="246">
        <v>0</v>
      </c>
      <c r="AC225" s="246">
        <v>0</v>
      </c>
      <c r="AD225" s="246">
        <v>0</v>
      </c>
      <c r="AE225" s="246">
        <v>0</v>
      </c>
      <c r="AF225" s="246">
        <v>0</v>
      </c>
      <c r="AG225" s="246">
        <v>0</v>
      </c>
      <c r="AH225" s="246">
        <v>0</v>
      </c>
      <c r="AI225" s="246">
        <v>0</v>
      </c>
      <c r="AJ225" s="246">
        <v>0</v>
      </c>
      <c r="AK225" s="246">
        <v>0</v>
      </c>
      <c r="AL225" s="246">
        <v>0</v>
      </c>
      <c r="AM225" s="246">
        <v>0</v>
      </c>
      <c r="AN225" s="245">
        <v>0</v>
      </c>
      <c r="AO225" s="246">
        <v>0</v>
      </c>
      <c r="AP225" s="246">
        <v>0</v>
      </c>
      <c r="AQ225" s="246">
        <v>0</v>
      </c>
      <c r="AR225" s="246">
        <v>0</v>
      </c>
      <c r="AS225" s="246">
        <v>0</v>
      </c>
      <c r="AT225" s="246">
        <v>0</v>
      </c>
      <c r="AU225" s="246">
        <v>0</v>
      </c>
      <c r="AV225" s="246">
        <v>0</v>
      </c>
      <c r="AW225" s="246">
        <v>0</v>
      </c>
      <c r="AX225" s="246">
        <v>0</v>
      </c>
      <c r="AY225" s="246">
        <v>0</v>
      </c>
      <c r="AZ225" s="246">
        <v>0</v>
      </c>
      <c r="BA225" s="245">
        <v>0</v>
      </c>
    </row>
    <row r="226" spans="1:53" ht="15">
      <c r="A226" s="253" t="s">
        <v>1885</v>
      </c>
      <c r="B226" s="246">
        <v>0</v>
      </c>
      <c r="C226" s="246">
        <v>0</v>
      </c>
      <c r="D226" s="246">
        <v>0</v>
      </c>
      <c r="E226" s="246">
        <v>0</v>
      </c>
      <c r="F226" s="246">
        <v>0</v>
      </c>
      <c r="G226" s="246">
        <v>0</v>
      </c>
      <c r="H226" s="246">
        <v>0</v>
      </c>
      <c r="I226" s="246">
        <v>0</v>
      </c>
      <c r="J226" s="246">
        <v>0</v>
      </c>
      <c r="K226" s="246">
        <v>0</v>
      </c>
      <c r="L226" s="246">
        <v>0</v>
      </c>
      <c r="M226" s="246">
        <v>0</v>
      </c>
      <c r="N226" s="245">
        <v>0</v>
      </c>
      <c r="O226" s="246">
        <v>0</v>
      </c>
      <c r="P226" s="246">
        <v>0</v>
      </c>
      <c r="Q226" s="246">
        <v>0</v>
      </c>
      <c r="R226" s="246">
        <v>0</v>
      </c>
      <c r="S226" s="246">
        <v>0</v>
      </c>
      <c r="T226" s="246">
        <v>0</v>
      </c>
      <c r="U226" s="246">
        <v>0</v>
      </c>
      <c r="V226" s="246">
        <v>0</v>
      </c>
      <c r="W226" s="246">
        <v>0</v>
      </c>
      <c r="X226" s="246">
        <v>0</v>
      </c>
      <c r="Y226" s="246">
        <v>0</v>
      </c>
      <c r="Z226" s="246">
        <v>0</v>
      </c>
      <c r="AA226" s="245">
        <v>0</v>
      </c>
      <c r="AB226" s="246">
        <v>733.03</v>
      </c>
      <c r="AC226" s="246">
        <v>684.54</v>
      </c>
      <c r="AD226" s="246">
        <v>650.19000000000005</v>
      </c>
      <c r="AE226" s="246">
        <v>769.19</v>
      </c>
      <c r="AF226" s="246">
        <v>805.22</v>
      </c>
      <c r="AG226" s="246">
        <v>653.77</v>
      </c>
      <c r="AH226" s="246">
        <v>775.83999999999992</v>
      </c>
      <c r="AI226" s="246">
        <v>757.06</v>
      </c>
      <c r="AJ226" s="246">
        <v>630.57999999999993</v>
      </c>
      <c r="AK226" s="246">
        <v>626.91999999999996</v>
      </c>
      <c r="AL226" s="246">
        <v>647.12</v>
      </c>
      <c r="AM226" s="246">
        <v>748.26</v>
      </c>
      <c r="AN226" s="245">
        <v>8481.7199999999993</v>
      </c>
      <c r="AO226" s="246">
        <v>18485</v>
      </c>
      <c r="AP226" s="246">
        <v>18485</v>
      </c>
      <c r="AQ226" s="246">
        <v>18485</v>
      </c>
      <c r="AR226" s="246">
        <v>18485</v>
      </c>
      <c r="AS226" s="246">
        <v>20485</v>
      </c>
      <c r="AT226" s="246">
        <v>20485</v>
      </c>
      <c r="AU226" s="246">
        <v>20485</v>
      </c>
      <c r="AV226" s="246">
        <v>18485</v>
      </c>
      <c r="AW226" s="246">
        <v>18485</v>
      </c>
      <c r="AX226" s="246">
        <v>18485</v>
      </c>
      <c r="AY226" s="246">
        <v>18485</v>
      </c>
      <c r="AZ226" s="246">
        <v>18489</v>
      </c>
      <c r="BA226" s="245">
        <v>227824</v>
      </c>
    </row>
    <row r="227" spans="1:53" ht="15">
      <c r="A227" s="253" t="s">
        <v>1886</v>
      </c>
      <c r="B227" s="246">
        <v>0</v>
      </c>
      <c r="C227" s="246">
        <v>0</v>
      </c>
      <c r="D227" s="246">
        <v>0</v>
      </c>
      <c r="E227" s="246">
        <v>0</v>
      </c>
      <c r="F227" s="246">
        <v>0</v>
      </c>
      <c r="G227" s="246">
        <v>0</v>
      </c>
      <c r="H227" s="246">
        <v>0</v>
      </c>
      <c r="I227" s="246">
        <v>0</v>
      </c>
      <c r="J227" s="246">
        <v>0</v>
      </c>
      <c r="K227" s="246">
        <v>0</v>
      </c>
      <c r="L227" s="246">
        <v>0</v>
      </c>
      <c r="M227" s="246">
        <v>0</v>
      </c>
      <c r="N227" s="245">
        <v>0</v>
      </c>
      <c r="O227" s="246">
        <v>0</v>
      </c>
      <c r="P227" s="246">
        <v>0</v>
      </c>
      <c r="Q227" s="246">
        <v>0</v>
      </c>
      <c r="R227" s="246">
        <v>0</v>
      </c>
      <c r="S227" s="246">
        <v>0</v>
      </c>
      <c r="T227" s="246">
        <v>0</v>
      </c>
      <c r="U227" s="246">
        <v>0</v>
      </c>
      <c r="V227" s="246">
        <v>0</v>
      </c>
      <c r="W227" s="246">
        <v>0</v>
      </c>
      <c r="X227" s="246">
        <v>0</v>
      </c>
      <c r="Y227" s="246">
        <v>0</v>
      </c>
      <c r="Z227" s="246">
        <v>0</v>
      </c>
      <c r="AA227" s="245">
        <v>0</v>
      </c>
      <c r="AB227" s="246">
        <v>0</v>
      </c>
      <c r="AC227" s="246">
        <v>0</v>
      </c>
      <c r="AD227" s="246">
        <v>0</v>
      </c>
      <c r="AE227" s="246">
        <v>0</v>
      </c>
      <c r="AF227" s="246">
        <v>0</v>
      </c>
      <c r="AG227" s="246">
        <v>0</v>
      </c>
      <c r="AH227" s="246">
        <v>0</v>
      </c>
      <c r="AI227" s="246">
        <v>0</v>
      </c>
      <c r="AJ227" s="246">
        <v>0</v>
      </c>
      <c r="AK227" s="246">
        <v>0</v>
      </c>
      <c r="AL227" s="246">
        <v>0</v>
      </c>
      <c r="AM227" s="246">
        <v>0</v>
      </c>
      <c r="AN227" s="245">
        <v>0</v>
      </c>
      <c r="AO227" s="246">
        <v>0</v>
      </c>
      <c r="AP227" s="246">
        <v>0</v>
      </c>
      <c r="AQ227" s="246">
        <v>0</v>
      </c>
      <c r="AR227" s="246">
        <v>0</v>
      </c>
      <c r="AS227" s="246">
        <v>0</v>
      </c>
      <c r="AT227" s="246">
        <v>0</v>
      </c>
      <c r="AU227" s="246">
        <v>0</v>
      </c>
      <c r="AV227" s="246">
        <v>0</v>
      </c>
      <c r="AW227" s="246">
        <v>0</v>
      </c>
      <c r="AX227" s="246">
        <v>0</v>
      </c>
      <c r="AY227" s="246">
        <v>0</v>
      </c>
      <c r="AZ227" s="246">
        <v>0</v>
      </c>
      <c r="BA227" s="245">
        <v>0</v>
      </c>
    </row>
    <row r="228" spans="1:53" ht="15">
      <c r="A228" s="253" t="s">
        <v>1887</v>
      </c>
      <c r="B228" s="246">
        <v>60.00119999999999</v>
      </c>
      <c r="C228" s="246">
        <v>60.00119999999999</v>
      </c>
      <c r="D228" s="246">
        <v>60.00119999999999</v>
      </c>
      <c r="E228" s="246">
        <v>60.00119999999999</v>
      </c>
      <c r="F228" s="246">
        <v>60.00119999999999</v>
      </c>
      <c r="G228" s="246">
        <v>60.00119999999999</v>
      </c>
      <c r="H228" s="246">
        <v>60.00119999999999</v>
      </c>
      <c r="I228" s="246">
        <v>60.00119999999999</v>
      </c>
      <c r="J228" s="246">
        <v>60.00119999999999</v>
      </c>
      <c r="K228" s="246">
        <v>60.00119999999999</v>
      </c>
      <c r="L228" s="246">
        <v>60.00119999999999</v>
      </c>
      <c r="M228" s="246">
        <v>60.00119999999999</v>
      </c>
      <c r="N228" s="245">
        <v>720.01439999999991</v>
      </c>
      <c r="O228" s="246">
        <v>5768.3343000000004</v>
      </c>
      <c r="P228" s="246">
        <v>7880.3343000000004</v>
      </c>
      <c r="Q228" s="246">
        <v>9200.3343000000004</v>
      </c>
      <c r="R228" s="246">
        <v>9200.3343000000004</v>
      </c>
      <c r="S228" s="246">
        <v>9728.3343000000004</v>
      </c>
      <c r="T228" s="246">
        <v>8848.3343000000004</v>
      </c>
      <c r="U228" s="246">
        <v>7616.3343000000004</v>
      </c>
      <c r="V228" s="246">
        <v>6824.3343000000004</v>
      </c>
      <c r="W228" s="246">
        <v>6560.3343000000004</v>
      </c>
      <c r="X228" s="246">
        <v>6407.9183000000003</v>
      </c>
      <c r="Y228" s="246">
        <v>6643.4943000000003</v>
      </c>
      <c r="Z228" s="246">
        <v>6407.9183000000003</v>
      </c>
      <c r="AA228" s="245">
        <v>91086.339599999992</v>
      </c>
      <c r="AB228" s="246">
        <v>3169.77</v>
      </c>
      <c r="AC228" s="246">
        <v>3135.05</v>
      </c>
      <c r="AD228" s="246">
        <v>2783.32</v>
      </c>
      <c r="AE228" s="246">
        <v>3597.53</v>
      </c>
      <c r="AF228" s="246">
        <v>3506.75</v>
      </c>
      <c r="AG228" s="246">
        <v>3150.12</v>
      </c>
      <c r="AH228" s="246">
        <v>3734.96</v>
      </c>
      <c r="AI228" s="246">
        <v>3148.5</v>
      </c>
      <c r="AJ228" s="246">
        <v>2933.63</v>
      </c>
      <c r="AK228" s="246">
        <v>2943.4100000000003</v>
      </c>
      <c r="AL228" s="246">
        <v>2996.46</v>
      </c>
      <c r="AM228" s="246">
        <v>3201.6</v>
      </c>
      <c r="AN228" s="245">
        <v>38301.1</v>
      </c>
      <c r="AO228" s="246">
        <v>242</v>
      </c>
      <c r="AP228" s="246">
        <v>242</v>
      </c>
      <c r="AQ228" s="246">
        <v>242</v>
      </c>
      <c r="AR228" s="246">
        <v>242</v>
      </c>
      <c r="AS228" s="246">
        <v>242</v>
      </c>
      <c r="AT228" s="246">
        <v>242</v>
      </c>
      <c r="AU228" s="246">
        <v>242</v>
      </c>
      <c r="AV228" s="246">
        <v>242</v>
      </c>
      <c r="AW228" s="246">
        <v>242</v>
      </c>
      <c r="AX228" s="246">
        <v>242</v>
      </c>
      <c r="AY228" s="246">
        <v>242</v>
      </c>
      <c r="AZ228" s="246">
        <v>238</v>
      </c>
      <c r="BA228" s="245">
        <v>2900</v>
      </c>
    </row>
    <row r="229" spans="1:53" ht="15">
      <c r="A229" s="253" t="s">
        <v>1888</v>
      </c>
      <c r="B229" s="246">
        <v>0</v>
      </c>
      <c r="C229" s="246">
        <v>0</v>
      </c>
      <c r="D229" s="246">
        <v>0</v>
      </c>
      <c r="E229" s="246">
        <v>0</v>
      </c>
      <c r="F229" s="246">
        <v>0</v>
      </c>
      <c r="G229" s="246">
        <v>0</v>
      </c>
      <c r="H229" s="246">
        <v>0</v>
      </c>
      <c r="I229" s="246">
        <v>0</v>
      </c>
      <c r="J229" s="246">
        <v>0</v>
      </c>
      <c r="K229" s="246">
        <v>0</v>
      </c>
      <c r="L229" s="246">
        <v>0</v>
      </c>
      <c r="M229" s="246">
        <v>0</v>
      </c>
      <c r="N229" s="245">
        <v>0</v>
      </c>
      <c r="O229" s="246">
        <v>0</v>
      </c>
      <c r="P229" s="246">
        <v>0</v>
      </c>
      <c r="Q229" s="246">
        <v>0</v>
      </c>
      <c r="R229" s="246">
        <v>0</v>
      </c>
      <c r="S229" s="246">
        <v>0</v>
      </c>
      <c r="T229" s="246">
        <v>0</v>
      </c>
      <c r="U229" s="246">
        <v>0</v>
      </c>
      <c r="V229" s="246">
        <v>0</v>
      </c>
      <c r="W229" s="246">
        <v>0</v>
      </c>
      <c r="X229" s="246">
        <v>0</v>
      </c>
      <c r="Y229" s="246">
        <v>0</v>
      </c>
      <c r="Z229" s="246">
        <v>0</v>
      </c>
      <c r="AA229" s="245">
        <v>0</v>
      </c>
      <c r="AB229" s="246">
        <v>0</v>
      </c>
      <c r="AC229" s="246">
        <v>0</v>
      </c>
      <c r="AD229" s="246">
        <v>0</v>
      </c>
      <c r="AE229" s="246">
        <v>0</v>
      </c>
      <c r="AF229" s="246">
        <v>0</v>
      </c>
      <c r="AG229" s="246">
        <v>0</v>
      </c>
      <c r="AH229" s="246">
        <v>0</v>
      </c>
      <c r="AI229" s="246">
        <v>0</v>
      </c>
      <c r="AJ229" s="246">
        <v>0</v>
      </c>
      <c r="AK229" s="246">
        <v>0</v>
      </c>
      <c r="AL229" s="246">
        <v>0</v>
      </c>
      <c r="AM229" s="246">
        <v>0</v>
      </c>
      <c r="AN229" s="245">
        <v>0</v>
      </c>
      <c r="AO229" s="246">
        <v>0</v>
      </c>
      <c r="AP229" s="246">
        <v>0</v>
      </c>
      <c r="AQ229" s="246">
        <v>0</v>
      </c>
      <c r="AR229" s="246">
        <v>0</v>
      </c>
      <c r="AS229" s="246">
        <v>0</v>
      </c>
      <c r="AT229" s="246">
        <v>0</v>
      </c>
      <c r="AU229" s="246">
        <v>0</v>
      </c>
      <c r="AV229" s="246">
        <v>0</v>
      </c>
      <c r="AW229" s="246">
        <v>0</v>
      </c>
      <c r="AX229" s="246">
        <v>0</v>
      </c>
      <c r="AY229" s="246">
        <v>0</v>
      </c>
      <c r="AZ229" s="246">
        <v>0</v>
      </c>
      <c r="BA229" s="245">
        <v>0</v>
      </c>
    </row>
    <row r="230" spans="1:53" ht="15">
      <c r="A230" s="253" t="s">
        <v>1889</v>
      </c>
      <c r="B230" s="246">
        <v>45</v>
      </c>
      <c r="C230" s="246">
        <v>45</v>
      </c>
      <c r="D230" s="246">
        <v>45</v>
      </c>
      <c r="E230" s="246">
        <v>45</v>
      </c>
      <c r="F230" s="246">
        <v>45</v>
      </c>
      <c r="G230" s="246">
        <v>45</v>
      </c>
      <c r="H230" s="246">
        <v>45</v>
      </c>
      <c r="I230" s="246">
        <v>45</v>
      </c>
      <c r="J230" s="246">
        <v>45</v>
      </c>
      <c r="K230" s="246">
        <v>45</v>
      </c>
      <c r="L230" s="246">
        <v>45</v>
      </c>
      <c r="M230" s="246">
        <v>45</v>
      </c>
      <c r="N230" s="245">
        <v>540</v>
      </c>
      <c r="O230" s="246">
        <v>36.25</v>
      </c>
      <c r="P230" s="246">
        <v>36.25</v>
      </c>
      <c r="Q230" s="246">
        <v>36.25</v>
      </c>
      <c r="R230" s="246">
        <v>36.25</v>
      </c>
      <c r="S230" s="246">
        <v>36.25</v>
      </c>
      <c r="T230" s="246">
        <v>36.25</v>
      </c>
      <c r="U230" s="246">
        <v>36.25</v>
      </c>
      <c r="V230" s="246">
        <v>36.25</v>
      </c>
      <c r="W230" s="246">
        <v>36.25</v>
      </c>
      <c r="X230" s="246">
        <v>36.25</v>
      </c>
      <c r="Y230" s="246">
        <v>36.25</v>
      </c>
      <c r="Z230" s="246">
        <v>36.25</v>
      </c>
      <c r="AA230" s="245">
        <v>435</v>
      </c>
      <c r="AB230" s="246">
        <v>38574.758600000001</v>
      </c>
      <c r="AC230" s="246">
        <v>39072.444000000003</v>
      </c>
      <c r="AD230" s="246">
        <v>33282.342799999999</v>
      </c>
      <c r="AE230" s="246">
        <v>45502.4277</v>
      </c>
      <c r="AF230" s="246">
        <v>42711.010600000001</v>
      </c>
      <c r="AG230" s="246">
        <v>40298.266900000002</v>
      </c>
      <c r="AH230" s="246">
        <v>47860.582900000001</v>
      </c>
      <c r="AI230" s="246">
        <v>37227.765899999999</v>
      </c>
      <c r="AJ230" s="246">
        <v>36725.5478</v>
      </c>
      <c r="AK230" s="246">
        <v>37208.911999999997</v>
      </c>
      <c r="AL230" s="246">
        <v>37699.243699999999</v>
      </c>
      <c r="AM230" s="246">
        <v>38403.654000000002</v>
      </c>
      <c r="AN230" s="245">
        <v>474566.95689999999</v>
      </c>
      <c r="AO230" s="246">
        <v>1858</v>
      </c>
      <c r="AP230" s="246">
        <v>833</v>
      </c>
      <c r="AQ230" s="246">
        <v>833</v>
      </c>
      <c r="AR230" s="246">
        <v>1858</v>
      </c>
      <c r="AS230" s="246">
        <v>833</v>
      </c>
      <c r="AT230" s="246">
        <v>833</v>
      </c>
      <c r="AU230" s="246">
        <v>1858</v>
      </c>
      <c r="AV230" s="246">
        <v>833</v>
      </c>
      <c r="AW230" s="246">
        <v>833</v>
      </c>
      <c r="AX230" s="246">
        <v>1858</v>
      </c>
      <c r="AY230" s="246">
        <v>833</v>
      </c>
      <c r="AZ230" s="246">
        <v>837</v>
      </c>
      <c r="BA230" s="245">
        <v>14100</v>
      </c>
    </row>
    <row r="231" spans="1:53" ht="15">
      <c r="A231" s="253" t="s">
        <v>1890</v>
      </c>
      <c r="B231" s="246">
        <v>0</v>
      </c>
      <c r="C231" s="246">
        <v>0</v>
      </c>
      <c r="D231" s="246">
        <v>0</v>
      </c>
      <c r="E231" s="246">
        <v>0</v>
      </c>
      <c r="F231" s="246">
        <v>0</v>
      </c>
      <c r="G231" s="246">
        <v>0</v>
      </c>
      <c r="H231" s="246">
        <v>0</v>
      </c>
      <c r="I231" s="246">
        <v>0</v>
      </c>
      <c r="J231" s="246">
        <v>0</v>
      </c>
      <c r="K231" s="246">
        <v>0</v>
      </c>
      <c r="L231" s="246">
        <v>0</v>
      </c>
      <c r="M231" s="246">
        <v>0</v>
      </c>
      <c r="N231" s="245">
        <v>0</v>
      </c>
      <c r="O231" s="246">
        <v>7166.67</v>
      </c>
      <c r="P231" s="246">
        <v>7166.67</v>
      </c>
      <c r="Q231" s="246">
        <v>7166.67</v>
      </c>
      <c r="R231" s="246">
        <v>7166.67</v>
      </c>
      <c r="S231" s="246">
        <v>7166.67</v>
      </c>
      <c r="T231" s="246">
        <v>7166.67</v>
      </c>
      <c r="U231" s="246">
        <v>7166.67</v>
      </c>
      <c r="V231" s="246">
        <v>7166.67</v>
      </c>
      <c r="W231" s="246">
        <v>7166.67</v>
      </c>
      <c r="X231" s="246">
        <v>7166.67</v>
      </c>
      <c r="Y231" s="246">
        <v>7166.67</v>
      </c>
      <c r="Z231" s="246">
        <v>7166.67</v>
      </c>
      <c r="AA231" s="245">
        <v>86000.040000000008</v>
      </c>
      <c r="AB231" s="246">
        <v>0</v>
      </c>
      <c r="AC231" s="246">
        <v>0</v>
      </c>
      <c r="AD231" s="246">
        <v>0</v>
      </c>
      <c r="AE231" s="246">
        <v>0</v>
      </c>
      <c r="AF231" s="246">
        <v>0</v>
      </c>
      <c r="AG231" s="246">
        <v>0</v>
      </c>
      <c r="AH231" s="246">
        <v>0</v>
      </c>
      <c r="AI231" s="246">
        <v>0</v>
      </c>
      <c r="AJ231" s="246">
        <v>0</v>
      </c>
      <c r="AK231" s="246">
        <v>0</v>
      </c>
      <c r="AL231" s="246">
        <v>0</v>
      </c>
      <c r="AM231" s="246">
        <v>0</v>
      </c>
      <c r="AN231" s="245">
        <v>0</v>
      </c>
      <c r="AO231" s="246">
        <v>0</v>
      </c>
      <c r="AP231" s="246">
        <v>0</v>
      </c>
      <c r="AQ231" s="246">
        <v>0</v>
      </c>
      <c r="AR231" s="246">
        <v>0</v>
      </c>
      <c r="AS231" s="246">
        <v>0</v>
      </c>
      <c r="AT231" s="246">
        <v>0</v>
      </c>
      <c r="AU231" s="246">
        <v>0</v>
      </c>
      <c r="AV231" s="246">
        <v>0</v>
      </c>
      <c r="AW231" s="246">
        <v>0</v>
      </c>
      <c r="AX231" s="246">
        <v>0</v>
      </c>
      <c r="AY231" s="246">
        <v>0</v>
      </c>
      <c r="AZ231" s="246">
        <v>0</v>
      </c>
      <c r="BA231" s="245">
        <v>0</v>
      </c>
    </row>
    <row r="232" spans="1:53" ht="15">
      <c r="A232" s="253" t="s">
        <v>1891</v>
      </c>
      <c r="B232" s="246">
        <v>0</v>
      </c>
      <c r="C232" s="246">
        <v>0</v>
      </c>
      <c r="D232" s="246">
        <v>0</v>
      </c>
      <c r="E232" s="246">
        <v>0</v>
      </c>
      <c r="F232" s="246">
        <v>0</v>
      </c>
      <c r="G232" s="246">
        <v>0</v>
      </c>
      <c r="H232" s="246">
        <v>0</v>
      </c>
      <c r="I232" s="246">
        <v>0</v>
      </c>
      <c r="J232" s="246">
        <v>0</v>
      </c>
      <c r="K232" s="246">
        <v>0</v>
      </c>
      <c r="L232" s="246">
        <v>0</v>
      </c>
      <c r="M232" s="246">
        <v>0</v>
      </c>
      <c r="N232" s="245">
        <v>0</v>
      </c>
      <c r="O232" s="246">
        <v>0</v>
      </c>
      <c r="P232" s="246">
        <v>0</v>
      </c>
      <c r="Q232" s="246">
        <v>0</v>
      </c>
      <c r="R232" s="246">
        <v>0</v>
      </c>
      <c r="S232" s="246">
        <v>0</v>
      </c>
      <c r="T232" s="246">
        <v>0</v>
      </c>
      <c r="U232" s="246">
        <v>0</v>
      </c>
      <c r="V232" s="246">
        <v>0</v>
      </c>
      <c r="W232" s="246">
        <v>0</v>
      </c>
      <c r="X232" s="246">
        <v>0</v>
      </c>
      <c r="Y232" s="246">
        <v>0</v>
      </c>
      <c r="Z232" s="246">
        <v>0</v>
      </c>
      <c r="AA232" s="245">
        <v>0</v>
      </c>
      <c r="AB232" s="246">
        <v>0</v>
      </c>
      <c r="AC232" s="246">
        <v>0</v>
      </c>
      <c r="AD232" s="246">
        <v>0</v>
      </c>
      <c r="AE232" s="246">
        <v>0</v>
      </c>
      <c r="AF232" s="246">
        <v>0</v>
      </c>
      <c r="AG232" s="246">
        <v>0</v>
      </c>
      <c r="AH232" s="246">
        <v>0</v>
      </c>
      <c r="AI232" s="246">
        <v>0</v>
      </c>
      <c r="AJ232" s="246">
        <v>0</v>
      </c>
      <c r="AK232" s="246">
        <v>0</v>
      </c>
      <c r="AL232" s="246">
        <v>0</v>
      </c>
      <c r="AM232" s="246">
        <v>0</v>
      </c>
      <c r="AN232" s="245">
        <v>0</v>
      </c>
      <c r="AO232" s="246">
        <v>0</v>
      </c>
      <c r="AP232" s="246">
        <v>0</v>
      </c>
      <c r="AQ232" s="246">
        <v>0</v>
      </c>
      <c r="AR232" s="246">
        <v>0</v>
      </c>
      <c r="AS232" s="246">
        <v>0</v>
      </c>
      <c r="AT232" s="246">
        <v>0</v>
      </c>
      <c r="AU232" s="246">
        <v>0</v>
      </c>
      <c r="AV232" s="246">
        <v>0</v>
      </c>
      <c r="AW232" s="246">
        <v>0</v>
      </c>
      <c r="AX232" s="246">
        <v>0</v>
      </c>
      <c r="AY232" s="246">
        <v>0</v>
      </c>
      <c r="AZ232" s="246">
        <v>0</v>
      </c>
      <c r="BA232" s="245">
        <v>0</v>
      </c>
    </row>
    <row r="233" spans="1:53" ht="15">
      <c r="A233" s="253" t="s">
        <v>1892</v>
      </c>
      <c r="B233" s="246">
        <v>0</v>
      </c>
      <c r="C233" s="246">
        <v>0</v>
      </c>
      <c r="D233" s="246">
        <v>0</v>
      </c>
      <c r="E233" s="246">
        <v>0</v>
      </c>
      <c r="F233" s="246">
        <v>0</v>
      </c>
      <c r="G233" s="246">
        <v>0</v>
      </c>
      <c r="H233" s="246">
        <v>0</v>
      </c>
      <c r="I233" s="246">
        <v>0</v>
      </c>
      <c r="J233" s="246">
        <v>0</v>
      </c>
      <c r="K233" s="246">
        <v>0</v>
      </c>
      <c r="L233" s="246">
        <v>0</v>
      </c>
      <c r="M233" s="246">
        <v>0</v>
      </c>
      <c r="N233" s="245">
        <v>0</v>
      </c>
      <c r="O233" s="246">
        <v>0</v>
      </c>
      <c r="P233" s="246">
        <v>0</v>
      </c>
      <c r="Q233" s="246">
        <v>0</v>
      </c>
      <c r="R233" s="246">
        <v>0</v>
      </c>
      <c r="S233" s="246">
        <v>0</v>
      </c>
      <c r="T233" s="246">
        <v>0</v>
      </c>
      <c r="U233" s="246">
        <v>0</v>
      </c>
      <c r="V233" s="246">
        <v>0</v>
      </c>
      <c r="W233" s="246">
        <v>0</v>
      </c>
      <c r="X233" s="246">
        <v>0</v>
      </c>
      <c r="Y233" s="246">
        <v>0</v>
      </c>
      <c r="Z233" s="246">
        <v>0</v>
      </c>
      <c r="AA233" s="245">
        <v>0</v>
      </c>
      <c r="AB233" s="246">
        <v>0</v>
      </c>
      <c r="AC233" s="246">
        <v>0</v>
      </c>
      <c r="AD233" s="246">
        <v>0</v>
      </c>
      <c r="AE233" s="246">
        <v>0</v>
      </c>
      <c r="AF233" s="246">
        <v>0</v>
      </c>
      <c r="AG233" s="246">
        <v>0</v>
      </c>
      <c r="AH233" s="246">
        <v>0</v>
      </c>
      <c r="AI233" s="246">
        <v>0</v>
      </c>
      <c r="AJ233" s="246">
        <v>0</v>
      </c>
      <c r="AK233" s="246">
        <v>0</v>
      </c>
      <c r="AL233" s="246">
        <v>0</v>
      </c>
      <c r="AM233" s="246">
        <v>0</v>
      </c>
      <c r="AN233" s="245">
        <v>0</v>
      </c>
      <c r="AO233" s="246">
        <v>0</v>
      </c>
      <c r="AP233" s="246">
        <v>0</v>
      </c>
      <c r="AQ233" s="246">
        <v>0</v>
      </c>
      <c r="AR233" s="246">
        <v>0</v>
      </c>
      <c r="AS233" s="246">
        <v>0</v>
      </c>
      <c r="AT233" s="246">
        <v>0</v>
      </c>
      <c r="AU233" s="246">
        <v>0</v>
      </c>
      <c r="AV233" s="246">
        <v>0</v>
      </c>
      <c r="AW233" s="246">
        <v>0</v>
      </c>
      <c r="AX233" s="246">
        <v>0</v>
      </c>
      <c r="AY233" s="246">
        <v>0</v>
      </c>
      <c r="AZ233" s="246">
        <v>0</v>
      </c>
      <c r="BA233" s="245">
        <v>0</v>
      </c>
    </row>
    <row r="234" spans="1:53" ht="15">
      <c r="A234" s="253" t="s">
        <v>1893</v>
      </c>
      <c r="B234" s="246">
        <v>0</v>
      </c>
      <c r="C234" s="246">
        <v>0</v>
      </c>
      <c r="D234" s="246">
        <v>0</v>
      </c>
      <c r="E234" s="246">
        <v>0</v>
      </c>
      <c r="F234" s="246">
        <v>0</v>
      </c>
      <c r="G234" s="246">
        <v>0</v>
      </c>
      <c r="H234" s="246">
        <v>0</v>
      </c>
      <c r="I234" s="246">
        <v>0</v>
      </c>
      <c r="J234" s="246">
        <v>0</v>
      </c>
      <c r="K234" s="246">
        <v>0</v>
      </c>
      <c r="L234" s="246">
        <v>0</v>
      </c>
      <c r="M234" s="246">
        <v>0</v>
      </c>
      <c r="N234" s="245">
        <v>0</v>
      </c>
      <c r="O234" s="246">
        <v>0</v>
      </c>
      <c r="P234" s="246">
        <v>0</v>
      </c>
      <c r="Q234" s="246">
        <v>0</v>
      </c>
      <c r="R234" s="246">
        <v>0</v>
      </c>
      <c r="S234" s="246">
        <v>0</v>
      </c>
      <c r="T234" s="246">
        <v>0</v>
      </c>
      <c r="U234" s="246">
        <v>0</v>
      </c>
      <c r="V234" s="246">
        <v>0</v>
      </c>
      <c r="W234" s="246">
        <v>0</v>
      </c>
      <c r="X234" s="246">
        <v>0</v>
      </c>
      <c r="Y234" s="246">
        <v>0</v>
      </c>
      <c r="Z234" s="246">
        <v>0</v>
      </c>
      <c r="AA234" s="245">
        <v>0</v>
      </c>
      <c r="AB234" s="246">
        <v>0</v>
      </c>
      <c r="AC234" s="246">
        <v>0</v>
      </c>
      <c r="AD234" s="246">
        <v>0</v>
      </c>
      <c r="AE234" s="246">
        <v>0</v>
      </c>
      <c r="AF234" s="246">
        <v>0</v>
      </c>
      <c r="AG234" s="246">
        <v>0</v>
      </c>
      <c r="AH234" s="246">
        <v>0</v>
      </c>
      <c r="AI234" s="246">
        <v>0</v>
      </c>
      <c r="AJ234" s="246">
        <v>0</v>
      </c>
      <c r="AK234" s="246">
        <v>0</v>
      </c>
      <c r="AL234" s="246">
        <v>0</v>
      </c>
      <c r="AM234" s="246">
        <v>0</v>
      </c>
      <c r="AN234" s="245">
        <v>0</v>
      </c>
      <c r="AO234" s="246">
        <v>0</v>
      </c>
      <c r="AP234" s="246">
        <v>0</v>
      </c>
      <c r="AQ234" s="246">
        <v>0</v>
      </c>
      <c r="AR234" s="246">
        <v>0</v>
      </c>
      <c r="AS234" s="246">
        <v>0</v>
      </c>
      <c r="AT234" s="246">
        <v>0</v>
      </c>
      <c r="AU234" s="246">
        <v>0</v>
      </c>
      <c r="AV234" s="246">
        <v>0</v>
      </c>
      <c r="AW234" s="246">
        <v>0</v>
      </c>
      <c r="AX234" s="246">
        <v>0</v>
      </c>
      <c r="AY234" s="246">
        <v>0</v>
      </c>
      <c r="AZ234" s="246">
        <v>0</v>
      </c>
      <c r="BA234" s="245">
        <v>0</v>
      </c>
    </row>
    <row r="235" spans="1:53" ht="15">
      <c r="A235" s="253" t="s">
        <v>1894</v>
      </c>
      <c r="B235" s="246">
        <v>0</v>
      </c>
      <c r="C235" s="246">
        <v>0</v>
      </c>
      <c r="D235" s="246">
        <v>0</v>
      </c>
      <c r="E235" s="246">
        <v>0</v>
      </c>
      <c r="F235" s="246">
        <v>0</v>
      </c>
      <c r="G235" s="246">
        <v>0</v>
      </c>
      <c r="H235" s="246">
        <v>0</v>
      </c>
      <c r="I235" s="246">
        <v>0</v>
      </c>
      <c r="J235" s="246">
        <v>0</v>
      </c>
      <c r="K235" s="246">
        <v>0</v>
      </c>
      <c r="L235" s="246">
        <v>0</v>
      </c>
      <c r="M235" s="246">
        <v>0</v>
      </c>
      <c r="N235" s="245">
        <v>0</v>
      </c>
      <c r="O235" s="246">
        <v>0</v>
      </c>
      <c r="P235" s="246">
        <v>0</v>
      </c>
      <c r="Q235" s="246">
        <v>0</v>
      </c>
      <c r="R235" s="246">
        <v>0</v>
      </c>
      <c r="S235" s="246">
        <v>0</v>
      </c>
      <c r="T235" s="246">
        <v>0</v>
      </c>
      <c r="U235" s="246">
        <v>0</v>
      </c>
      <c r="V235" s="246">
        <v>0</v>
      </c>
      <c r="W235" s="246">
        <v>0</v>
      </c>
      <c r="X235" s="246">
        <v>0</v>
      </c>
      <c r="Y235" s="246">
        <v>0</v>
      </c>
      <c r="Z235" s="246">
        <v>0</v>
      </c>
      <c r="AA235" s="245">
        <v>0</v>
      </c>
      <c r="AB235" s="246">
        <v>0</v>
      </c>
      <c r="AC235" s="246">
        <v>0</v>
      </c>
      <c r="AD235" s="246">
        <v>0</v>
      </c>
      <c r="AE235" s="246">
        <v>0</v>
      </c>
      <c r="AF235" s="246">
        <v>0</v>
      </c>
      <c r="AG235" s="246">
        <v>0</v>
      </c>
      <c r="AH235" s="246">
        <v>0</v>
      </c>
      <c r="AI235" s="246">
        <v>0</v>
      </c>
      <c r="AJ235" s="246">
        <v>0</v>
      </c>
      <c r="AK235" s="246">
        <v>0</v>
      </c>
      <c r="AL235" s="246">
        <v>0</v>
      </c>
      <c r="AM235" s="246">
        <v>0</v>
      </c>
      <c r="AN235" s="245">
        <v>0</v>
      </c>
      <c r="AO235" s="246">
        <v>0</v>
      </c>
      <c r="AP235" s="246">
        <v>0</v>
      </c>
      <c r="AQ235" s="246">
        <v>0</v>
      </c>
      <c r="AR235" s="246">
        <v>0</v>
      </c>
      <c r="AS235" s="246">
        <v>0</v>
      </c>
      <c r="AT235" s="246">
        <v>0</v>
      </c>
      <c r="AU235" s="246">
        <v>0</v>
      </c>
      <c r="AV235" s="246">
        <v>0</v>
      </c>
      <c r="AW235" s="246">
        <v>0</v>
      </c>
      <c r="AX235" s="246">
        <v>0</v>
      </c>
      <c r="AY235" s="246">
        <v>0</v>
      </c>
      <c r="AZ235" s="246">
        <v>0</v>
      </c>
      <c r="BA235" s="245">
        <v>0</v>
      </c>
    </row>
    <row r="236" spans="1:53" ht="15">
      <c r="A236" s="253" t="s">
        <v>1895</v>
      </c>
      <c r="B236" s="246">
        <v>0</v>
      </c>
      <c r="C236" s="246">
        <v>0</v>
      </c>
      <c r="D236" s="246">
        <v>0</v>
      </c>
      <c r="E236" s="246">
        <v>0</v>
      </c>
      <c r="F236" s="246">
        <v>0</v>
      </c>
      <c r="G236" s="246">
        <v>0</v>
      </c>
      <c r="H236" s="246">
        <v>0</v>
      </c>
      <c r="I236" s="246">
        <v>0</v>
      </c>
      <c r="J236" s="246">
        <v>0</v>
      </c>
      <c r="K236" s="246">
        <v>0</v>
      </c>
      <c r="L236" s="246">
        <v>0</v>
      </c>
      <c r="M236" s="246">
        <v>0</v>
      </c>
      <c r="N236" s="245">
        <v>0</v>
      </c>
      <c r="O236" s="246">
        <v>0</v>
      </c>
      <c r="P236" s="246">
        <v>0</v>
      </c>
      <c r="Q236" s="246">
        <v>0</v>
      </c>
      <c r="R236" s="246">
        <v>0</v>
      </c>
      <c r="S236" s="246">
        <v>0</v>
      </c>
      <c r="T236" s="246">
        <v>0</v>
      </c>
      <c r="U236" s="246">
        <v>0</v>
      </c>
      <c r="V236" s="246">
        <v>0</v>
      </c>
      <c r="W236" s="246">
        <v>0</v>
      </c>
      <c r="X236" s="246">
        <v>0</v>
      </c>
      <c r="Y236" s="246">
        <v>0</v>
      </c>
      <c r="Z236" s="246">
        <v>0</v>
      </c>
      <c r="AA236" s="245">
        <v>0</v>
      </c>
      <c r="AB236" s="246">
        <v>0</v>
      </c>
      <c r="AC236" s="246">
        <v>0</v>
      </c>
      <c r="AD236" s="246">
        <v>0</v>
      </c>
      <c r="AE236" s="246">
        <v>0</v>
      </c>
      <c r="AF236" s="246">
        <v>0</v>
      </c>
      <c r="AG236" s="246">
        <v>0</v>
      </c>
      <c r="AH236" s="246">
        <v>0</v>
      </c>
      <c r="AI236" s="246">
        <v>0</v>
      </c>
      <c r="AJ236" s="246">
        <v>0</v>
      </c>
      <c r="AK236" s="246">
        <v>0</v>
      </c>
      <c r="AL236" s="246">
        <v>0</v>
      </c>
      <c r="AM236" s="246">
        <v>0</v>
      </c>
      <c r="AN236" s="245">
        <v>0</v>
      </c>
      <c r="AO236" s="246">
        <v>0</v>
      </c>
      <c r="AP236" s="246">
        <v>0</v>
      </c>
      <c r="AQ236" s="246">
        <v>0</v>
      </c>
      <c r="AR236" s="246">
        <v>0</v>
      </c>
      <c r="AS236" s="246">
        <v>0</v>
      </c>
      <c r="AT236" s="246">
        <v>0</v>
      </c>
      <c r="AU236" s="246">
        <v>0</v>
      </c>
      <c r="AV236" s="246">
        <v>0</v>
      </c>
      <c r="AW236" s="246">
        <v>0</v>
      </c>
      <c r="AX236" s="246">
        <v>0</v>
      </c>
      <c r="AY236" s="246">
        <v>0</v>
      </c>
      <c r="AZ236" s="246">
        <v>0</v>
      </c>
      <c r="BA236" s="245">
        <v>0</v>
      </c>
    </row>
    <row r="237" spans="1:53" ht="15">
      <c r="A237" s="253" t="s">
        <v>1896</v>
      </c>
      <c r="B237" s="246">
        <v>128.16</v>
      </c>
      <c r="C237" s="246">
        <v>128.16</v>
      </c>
      <c r="D237" s="246">
        <v>128.16</v>
      </c>
      <c r="E237" s="246">
        <v>128.16</v>
      </c>
      <c r="F237" s="246">
        <v>128.16</v>
      </c>
      <c r="G237" s="246">
        <v>128.16</v>
      </c>
      <c r="H237" s="246">
        <v>128.16</v>
      </c>
      <c r="I237" s="246">
        <v>128.16</v>
      </c>
      <c r="J237" s="246">
        <v>128.16</v>
      </c>
      <c r="K237" s="246">
        <v>128.16</v>
      </c>
      <c r="L237" s="246">
        <v>128.16</v>
      </c>
      <c r="M237" s="246">
        <v>128.16</v>
      </c>
      <c r="N237" s="245">
        <v>1537.92</v>
      </c>
      <c r="O237" s="246">
        <v>3186.5699999999997</v>
      </c>
      <c r="P237" s="246">
        <v>3186.24</v>
      </c>
      <c r="Q237" s="246">
        <v>3186.24</v>
      </c>
      <c r="R237" s="246">
        <v>3186.24</v>
      </c>
      <c r="S237" s="246">
        <v>3186.24</v>
      </c>
      <c r="T237" s="246">
        <v>3186.24</v>
      </c>
      <c r="U237" s="246">
        <v>3186.24</v>
      </c>
      <c r="V237" s="246">
        <v>3186.24</v>
      </c>
      <c r="W237" s="246">
        <v>3186.24</v>
      </c>
      <c r="X237" s="246">
        <v>3186.24</v>
      </c>
      <c r="Y237" s="246">
        <v>3186.24</v>
      </c>
      <c r="Z237" s="246">
        <v>3194.24</v>
      </c>
      <c r="AA237" s="245">
        <v>38243.21</v>
      </c>
      <c r="AB237" s="246">
        <v>0</v>
      </c>
      <c r="AC237" s="246">
        <v>0</v>
      </c>
      <c r="AD237" s="246">
        <v>0</v>
      </c>
      <c r="AE237" s="246">
        <v>0</v>
      </c>
      <c r="AF237" s="246">
        <v>0</v>
      </c>
      <c r="AG237" s="246">
        <v>0</v>
      </c>
      <c r="AH237" s="246">
        <v>0</v>
      </c>
      <c r="AI237" s="246">
        <v>0</v>
      </c>
      <c r="AJ237" s="246">
        <v>0</v>
      </c>
      <c r="AK237" s="246">
        <v>0</v>
      </c>
      <c r="AL237" s="246">
        <v>0</v>
      </c>
      <c r="AM237" s="246">
        <v>0</v>
      </c>
      <c r="AN237" s="245">
        <v>0</v>
      </c>
      <c r="AO237" s="246">
        <v>0</v>
      </c>
      <c r="AP237" s="246">
        <v>0</v>
      </c>
      <c r="AQ237" s="246">
        <v>0</v>
      </c>
      <c r="AR237" s="246">
        <v>0</v>
      </c>
      <c r="AS237" s="246">
        <v>0</v>
      </c>
      <c r="AT237" s="246">
        <v>0</v>
      </c>
      <c r="AU237" s="246">
        <v>0</v>
      </c>
      <c r="AV237" s="246">
        <v>0</v>
      </c>
      <c r="AW237" s="246">
        <v>0</v>
      </c>
      <c r="AX237" s="246">
        <v>0</v>
      </c>
      <c r="AY237" s="246">
        <v>0</v>
      </c>
      <c r="AZ237" s="246">
        <v>0</v>
      </c>
      <c r="BA237" s="245">
        <v>0</v>
      </c>
    </row>
    <row r="238" spans="1:53" ht="15">
      <c r="A238" s="253" t="s">
        <v>1897</v>
      </c>
      <c r="B238" s="246">
        <v>0</v>
      </c>
      <c r="C238" s="246">
        <v>0</v>
      </c>
      <c r="D238" s="246">
        <v>0</v>
      </c>
      <c r="E238" s="246">
        <v>0</v>
      </c>
      <c r="F238" s="246">
        <v>0</v>
      </c>
      <c r="G238" s="246">
        <v>0</v>
      </c>
      <c r="H238" s="246">
        <v>0</v>
      </c>
      <c r="I238" s="246">
        <v>0</v>
      </c>
      <c r="J238" s="246">
        <v>0</v>
      </c>
      <c r="K238" s="246">
        <v>0</v>
      </c>
      <c r="L238" s="246">
        <v>0</v>
      </c>
      <c r="M238" s="246">
        <v>0</v>
      </c>
      <c r="N238" s="245">
        <v>0</v>
      </c>
      <c r="O238" s="246">
        <v>0</v>
      </c>
      <c r="P238" s="246">
        <v>0</v>
      </c>
      <c r="Q238" s="246">
        <v>0</v>
      </c>
      <c r="R238" s="246">
        <v>0</v>
      </c>
      <c r="S238" s="246">
        <v>0</v>
      </c>
      <c r="T238" s="246">
        <v>0</v>
      </c>
      <c r="U238" s="246">
        <v>0</v>
      </c>
      <c r="V238" s="246">
        <v>0</v>
      </c>
      <c r="W238" s="246">
        <v>0</v>
      </c>
      <c r="X238" s="246">
        <v>0</v>
      </c>
      <c r="Y238" s="246">
        <v>0</v>
      </c>
      <c r="Z238" s="246">
        <v>0</v>
      </c>
      <c r="AA238" s="245">
        <v>0</v>
      </c>
      <c r="AB238" s="246">
        <v>0</v>
      </c>
      <c r="AC238" s="246">
        <v>0</v>
      </c>
      <c r="AD238" s="246">
        <v>0</v>
      </c>
      <c r="AE238" s="246">
        <v>0</v>
      </c>
      <c r="AF238" s="246">
        <v>0</v>
      </c>
      <c r="AG238" s="246">
        <v>0</v>
      </c>
      <c r="AH238" s="246">
        <v>0</v>
      </c>
      <c r="AI238" s="246">
        <v>0</v>
      </c>
      <c r="AJ238" s="246">
        <v>0</v>
      </c>
      <c r="AK238" s="246">
        <v>0</v>
      </c>
      <c r="AL238" s="246">
        <v>0</v>
      </c>
      <c r="AM238" s="246">
        <v>0</v>
      </c>
      <c r="AN238" s="245">
        <v>0</v>
      </c>
      <c r="AO238" s="246">
        <v>0</v>
      </c>
      <c r="AP238" s="246">
        <v>0</v>
      </c>
      <c r="AQ238" s="246">
        <v>0</v>
      </c>
      <c r="AR238" s="246">
        <v>0</v>
      </c>
      <c r="AS238" s="246">
        <v>0</v>
      </c>
      <c r="AT238" s="246">
        <v>0</v>
      </c>
      <c r="AU238" s="246">
        <v>0</v>
      </c>
      <c r="AV238" s="246">
        <v>0</v>
      </c>
      <c r="AW238" s="246">
        <v>0</v>
      </c>
      <c r="AX238" s="246">
        <v>0</v>
      </c>
      <c r="AY238" s="246">
        <v>0</v>
      </c>
      <c r="AZ238" s="246">
        <v>0</v>
      </c>
      <c r="BA238" s="245">
        <v>0</v>
      </c>
    </row>
    <row r="239" spans="1:53" ht="15">
      <c r="A239" s="253" t="s">
        <v>1898</v>
      </c>
      <c r="B239" s="246">
        <v>0</v>
      </c>
      <c r="C239" s="246">
        <v>0</v>
      </c>
      <c r="D239" s="246">
        <v>0</v>
      </c>
      <c r="E239" s="246">
        <v>0</v>
      </c>
      <c r="F239" s="246">
        <v>0</v>
      </c>
      <c r="G239" s="246">
        <v>0</v>
      </c>
      <c r="H239" s="246">
        <v>0</v>
      </c>
      <c r="I239" s="246">
        <v>0</v>
      </c>
      <c r="J239" s="246">
        <v>0</v>
      </c>
      <c r="K239" s="246">
        <v>0</v>
      </c>
      <c r="L239" s="246">
        <v>0</v>
      </c>
      <c r="M239" s="246">
        <v>0</v>
      </c>
      <c r="N239" s="245">
        <v>0</v>
      </c>
      <c r="O239" s="246">
        <v>0</v>
      </c>
      <c r="P239" s="246">
        <v>0</v>
      </c>
      <c r="Q239" s="246">
        <v>0</v>
      </c>
      <c r="R239" s="246">
        <v>0</v>
      </c>
      <c r="S239" s="246">
        <v>0</v>
      </c>
      <c r="T239" s="246">
        <v>0</v>
      </c>
      <c r="U239" s="246">
        <v>0</v>
      </c>
      <c r="V239" s="246">
        <v>0</v>
      </c>
      <c r="W239" s="246">
        <v>0</v>
      </c>
      <c r="X239" s="246">
        <v>0</v>
      </c>
      <c r="Y239" s="246">
        <v>0</v>
      </c>
      <c r="Z239" s="246">
        <v>0</v>
      </c>
      <c r="AA239" s="245">
        <v>0</v>
      </c>
      <c r="AB239" s="246">
        <v>0</v>
      </c>
      <c r="AC239" s="246">
        <v>0</v>
      </c>
      <c r="AD239" s="246">
        <v>0</v>
      </c>
      <c r="AE239" s="246">
        <v>0</v>
      </c>
      <c r="AF239" s="246">
        <v>0</v>
      </c>
      <c r="AG239" s="246">
        <v>0</v>
      </c>
      <c r="AH239" s="246">
        <v>0</v>
      </c>
      <c r="AI239" s="246">
        <v>0</v>
      </c>
      <c r="AJ239" s="246">
        <v>0</v>
      </c>
      <c r="AK239" s="246">
        <v>0</v>
      </c>
      <c r="AL239" s="246">
        <v>0</v>
      </c>
      <c r="AM239" s="246">
        <v>0</v>
      </c>
      <c r="AN239" s="245">
        <v>0</v>
      </c>
      <c r="AO239" s="246">
        <v>0</v>
      </c>
      <c r="AP239" s="246">
        <v>0</v>
      </c>
      <c r="AQ239" s="246">
        <v>0</v>
      </c>
      <c r="AR239" s="246">
        <v>0</v>
      </c>
      <c r="AS239" s="246">
        <v>0</v>
      </c>
      <c r="AT239" s="246">
        <v>0</v>
      </c>
      <c r="AU239" s="246">
        <v>0</v>
      </c>
      <c r="AV239" s="246">
        <v>0</v>
      </c>
      <c r="AW239" s="246">
        <v>0</v>
      </c>
      <c r="AX239" s="246">
        <v>0</v>
      </c>
      <c r="AY239" s="246">
        <v>0</v>
      </c>
      <c r="AZ239" s="246">
        <v>0</v>
      </c>
      <c r="BA239" s="245">
        <v>0</v>
      </c>
    </row>
    <row r="240" spans="1:53" ht="15">
      <c r="A240" s="253" t="s">
        <v>1899</v>
      </c>
      <c r="B240" s="246">
        <v>0</v>
      </c>
      <c r="C240" s="246">
        <v>0</v>
      </c>
      <c r="D240" s="246">
        <v>0</v>
      </c>
      <c r="E240" s="246">
        <v>0</v>
      </c>
      <c r="F240" s="246">
        <v>0</v>
      </c>
      <c r="G240" s="246">
        <v>0</v>
      </c>
      <c r="H240" s="246">
        <v>0</v>
      </c>
      <c r="I240" s="246">
        <v>0</v>
      </c>
      <c r="J240" s="246">
        <v>0</v>
      </c>
      <c r="K240" s="246">
        <v>0</v>
      </c>
      <c r="L240" s="246">
        <v>0</v>
      </c>
      <c r="M240" s="246">
        <v>0</v>
      </c>
      <c r="N240" s="245">
        <v>0</v>
      </c>
      <c r="O240" s="246">
        <v>0</v>
      </c>
      <c r="P240" s="246">
        <v>0</v>
      </c>
      <c r="Q240" s="246">
        <v>0</v>
      </c>
      <c r="R240" s="246">
        <v>0</v>
      </c>
      <c r="S240" s="246">
        <v>0</v>
      </c>
      <c r="T240" s="246">
        <v>0</v>
      </c>
      <c r="U240" s="246">
        <v>0</v>
      </c>
      <c r="V240" s="246">
        <v>0</v>
      </c>
      <c r="W240" s="246">
        <v>0</v>
      </c>
      <c r="X240" s="246">
        <v>0</v>
      </c>
      <c r="Y240" s="246">
        <v>0</v>
      </c>
      <c r="Z240" s="246">
        <v>0</v>
      </c>
      <c r="AA240" s="245">
        <v>0</v>
      </c>
      <c r="AB240" s="246">
        <v>0</v>
      </c>
      <c r="AC240" s="246">
        <v>0</v>
      </c>
      <c r="AD240" s="246">
        <v>0</v>
      </c>
      <c r="AE240" s="246">
        <v>0</v>
      </c>
      <c r="AF240" s="246">
        <v>0</v>
      </c>
      <c r="AG240" s="246">
        <v>0</v>
      </c>
      <c r="AH240" s="246">
        <v>0</v>
      </c>
      <c r="AI240" s="246">
        <v>0</v>
      </c>
      <c r="AJ240" s="246">
        <v>0</v>
      </c>
      <c r="AK240" s="246">
        <v>0</v>
      </c>
      <c r="AL240" s="246">
        <v>0</v>
      </c>
      <c r="AM240" s="246">
        <v>0</v>
      </c>
      <c r="AN240" s="245">
        <v>0</v>
      </c>
      <c r="AO240" s="246">
        <v>0</v>
      </c>
      <c r="AP240" s="246">
        <v>0</v>
      </c>
      <c r="AQ240" s="246">
        <v>0</v>
      </c>
      <c r="AR240" s="246">
        <v>0</v>
      </c>
      <c r="AS240" s="246">
        <v>0</v>
      </c>
      <c r="AT240" s="246">
        <v>0</v>
      </c>
      <c r="AU240" s="246">
        <v>0</v>
      </c>
      <c r="AV240" s="246">
        <v>0</v>
      </c>
      <c r="AW240" s="246">
        <v>0</v>
      </c>
      <c r="AX240" s="246">
        <v>0</v>
      </c>
      <c r="AY240" s="246">
        <v>0</v>
      </c>
      <c r="AZ240" s="246">
        <v>0</v>
      </c>
      <c r="BA240" s="245">
        <v>0</v>
      </c>
    </row>
    <row r="241" spans="1:53" ht="15">
      <c r="A241" s="253" t="s">
        <v>1900</v>
      </c>
      <c r="B241" s="246">
        <v>0</v>
      </c>
      <c r="C241" s="246">
        <v>0</v>
      </c>
      <c r="D241" s="246">
        <v>0</v>
      </c>
      <c r="E241" s="246">
        <v>0</v>
      </c>
      <c r="F241" s="246">
        <v>0</v>
      </c>
      <c r="G241" s="246">
        <v>0</v>
      </c>
      <c r="H241" s="246">
        <v>0</v>
      </c>
      <c r="I241" s="246">
        <v>0</v>
      </c>
      <c r="J241" s="246">
        <v>0</v>
      </c>
      <c r="K241" s="246">
        <v>0</v>
      </c>
      <c r="L241" s="246">
        <v>0</v>
      </c>
      <c r="M241" s="246">
        <v>0</v>
      </c>
      <c r="N241" s="245">
        <v>0</v>
      </c>
      <c r="O241" s="246">
        <v>0</v>
      </c>
      <c r="P241" s="246">
        <v>0</v>
      </c>
      <c r="Q241" s="246">
        <v>0</v>
      </c>
      <c r="R241" s="246">
        <v>0</v>
      </c>
      <c r="S241" s="246">
        <v>0</v>
      </c>
      <c r="T241" s="246">
        <v>0</v>
      </c>
      <c r="U241" s="246">
        <v>0</v>
      </c>
      <c r="V241" s="246">
        <v>0</v>
      </c>
      <c r="W241" s="246">
        <v>0</v>
      </c>
      <c r="X241" s="246">
        <v>0</v>
      </c>
      <c r="Y241" s="246">
        <v>0</v>
      </c>
      <c r="Z241" s="246">
        <v>0</v>
      </c>
      <c r="AA241" s="245">
        <v>0</v>
      </c>
      <c r="AB241" s="246">
        <v>0</v>
      </c>
      <c r="AC241" s="246">
        <v>0</v>
      </c>
      <c r="AD241" s="246">
        <v>0</v>
      </c>
      <c r="AE241" s="246">
        <v>0</v>
      </c>
      <c r="AF241" s="246">
        <v>0</v>
      </c>
      <c r="AG241" s="246">
        <v>0</v>
      </c>
      <c r="AH241" s="246">
        <v>0</v>
      </c>
      <c r="AI241" s="246">
        <v>0</v>
      </c>
      <c r="AJ241" s="246">
        <v>0</v>
      </c>
      <c r="AK241" s="246">
        <v>0</v>
      </c>
      <c r="AL241" s="246">
        <v>0</v>
      </c>
      <c r="AM241" s="246">
        <v>0</v>
      </c>
      <c r="AN241" s="245">
        <v>0</v>
      </c>
      <c r="AO241" s="246">
        <v>0</v>
      </c>
      <c r="AP241" s="246">
        <v>0</v>
      </c>
      <c r="AQ241" s="246">
        <v>0</v>
      </c>
      <c r="AR241" s="246">
        <v>0</v>
      </c>
      <c r="AS241" s="246">
        <v>0</v>
      </c>
      <c r="AT241" s="246">
        <v>0</v>
      </c>
      <c r="AU241" s="246">
        <v>0</v>
      </c>
      <c r="AV241" s="246">
        <v>0</v>
      </c>
      <c r="AW241" s="246">
        <v>0</v>
      </c>
      <c r="AX241" s="246">
        <v>0</v>
      </c>
      <c r="AY241" s="246">
        <v>0</v>
      </c>
      <c r="AZ241" s="246">
        <v>0</v>
      </c>
      <c r="BA241" s="245">
        <v>0</v>
      </c>
    </row>
    <row r="242" spans="1:53" ht="15">
      <c r="A242" s="253" t="s">
        <v>1901</v>
      </c>
      <c r="B242" s="246">
        <v>5796</v>
      </c>
      <c r="C242" s="246">
        <v>5796</v>
      </c>
      <c r="D242" s="246">
        <v>5796</v>
      </c>
      <c r="E242" s="246">
        <v>5796</v>
      </c>
      <c r="F242" s="246">
        <v>5796</v>
      </c>
      <c r="G242" s="246">
        <v>5796</v>
      </c>
      <c r="H242" s="246">
        <v>5796</v>
      </c>
      <c r="I242" s="246">
        <v>5796</v>
      </c>
      <c r="J242" s="246">
        <v>5796</v>
      </c>
      <c r="K242" s="246">
        <v>5796</v>
      </c>
      <c r="L242" s="246">
        <v>5796</v>
      </c>
      <c r="M242" s="246">
        <v>5796</v>
      </c>
      <c r="N242" s="245">
        <v>69552</v>
      </c>
      <c r="O242" s="246">
        <v>4669</v>
      </c>
      <c r="P242" s="246">
        <v>4669</v>
      </c>
      <c r="Q242" s="246">
        <v>4669</v>
      </c>
      <c r="R242" s="246">
        <v>4669</v>
      </c>
      <c r="S242" s="246">
        <v>4669</v>
      </c>
      <c r="T242" s="246">
        <v>4669</v>
      </c>
      <c r="U242" s="246">
        <v>4669</v>
      </c>
      <c r="V242" s="246">
        <v>4669</v>
      </c>
      <c r="W242" s="246">
        <v>4669</v>
      </c>
      <c r="X242" s="246">
        <v>4669</v>
      </c>
      <c r="Y242" s="246">
        <v>4669</v>
      </c>
      <c r="Z242" s="246">
        <v>4669</v>
      </c>
      <c r="AA242" s="245">
        <v>56028</v>
      </c>
      <c r="AB242" s="246">
        <v>177319.5214</v>
      </c>
      <c r="AC242" s="246">
        <v>178778.91260000001</v>
      </c>
      <c r="AD242" s="246">
        <v>164936.8021</v>
      </c>
      <c r="AE242" s="246">
        <v>193613.4258</v>
      </c>
      <c r="AF242" s="246">
        <v>209133.56030000001</v>
      </c>
      <c r="AG242" s="246">
        <v>199770.28690000001</v>
      </c>
      <c r="AH242" s="246">
        <v>170122.35370000001</v>
      </c>
      <c r="AI242" s="246">
        <v>185233.68309999999</v>
      </c>
      <c r="AJ242" s="246">
        <v>172452.21739999999</v>
      </c>
      <c r="AK242" s="246">
        <v>173580.83770000003</v>
      </c>
      <c r="AL242" s="246">
        <v>200010.41180000003</v>
      </c>
      <c r="AM242" s="246">
        <v>180771.38769999999</v>
      </c>
      <c r="AN242" s="245">
        <v>2205723.4005</v>
      </c>
      <c r="AO242" s="246">
        <v>450</v>
      </c>
      <c r="AP242" s="246">
        <v>450</v>
      </c>
      <c r="AQ242" s="246">
        <v>450</v>
      </c>
      <c r="AR242" s="246">
        <v>450</v>
      </c>
      <c r="AS242" s="246">
        <v>450</v>
      </c>
      <c r="AT242" s="246">
        <v>450</v>
      </c>
      <c r="AU242" s="246">
        <v>450</v>
      </c>
      <c r="AV242" s="246">
        <v>450</v>
      </c>
      <c r="AW242" s="246">
        <v>450</v>
      </c>
      <c r="AX242" s="246">
        <v>450</v>
      </c>
      <c r="AY242" s="246">
        <v>450</v>
      </c>
      <c r="AZ242" s="246">
        <v>450</v>
      </c>
      <c r="BA242" s="245">
        <v>5400</v>
      </c>
    </row>
    <row r="243" spans="1:53" ht="15">
      <c r="A243" s="253" t="s">
        <v>1902</v>
      </c>
      <c r="B243" s="246">
        <v>0</v>
      </c>
      <c r="C243" s="246">
        <v>0</v>
      </c>
      <c r="D243" s="246">
        <v>0</v>
      </c>
      <c r="E243" s="246">
        <v>0</v>
      </c>
      <c r="F243" s="246">
        <v>0</v>
      </c>
      <c r="G243" s="246">
        <v>0</v>
      </c>
      <c r="H243" s="246">
        <v>0</v>
      </c>
      <c r="I243" s="246">
        <v>0</v>
      </c>
      <c r="J243" s="246">
        <v>0</v>
      </c>
      <c r="K243" s="246">
        <v>0</v>
      </c>
      <c r="L243" s="246">
        <v>0</v>
      </c>
      <c r="M243" s="246">
        <v>0</v>
      </c>
      <c r="N243" s="245">
        <v>0</v>
      </c>
      <c r="O243" s="246">
        <v>0</v>
      </c>
      <c r="P243" s="246">
        <v>0</v>
      </c>
      <c r="Q243" s="246">
        <v>0</v>
      </c>
      <c r="R243" s="246">
        <v>0</v>
      </c>
      <c r="S243" s="246">
        <v>0</v>
      </c>
      <c r="T243" s="246">
        <v>0</v>
      </c>
      <c r="U243" s="246">
        <v>0</v>
      </c>
      <c r="V243" s="246">
        <v>0</v>
      </c>
      <c r="W243" s="246">
        <v>0</v>
      </c>
      <c r="X243" s="246">
        <v>0</v>
      </c>
      <c r="Y243" s="246">
        <v>0</v>
      </c>
      <c r="Z243" s="246">
        <v>0</v>
      </c>
      <c r="AA243" s="245">
        <v>0</v>
      </c>
      <c r="AB243" s="246">
        <v>0</v>
      </c>
      <c r="AC243" s="246">
        <v>0</v>
      </c>
      <c r="AD243" s="246">
        <v>0</v>
      </c>
      <c r="AE243" s="246">
        <v>0</v>
      </c>
      <c r="AF243" s="246">
        <v>0</v>
      </c>
      <c r="AG243" s="246">
        <v>0</v>
      </c>
      <c r="AH243" s="246">
        <v>0</v>
      </c>
      <c r="AI243" s="246">
        <v>0</v>
      </c>
      <c r="AJ243" s="246">
        <v>0</v>
      </c>
      <c r="AK243" s="246">
        <v>0</v>
      </c>
      <c r="AL243" s="246">
        <v>0</v>
      </c>
      <c r="AM243" s="246">
        <v>0</v>
      </c>
      <c r="AN243" s="245">
        <v>0</v>
      </c>
      <c r="AO243" s="246">
        <v>0</v>
      </c>
      <c r="AP243" s="246">
        <v>0</v>
      </c>
      <c r="AQ243" s="246">
        <v>0</v>
      </c>
      <c r="AR243" s="246">
        <v>0</v>
      </c>
      <c r="AS243" s="246">
        <v>0</v>
      </c>
      <c r="AT243" s="246">
        <v>0</v>
      </c>
      <c r="AU243" s="246">
        <v>0</v>
      </c>
      <c r="AV243" s="246">
        <v>0</v>
      </c>
      <c r="AW243" s="246">
        <v>0</v>
      </c>
      <c r="AX243" s="246">
        <v>0</v>
      </c>
      <c r="AY243" s="246">
        <v>0</v>
      </c>
      <c r="AZ243" s="246">
        <v>0</v>
      </c>
      <c r="BA243" s="245">
        <v>0</v>
      </c>
    </row>
    <row r="244" spans="1:53" ht="15">
      <c r="A244" s="253" t="s">
        <v>1903</v>
      </c>
      <c r="B244" s="246">
        <v>0</v>
      </c>
      <c r="C244" s="246">
        <v>0</v>
      </c>
      <c r="D244" s="246">
        <v>0</v>
      </c>
      <c r="E244" s="246">
        <v>0</v>
      </c>
      <c r="F244" s="246">
        <v>0</v>
      </c>
      <c r="G244" s="246">
        <v>0</v>
      </c>
      <c r="H244" s="246">
        <v>0</v>
      </c>
      <c r="I244" s="246">
        <v>0</v>
      </c>
      <c r="J244" s="246">
        <v>0</v>
      </c>
      <c r="K244" s="246">
        <v>0</v>
      </c>
      <c r="L244" s="246">
        <v>0</v>
      </c>
      <c r="M244" s="246">
        <v>0</v>
      </c>
      <c r="N244" s="245">
        <v>0</v>
      </c>
      <c r="O244" s="246">
        <v>0</v>
      </c>
      <c r="P244" s="246">
        <v>0</v>
      </c>
      <c r="Q244" s="246">
        <v>0</v>
      </c>
      <c r="R244" s="246">
        <v>0</v>
      </c>
      <c r="S244" s="246">
        <v>0</v>
      </c>
      <c r="T244" s="246">
        <v>0</v>
      </c>
      <c r="U244" s="246">
        <v>0</v>
      </c>
      <c r="V244" s="246">
        <v>0</v>
      </c>
      <c r="W244" s="246">
        <v>0</v>
      </c>
      <c r="X244" s="246">
        <v>0</v>
      </c>
      <c r="Y244" s="246">
        <v>0</v>
      </c>
      <c r="Z244" s="246">
        <v>0</v>
      </c>
      <c r="AA244" s="245">
        <v>0</v>
      </c>
      <c r="AB244" s="246">
        <v>0</v>
      </c>
      <c r="AC244" s="246">
        <v>0</v>
      </c>
      <c r="AD244" s="246">
        <v>0</v>
      </c>
      <c r="AE244" s="246">
        <v>0</v>
      </c>
      <c r="AF244" s="246">
        <v>0</v>
      </c>
      <c r="AG244" s="246">
        <v>0</v>
      </c>
      <c r="AH244" s="246">
        <v>0</v>
      </c>
      <c r="AI244" s="246">
        <v>0</v>
      </c>
      <c r="AJ244" s="246">
        <v>0</v>
      </c>
      <c r="AK244" s="246">
        <v>0</v>
      </c>
      <c r="AL244" s="246">
        <v>0</v>
      </c>
      <c r="AM244" s="246">
        <v>0</v>
      </c>
      <c r="AN244" s="245">
        <v>0</v>
      </c>
      <c r="AO244" s="246">
        <v>0</v>
      </c>
      <c r="AP244" s="246">
        <v>0</v>
      </c>
      <c r="AQ244" s="246">
        <v>0</v>
      </c>
      <c r="AR244" s="246">
        <v>0</v>
      </c>
      <c r="AS244" s="246">
        <v>0</v>
      </c>
      <c r="AT244" s="246">
        <v>0</v>
      </c>
      <c r="AU244" s="246">
        <v>0</v>
      </c>
      <c r="AV244" s="246">
        <v>0</v>
      </c>
      <c r="AW244" s="246">
        <v>0</v>
      </c>
      <c r="AX244" s="246">
        <v>0</v>
      </c>
      <c r="AY244" s="246">
        <v>0</v>
      </c>
      <c r="AZ244" s="246">
        <v>0</v>
      </c>
      <c r="BA244" s="245">
        <v>0</v>
      </c>
    </row>
    <row r="245" spans="1:53" ht="15">
      <c r="A245" s="253" t="s">
        <v>1904</v>
      </c>
      <c r="B245" s="246">
        <v>0</v>
      </c>
      <c r="C245" s="246">
        <v>0</v>
      </c>
      <c r="D245" s="246">
        <v>0</v>
      </c>
      <c r="E245" s="246">
        <v>0</v>
      </c>
      <c r="F245" s="246">
        <v>0</v>
      </c>
      <c r="G245" s="246">
        <v>0</v>
      </c>
      <c r="H245" s="246">
        <v>0</v>
      </c>
      <c r="I245" s="246">
        <v>0</v>
      </c>
      <c r="J245" s="246">
        <v>0</v>
      </c>
      <c r="K245" s="246">
        <v>0</v>
      </c>
      <c r="L245" s="246">
        <v>0</v>
      </c>
      <c r="M245" s="246">
        <v>0</v>
      </c>
      <c r="N245" s="245">
        <v>0</v>
      </c>
      <c r="O245" s="246">
        <v>0</v>
      </c>
      <c r="P245" s="246">
        <v>0</v>
      </c>
      <c r="Q245" s="246">
        <v>0</v>
      </c>
      <c r="R245" s="246">
        <v>0</v>
      </c>
      <c r="S245" s="246">
        <v>0</v>
      </c>
      <c r="T245" s="246">
        <v>0</v>
      </c>
      <c r="U245" s="246">
        <v>0</v>
      </c>
      <c r="V245" s="246">
        <v>0</v>
      </c>
      <c r="W245" s="246">
        <v>0</v>
      </c>
      <c r="X245" s="246">
        <v>0</v>
      </c>
      <c r="Y245" s="246">
        <v>0</v>
      </c>
      <c r="Z245" s="246">
        <v>0</v>
      </c>
      <c r="AA245" s="245">
        <v>0</v>
      </c>
      <c r="AB245" s="246">
        <v>0</v>
      </c>
      <c r="AC245" s="246">
        <v>0</v>
      </c>
      <c r="AD245" s="246">
        <v>0</v>
      </c>
      <c r="AE245" s="246">
        <v>0</v>
      </c>
      <c r="AF245" s="246">
        <v>0</v>
      </c>
      <c r="AG245" s="246">
        <v>0</v>
      </c>
      <c r="AH245" s="246">
        <v>0</v>
      </c>
      <c r="AI245" s="246">
        <v>0</v>
      </c>
      <c r="AJ245" s="246">
        <v>0</v>
      </c>
      <c r="AK245" s="246">
        <v>0</v>
      </c>
      <c r="AL245" s="246">
        <v>0</v>
      </c>
      <c r="AM245" s="246">
        <v>0</v>
      </c>
      <c r="AN245" s="245">
        <v>0</v>
      </c>
      <c r="AO245" s="246">
        <v>0</v>
      </c>
      <c r="AP245" s="246">
        <v>0</v>
      </c>
      <c r="AQ245" s="246">
        <v>0</v>
      </c>
      <c r="AR245" s="246">
        <v>0</v>
      </c>
      <c r="AS245" s="246">
        <v>0</v>
      </c>
      <c r="AT245" s="246">
        <v>0</v>
      </c>
      <c r="AU245" s="246">
        <v>0</v>
      </c>
      <c r="AV245" s="246">
        <v>0</v>
      </c>
      <c r="AW245" s="246">
        <v>0</v>
      </c>
      <c r="AX245" s="246">
        <v>0</v>
      </c>
      <c r="AY245" s="246">
        <v>0</v>
      </c>
      <c r="AZ245" s="246">
        <v>0</v>
      </c>
      <c r="BA245" s="245">
        <v>0</v>
      </c>
    </row>
    <row r="246" spans="1:53" ht="15">
      <c r="A246" s="253" t="s">
        <v>1905</v>
      </c>
      <c r="B246" s="246">
        <v>0</v>
      </c>
      <c r="C246" s="246">
        <v>0</v>
      </c>
      <c r="D246" s="246">
        <v>0</v>
      </c>
      <c r="E246" s="246">
        <v>0</v>
      </c>
      <c r="F246" s="246">
        <v>0</v>
      </c>
      <c r="G246" s="246">
        <v>0</v>
      </c>
      <c r="H246" s="246">
        <v>0</v>
      </c>
      <c r="I246" s="246">
        <v>0</v>
      </c>
      <c r="J246" s="246">
        <v>0</v>
      </c>
      <c r="K246" s="246">
        <v>0</v>
      </c>
      <c r="L246" s="246">
        <v>0</v>
      </c>
      <c r="M246" s="246">
        <v>0</v>
      </c>
      <c r="N246" s="245">
        <v>0</v>
      </c>
      <c r="O246" s="246">
        <v>0</v>
      </c>
      <c r="P246" s="246">
        <v>0</v>
      </c>
      <c r="Q246" s="246">
        <v>0</v>
      </c>
      <c r="R246" s="246">
        <v>0</v>
      </c>
      <c r="S246" s="246">
        <v>0</v>
      </c>
      <c r="T246" s="246">
        <v>0</v>
      </c>
      <c r="U246" s="246">
        <v>0</v>
      </c>
      <c r="V246" s="246">
        <v>0</v>
      </c>
      <c r="W246" s="246">
        <v>0</v>
      </c>
      <c r="X246" s="246">
        <v>0</v>
      </c>
      <c r="Y246" s="246">
        <v>0</v>
      </c>
      <c r="Z246" s="246">
        <v>0</v>
      </c>
      <c r="AA246" s="245">
        <v>0</v>
      </c>
      <c r="AB246" s="246">
        <v>0</v>
      </c>
      <c r="AC246" s="246">
        <v>0</v>
      </c>
      <c r="AD246" s="246">
        <v>0</v>
      </c>
      <c r="AE246" s="246">
        <v>0</v>
      </c>
      <c r="AF246" s="246">
        <v>0</v>
      </c>
      <c r="AG246" s="246">
        <v>0</v>
      </c>
      <c r="AH246" s="246">
        <v>0</v>
      </c>
      <c r="AI246" s="246">
        <v>0</v>
      </c>
      <c r="AJ246" s="246">
        <v>0</v>
      </c>
      <c r="AK246" s="246">
        <v>0</v>
      </c>
      <c r="AL246" s="246">
        <v>0</v>
      </c>
      <c r="AM246" s="246">
        <v>0</v>
      </c>
      <c r="AN246" s="245">
        <v>0</v>
      </c>
      <c r="AO246" s="246">
        <v>0</v>
      </c>
      <c r="AP246" s="246">
        <v>0</v>
      </c>
      <c r="AQ246" s="246">
        <v>0</v>
      </c>
      <c r="AR246" s="246">
        <v>0</v>
      </c>
      <c r="AS246" s="246">
        <v>0</v>
      </c>
      <c r="AT246" s="246">
        <v>0</v>
      </c>
      <c r="AU246" s="246">
        <v>0</v>
      </c>
      <c r="AV246" s="246">
        <v>0</v>
      </c>
      <c r="AW246" s="246">
        <v>0</v>
      </c>
      <c r="AX246" s="246">
        <v>0</v>
      </c>
      <c r="AY246" s="246">
        <v>0</v>
      </c>
      <c r="AZ246" s="246">
        <v>0</v>
      </c>
      <c r="BA246" s="245">
        <v>0</v>
      </c>
    </row>
    <row r="247" spans="1:53" ht="15">
      <c r="A247" s="253" t="s">
        <v>1906</v>
      </c>
      <c r="B247" s="246">
        <v>0</v>
      </c>
      <c r="C247" s="246">
        <v>0</v>
      </c>
      <c r="D247" s="246">
        <v>0</v>
      </c>
      <c r="E247" s="246">
        <v>0</v>
      </c>
      <c r="F247" s="246">
        <v>0</v>
      </c>
      <c r="G247" s="246">
        <v>0</v>
      </c>
      <c r="H247" s="246">
        <v>0</v>
      </c>
      <c r="I247" s="246">
        <v>0</v>
      </c>
      <c r="J247" s="246">
        <v>0</v>
      </c>
      <c r="K247" s="246">
        <v>0</v>
      </c>
      <c r="L247" s="246">
        <v>0</v>
      </c>
      <c r="M247" s="246">
        <v>0</v>
      </c>
      <c r="N247" s="245">
        <v>0</v>
      </c>
      <c r="O247" s="246">
        <v>0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6">
        <v>0</v>
      </c>
      <c r="X247" s="246">
        <v>0</v>
      </c>
      <c r="Y247" s="246">
        <v>0</v>
      </c>
      <c r="Z247" s="246">
        <v>0</v>
      </c>
      <c r="AA247" s="245">
        <v>0</v>
      </c>
      <c r="AB247" s="246">
        <v>0</v>
      </c>
      <c r="AC247" s="246">
        <v>0</v>
      </c>
      <c r="AD247" s="246">
        <v>0</v>
      </c>
      <c r="AE247" s="246">
        <v>0</v>
      </c>
      <c r="AF247" s="246">
        <v>0</v>
      </c>
      <c r="AG247" s="246">
        <v>0</v>
      </c>
      <c r="AH247" s="246">
        <v>0</v>
      </c>
      <c r="AI247" s="246">
        <v>0</v>
      </c>
      <c r="AJ247" s="246">
        <v>0</v>
      </c>
      <c r="AK247" s="246">
        <v>0</v>
      </c>
      <c r="AL247" s="246">
        <v>0</v>
      </c>
      <c r="AM247" s="246">
        <v>0</v>
      </c>
      <c r="AN247" s="245">
        <v>0</v>
      </c>
      <c r="AO247" s="246">
        <v>0</v>
      </c>
      <c r="AP247" s="246">
        <v>0</v>
      </c>
      <c r="AQ247" s="246">
        <v>0</v>
      </c>
      <c r="AR247" s="246">
        <v>0</v>
      </c>
      <c r="AS247" s="246">
        <v>0</v>
      </c>
      <c r="AT247" s="246">
        <v>0</v>
      </c>
      <c r="AU247" s="246">
        <v>0</v>
      </c>
      <c r="AV247" s="246">
        <v>0</v>
      </c>
      <c r="AW247" s="246">
        <v>0</v>
      </c>
      <c r="AX247" s="246">
        <v>0</v>
      </c>
      <c r="AY247" s="246">
        <v>0</v>
      </c>
      <c r="AZ247" s="246">
        <v>0</v>
      </c>
      <c r="BA247" s="245">
        <v>0</v>
      </c>
    </row>
    <row r="248" spans="1:53" ht="15">
      <c r="A248" s="253" t="s">
        <v>1907</v>
      </c>
      <c r="B248" s="246">
        <v>0</v>
      </c>
      <c r="C248" s="246">
        <v>0</v>
      </c>
      <c r="D248" s="246">
        <v>0</v>
      </c>
      <c r="E248" s="246">
        <v>1200</v>
      </c>
      <c r="F248" s="246">
        <v>0</v>
      </c>
      <c r="G248" s="246">
        <v>0</v>
      </c>
      <c r="H248" s="246">
        <v>0</v>
      </c>
      <c r="I248" s="246">
        <v>0</v>
      </c>
      <c r="J248" s="246">
        <v>0</v>
      </c>
      <c r="K248" s="246">
        <v>0</v>
      </c>
      <c r="L248" s="246">
        <v>0</v>
      </c>
      <c r="M248" s="246">
        <v>0</v>
      </c>
      <c r="N248" s="245">
        <v>1200</v>
      </c>
      <c r="O248" s="246">
        <v>0</v>
      </c>
      <c r="P248" s="246">
        <v>0</v>
      </c>
      <c r="Q248" s="246">
        <v>0</v>
      </c>
      <c r="R248" s="246">
        <v>0</v>
      </c>
      <c r="S248" s="246">
        <v>0</v>
      </c>
      <c r="T248" s="246">
        <v>0</v>
      </c>
      <c r="U248" s="246">
        <v>0</v>
      </c>
      <c r="V248" s="246">
        <v>0</v>
      </c>
      <c r="W248" s="246">
        <v>0</v>
      </c>
      <c r="X248" s="246">
        <v>0</v>
      </c>
      <c r="Y248" s="246">
        <v>0</v>
      </c>
      <c r="Z248" s="246">
        <v>0</v>
      </c>
      <c r="AA248" s="245">
        <v>0</v>
      </c>
      <c r="AB248" s="246">
        <v>0</v>
      </c>
      <c r="AC248" s="246">
        <v>0</v>
      </c>
      <c r="AD248" s="246">
        <v>0</v>
      </c>
      <c r="AE248" s="246">
        <v>0</v>
      </c>
      <c r="AF248" s="246">
        <v>0</v>
      </c>
      <c r="AG248" s="246">
        <v>0</v>
      </c>
      <c r="AH248" s="246">
        <v>0</v>
      </c>
      <c r="AI248" s="246">
        <v>0</v>
      </c>
      <c r="AJ248" s="246">
        <v>0</v>
      </c>
      <c r="AK248" s="246">
        <v>0</v>
      </c>
      <c r="AL248" s="246">
        <v>0</v>
      </c>
      <c r="AM248" s="246">
        <v>0</v>
      </c>
      <c r="AN248" s="245">
        <v>0</v>
      </c>
      <c r="AO248" s="246">
        <v>0</v>
      </c>
      <c r="AP248" s="246">
        <v>0</v>
      </c>
      <c r="AQ248" s="246">
        <v>0</v>
      </c>
      <c r="AR248" s="246">
        <v>0</v>
      </c>
      <c r="AS248" s="246">
        <v>0</v>
      </c>
      <c r="AT248" s="246">
        <v>0</v>
      </c>
      <c r="AU248" s="246">
        <v>0</v>
      </c>
      <c r="AV248" s="246">
        <v>0</v>
      </c>
      <c r="AW248" s="246">
        <v>0</v>
      </c>
      <c r="AX248" s="246">
        <v>0</v>
      </c>
      <c r="AY248" s="246">
        <v>0</v>
      </c>
      <c r="AZ248" s="246">
        <v>0</v>
      </c>
      <c r="BA248" s="245">
        <v>0</v>
      </c>
    </row>
    <row r="249" spans="1:53" ht="15">
      <c r="A249" s="253" t="s">
        <v>1908</v>
      </c>
      <c r="B249" s="246">
        <v>0</v>
      </c>
      <c r="C249" s="246">
        <v>0</v>
      </c>
      <c r="D249" s="246">
        <v>0</v>
      </c>
      <c r="E249" s="246">
        <v>0</v>
      </c>
      <c r="F249" s="246">
        <v>0</v>
      </c>
      <c r="G249" s="246">
        <v>0</v>
      </c>
      <c r="H249" s="246">
        <v>0</v>
      </c>
      <c r="I249" s="246">
        <v>0</v>
      </c>
      <c r="J249" s="246">
        <v>0</v>
      </c>
      <c r="K249" s="246">
        <v>0</v>
      </c>
      <c r="L249" s="246">
        <v>0</v>
      </c>
      <c r="M249" s="246">
        <v>0</v>
      </c>
      <c r="N249" s="245">
        <v>0</v>
      </c>
      <c r="O249" s="246">
        <v>0</v>
      </c>
      <c r="P249" s="246">
        <v>0</v>
      </c>
      <c r="Q249" s="246">
        <v>0</v>
      </c>
      <c r="R249" s="246">
        <v>0</v>
      </c>
      <c r="S249" s="246">
        <v>0</v>
      </c>
      <c r="T249" s="246">
        <v>0</v>
      </c>
      <c r="U249" s="246">
        <v>0</v>
      </c>
      <c r="V249" s="246">
        <v>0</v>
      </c>
      <c r="W249" s="246">
        <v>0</v>
      </c>
      <c r="X249" s="246">
        <v>0</v>
      </c>
      <c r="Y249" s="246">
        <v>0</v>
      </c>
      <c r="Z249" s="246">
        <v>0</v>
      </c>
      <c r="AA249" s="245">
        <v>0</v>
      </c>
      <c r="AB249" s="246">
        <v>1600</v>
      </c>
      <c r="AC249" s="246">
        <v>1600</v>
      </c>
      <c r="AD249" s="246">
        <v>1600</v>
      </c>
      <c r="AE249" s="246">
        <v>1600</v>
      </c>
      <c r="AF249" s="246">
        <v>1600</v>
      </c>
      <c r="AG249" s="246">
        <v>1600</v>
      </c>
      <c r="AH249" s="246">
        <v>1600</v>
      </c>
      <c r="AI249" s="246">
        <v>1600</v>
      </c>
      <c r="AJ249" s="246">
        <v>1600</v>
      </c>
      <c r="AK249" s="246">
        <v>1600</v>
      </c>
      <c r="AL249" s="246">
        <v>1600</v>
      </c>
      <c r="AM249" s="246">
        <v>1600</v>
      </c>
      <c r="AN249" s="245">
        <v>19200</v>
      </c>
      <c r="AO249" s="246">
        <v>0</v>
      </c>
      <c r="AP249" s="246">
        <v>0</v>
      </c>
      <c r="AQ249" s="246">
        <v>0</v>
      </c>
      <c r="AR249" s="246">
        <v>0</v>
      </c>
      <c r="AS249" s="246">
        <v>0</v>
      </c>
      <c r="AT249" s="246">
        <v>0</v>
      </c>
      <c r="AU249" s="246">
        <v>0</v>
      </c>
      <c r="AV249" s="246">
        <v>0</v>
      </c>
      <c r="AW249" s="246">
        <v>0</v>
      </c>
      <c r="AX249" s="246">
        <v>0</v>
      </c>
      <c r="AY249" s="246">
        <v>0</v>
      </c>
      <c r="AZ249" s="246">
        <v>0</v>
      </c>
      <c r="BA249" s="245">
        <v>0</v>
      </c>
    </row>
    <row r="250" spans="1:53" ht="15">
      <c r="A250" s="253" t="s">
        <v>1909</v>
      </c>
      <c r="B250" s="246">
        <v>0</v>
      </c>
      <c r="C250" s="246">
        <v>0</v>
      </c>
      <c r="D250" s="246">
        <v>0</v>
      </c>
      <c r="E250" s="246">
        <v>0</v>
      </c>
      <c r="F250" s="246">
        <v>0</v>
      </c>
      <c r="G250" s="246">
        <v>0</v>
      </c>
      <c r="H250" s="246">
        <v>0</v>
      </c>
      <c r="I250" s="246">
        <v>0</v>
      </c>
      <c r="J250" s="246">
        <v>0</v>
      </c>
      <c r="K250" s="246">
        <v>0</v>
      </c>
      <c r="L250" s="246">
        <v>0</v>
      </c>
      <c r="M250" s="246">
        <v>0</v>
      </c>
      <c r="N250" s="245">
        <v>0</v>
      </c>
      <c r="O250" s="246">
        <v>0</v>
      </c>
      <c r="P250" s="246">
        <v>0</v>
      </c>
      <c r="Q250" s="246">
        <v>0</v>
      </c>
      <c r="R250" s="246">
        <v>0</v>
      </c>
      <c r="S250" s="246">
        <v>0</v>
      </c>
      <c r="T250" s="246">
        <v>0</v>
      </c>
      <c r="U250" s="246">
        <v>0</v>
      </c>
      <c r="V250" s="246">
        <v>0</v>
      </c>
      <c r="W250" s="246">
        <v>0</v>
      </c>
      <c r="X250" s="246">
        <v>0</v>
      </c>
      <c r="Y250" s="246">
        <v>0</v>
      </c>
      <c r="Z250" s="246">
        <v>0</v>
      </c>
      <c r="AA250" s="245">
        <v>0</v>
      </c>
      <c r="AB250" s="246">
        <v>0</v>
      </c>
      <c r="AC250" s="246">
        <v>0</v>
      </c>
      <c r="AD250" s="246">
        <v>0</v>
      </c>
      <c r="AE250" s="246">
        <v>0</v>
      </c>
      <c r="AF250" s="246">
        <v>0</v>
      </c>
      <c r="AG250" s="246">
        <v>0</v>
      </c>
      <c r="AH250" s="246">
        <v>0</v>
      </c>
      <c r="AI250" s="246">
        <v>0</v>
      </c>
      <c r="AJ250" s="246">
        <v>0</v>
      </c>
      <c r="AK250" s="246">
        <v>0</v>
      </c>
      <c r="AL250" s="246">
        <v>0</v>
      </c>
      <c r="AM250" s="246">
        <v>0</v>
      </c>
      <c r="AN250" s="245">
        <v>0</v>
      </c>
      <c r="AO250" s="246">
        <v>0</v>
      </c>
      <c r="AP250" s="246">
        <v>0</v>
      </c>
      <c r="AQ250" s="246">
        <v>0</v>
      </c>
      <c r="AR250" s="246">
        <v>0</v>
      </c>
      <c r="AS250" s="246">
        <v>0</v>
      </c>
      <c r="AT250" s="246">
        <v>0</v>
      </c>
      <c r="AU250" s="246">
        <v>0</v>
      </c>
      <c r="AV250" s="246">
        <v>0</v>
      </c>
      <c r="AW250" s="246">
        <v>0</v>
      </c>
      <c r="AX250" s="246">
        <v>0</v>
      </c>
      <c r="AY250" s="246">
        <v>0</v>
      </c>
      <c r="AZ250" s="246">
        <v>0</v>
      </c>
      <c r="BA250" s="245">
        <v>0</v>
      </c>
    </row>
    <row r="251" spans="1:53" ht="15">
      <c r="A251" s="253" t="s">
        <v>1910</v>
      </c>
      <c r="B251" s="246">
        <v>0</v>
      </c>
      <c r="C251" s="246">
        <v>0</v>
      </c>
      <c r="D251" s="246">
        <v>0</v>
      </c>
      <c r="E251" s="246">
        <v>0</v>
      </c>
      <c r="F251" s="246">
        <v>0</v>
      </c>
      <c r="G251" s="246">
        <v>0</v>
      </c>
      <c r="H251" s="246">
        <v>0</v>
      </c>
      <c r="I251" s="246">
        <v>0</v>
      </c>
      <c r="J251" s="246">
        <v>0</v>
      </c>
      <c r="K251" s="246">
        <v>0</v>
      </c>
      <c r="L251" s="246">
        <v>0</v>
      </c>
      <c r="M251" s="246">
        <v>0</v>
      </c>
      <c r="N251" s="245">
        <v>0</v>
      </c>
      <c r="O251" s="246">
        <v>0</v>
      </c>
      <c r="P251" s="246">
        <v>0</v>
      </c>
      <c r="Q251" s="246">
        <v>0</v>
      </c>
      <c r="R251" s="246">
        <v>0</v>
      </c>
      <c r="S251" s="246">
        <v>0</v>
      </c>
      <c r="T251" s="246">
        <v>0</v>
      </c>
      <c r="U251" s="246">
        <v>0</v>
      </c>
      <c r="V251" s="246">
        <v>0</v>
      </c>
      <c r="W251" s="246">
        <v>0</v>
      </c>
      <c r="X251" s="246">
        <v>0</v>
      </c>
      <c r="Y251" s="246">
        <v>0</v>
      </c>
      <c r="Z251" s="246">
        <v>0</v>
      </c>
      <c r="AA251" s="245">
        <v>0</v>
      </c>
      <c r="AB251" s="246">
        <v>0</v>
      </c>
      <c r="AC251" s="246">
        <v>0</v>
      </c>
      <c r="AD251" s="246">
        <v>0</v>
      </c>
      <c r="AE251" s="246">
        <v>0</v>
      </c>
      <c r="AF251" s="246">
        <v>0</v>
      </c>
      <c r="AG251" s="246">
        <v>0</v>
      </c>
      <c r="AH251" s="246">
        <v>0</v>
      </c>
      <c r="AI251" s="246">
        <v>0</v>
      </c>
      <c r="AJ251" s="246">
        <v>0</v>
      </c>
      <c r="AK251" s="246">
        <v>0</v>
      </c>
      <c r="AL251" s="246">
        <v>0</v>
      </c>
      <c r="AM251" s="246">
        <v>0</v>
      </c>
      <c r="AN251" s="245">
        <v>0</v>
      </c>
      <c r="AO251" s="246">
        <v>0</v>
      </c>
      <c r="AP251" s="246">
        <v>0</v>
      </c>
      <c r="AQ251" s="246">
        <v>0</v>
      </c>
      <c r="AR251" s="246">
        <v>0</v>
      </c>
      <c r="AS251" s="246">
        <v>0</v>
      </c>
      <c r="AT251" s="246">
        <v>0</v>
      </c>
      <c r="AU251" s="246">
        <v>0</v>
      </c>
      <c r="AV251" s="246">
        <v>0</v>
      </c>
      <c r="AW251" s="246">
        <v>0</v>
      </c>
      <c r="AX251" s="246">
        <v>0</v>
      </c>
      <c r="AY251" s="246">
        <v>0</v>
      </c>
      <c r="AZ251" s="246">
        <v>0</v>
      </c>
      <c r="BA251" s="245">
        <v>0</v>
      </c>
    </row>
    <row r="252" spans="1:53" ht="15">
      <c r="A252" s="253" t="s">
        <v>1911</v>
      </c>
      <c r="B252" s="246">
        <v>0</v>
      </c>
      <c r="C252" s="246">
        <v>0</v>
      </c>
      <c r="D252" s="246">
        <v>0</v>
      </c>
      <c r="E252" s="246">
        <v>0</v>
      </c>
      <c r="F252" s="246">
        <v>0</v>
      </c>
      <c r="G252" s="246">
        <v>0</v>
      </c>
      <c r="H252" s="246">
        <v>0</v>
      </c>
      <c r="I252" s="246">
        <v>0</v>
      </c>
      <c r="J252" s="246">
        <v>0</v>
      </c>
      <c r="K252" s="246">
        <v>0</v>
      </c>
      <c r="L252" s="246">
        <v>0</v>
      </c>
      <c r="M252" s="246">
        <v>0</v>
      </c>
      <c r="N252" s="245">
        <v>0</v>
      </c>
      <c r="O252" s="246">
        <v>0</v>
      </c>
      <c r="P252" s="246">
        <v>0</v>
      </c>
      <c r="Q252" s="246">
        <v>0</v>
      </c>
      <c r="R252" s="246">
        <v>0</v>
      </c>
      <c r="S252" s="246">
        <v>0</v>
      </c>
      <c r="T252" s="246">
        <v>0</v>
      </c>
      <c r="U252" s="246">
        <v>0</v>
      </c>
      <c r="V252" s="246">
        <v>0</v>
      </c>
      <c r="W252" s="246">
        <v>0</v>
      </c>
      <c r="X252" s="246">
        <v>0</v>
      </c>
      <c r="Y252" s="246">
        <v>0</v>
      </c>
      <c r="Z252" s="246">
        <v>0</v>
      </c>
      <c r="AA252" s="245">
        <v>0</v>
      </c>
      <c r="AB252" s="246">
        <v>0</v>
      </c>
      <c r="AC252" s="246">
        <v>0</v>
      </c>
      <c r="AD252" s="246">
        <v>0</v>
      </c>
      <c r="AE252" s="246">
        <v>0</v>
      </c>
      <c r="AF252" s="246">
        <v>0</v>
      </c>
      <c r="AG252" s="246">
        <v>0</v>
      </c>
      <c r="AH252" s="246">
        <v>0</v>
      </c>
      <c r="AI252" s="246">
        <v>0</v>
      </c>
      <c r="AJ252" s="246">
        <v>0</v>
      </c>
      <c r="AK252" s="246">
        <v>0</v>
      </c>
      <c r="AL252" s="246">
        <v>0</v>
      </c>
      <c r="AM252" s="246">
        <v>0</v>
      </c>
      <c r="AN252" s="245">
        <v>0</v>
      </c>
      <c r="AO252" s="246">
        <v>0</v>
      </c>
      <c r="AP252" s="246">
        <v>0</v>
      </c>
      <c r="AQ252" s="246">
        <v>0</v>
      </c>
      <c r="AR252" s="246">
        <v>0</v>
      </c>
      <c r="AS252" s="246">
        <v>0</v>
      </c>
      <c r="AT252" s="246">
        <v>0</v>
      </c>
      <c r="AU252" s="246">
        <v>0</v>
      </c>
      <c r="AV252" s="246">
        <v>0</v>
      </c>
      <c r="AW252" s="246">
        <v>0</v>
      </c>
      <c r="AX252" s="246">
        <v>0</v>
      </c>
      <c r="AY252" s="246">
        <v>0</v>
      </c>
      <c r="AZ252" s="246">
        <v>0</v>
      </c>
      <c r="BA252" s="245">
        <v>0</v>
      </c>
    </row>
    <row r="253" spans="1:53" ht="15">
      <c r="A253" s="253" t="s">
        <v>1912</v>
      </c>
      <c r="B253" s="246">
        <v>8808</v>
      </c>
      <c r="C253" s="246">
        <v>8808</v>
      </c>
      <c r="D253" s="246">
        <v>8808</v>
      </c>
      <c r="E253" s="246">
        <v>8808</v>
      </c>
      <c r="F253" s="246">
        <v>8808</v>
      </c>
      <c r="G253" s="246">
        <v>8963</v>
      </c>
      <c r="H253" s="246">
        <v>8808</v>
      </c>
      <c r="I253" s="246">
        <v>8808</v>
      </c>
      <c r="J253" s="246">
        <v>8809</v>
      </c>
      <c r="K253" s="246">
        <v>8809</v>
      </c>
      <c r="L253" s="246">
        <v>8809</v>
      </c>
      <c r="M253" s="246">
        <v>8964</v>
      </c>
      <c r="N253" s="245">
        <v>106010</v>
      </c>
      <c r="O253" s="246">
        <v>7421.4999999999991</v>
      </c>
      <c r="P253" s="246">
        <v>7421.4999999999991</v>
      </c>
      <c r="Q253" s="246">
        <v>7421.4999999999991</v>
      </c>
      <c r="R253" s="246">
        <v>7421.4999999999991</v>
      </c>
      <c r="S253" s="246">
        <v>7421.4999999999991</v>
      </c>
      <c r="T253" s="246">
        <v>7421.4999999999991</v>
      </c>
      <c r="U253" s="246">
        <v>7421.4999999999991</v>
      </c>
      <c r="V253" s="246">
        <v>7421.4999999999991</v>
      </c>
      <c r="W253" s="246">
        <v>7421.4999999999991</v>
      </c>
      <c r="X253" s="246">
        <v>7421.4999999999991</v>
      </c>
      <c r="Y253" s="246">
        <v>7421.4999999999991</v>
      </c>
      <c r="Z253" s="246">
        <v>7421.4999999999991</v>
      </c>
      <c r="AA253" s="245">
        <v>89057.999999999985</v>
      </c>
      <c r="AB253" s="246">
        <v>34810.995599999995</v>
      </c>
      <c r="AC253" s="246">
        <v>30061.570299999999</v>
      </c>
      <c r="AD253" s="246">
        <v>30290.4666</v>
      </c>
      <c r="AE253" s="246">
        <v>30233.768500000002</v>
      </c>
      <c r="AF253" s="246">
        <v>31079.468100000002</v>
      </c>
      <c r="AG253" s="246">
        <v>32938.831100000003</v>
      </c>
      <c r="AH253" s="246">
        <v>30631.366700000006</v>
      </c>
      <c r="AI253" s="246">
        <v>29885.688600000001</v>
      </c>
      <c r="AJ253" s="246">
        <v>29525.509999999995</v>
      </c>
      <c r="AK253" s="246">
        <v>29460.797200000001</v>
      </c>
      <c r="AL253" s="246">
        <v>29542.2281</v>
      </c>
      <c r="AM253" s="246">
        <v>30153.691900000005</v>
      </c>
      <c r="AN253" s="245">
        <v>368614.38269999996</v>
      </c>
      <c r="AO253" s="246">
        <v>8956.880000000001</v>
      </c>
      <c r="AP253" s="246">
        <v>8209.52</v>
      </c>
      <c r="AQ253" s="246">
        <v>7311.59</v>
      </c>
      <c r="AR253" s="246">
        <v>7469.98</v>
      </c>
      <c r="AS253" s="246">
        <v>7652.66</v>
      </c>
      <c r="AT253" s="246">
        <v>7652.66</v>
      </c>
      <c r="AU253" s="246">
        <v>7432.27</v>
      </c>
      <c r="AV253" s="246">
        <v>7476.68</v>
      </c>
      <c r="AW253" s="246">
        <v>7249.08</v>
      </c>
      <c r="AX253" s="246">
        <v>7218.21</v>
      </c>
      <c r="AY253" s="246">
        <v>7202.73</v>
      </c>
      <c r="AZ253" s="246">
        <v>7244.46</v>
      </c>
      <c r="BA253" s="245">
        <v>91076.72</v>
      </c>
    </row>
    <row r="254" spans="1:53" ht="15">
      <c r="A254" s="253" t="s">
        <v>1913</v>
      </c>
      <c r="B254" s="246">
        <v>0</v>
      </c>
      <c r="C254" s="246">
        <v>0</v>
      </c>
      <c r="D254" s="246">
        <v>0</v>
      </c>
      <c r="E254" s="246">
        <v>0</v>
      </c>
      <c r="F254" s="246">
        <v>0</v>
      </c>
      <c r="G254" s="246">
        <v>0</v>
      </c>
      <c r="H254" s="246">
        <v>0</v>
      </c>
      <c r="I254" s="246">
        <v>0</v>
      </c>
      <c r="J254" s="246">
        <v>0</v>
      </c>
      <c r="K254" s="246">
        <v>0</v>
      </c>
      <c r="L254" s="246">
        <v>0</v>
      </c>
      <c r="M254" s="246">
        <v>0</v>
      </c>
      <c r="N254" s="245">
        <v>0</v>
      </c>
      <c r="O254" s="246">
        <v>0</v>
      </c>
      <c r="P254" s="246">
        <v>0</v>
      </c>
      <c r="Q254" s="246">
        <v>0</v>
      </c>
      <c r="R254" s="246">
        <v>0</v>
      </c>
      <c r="S254" s="246">
        <v>0</v>
      </c>
      <c r="T254" s="246">
        <v>0</v>
      </c>
      <c r="U254" s="246">
        <v>0</v>
      </c>
      <c r="V254" s="246">
        <v>0</v>
      </c>
      <c r="W254" s="246">
        <v>0</v>
      </c>
      <c r="X254" s="246">
        <v>0</v>
      </c>
      <c r="Y254" s="246">
        <v>0</v>
      </c>
      <c r="Z254" s="246">
        <v>0</v>
      </c>
      <c r="AA254" s="245">
        <v>0</v>
      </c>
      <c r="AB254" s="246">
        <v>0</v>
      </c>
      <c r="AC254" s="246">
        <v>0</v>
      </c>
      <c r="AD254" s="246">
        <v>0</v>
      </c>
      <c r="AE254" s="246">
        <v>0</v>
      </c>
      <c r="AF254" s="246">
        <v>0</v>
      </c>
      <c r="AG254" s="246">
        <v>0</v>
      </c>
      <c r="AH254" s="246">
        <v>0</v>
      </c>
      <c r="AI254" s="246">
        <v>0</v>
      </c>
      <c r="AJ254" s="246">
        <v>0</v>
      </c>
      <c r="AK254" s="246">
        <v>0</v>
      </c>
      <c r="AL254" s="246">
        <v>0</v>
      </c>
      <c r="AM254" s="246">
        <v>0</v>
      </c>
      <c r="AN254" s="245">
        <v>0</v>
      </c>
      <c r="AO254" s="246">
        <v>0</v>
      </c>
      <c r="AP254" s="246">
        <v>0</v>
      </c>
      <c r="AQ254" s="246">
        <v>0</v>
      </c>
      <c r="AR254" s="246">
        <v>0</v>
      </c>
      <c r="AS254" s="246">
        <v>0</v>
      </c>
      <c r="AT254" s="246">
        <v>0</v>
      </c>
      <c r="AU254" s="246">
        <v>0</v>
      </c>
      <c r="AV254" s="246">
        <v>0</v>
      </c>
      <c r="AW254" s="246">
        <v>0</v>
      </c>
      <c r="AX254" s="246">
        <v>0</v>
      </c>
      <c r="AY254" s="246">
        <v>0</v>
      </c>
      <c r="AZ254" s="246">
        <v>0</v>
      </c>
      <c r="BA254" s="245">
        <v>0</v>
      </c>
    </row>
    <row r="255" spans="1:53" ht="15">
      <c r="A255" s="253" t="s">
        <v>1914</v>
      </c>
      <c r="B255" s="246">
        <v>0</v>
      </c>
      <c r="C255" s="246">
        <v>0</v>
      </c>
      <c r="D255" s="246">
        <v>0</v>
      </c>
      <c r="E255" s="246">
        <v>0</v>
      </c>
      <c r="F255" s="246">
        <v>0</v>
      </c>
      <c r="G255" s="246">
        <v>0</v>
      </c>
      <c r="H255" s="246">
        <v>0</v>
      </c>
      <c r="I255" s="246">
        <v>0</v>
      </c>
      <c r="J255" s="246">
        <v>0</v>
      </c>
      <c r="K255" s="246">
        <v>0</v>
      </c>
      <c r="L255" s="246">
        <v>0</v>
      </c>
      <c r="M255" s="246">
        <v>0</v>
      </c>
      <c r="N255" s="245">
        <v>0</v>
      </c>
      <c r="O255" s="246">
        <v>0</v>
      </c>
      <c r="P255" s="246">
        <v>0</v>
      </c>
      <c r="Q255" s="246">
        <v>0</v>
      </c>
      <c r="R255" s="246">
        <v>0</v>
      </c>
      <c r="S255" s="246">
        <v>0</v>
      </c>
      <c r="T255" s="246">
        <v>0</v>
      </c>
      <c r="U255" s="246">
        <v>0</v>
      </c>
      <c r="V255" s="246">
        <v>0</v>
      </c>
      <c r="W255" s="246">
        <v>0</v>
      </c>
      <c r="X255" s="246">
        <v>0</v>
      </c>
      <c r="Y255" s="246">
        <v>0</v>
      </c>
      <c r="Z255" s="246">
        <v>0</v>
      </c>
      <c r="AA255" s="245">
        <v>0</v>
      </c>
      <c r="AB255" s="246">
        <v>0</v>
      </c>
      <c r="AC255" s="246">
        <v>0</v>
      </c>
      <c r="AD255" s="246">
        <v>0</v>
      </c>
      <c r="AE255" s="246">
        <v>0</v>
      </c>
      <c r="AF255" s="246">
        <v>0</v>
      </c>
      <c r="AG255" s="246">
        <v>0</v>
      </c>
      <c r="AH255" s="246">
        <v>0</v>
      </c>
      <c r="AI255" s="246">
        <v>0</v>
      </c>
      <c r="AJ255" s="246">
        <v>0</v>
      </c>
      <c r="AK255" s="246">
        <v>0</v>
      </c>
      <c r="AL255" s="246">
        <v>0</v>
      </c>
      <c r="AM255" s="246">
        <v>0</v>
      </c>
      <c r="AN255" s="245">
        <v>0</v>
      </c>
      <c r="AO255" s="246">
        <v>0</v>
      </c>
      <c r="AP255" s="246">
        <v>0</v>
      </c>
      <c r="AQ255" s="246">
        <v>0</v>
      </c>
      <c r="AR255" s="246">
        <v>0</v>
      </c>
      <c r="AS255" s="246">
        <v>0</v>
      </c>
      <c r="AT255" s="246">
        <v>0</v>
      </c>
      <c r="AU255" s="246">
        <v>0</v>
      </c>
      <c r="AV255" s="246">
        <v>0</v>
      </c>
      <c r="AW255" s="246">
        <v>0</v>
      </c>
      <c r="AX255" s="246">
        <v>0</v>
      </c>
      <c r="AY255" s="246">
        <v>0</v>
      </c>
      <c r="AZ255" s="246">
        <v>0</v>
      </c>
      <c r="BA255" s="245">
        <v>0</v>
      </c>
    </row>
    <row r="256" spans="1:53" ht="15">
      <c r="A256" s="253" t="s">
        <v>1915</v>
      </c>
      <c r="B256" s="246">
        <v>0</v>
      </c>
      <c r="C256" s="246">
        <v>0</v>
      </c>
      <c r="D256" s="246">
        <v>0</v>
      </c>
      <c r="E256" s="246">
        <v>0</v>
      </c>
      <c r="F256" s="246">
        <v>0</v>
      </c>
      <c r="G256" s="246">
        <v>0</v>
      </c>
      <c r="H256" s="246">
        <v>0</v>
      </c>
      <c r="I256" s="246">
        <v>0</v>
      </c>
      <c r="J256" s="246">
        <v>0</v>
      </c>
      <c r="K256" s="246">
        <v>0</v>
      </c>
      <c r="L256" s="246">
        <v>0</v>
      </c>
      <c r="M256" s="246">
        <v>0</v>
      </c>
      <c r="N256" s="245">
        <v>0</v>
      </c>
      <c r="O256" s="246">
        <v>0</v>
      </c>
      <c r="P256" s="246">
        <v>0</v>
      </c>
      <c r="Q256" s="246">
        <v>0</v>
      </c>
      <c r="R256" s="246">
        <v>0</v>
      </c>
      <c r="S256" s="246">
        <v>0</v>
      </c>
      <c r="T256" s="246">
        <v>0</v>
      </c>
      <c r="U256" s="246">
        <v>0</v>
      </c>
      <c r="V256" s="246">
        <v>0</v>
      </c>
      <c r="W256" s="246">
        <v>0</v>
      </c>
      <c r="X256" s="246">
        <v>0</v>
      </c>
      <c r="Y256" s="246">
        <v>0</v>
      </c>
      <c r="Z256" s="246">
        <v>0</v>
      </c>
      <c r="AA256" s="245">
        <v>0</v>
      </c>
      <c r="AB256" s="246">
        <v>0</v>
      </c>
      <c r="AC256" s="246">
        <v>0</v>
      </c>
      <c r="AD256" s="246">
        <v>0</v>
      </c>
      <c r="AE256" s="246">
        <v>0</v>
      </c>
      <c r="AF256" s="246">
        <v>0</v>
      </c>
      <c r="AG256" s="246">
        <v>0</v>
      </c>
      <c r="AH256" s="246">
        <v>0</v>
      </c>
      <c r="AI256" s="246">
        <v>0</v>
      </c>
      <c r="AJ256" s="246">
        <v>0</v>
      </c>
      <c r="AK256" s="246">
        <v>0</v>
      </c>
      <c r="AL256" s="246">
        <v>0</v>
      </c>
      <c r="AM256" s="246">
        <v>0</v>
      </c>
      <c r="AN256" s="245">
        <v>0</v>
      </c>
      <c r="AO256" s="246">
        <v>0</v>
      </c>
      <c r="AP256" s="246">
        <v>0</v>
      </c>
      <c r="AQ256" s="246">
        <v>0</v>
      </c>
      <c r="AR256" s="246">
        <v>0</v>
      </c>
      <c r="AS256" s="246">
        <v>0</v>
      </c>
      <c r="AT256" s="246">
        <v>0</v>
      </c>
      <c r="AU256" s="246">
        <v>0</v>
      </c>
      <c r="AV256" s="246">
        <v>0</v>
      </c>
      <c r="AW256" s="246">
        <v>0</v>
      </c>
      <c r="AX256" s="246">
        <v>0</v>
      </c>
      <c r="AY256" s="246">
        <v>0</v>
      </c>
      <c r="AZ256" s="246">
        <v>0</v>
      </c>
      <c r="BA256" s="245">
        <v>0</v>
      </c>
    </row>
    <row r="257" spans="1:53" ht="15">
      <c r="A257" s="253" t="s">
        <v>1916</v>
      </c>
      <c r="B257" s="246">
        <v>0</v>
      </c>
      <c r="C257" s="246">
        <v>0</v>
      </c>
      <c r="D257" s="246">
        <v>0</v>
      </c>
      <c r="E257" s="246">
        <v>0</v>
      </c>
      <c r="F257" s="246">
        <v>0</v>
      </c>
      <c r="G257" s="246">
        <v>0</v>
      </c>
      <c r="H257" s="246">
        <v>0</v>
      </c>
      <c r="I257" s="246">
        <v>0</v>
      </c>
      <c r="J257" s="246">
        <v>0</v>
      </c>
      <c r="K257" s="246">
        <v>0</v>
      </c>
      <c r="L257" s="246">
        <v>0</v>
      </c>
      <c r="M257" s="246">
        <v>0</v>
      </c>
      <c r="N257" s="245">
        <v>0</v>
      </c>
      <c r="O257" s="246">
        <v>0</v>
      </c>
      <c r="P257" s="246">
        <v>0</v>
      </c>
      <c r="Q257" s="246">
        <v>0</v>
      </c>
      <c r="R257" s="246">
        <v>0</v>
      </c>
      <c r="S257" s="246">
        <v>0</v>
      </c>
      <c r="T257" s="246">
        <v>0</v>
      </c>
      <c r="U257" s="246">
        <v>0</v>
      </c>
      <c r="V257" s="246">
        <v>0</v>
      </c>
      <c r="W257" s="246">
        <v>0</v>
      </c>
      <c r="X257" s="246">
        <v>0</v>
      </c>
      <c r="Y257" s="246">
        <v>0</v>
      </c>
      <c r="Z257" s="246">
        <v>0</v>
      </c>
      <c r="AA257" s="245">
        <v>0</v>
      </c>
      <c r="AB257" s="246">
        <v>0</v>
      </c>
      <c r="AC257" s="246">
        <v>0</v>
      </c>
      <c r="AD257" s="246">
        <v>0</v>
      </c>
      <c r="AE257" s="246">
        <v>0</v>
      </c>
      <c r="AF257" s="246">
        <v>0</v>
      </c>
      <c r="AG257" s="246">
        <v>0</v>
      </c>
      <c r="AH257" s="246">
        <v>0</v>
      </c>
      <c r="AI257" s="246">
        <v>0</v>
      </c>
      <c r="AJ257" s="246">
        <v>0</v>
      </c>
      <c r="AK257" s="246">
        <v>0</v>
      </c>
      <c r="AL257" s="246">
        <v>0</v>
      </c>
      <c r="AM257" s="246">
        <v>0</v>
      </c>
      <c r="AN257" s="245">
        <v>0</v>
      </c>
      <c r="AO257" s="246">
        <v>0</v>
      </c>
      <c r="AP257" s="246">
        <v>0</v>
      </c>
      <c r="AQ257" s="246">
        <v>0</v>
      </c>
      <c r="AR257" s="246">
        <v>0</v>
      </c>
      <c r="AS257" s="246">
        <v>0</v>
      </c>
      <c r="AT257" s="246">
        <v>0</v>
      </c>
      <c r="AU257" s="246">
        <v>0</v>
      </c>
      <c r="AV257" s="246">
        <v>0</v>
      </c>
      <c r="AW257" s="246">
        <v>0</v>
      </c>
      <c r="AX257" s="246">
        <v>0</v>
      </c>
      <c r="AY257" s="246">
        <v>0</v>
      </c>
      <c r="AZ257" s="246">
        <v>0</v>
      </c>
      <c r="BA257" s="245">
        <v>0</v>
      </c>
    </row>
    <row r="258" spans="1:53" ht="15">
      <c r="A258" s="253" t="s">
        <v>1917</v>
      </c>
      <c r="B258" s="246">
        <v>0</v>
      </c>
      <c r="C258" s="246">
        <v>0</v>
      </c>
      <c r="D258" s="246">
        <v>0</v>
      </c>
      <c r="E258" s="246">
        <v>0</v>
      </c>
      <c r="F258" s="246">
        <v>0</v>
      </c>
      <c r="G258" s="246">
        <v>0</v>
      </c>
      <c r="H258" s="246">
        <v>0</v>
      </c>
      <c r="I258" s="246">
        <v>0</v>
      </c>
      <c r="J258" s="246">
        <v>0</v>
      </c>
      <c r="K258" s="246">
        <v>0</v>
      </c>
      <c r="L258" s="246">
        <v>0</v>
      </c>
      <c r="M258" s="246">
        <v>0</v>
      </c>
      <c r="N258" s="245">
        <v>0</v>
      </c>
      <c r="O258" s="246">
        <v>0</v>
      </c>
      <c r="P258" s="246">
        <v>0</v>
      </c>
      <c r="Q258" s="246">
        <v>0</v>
      </c>
      <c r="R258" s="246">
        <v>0</v>
      </c>
      <c r="S258" s="246">
        <v>0</v>
      </c>
      <c r="T258" s="246">
        <v>0</v>
      </c>
      <c r="U258" s="246">
        <v>0</v>
      </c>
      <c r="V258" s="246">
        <v>0</v>
      </c>
      <c r="W258" s="246">
        <v>0</v>
      </c>
      <c r="X258" s="246">
        <v>0</v>
      </c>
      <c r="Y258" s="246">
        <v>0</v>
      </c>
      <c r="Z258" s="246">
        <v>0</v>
      </c>
      <c r="AA258" s="245">
        <v>0</v>
      </c>
      <c r="AB258" s="246">
        <v>0</v>
      </c>
      <c r="AC258" s="246">
        <v>0</v>
      </c>
      <c r="AD258" s="246">
        <v>0</v>
      </c>
      <c r="AE258" s="246">
        <v>0</v>
      </c>
      <c r="AF258" s="246">
        <v>0</v>
      </c>
      <c r="AG258" s="246">
        <v>0</v>
      </c>
      <c r="AH258" s="246">
        <v>0</v>
      </c>
      <c r="AI258" s="246">
        <v>0</v>
      </c>
      <c r="AJ258" s="246">
        <v>0</v>
      </c>
      <c r="AK258" s="246">
        <v>0</v>
      </c>
      <c r="AL258" s="246">
        <v>0</v>
      </c>
      <c r="AM258" s="246">
        <v>0</v>
      </c>
      <c r="AN258" s="245">
        <v>0</v>
      </c>
      <c r="AO258" s="246">
        <v>0</v>
      </c>
      <c r="AP258" s="246">
        <v>0</v>
      </c>
      <c r="AQ258" s="246">
        <v>0</v>
      </c>
      <c r="AR258" s="246">
        <v>0</v>
      </c>
      <c r="AS258" s="246">
        <v>0</v>
      </c>
      <c r="AT258" s="246">
        <v>0</v>
      </c>
      <c r="AU258" s="246">
        <v>0</v>
      </c>
      <c r="AV258" s="246">
        <v>0</v>
      </c>
      <c r="AW258" s="246">
        <v>0</v>
      </c>
      <c r="AX258" s="246">
        <v>0</v>
      </c>
      <c r="AY258" s="246">
        <v>0</v>
      </c>
      <c r="AZ258" s="246">
        <v>0</v>
      </c>
      <c r="BA258" s="245">
        <v>0</v>
      </c>
    </row>
    <row r="259" spans="1:53" ht="15">
      <c r="A259" s="253" t="s">
        <v>1918</v>
      </c>
      <c r="B259" s="246">
        <v>0</v>
      </c>
      <c r="C259" s="246">
        <v>0</v>
      </c>
      <c r="D259" s="246">
        <v>0</v>
      </c>
      <c r="E259" s="246">
        <v>0</v>
      </c>
      <c r="F259" s="246">
        <v>0</v>
      </c>
      <c r="G259" s="246">
        <v>0</v>
      </c>
      <c r="H259" s="246">
        <v>0</v>
      </c>
      <c r="I259" s="246">
        <v>0</v>
      </c>
      <c r="J259" s="246">
        <v>0</v>
      </c>
      <c r="K259" s="246">
        <v>0</v>
      </c>
      <c r="L259" s="246">
        <v>0</v>
      </c>
      <c r="M259" s="246">
        <v>0</v>
      </c>
      <c r="N259" s="245">
        <v>0</v>
      </c>
      <c r="O259" s="246">
        <v>0</v>
      </c>
      <c r="P259" s="246">
        <v>0</v>
      </c>
      <c r="Q259" s="246">
        <v>0</v>
      </c>
      <c r="R259" s="246">
        <v>0</v>
      </c>
      <c r="S259" s="246">
        <v>0</v>
      </c>
      <c r="T259" s="246">
        <v>0</v>
      </c>
      <c r="U259" s="246">
        <v>0</v>
      </c>
      <c r="V259" s="246">
        <v>0</v>
      </c>
      <c r="W259" s="246">
        <v>0</v>
      </c>
      <c r="X259" s="246">
        <v>0</v>
      </c>
      <c r="Y259" s="246">
        <v>0</v>
      </c>
      <c r="Z259" s="246">
        <v>0</v>
      </c>
      <c r="AA259" s="245">
        <v>0</v>
      </c>
      <c r="AB259" s="246">
        <v>0</v>
      </c>
      <c r="AC259" s="246">
        <v>0</v>
      </c>
      <c r="AD259" s="246">
        <v>0</v>
      </c>
      <c r="AE259" s="246">
        <v>0</v>
      </c>
      <c r="AF259" s="246">
        <v>0</v>
      </c>
      <c r="AG259" s="246">
        <v>0</v>
      </c>
      <c r="AH259" s="246">
        <v>0</v>
      </c>
      <c r="AI259" s="246">
        <v>0</v>
      </c>
      <c r="AJ259" s="246">
        <v>0</v>
      </c>
      <c r="AK259" s="246">
        <v>0</v>
      </c>
      <c r="AL259" s="246">
        <v>0</v>
      </c>
      <c r="AM259" s="246">
        <v>0</v>
      </c>
      <c r="AN259" s="245">
        <v>0</v>
      </c>
      <c r="AO259" s="246">
        <v>0</v>
      </c>
      <c r="AP259" s="246">
        <v>0</v>
      </c>
      <c r="AQ259" s="246">
        <v>0</v>
      </c>
      <c r="AR259" s="246">
        <v>0</v>
      </c>
      <c r="AS259" s="246">
        <v>0</v>
      </c>
      <c r="AT259" s="246">
        <v>0</v>
      </c>
      <c r="AU259" s="246">
        <v>0</v>
      </c>
      <c r="AV259" s="246">
        <v>0</v>
      </c>
      <c r="AW259" s="246">
        <v>0</v>
      </c>
      <c r="AX259" s="246">
        <v>0</v>
      </c>
      <c r="AY259" s="246">
        <v>0</v>
      </c>
      <c r="AZ259" s="246">
        <v>0</v>
      </c>
      <c r="BA259" s="245">
        <v>0</v>
      </c>
    </row>
    <row r="260" spans="1:53" ht="15">
      <c r="A260" s="253" t="s">
        <v>1919</v>
      </c>
      <c r="B260" s="246">
        <v>0</v>
      </c>
      <c r="C260" s="246">
        <v>0</v>
      </c>
      <c r="D260" s="246">
        <v>0</v>
      </c>
      <c r="E260" s="246">
        <v>0</v>
      </c>
      <c r="F260" s="246">
        <v>0</v>
      </c>
      <c r="G260" s="246">
        <v>0</v>
      </c>
      <c r="H260" s="246">
        <v>0</v>
      </c>
      <c r="I260" s="246">
        <v>0</v>
      </c>
      <c r="J260" s="246">
        <v>0</v>
      </c>
      <c r="K260" s="246">
        <v>0</v>
      </c>
      <c r="L260" s="246">
        <v>0</v>
      </c>
      <c r="M260" s="246">
        <v>0</v>
      </c>
      <c r="N260" s="245">
        <v>0</v>
      </c>
      <c r="O260" s="246">
        <v>0</v>
      </c>
      <c r="P260" s="246">
        <v>0</v>
      </c>
      <c r="Q260" s="246">
        <v>0</v>
      </c>
      <c r="R260" s="246">
        <v>0</v>
      </c>
      <c r="S260" s="246">
        <v>0</v>
      </c>
      <c r="T260" s="246">
        <v>0</v>
      </c>
      <c r="U260" s="246">
        <v>0</v>
      </c>
      <c r="V260" s="246">
        <v>0</v>
      </c>
      <c r="W260" s="246">
        <v>0</v>
      </c>
      <c r="X260" s="246">
        <v>0</v>
      </c>
      <c r="Y260" s="246">
        <v>0</v>
      </c>
      <c r="Z260" s="246">
        <v>0</v>
      </c>
      <c r="AA260" s="245">
        <v>0</v>
      </c>
      <c r="AB260" s="246">
        <v>0</v>
      </c>
      <c r="AC260" s="246">
        <v>0</v>
      </c>
      <c r="AD260" s="246">
        <v>0</v>
      </c>
      <c r="AE260" s="246">
        <v>0</v>
      </c>
      <c r="AF260" s="246">
        <v>0</v>
      </c>
      <c r="AG260" s="246">
        <v>0</v>
      </c>
      <c r="AH260" s="246">
        <v>0</v>
      </c>
      <c r="AI260" s="246">
        <v>0</v>
      </c>
      <c r="AJ260" s="246">
        <v>0</v>
      </c>
      <c r="AK260" s="246">
        <v>0</v>
      </c>
      <c r="AL260" s="246">
        <v>0</v>
      </c>
      <c r="AM260" s="246">
        <v>0</v>
      </c>
      <c r="AN260" s="245">
        <v>0</v>
      </c>
      <c r="AO260" s="246">
        <v>0</v>
      </c>
      <c r="AP260" s="246">
        <v>0</v>
      </c>
      <c r="AQ260" s="246">
        <v>0</v>
      </c>
      <c r="AR260" s="246">
        <v>0</v>
      </c>
      <c r="AS260" s="246">
        <v>0</v>
      </c>
      <c r="AT260" s="246">
        <v>0</v>
      </c>
      <c r="AU260" s="246">
        <v>0</v>
      </c>
      <c r="AV260" s="246">
        <v>0</v>
      </c>
      <c r="AW260" s="246">
        <v>0</v>
      </c>
      <c r="AX260" s="246">
        <v>0</v>
      </c>
      <c r="AY260" s="246">
        <v>0</v>
      </c>
      <c r="AZ260" s="246">
        <v>0</v>
      </c>
      <c r="BA260" s="245">
        <v>0</v>
      </c>
    </row>
    <row r="261" spans="1:53" ht="15">
      <c r="A261" s="253" t="s">
        <v>1920</v>
      </c>
      <c r="B261" s="246">
        <v>0</v>
      </c>
      <c r="C261" s="246">
        <v>0</v>
      </c>
      <c r="D261" s="246">
        <v>0</v>
      </c>
      <c r="E261" s="246">
        <v>0</v>
      </c>
      <c r="F261" s="246">
        <v>0</v>
      </c>
      <c r="G261" s="246">
        <v>0</v>
      </c>
      <c r="H261" s="246">
        <v>0</v>
      </c>
      <c r="I261" s="246">
        <v>0</v>
      </c>
      <c r="J261" s="246">
        <v>0</v>
      </c>
      <c r="K261" s="246">
        <v>0</v>
      </c>
      <c r="L261" s="246">
        <v>0</v>
      </c>
      <c r="M261" s="246">
        <v>0</v>
      </c>
      <c r="N261" s="245">
        <v>0</v>
      </c>
      <c r="O261" s="246">
        <v>0</v>
      </c>
      <c r="P261" s="246">
        <v>0</v>
      </c>
      <c r="Q261" s="246">
        <v>0</v>
      </c>
      <c r="R261" s="246">
        <v>0</v>
      </c>
      <c r="S261" s="246">
        <v>0</v>
      </c>
      <c r="T261" s="246">
        <v>0</v>
      </c>
      <c r="U261" s="246">
        <v>0</v>
      </c>
      <c r="V261" s="246">
        <v>0</v>
      </c>
      <c r="W261" s="246">
        <v>0</v>
      </c>
      <c r="X261" s="246">
        <v>0</v>
      </c>
      <c r="Y261" s="246">
        <v>0</v>
      </c>
      <c r="Z261" s="246">
        <v>0</v>
      </c>
      <c r="AA261" s="245">
        <v>0</v>
      </c>
      <c r="AB261" s="246">
        <v>0</v>
      </c>
      <c r="AC261" s="246">
        <v>0</v>
      </c>
      <c r="AD261" s="246">
        <v>0</v>
      </c>
      <c r="AE261" s="246">
        <v>0</v>
      </c>
      <c r="AF261" s="246">
        <v>0</v>
      </c>
      <c r="AG261" s="246">
        <v>0</v>
      </c>
      <c r="AH261" s="246">
        <v>0</v>
      </c>
      <c r="AI261" s="246">
        <v>0</v>
      </c>
      <c r="AJ261" s="246">
        <v>0</v>
      </c>
      <c r="AK261" s="246">
        <v>0</v>
      </c>
      <c r="AL261" s="246">
        <v>0</v>
      </c>
      <c r="AM261" s="246">
        <v>0</v>
      </c>
      <c r="AN261" s="245">
        <v>0</v>
      </c>
      <c r="AO261" s="246">
        <v>0</v>
      </c>
      <c r="AP261" s="246">
        <v>0</v>
      </c>
      <c r="AQ261" s="246">
        <v>0</v>
      </c>
      <c r="AR261" s="246">
        <v>0</v>
      </c>
      <c r="AS261" s="246">
        <v>0</v>
      </c>
      <c r="AT261" s="246">
        <v>0</v>
      </c>
      <c r="AU261" s="246">
        <v>0</v>
      </c>
      <c r="AV261" s="246">
        <v>0</v>
      </c>
      <c r="AW261" s="246">
        <v>0</v>
      </c>
      <c r="AX261" s="246">
        <v>0</v>
      </c>
      <c r="AY261" s="246">
        <v>0</v>
      </c>
      <c r="AZ261" s="246">
        <v>0</v>
      </c>
      <c r="BA261" s="245">
        <v>0</v>
      </c>
    </row>
    <row r="262" spans="1:53" ht="15">
      <c r="A262" s="253" t="s">
        <v>1921</v>
      </c>
      <c r="B262" s="246">
        <v>0</v>
      </c>
      <c r="C262" s="246">
        <v>0</v>
      </c>
      <c r="D262" s="246">
        <v>0</v>
      </c>
      <c r="E262" s="246">
        <v>0</v>
      </c>
      <c r="F262" s="246">
        <v>0</v>
      </c>
      <c r="G262" s="246">
        <v>0</v>
      </c>
      <c r="H262" s="246">
        <v>0</v>
      </c>
      <c r="I262" s="246">
        <v>0</v>
      </c>
      <c r="J262" s="246">
        <v>0</v>
      </c>
      <c r="K262" s="246">
        <v>0</v>
      </c>
      <c r="L262" s="246">
        <v>0</v>
      </c>
      <c r="M262" s="246">
        <v>0</v>
      </c>
      <c r="N262" s="245">
        <v>0</v>
      </c>
      <c r="O262" s="246">
        <v>0</v>
      </c>
      <c r="P262" s="246">
        <v>0</v>
      </c>
      <c r="Q262" s="246">
        <v>0</v>
      </c>
      <c r="R262" s="246">
        <v>0</v>
      </c>
      <c r="S262" s="246">
        <v>0</v>
      </c>
      <c r="T262" s="246">
        <v>0</v>
      </c>
      <c r="U262" s="246">
        <v>0</v>
      </c>
      <c r="V262" s="246">
        <v>0</v>
      </c>
      <c r="W262" s="246">
        <v>0</v>
      </c>
      <c r="X262" s="246">
        <v>0</v>
      </c>
      <c r="Y262" s="246">
        <v>0</v>
      </c>
      <c r="Z262" s="246">
        <v>0</v>
      </c>
      <c r="AA262" s="245">
        <v>0</v>
      </c>
      <c r="AB262" s="246">
        <v>0</v>
      </c>
      <c r="AC262" s="246">
        <v>0</v>
      </c>
      <c r="AD262" s="246">
        <v>0</v>
      </c>
      <c r="AE262" s="246">
        <v>0</v>
      </c>
      <c r="AF262" s="246">
        <v>0</v>
      </c>
      <c r="AG262" s="246">
        <v>0</v>
      </c>
      <c r="AH262" s="246">
        <v>0</v>
      </c>
      <c r="AI262" s="246">
        <v>0</v>
      </c>
      <c r="AJ262" s="246">
        <v>0</v>
      </c>
      <c r="AK262" s="246">
        <v>0</v>
      </c>
      <c r="AL262" s="246">
        <v>0</v>
      </c>
      <c r="AM262" s="246">
        <v>0</v>
      </c>
      <c r="AN262" s="245">
        <v>0</v>
      </c>
      <c r="AO262" s="246">
        <v>0</v>
      </c>
      <c r="AP262" s="246">
        <v>0</v>
      </c>
      <c r="AQ262" s="246">
        <v>0</v>
      </c>
      <c r="AR262" s="246">
        <v>0</v>
      </c>
      <c r="AS262" s="246">
        <v>0</v>
      </c>
      <c r="AT262" s="246">
        <v>0</v>
      </c>
      <c r="AU262" s="246">
        <v>0</v>
      </c>
      <c r="AV262" s="246">
        <v>0</v>
      </c>
      <c r="AW262" s="246">
        <v>0</v>
      </c>
      <c r="AX262" s="246">
        <v>0</v>
      </c>
      <c r="AY262" s="246">
        <v>0</v>
      </c>
      <c r="AZ262" s="246">
        <v>0</v>
      </c>
      <c r="BA262" s="245">
        <v>0</v>
      </c>
    </row>
    <row r="263" spans="1:53" ht="15">
      <c r="A263" s="253" t="s">
        <v>1922</v>
      </c>
      <c r="B263" s="246">
        <v>0</v>
      </c>
      <c r="C263" s="246">
        <v>0</v>
      </c>
      <c r="D263" s="246">
        <v>0</v>
      </c>
      <c r="E263" s="246">
        <v>0</v>
      </c>
      <c r="F263" s="246">
        <v>0</v>
      </c>
      <c r="G263" s="246">
        <v>0</v>
      </c>
      <c r="H263" s="246">
        <v>0</v>
      </c>
      <c r="I263" s="246">
        <v>0</v>
      </c>
      <c r="J263" s="246">
        <v>0</v>
      </c>
      <c r="K263" s="246">
        <v>0</v>
      </c>
      <c r="L263" s="246">
        <v>0</v>
      </c>
      <c r="M263" s="246">
        <v>0</v>
      </c>
      <c r="N263" s="245">
        <v>0</v>
      </c>
      <c r="O263" s="246">
        <v>0</v>
      </c>
      <c r="P263" s="246">
        <v>0</v>
      </c>
      <c r="Q263" s="246">
        <v>0</v>
      </c>
      <c r="R263" s="246">
        <v>0</v>
      </c>
      <c r="S263" s="246">
        <v>0</v>
      </c>
      <c r="T263" s="246">
        <v>0</v>
      </c>
      <c r="U263" s="246">
        <v>0</v>
      </c>
      <c r="V263" s="246">
        <v>0</v>
      </c>
      <c r="W263" s="246">
        <v>0</v>
      </c>
      <c r="X263" s="246">
        <v>0</v>
      </c>
      <c r="Y263" s="246">
        <v>0</v>
      </c>
      <c r="Z263" s="246">
        <v>0</v>
      </c>
      <c r="AA263" s="245">
        <v>0</v>
      </c>
      <c r="AB263" s="246">
        <v>0</v>
      </c>
      <c r="AC263" s="246">
        <v>0</v>
      </c>
      <c r="AD263" s="246">
        <v>0</v>
      </c>
      <c r="AE263" s="246">
        <v>0</v>
      </c>
      <c r="AF263" s="246">
        <v>0</v>
      </c>
      <c r="AG263" s="246">
        <v>0</v>
      </c>
      <c r="AH263" s="246">
        <v>0</v>
      </c>
      <c r="AI263" s="246">
        <v>0</v>
      </c>
      <c r="AJ263" s="246">
        <v>0</v>
      </c>
      <c r="AK263" s="246">
        <v>0</v>
      </c>
      <c r="AL263" s="246">
        <v>0</v>
      </c>
      <c r="AM263" s="246">
        <v>0</v>
      </c>
      <c r="AN263" s="245">
        <v>0</v>
      </c>
      <c r="AO263" s="246">
        <v>0</v>
      </c>
      <c r="AP263" s="246">
        <v>0</v>
      </c>
      <c r="AQ263" s="246">
        <v>0</v>
      </c>
      <c r="AR263" s="246">
        <v>0</v>
      </c>
      <c r="AS263" s="246">
        <v>0</v>
      </c>
      <c r="AT263" s="246">
        <v>0</v>
      </c>
      <c r="AU263" s="246">
        <v>0</v>
      </c>
      <c r="AV263" s="246">
        <v>0</v>
      </c>
      <c r="AW263" s="246">
        <v>0</v>
      </c>
      <c r="AX263" s="246">
        <v>0</v>
      </c>
      <c r="AY263" s="246">
        <v>0</v>
      </c>
      <c r="AZ263" s="246">
        <v>0</v>
      </c>
      <c r="BA263" s="245">
        <v>0</v>
      </c>
    </row>
    <row r="264" spans="1:53" ht="15">
      <c r="A264" s="253" t="s">
        <v>1923</v>
      </c>
      <c r="B264" s="246">
        <v>0</v>
      </c>
      <c r="C264" s="246">
        <v>0</v>
      </c>
      <c r="D264" s="246">
        <v>0</v>
      </c>
      <c r="E264" s="246">
        <v>0</v>
      </c>
      <c r="F264" s="246">
        <v>0</v>
      </c>
      <c r="G264" s="246">
        <v>0</v>
      </c>
      <c r="H264" s="246">
        <v>0</v>
      </c>
      <c r="I264" s="246">
        <v>0</v>
      </c>
      <c r="J264" s="246">
        <v>0</v>
      </c>
      <c r="K264" s="246">
        <v>0</v>
      </c>
      <c r="L264" s="246">
        <v>0</v>
      </c>
      <c r="M264" s="246">
        <v>0</v>
      </c>
      <c r="N264" s="245">
        <v>0</v>
      </c>
      <c r="O264" s="246">
        <v>0</v>
      </c>
      <c r="P264" s="246">
        <v>0</v>
      </c>
      <c r="Q264" s="246">
        <v>0</v>
      </c>
      <c r="R264" s="246">
        <v>0</v>
      </c>
      <c r="S264" s="246">
        <v>0</v>
      </c>
      <c r="T264" s="246">
        <v>0</v>
      </c>
      <c r="U264" s="246">
        <v>0</v>
      </c>
      <c r="V264" s="246">
        <v>0</v>
      </c>
      <c r="W264" s="246">
        <v>0</v>
      </c>
      <c r="X264" s="246">
        <v>0</v>
      </c>
      <c r="Y264" s="246">
        <v>0</v>
      </c>
      <c r="Z264" s="246">
        <v>0</v>
      </c>
      <c r="AA264" s="245">
        <v>0</v>
      </c>
      <c r="AB264" s="246">
        <v>0</v>
      </c>
      <c r="AC264" s="246">
        <v>0</v>
      </c>
      <c r="AD264" s="246">
        <v>0</v>
      </c>
      <c r="AE264" s="246">
        <v>0</v>
      </c>
      <c r="AF264" s="246">
        <v>0</v>
      </c>
      <c r="AG264" s="246">
        <v>0</v>
      </c>
      <c r="AH264" s="246">
        <v>0</v>
      </c>
      <c r="AI264" s="246">
        <v>0</v>
      </c>
      <c r="AJ264" s="246">
        <v>0</v>
      </c>
      <c r="AK264" s="246">
        <v>0</v>
      </c>
      <c r="AL264" s="246">
        <v>0</v>
      </c>
      <c r="AM264" s="246">
        <v>0</v>
      </c>
      <c r="AN264" s="245">
        <v>0</v>
      </c>
      <c r="AO264" s="246">
        <v>0</v>
      </c>
      <c r="AP264" s="246">
        <v>0</v>
      </c>
      <c r="AQ264" s="246">
        <v>0</v>
      </c>
      <c r="AR264" s="246">
        <v>0</v>
      </c>
      <c r="AS264" s="246">
        <v>0</v>
      </c>
      <c r="AT264" s="246">
        <v>0</v>
      </c>
      <c r="AU264" s="246">
        <v>0</v>
      </c>
      <c r="AV264" s="246">
        <v>0</v>
      </c>
      <c r="AW264" s="246">
        <v>0</v>
      </c>
      <c r="AX264" s="246">
        <v>0</v>
      </c>
      <c r="AY264" s="246">
        <v>0</v>
      </c>
      <c r="AZ264" s="246">
        <v>0</v>
      </c>
      <c r="BA264" s="245">
        <v>0</v>
      </c>
    </row>
    <row r="265" spans="1:53" ht="15">
      <c r="A265" s="253" t="s">
        <v>1924</v>
      </c>
      <c r="B265" s="246">
        <v>4738.33</v>
      </c>
      <c r="C265" s="246">
        <v>4738.33</v>
      </c>
      <c r="D265" s="246">
        <v>4738.33</v>
      </c>
      <c r="E265" s="246">
        <v>4738.33</v>
      </c>
      <c r="F265" s="246">
        <v>4738.33</v>
      </c>
      <c r="G265" s="246">
        <v>4738.33</v>
      </c>
      <c r="H265" s="246">
        <v>4738.33</v>
      </c>
      <c r="I265" s="246">
        <v>4738.33</v>
      </c>
      <c r="J265" s="246">
        <v>4738.33</v>
      </c>
      <c r="K265" s="246">
        <v>4738.33</v>
      </c>
      <c r="L265" s="246">
        <v>4738.33</v>
      </c>
      <c r="M265" s="246">
        <v>4738.33</v>
      </c>
      <c r="N265" s="245">
        <v>56859.96</v>
      </c>
      <c r="O265" s="246">
        <v>9875</v>
      </c>
      <c r="P265" s="246">
        <v>9875</v>
      </c>
      <c r="Q265" s="246">
        <v>9875</v>
      </c>
      <c r="R265" s="246">
        <v>9875</v>
      </c>
      <c r="S265" s="246">
        <v>9875</v>
      </c>
      <c r="T265" s="246">
        <v>9875</v>
      </c>
      <c r="U265" s="246">
        <v>9875</v>
      </c>
      <c r="V265" s="246">
        <v>9875</v>
      </c>
      <c r="W265" s="246">
        <v>9875</v>
      </c>
      <c r="X265" s="246">
        <v>9875</v>
      </c>
      <c r="Y265" s="246">
        <v>9875</v>
      </c>
      <c r="Z265" s="246">
        <v>9875</v>
      </c>
      <c r="AA265" s="245">
        <v>118500</v>
      </c>
      <c r="AB265" s="246">
        <v>43419.231700000004</v>
      </c>
      <c r="AC265" s="246">
        <v>44248.204000000005</v>
      </c>
      <c r="AD265" s="246">
        <v>43620.637699999999</v>
      </c>
      <c r="AE265" s="246">
        <v>46709.571700000015</v>
      </c>
      <c r="AF265" s="246">
        <v>55292.380799999992</v>
      </c>
      <c r="AG265" s="246">
        <v>57156.184999999998</v>
      </c>
      <c r="AH265" s="246">
        <v>32602.207499999997</v>
      </c>
      <c r="AI265" s="246">
        <v>48501.645500000006</v>
      </c>
      <c r="AJ265" s="246">
        <v>45244.965699999993</v>
      </c>
      <c r="AK265" s="246">
        <v>45192.603900000009</v>
      </c>
      <c r="AL265" s="246">
        <v>54692.904799999997</v>
      </c>
      <c r="AM265" s="246">
        <v>45868.632100000017</v>
      </c>
      <c r="AN265" s="245">
        <v>562549.17039999994</v>
      </c>
      <c r="AO265" s="246">
        <v>180.03</v>
      </c>
      <c r="AP265" s="246">
        <v>154.76999999999998</v>
      </c>
      <c r="AQ265" s="246">
        <v>124.42</v>
      </c>
      <c r="AR265" s="246">
        <v>129.76</v>
      </c>
      <c r="AS265" s="246">
        <v>135.94999999999999</v>
      </c>
      <c r="AT265" s="246">
        <v>135.94999999999999</v>
      </c>
      <c r="AU265" s="246">
        <v>128.5</v>
      </c>
      <c r="AV265" s="246">
        <v>130</v>
      </c>
      <c r="AW265" s="246">
        <v>122.31</v>
      </c>
      <c r="AX265" s="246">
        <v>121.27000000000001</v>
      </c>
      <c r="AY265" s="246">
        <v>120.74000000000001</v>
      </c>
      <c r="AZ265" s="246">
        <v>126.05</v>
      </c>
      <c r="BA265" s="245">
        <v>1609.75</v>
      </c>
    </row>
    <row r="266" spans="1:53" ht="15">
      <c r="A266" s="253" t="s">
        <v>1925</v>
      </c>
      <c r="B266" s="246">
        <v>917.00119999999993</v>
      </c>
      <c r="C266" s="246">
        <v>917.00119999999993</v>
      </c>
      <c r="D266" s="246">
        <v>917.01119999999992</v>
      </c>
      <c r="E266" s="246">
        <v>1017.0011999999999</v>
      </c>
      <c r="F266" s="246">
        <v>915.01119999999992</v>
      </c>
      <c r="G266" s="246">
        <v>1915.0111999999999</v>
      </c>
      <c r="H266" s="246">
        <v>915.01119999999992</v>
      </c>
      <c r="I266" s="246">
        <v>1015.0011999999999</v>
      </c>
      <c r="J266" s="246">
        <v>913.01119999999992</v>
      </c>
      <c r="K266" s="246">
        <v>913.01119999999992</v>
      </c>
      <c r="L266" s="246">
        <v>913.01119999999992</v>
      </c>
      <c r="M266" s="246">
        <v>2013.0011999999999</v>
      </c>
      <c r="N266" s="245">
        <v>13280.0844</v>
      </c>
      <c r="O266" s="246">
        <v>676.33429999999998</v>
      </c>
      <c r="P266" s="246">
        <v>676.33429999999998</v>
      </c>
      <c r="Q266" s="246">
        <v>801.33429999999998</v>
      </c>
      <c r="R266" s="246">
        <v>676.33429999999998</v>
      </c>
      <c r="S266" s="246">
        <v>676.33429999999998</v>
      </c>
      <c r="T266" s="246">
        <v>1201.3343</v>
      </c>
      <c r="U266" s="246">
        <v>676.33429999999998</v>
      </c>
      <c r="V266" s="246">
        <v>676.33429999999998</v>
      </c>
      <c r="W266" s="246">
        <v>801.33429999999998</v>
      </c>
      <c r="X266" s="246">
        <v>676.33429999999998</v>
      </c>
      <c r="Y266" s="246">
        <v>676.33429999999998</v>
      </c>
      <c r="Z266" s="246">
        <v>1205.3343</v>
      </c>
      <c r="AA266" s="245">
        <v>9420.0115999999998</v>
      </c>
      <c r="AB266" s="246">
        <v>6082.1037999999999</v>
      </c>
      <c r="AC266" s="246">
        <v>4594.8793999999998</v>
      </c>
      <c r="AD266" s="246">
        <v>5900.8748999999998</v>
      </c>
      <c r="AE266" s="246">
        <v>5883.4406999999992</v>
      </c>
      <c r="AF266" s="246">
        <v>4704.2287999999999</v>
      </c>
      <c r="AG266" s="246">
        <v>6476.8089</v>
      </c>
      <c r="AH266" s="246">
        <v>5743.0659000000005</v>
      </c>
      <c r="AI266" s="246">
        <v>4162.1316999999999</v>
      </c>
      <c r="AJ266" s="246">
        <v>6219.8017</v>
      </c>
      <c r="AK266" s="246">
        <v>5562.0711000000001</v>
      </c>
      <c r="AL266" s="246">
        <v>4119.5545000000002</v>
      </c>
      <c r="AM266" s="246">
        <v>7109.5113999999994</v>
      </c>
      <c r="AN266" s="245">
        <v>66558.472800000003</v>
      </c>
      <c r="AO266" s="246">
        <v>1746.23</v>
      </c>
      <c r="AP266" s="246">
        <v>1087.8600000000001</v>
      </c>
      <c r="AQ266" s="246">
        <v>1017.72</v>
      </c>
      <c r="AR266" s="246">
        <v>1630.0900000000001</v>
      </c>
      <c r="AS266" s="246">
        <v>1044.3600000000001</v>
      </c>
      <c r="AT266" s="246">
        <v>1044.3600000000001</v>
      </c>
      <c r="AU266" s="246">
        <v>1627.15</v>
      </c>
      <c r="AV266" s="246">
        <v>1030.6199999999999</v>
      </c>
      <c r="AW266" s="246">
        <v>1012.84</v>
      </c>
      <c r="AX266" s="246">
        <v>1610.43</v>
      </c>
      <c r="AY266" s="246">
        <v>1009.22</v>
      </c>
      <c r="AZ266" s="246">
        <v>1018.25</v>
      </c>
      <c r="BA266" s="245">
        <v>14879.130000000001</v>
      </c>
    </row>
    <row r="267" spans="1:53" ht="15">
      <c r="A267" s="253" t="s">
        <v>1926</v>
      </c>
      <c r="B267" s="246">
        <v>0</v>
      </c>
      <c r="C267" s="246">
        <v>0</v>
      </c>
      <c r="D267" s="246">
        <v>0</v>
      </c>
      <c r="E267" s="246">
        <v>0</v>
      </c>
      <c r="F267" s="246">
        <v>0</v>
      </c>
      <c r="G267" s="246">
        <v>0</v>
      </c>
      <c r="H267" s="246">
        <v>0</v>
      </c>
      <c r="I267" s="246">
        <v>0</v>
      </c>
      <c r="J267" s="246">
        <v>0</v>
      </c>
      <c r="K267" s="246">
        <v>0</v>
      </c>
      <c r="L267" s="246">
        <v>0</v>
      </c>
      <c r="M267" s="246">
        <v>0</v>
      </c>
      <c r="N267" s="245">
        <v>0</v>
      </c>
      <c r="O267" s="246">
        <v>0</v>
      </c>
      <c r="P267" s="246">
        <v>0</v>
      </c>
      <c r="Q267" s="246">
        <v>0</v>
      </c>
      <c r="R267" s="246">
        <v>0</v>
      </c>
      <c r="S267" s="246">
        <v>0</v>
      </c>
      <c r="T267" s="246">
        <v>0</v>
      </c>
      <c r="U267" s="246">
        <v>0</v>
      </c>
      <c r="V267" s="246">
        <v>0</v>
      </c>
      <c r="W267" s="246">
        <v>0</v>
      </c>
      <c r="X267" s="246">
        <v>0</v>
      </c>
      <c r="Y267" s="246">
        <v>0</v>
      </c>
      <c r="Z267" s="246">
        <v>0</v>
      </c>
      <c r="AA267" s="245">
        <v>0</v>
      </c>
      <c r="AB267" s="246">
        <v>0</v>
      </c>
      <c r="AC267" s="246">
        <v>0</v>
      </c>
      <c r="AD267" s="246">
        <v>200</v>
      </c>
      <c r="AE267" s="246">
        <v>200</v>
      </c>
      <c r="AF267" s="246">
        <v>200</v>
      </c>
      <c r="AG267" s="246">
        <v>200</v>
      </c>
      <c r="AH267" s="246">
        <v>200</v>
      </c>
      <c r="AI267" s="246">
        <v>200</v>
      </c>
      <c r="AJ267" s="246">
        <v>200</v>
      </c>
      <c r="AK267" s="246">
        <v>200</v>
      </c>
      <c r="AL267" s="246">
        <v>200</v>
      </c>
      <c r="AM267" s="246">
        <v>204.94</v>
      </c>
      <c r="AN267" s="245">
        <v>2004.94</v>
      </c>
      <c r="AO267" s="246">
        <v>0</v>
      </c>
      <c r="AP267" s="246">
        <v>0</v>
      </c>
      <c r="AQ267" s="246">
        <v>0</v>
      </c>
      <c r="AR267" s="246">
        <v>0</v>
      </c>
      <c r="AS267" s="246">
        <v>0</v>
      </c>
      <c r="AT267" s="246">
        <v>0</v>
      </c>
      <c r="AU267" s="246">
        <v>0</v>
      </c>
      <c r="AV267" s="246">
        <v>0</v>
      </c>
      <c r="AW267" s="246">
        <v>0</v>
      </c>
      <c r="AX267" s="246">
        <v>0</v>
      </c>
      <c r="AY267" s="246">
        <v>0</v>
      </c>
      <c r="AZ267" s="246">
        <v>0</v>
      </c>
      <c r="BA267" s="245">
        <v>0</v>
      </c>
    </row>
    <row r="268" spans="1:53" ht="15">
      <c r="A268" s="253" t="s">
        <v>1927</v>
      </c>
      <c r="B268" s="246">
        <v>0</v>
      </c>
      <c r="C268" s="246">
        <v>0</v>
      </c>
      <c r="D268" s="246">
        <v>0</v>
      </c>
      <c r="E268" s="246">
        <v>0</v>
      </c>
      <c r="F268" s="246">
        <v>0</v>
      </c>
      <c r="G268" s="246">
        <v>0</v>
      </c>
      <c r="H268" s="246">
        <v>0</v>
      </c>
      <c r="I268" s="246">
        <v>0</v>
      </c>
      <c r="J268" s="246">
        <v>0</v>
      </c>
      <c r="K268" s="246">
        <v>0</v>
      </c>
      <c r="L268" s="246">
        <v>0</v>
      </c>
      <c r="M268" s="246">
        <v>0</v>
      </c>
      <c r="N268" s="245">
        <v>0</v>
      </c>
      <c r="O268" s="246">
        <v>0</v>
      </c>
      <c r="P268" s="246">
        <v>0</v>
      </c>
      <c r="Q268" s="246">
        <v>0</v>
      </c>
      <c r="R268" s="246">
        <v>0</v>
      </c>
      <c r="S268" s="246">
        <v>0</v>
      </c>
      <c r="T268" s="246">
        <v>0</v>
      </c>
      <c r="U268" s="246">
        <v>0</v>
      </c>
      <c r="V268" s="246">
        <v>0</v>
      </c>
      <c r="W268" s="246">
        <v>0</v>
      </c>
      <c r="X268" s="246">
        <v>0</v>
      </c>
      <c r="Y268" s="246">
        <v>0</v>
      </c>
      <c r="Z268" s="246">
        <v>0</v>
      </c>
      <c r="AA268" s="245">
        <v>0</v>
      </c>
      <c r="AB268" s="246">
        <v>0</v>
      </c>
      <c r="AC268" s="246">
        <v>0</v>
      </c>
      <c r="AD268" s="246">
        <v>0</v>
      </c>
      <c r="AE268" s="246">
        <v>0</v>
      </c>
      <c r="AF268" s="246">
        <v>0</v>
      </c>
      <c r="AG268" s="246">
        <v>0</v>
      </c>
      <c r="AH268" s="246">
        <v>0</v>
      </c>
      <c r="AI268" s="246">
        <v>0</v>
      </c>
      <c r="AJ268" s="246">
        <v>0</v>
      </c>
      <c r="AK268" s="246">
        <v>0</v>
      </c>
      <c r="AL268" s="246">
        <v>0</v>
      </c>
      <c r="AM268" s="246">
        <v>0</v>
      </c>
      <c r="AN268" s="245">
        <v>0</v>
      </c>
      <c r="AO268" s="246">
        <v>0</v>
      </c>
      <c r="AP268" s="246">
        <v>0</v>
      </c>
      <c r="AQ268" s="246">
        <v>0</v>
      </c>
      <c r="AR268" s="246">
        <v>0</v>
      </c>
      <c r="AS268" s="246">
        <v>0</v>
      </c>
      <c r="AT268" s="246">
        <v>0</v>
      </c>
      <c r="AU268" s="246">
        <v>0</v>
      </c>
      <c r="AV268" s="246">
        <v>0</v>
      </c>
      <c r="AW268" s="246">
        <v>0</v>
      </c>
      <c r="AX268" s="246">
        <v>0</v>
      </c>
      <c r="AY268" s="246">
        <v>0</v>
      </c>
      <c r="AZ268" s="246">
        <v>0</v>
      </c>
      <c r="BA268" s="245">
        <v>0</v>
      </c>
    </row>
    <row r="269" spans="1:53" ht="15">
      <c r="A269" s="253" t="s">
        <v>1928</v>
      </c>
      <c r="B269" s="246">
        <v>0</v>
      </c>
      <c r="C269" s="246">
        <v>0</v>
      </c>
      <c r="D269" s="246">
        <v>0</v>
      </c>
      <c r="E269" s="246">
        <v>0</v>
      </c>
      <c r="F269" s="246">
        <v>0</v>
      </c>
      <c r="G269" s="246">
        <v>0</v>
      </c>
      <c r="H269" s="246">
        <v>0</v>
      </c>
      <c r="I269" s="246">
        <v>0</v>
      </c>
      <c r="J269" s="246">
        <v>0</v>
      </c>
      <c r="K269" s="246">
        <v>0</v>
      </c>
      <c r="L269" s="246">
        <v>0</v>
      </c>
      <c r="M269" s="246">
        <v>0</v>
      </c>
      <c r="N269" s="245">
        <v>0</v>
      </c>
      <c r="O269" s="246">
        <v>0</v>
      </c>
      <c r="P269" s="246">
        <v>0</v>
      </c>
      <c r="Q269" s="246">
        <v>0</v>
      </c>
      <c r="R269" s="246">
        <v>0</v>
      </c>
      <c r="S269" s="246">
        <v>0</v>
      </c>
      <c r="T269" s="246">
        <v>0</v>
      </c>
      <c r="U269" s="246">
        <v>0</v>
      </c>
      <c r="V269" s="246">
        <v>0</v>
      </c>
      <c r="W269" s="246">
        <v>0</v>
      </c>
      <c r="X269" s="246">
        <v>0</v>
      </c>
      <c r="Y269" s="246">
        <v>0</v>
      </c>
      <c r="Z269" s="246">
        <v>0</v>
      </c>
      <c r="AA269" s="245">
        <v>0</v>
      </c>
      <c r="AB269" s="246">
        <v>26.79</v>
      </c>
      <c r="AC269" s="246">
        <v>24.91</v>
      </c>
      <c r="AD269" s="246">
        <v>23.57</v>
      </c>
      <c r="AE269" s="246">
        <v>28.2</v>
      </c>
      <c r="AF269" s="246">
        <v>29.61</v>
      </c>
      <c r="AG269" s="246">
        <v>23.71</v>
      </c>
      <c r="AH269" s="246">
        <v>28.46</v>
      </c>
      <c r="AI269" s="246">
        <v>27.73</v>
      </c>
      <c r="AJ269" s="246">
        <v>22.8</v>
      </c>
      <c r="AK269" s="246">
        <v>22.66</v>
      </c>
      <c r="AL269" s="246">
        <v>23.45</v>
      </c>
      <c r="AM269" s="246">
        <v>27.39</v>
      </c>
      <c r="AN269" s="245">
        <v>309.28000000000003</v>
      </c>
      <c r="AO269" s="246">
        <v>0</v>
      </c>
      <c r="AP269" s="246">
        <v>0</v>
      </c>
      <c r="AQ269" s="246">
        <v>0</v>
      </c>
      <c r="AR269" s="246">
        <v>0</v>
      </c>
      <c r="AS269" s="246">
        <v>0</v>
      </c>
      <c r="AT269" s="246">
        <v>0</v>
      </c>
      <c r="AU269" s="246">
        <v>0</v>
      </c>
      <c r="AV269" s="246">
        <v>0</v>
      </c>
      <c r="AW269" s="246">
        <v>0</v>
      </c>
      <c r="AX269" s="246">
        <v>0</v>
      </c>
      <c r="AY269" s="246">
        <v>0</v>
      </c>
      <c r="AZ269" s="246">
        <v>0</v>
      </c>
      <c r="BA269" s="245">
        <v>0</v>
      </c>
    </row>
    <row r="270" spans="1:53" ht="15">
      <c r="A270" s="253" t="s">
        <v>1929</v>
      </c>
      <c r="B270" s="246">
        <v>-12874.899262541619</v>
      </c>
      <c r="C270" s="246">
        <v>-12917.753939025091</v>
      </c>
      <c r="D270" s="246">
        <v>-12978.091218678081</v>
      </c>
      <c r="E270" s="246">
        <v>-12993.724309495192</v>
      </c>
      <c r="F270" s="246">
        <v>-12935.630999976387</v>
      </c>
      <c r="G270" s="246">
        <v>-14002.98900281128</v>
      </c>
      <c r="H270" s="246">
        <v>-12896.002939746664</v>
      </c>
      <c r="I270" s="246">
        <v>-12919.561061814558</v>
      </c>
      <c r="J270" s="246">
        <v>-12903.797698914366</v>
      </c>
      <c r="K270" s="246">
        <v>-12894.652774286669</v>
      </c>
      <c r="L270" s="246">
        <v>-12860.932597551564</v>
      </c>
      <c r="M270" s="246">
        <v>-14021.775612496915</v>
      </c>
      <c r="N270" s="245">
        <v>-157199.81141733838</v>
      </c>
      <c r="O270" s="246">
        <v>-11728.287105951389</v>
      </c>
      <c r="P270" s="246">
        <v>-11726.562016324184</v>
      </c>
      <c r="Q270" s="246">
        <v>-11632.303949005382</v>
      </c>
      <c r="R270" s="246">
        <v>-11728.289086687031</v>
      </c>
      <c r="S270" s="246">
        <v>-11725.657190573445</v>
      </c>
      <c r="T270" s="246">
        <v>-11907.389501998092</v>
      </c>
      <c r="U270" s="246">
        <v>-11476.655967022129</v>
      </c>
      <c r="V270" s="246">
        <v>-11727.471154681116</v>
      </c>
      <c r="W270" s="246">
        <v>-11633.840735517932</v>
      </c>
      <c r="X270" s="246">
        <v>-11728.329373218057</v>
      </c>
      <c r="Y270" s="246">
        <v>-11467.073565159011</v>
      </c>
      <c r="Z270" s="246">
        <v>-11907.17758575508</v>
      </c>
      <c r="AA270" s="245">
        <v>-140389.03723189278</v>
      </c>
      <c r="AB270" s="246">
        <v>0</v>
      </c>
      <c r="AC270" s="246">
        <v>0</v>
      </c>
      <c r="AD270" s="246">
        <v>0</v>
      </c>
      <c r="AE270" s="246">
        <v>0</v>
      </c>
      <c r="AF270" s="246">
        <v>0</v>
      </c>
      <c r="AG270" s="246">
        <v>0</v>
      </c>
      <c r="AH270" s="246">
        <v>0</v>
      </c>
      <c r="AI270" s="246">
        <v>0</v>
      </c>
      <c r="AJ270" s="246">
        <v>0</v>
      </c>
      <c r="AK270" s="246">
        <v>0</v>
      </c>
      <c r="AL270" s="246">
        <v>0</v>
      </c>
      <c r="AM270" s="246">
        <v>0</v>
      </c>
      <c r="AN270" s="245">
        <v>0</v>
      </c>
      <c r="AO270" s="246">
        <v>0</v>
      </c>
      <c r="AP270" s="246">
        <v>0</v>
      </c>
      <c r="AQ270" s="246">
        <v>0</v>
      </c>
      <c r="AR270" s="246">
        <v>0</v>
      </c>
      <c r="AS270" s="246">
        <v>0</v>
      </c>
      <c r="AT270" s="246">
        <v>0</v>
      </c>
      <c r="AU270" s="246">
        <v>0</v>
      </c>
      <c r="AV270" s="246">
        <v>0</v>
      </c>
      <c r="AW270" s="246">
        <v>0</v>
      </c>
      <c r="AX270" s="246">
        <v>0</v>
      </c>
      <c r="AY270" s="246">
        <v>0</v>
      </c>
      <c r="AZ270" s="246">
        <v>0</v>
      </c>
      <c r="BA270" s="245">
        <v>0</v>
      </c>
    </row>
    <row r="271" spans="1:53" ht="15">
      <c r="A271" s="253" t="s">
        <v>1930</v>
      </c>
      <c r="B271" s="246">
        <v>0</v>
      </c>
      <c r="C271" s="246">
        <v>0</v>
      </c>
      <c r="D271" s="246">
        <v>0</v>
      </c>
      <c r="E271" s="246">
        <v>0</v>
      </c>
      <c r="F271" s="246">
        <v>0</v>
      </c>
      <c r="G271" s="246">
        <v>0</v>
      </c>
      <c r="H271" s="246">
        <v>0</v>
      </c>
      <c r="I271" s="246">
        <v>0</v>
      </c>
      <c r="J271" s="246">
        <v>0</v>
      </c>
      <c r="K271" s="246">
        <v>0</v>
      </c>
      <c r="L271" s="246">
        <v>0</v>
      </c>
      <c r="M271" s="246">
        <v>0</v>
      </c>
      <c r="N271" s="245">
        <v>0</v>
      </c>
      <c r="O271" s="246">
        <v>0</v>
      </c>
      <c r="P271" s="246">
        <v>0</v>
      </c>
      <c r="Q271" s="246">
        <v>0</v>
      </c>
      <c r="R271" s="246">
        <v>0</v>
      </c>
      <c r="S271" s="246">
        <v>0</v>
      </c>
      <c r="T271" s="246">
        <v>0</v>
      </c>
      <c r="U271" s="246">
        <v>0</v>
      </c>
      <c r="V271" s="246">
        <v>0</v>
      </c>
      <c r="W271" s="246">
        <v>0</v>
      </c>
      <c r="X271" s="246">
        <v>0</v>
      </c>
      <c r="Y271" s="246">
        <v>0</v>
      </c>
      <c r="Z271" s="246">
        <v>0</v>
      </c>
      <c r="AA271" s="245">
        <v>0</v>
      </c>
      <c r="AB271" s="246">
        <v>0</v>
      </c>
      <c r="AC271" s="246">
        <v>0</v>
      </c>
      <c r="AD271" s="246">
        <v>0</v>
      </c>
      <c r="AE271" s="246">
        <v>0</v>
      </c>
      <c r="AF271" s="246">
        <v>0</v>
      </c>
      <c r="AG271" s="246">
        <v>0</v>
      </c>
      <c r="AH271" s="246">
        <v>0</v>
      </c>
      <c r="AI271" s="246">
        <v>0</v>
      </c>
      <c r="AJ271" s="246">
        <v>0</v>
      </c>
      <c r="AK271" s="246">
        <v>0</v>
      </c>
      <c r="AL271" s="246">
        <v>0</v>
      </c>
      <c r="AM271" s="246">
        <v>0</v>
      </c>
      <c r="AN271" s="245">
        <v>0</v>
      </c>
      <c r="AO271" s="246">
        <v>0</v>
      </c>
      <c r="AP271" s="246">
        <v>0</v>
      </c>
      <c r="AQ271" s="246">
        <v>0</v>
      </c>
      <c r="AR271" s="246">
        <v>0</v>
      </c>
      <c r="AS271" s="246">
        <v>0</v>
      </c>
      <c r="AT271" s="246">
        <v>0</v>
      </c>
      <c r="AU271" s="246">
        <v>0</v>
      </c>
      <c r="AV271" s="246">
        <v>0</v>
      </c>
      <c r="AW271" s="246">
        <v>0</v>
      </c>
      <c r="AX271" s="246">
        <v>0</v>
      </c>
      <c r="AY271" s="246">
        <v>0</v>
      </c>
      <c r="AZ271" s="246">
        <v>0</v>
      </c>
      <c r="BA271" s="245">
        <v>0</v>
      </c>
    </row>
    <row r="272" spans="1:53" ht="15">
      <c r="A272" s="252" t="s">
        <v>328</v>
      </c>
      <c r="B272" s="249">
        <v>9417.5931374583815</v>
      </c>
      <c r="C272" s="249">
        <v>9374.7384609749097</v>
      </c>
      <c r="D272" s="249">
        <v>9314.4111813219206</v>
      </c>
      <c r="E272" s="249">
        <v>10598.768090504811</v>
      </c>
      <c r="F272" s="249">
        <v>9354.8714000236141</v>
      </c>
      <c r="G272" s="249">
        <v>9442.5133971887208</v>
      </c>
      <c r="H272" s="249">
        <v>9394.499460253337</v>
      </c>
      <c r="I272" s="249">
        <v>9470.9313381854445</v>
      </c>
      <c r="J272" s="249">
        <v>9385.7047010856331</v>
      </c>
      <c r="K272" s="249">
        <v>9394.849625713332</v>
      </c>
      <c r="L272" s="249">
        <v>9428.5698024484373</v>
      </c>
      <c r="M272" s="249">
        <v>9522.7167875030864</v>
      </c>
      <c r="N272" s="248">
        <v>114100.16738266162</v>
      </c>
      <c r="O272" s="249">
        <v>28521.37149404861</v>
      </c>
      <c r="P272" s="249">
        <v>30634.766583675813</v>
      </c>
      <c r="Q272" s="249">
        <v>32174.024650994616</v>
      </c>
      <c r="R272" s="249">
        <v>31953.039513312968</v>
      </c>
      <c r="S272" s="249">
        <v>32483.671409426552</v>
      </c>
      <c r="T272" s="249">
        <v>31946.939098001909</v>
      </c>
      <c r="U272" s="249">
        <v>30620.672632977872</v>
      </c>
      <c r="V272" s="249">
        <v>29577.857445318885</v>
      </c>
      <c r="W272" s="249">
        <v>29532.487864482067</v>
      </c>
      <c r="X272" s="249">
        <v>29160.583226781942</v>
      </c>
      <c r="Y272" s="249">
        <v>29657.415034840989</v>
      </c>
      <c r="Z272" s="249">
        <v>29518.735014244918</v>
      </c>
      <c r="AA272" s="248">
        <v>365781.56396810716</v>
      </c>
      <c r="AB272" s="249">
        <v>362726.36709999997</v>
      </c>
      <c r="AC272" s="249">
        <v>357846.9523</v>
      </c>
      <c r="AD272" s="249">
        <v>333287.05709999998</v>
      </c>
      <c r="AE272" s="249">
        <v>391356.69340000011</v>
      </c>
      <c r="AF272" s="249">
        <v>411147.86660000001</v>
      </c>
      <c r="AG272" s="249">
        <v>399114.24980000011</v>
      </c>
      <c r="AH272" s="249">
        <v>358379.39370000007</v>
      </c>
      <c r="AI272" s="249">
        <v>366996.11680000008</v>
      </c>
      <c r="AJ272" s="249">
        <v>348199.24359999999</v>
      </c>
      <c r="AK272" s="249">
        <v>349227.83389999997</v>
      </c>
      <c r="AL272" s="249">
        <v>385107.54190000007</v>
      </c>
      <c r="AM272" s="249">
        <v>364951.85710000002</v>
      </c>
      <c r="AN272" s="248">
        <v>4428341.1732999999</v>
      </c>
      <c r="AO272" s="249">
        <v>37742.14</v>
      </c>
      <c r="AP272" s="249">
        <v>35286.15</v>
      </c>
      <c r="AQ272" s="249">
        <v>34287.729999999996</v>
      </c>
      <c r="AR272" s="249">
        <v>36088.83</v>
      </c>
      <c r="AS272" s="249">
        <v>36666.97</v>
      </c>
      <c r="AT272" s="249">
        <v>36666.97</v>
      </c>
      <c r="AU272" s="249">
        <v>38046.92</v>
      </c>
      <c r="AV272" s="249">
        <v>34471.300000000003</v>
      </c>
      <c r="AW272" s="249">
        <v>34218.229999999996</v>
      </c>
      <c r="AX272" s="249">
        <v>35808.910000000003</v>
      </c>
      <c r="AY272" s="249">
        <v>34166.69</v>
      </c>
      <c r="AZ272" s="249">
        <v>34233.759999999995</v>
      </c>
      <c r="BA272" s="248">
        <v>427684.6</v>
      </c>
    </row>
    <row r="273" spans="1:53" ht="15">
      <c r="A273" s="253" t="s">
        <v>1931</v>
      </c>
      <c r="B273" s="246">
        <v>0</v>
      </c>
      <c r="C273" s="246">
        <v>0</v>
      </c>
      <c r="D273" s="246">
        <v>0</v>
      </c>
      <c r="E273" s="246">
        <v>0</v>
      </c>
      <c r="F273" s="246">
        <v>0</v>
      </c>
      <c r="G273" s="246">
        <v>0</v>
      </c>
      <c r="H273" s="246">
        <v>0</v>
      </c>
      <c r="I273" s="246">
        <v>0</v>
      </c>
      <c r="J273" s="246">
        <v>0</v>
      </c>
      <c r="K273" s="246">
        <v>0</v>
      </c>
      <c r="L273" s="246">
        <v>0</v>
      </c>
      <c r="M273" s="246">
        <v>0</v>
      </c>
      <c r="N273" s="245">
        <v>0</v>
      </c>
      <c r="O273" s="246">
        <v>0</v>
      </c>
      <c r="P273" s="246">
        <v>0</v>
      </c>
      <c r="Q273" s="246">
        <v>0</v>
      </c>
      <c r="R273" s="246">
        <v>0</v>
      </c>
      <c r="S273" s="246">
        <v>0</v>
      </c>
      <c r="T273" s="246">
        <v>0</v>
      </c>
      <c r="U273" s="246">
        <v>0</v>
      </c>
      <c r="V273" s="246">
        <v>0</v>
      </c>
      <c r="W273" s="246">
        <v>0</v>
      </c>
      <c r="X273" s="246">
        <v>0</v>
      </c>
      <c r="Y273" s="246">
        <v>0</v>
      </c>
      <c r="Z273" s="246">
        <v>0</v>
      </c>
      <c r="AA273" s="245">
        <v>0</v>
      </c>
      <c r="AB273" s="246">
        <v>767</v>
      </c>
      <c r="AC273" s="246">
        <v>417</v>
      </c>
      <c r="AD273" s="246">
        <v>417</v>
      </c>
      <c r="AE273" s="246">
        <v>1017</v>
      </c>
      <c r="AF273" s="246">
        <v>417</v>
      </c>
      <c r="AG273" s="246">
        <v>667</v>
      </c>
      <c r="AH273" s="246">
        <v>417</v>
      </c>
      <c r="AI273" s="246">
        <v>417</v>
      </c>
      <c r="AJ273" s="246">
        <v>417</v>
      </c>
      <c r="AK273" s="246">
        <v>417</v>
      </c>
      <c r="AL273" s="246">
        <v>417</v>
      </c>
      <c r="AM273" s="246">
        <v>413</v>
      </c>
      <c r="AN273" s="245">
        <v>6200</v>
      </c>
      <c r="AO273" s="246">
        <v>0</v>
      </c>
      <c r="AP273" s="246">
        <v>0</v>
      </c>
      <c r="AQ273" s="246">
        <v>0</v>
      </c>
      <c r="AR273" s="246">
        <v>0</v>
      </c>
      <c r="AS273" s="246">
        <v>0</v>
      </c>
      <c r="AT273" s="246">
        <v>0</v>
      </c>
      <c r="AU273" s="246">
        <v>0</v>
      </c>
      <c r="AV273" s="246">
        <v>0</v>
      </c>
      <c r="AW273" s="246">
        <v>0</v>
      </c>
      <c r="AX273" s="246">
        <v>0</v>
      </c>
      <c r="AY273" s="246">
        <v>0</v>
      </c>
      <c r="AZ273" s="246">
        <v>0</v>
      </c>
      <c r="BA273" s="245">
        <v>0</v>
      </c>
    </row>
    <row r="274" spans="1:53" ht="15">
      <c r="A274" s="253" t="s">
        <v>1932</v>
      </c>
      <c r="B274" s="246">
        <v>0</v>
      </c>
      <c r="C274" s="246">
        <v>0</v>
      </c>
      <c r="D274" s="246">
        <v>0</v>
      </c>
      <c r="E274" s="246">
        <v>0</v>
      </c>
      <c r="F274" s="246">
        <v>0</v>
      </c>
      <c r="G274" s="246">
        <v>0</v>
      </c>
      <c r="H274" s="246">
        <v>0</v>
      </c>
      <c r="I274" s="246">
        <v>0</v>
      </c>
      <c r="J274" s="246">
        <v>0</v>
      </c>
      <c r="K274" s="246">
        <v>0</v>
      </c>
      <c r="L274" s="246">
        <v>0</v>
      </c>
      <c r="M274" s="246">
        <v>0</v>
      </c>
      <c r="N274" s="245">
        <v>0</v>
      </c>
      <c r="O274" s="246">
        <v>66158.329999999987</v>
      </c>
      <c r="P274" s="246">
        <v>66158.329999999987</v>
      </c>
      <c r="Q274" s="246">
        <v>66158.329999999987</v>
      </c>
      <c r="R274" s="246">
        <v>66158.329999999987</v>
      </c>
      <c r="S274" s="246">
        <v>66158.329999999987</v>
      </c>
      <c r="T274" s="246">
        <v>66158.329999999987</v>
      </c>
      <c r="U274" s="246">
        <v>66158.329999999987</v>
      </c>
      <c r="V274" s="246">
        <v>66158.329999999987</v>
      </c>
      <c r="W274" s="246">
        <v>66158.329999999987</v>
      </c>
      <c r="X274" s="246">
        <v>66158.329999999987</v>
      </c>
      <c r="Y274" s="246">
        <v>66848.329999999987</v>
      </c>
      <c r="Z274" s="246">
        <v>66848.329999999987</v>
      </c>
      <c r="AA274" s="245">
        <v>795279.95999999985</v>
      </c>
      <c r="AB274" s="246">
        <v>0</v>
      </c>
      <c r="AC274" s="246">
        <v>0</v>
      </c>
      <c r="AD274" s="246">
        <v>0</v>
      </c>
      <c r="AE274" s="246">
        <v>0</v>
      </c>
      <c r="AF274" s="246">
        <v>0</v>
      </c>
      <c r="AG274" s="246">
        <v>0</v>
      </c>
      <c r="AH274" s="246">
        <v>0</v>
      </c>
      <c r="AI274" s="246">
        <v>0</v>
      </c>
      <c r="AJ274" s="246">
        <v>0</v>
      </c>
      <c r="AK274" s="246">
        <v>0</v>
      </c>
      <c r="AL274" s="246">
        <v>0</v>
      </c>
      <c r="AM274" s="246">
        <v>0</v>
      </c>
      <c r="AN274" s="245">
        <v>0</v>
      </c>
      <c r="AO274" s="246">
        <v>0</v>
      </c>
      <c r="AP274" s="246">
        <v>0</v>
      </c>
      <c r="AQ274" s="246">
        <v>0</v>
      </c>
      <c r="AR274" s="246">
        <v>0</v>
      </c>
      <c r="AS274" s="246">
        <v>0</v>
      </c>
      <c r="AT274" s="246">
        <v>0</v>
      </c>
      <c r="AU274" s="246">
        <v>0</v>
      </c>
      <c r="AV274" s="246">
        <v>0</v>
      </c>
      <c r="AW274" s="246">
        <v>0</v>
      </c>
      <c r="AX274" s="246">
        <v>0</v>
      </c>
      <c r="AY274" s="246">
        <v>0</v>
      </c>
      <c r="AZ274" s="246">
        <v>0</v>
      </c>
      <c r="BA274" s="245">
        <v>0</v>
      </c>
    </row>
    <row r="275" spans="1:53" ht="15">
      <c r="A275" s="253" t="s">
        <v>1933</v>
      </c>
      <c r="B275" s="246">
        <v>0</v>
      </c>
      <c r="C275" s="246">
        <v>0</v>
      </c>
      <c r="D275" s="246">
        <v>0</v>
      </c>
      <c r="E275" s="246">
        <v>0</v>
      </c>
      <c r="F275" s="246">
        <v>0</v>
      </c>
      <c r="G275" s="246">
        <v>0</v>
      </c>
      <c r="H275" s="246">
        <v>0</v>
      </c>
      <c r="I275" s="246">
        <v>0</v>
      </c>
      <c r="J275" s="246">
        <v>0</v>
      </c>
      <c r="K275" s="246">
        <v>0</v>
      </c>
      <c r="L275" s="246">
        <v>0</v>
      </c>
      <c r="M275" s="246">
        <v>0</v>
      </c>
      <c r="N275" s="245">
        <v>0</v>
      </c>
      <c r="O275" s="246">
        <v>0</v>
      </c>
      <c r="P275" s="246">
        <v>0</v>
      </c>
      <c r="Q275" s="246">
        <v>0</v>
      </c>
      <c r="R275" s="246">
        <v>0</v>
      </c>
      <c r="S275" s="246">
        <v>0</v>
      </c>
      <c r="T275" s="246">
        <v>0</v>
      </c>
      <c r="U275" s="246">
        <v>0</v>
      </c>
      <c r="V275" s="246">
        <v>0</v>
      </c>
      <c r="W275" s="246">
        <v>0</v>
      </c>
      <c r="X275" s="246">
        <v>0</v>
      </c>
      <c r="Y275" s="246">
        <v>0</v>
      </c>
      <c r="Z275" s="246">
        <v>0</v>
      </c>
      <c r="AA275" s="245">
        <v>0</v>
      </c>
      <c r="AB275" s="246">
        <v>0</v>
      </c>
      <c r="AC275" s="246">
        <v>0</v>
      </c>
      <c r="AD275" s="246">
        <v>0</v>
      </c>
      <c r="AE275" s="246">
        <v>0</v>
      </c>
      <c r="AF275" s="246">
        <v>0</v>
      </c>
      <c r="AG275" s="246">
        <v>0</v>
      </c>
      <c r="AH275" s="246">
        <v>0</v>
      </c>
      <c r="AI275" s="246">
        <v>0</v>
      </c>
      <c r="AJ275" s="246">
        <v>0</v>
      </c>
      <c r="AK275" s="246">
        <v>0</v>
      </c>
      <c r="AL275" s="246">
        <v>0</v>
      </c>
      <c r="AM275" s="246">
        <v>0</v>
      </c>
      <c r="AN275" s="245">
        <v>0</v>
      </c>
      <c r="AO275" s="246">
        <v>0</v>
      </c>
      <c r="AP275" s="246">
        <v>0</v>
      </c>
      <c r="AQ275" s="246">
        <v>0</v>
      </c>
      <c r="AR275" s="246">
        <v>0</v>
      </c>
      <c r="AS275" s="246">
        <v>0</v>
      </c>
      <c r="AT275" s="246">
        <v>0</v>
      </c>
      <c r="AU275" s="246">
        <v>0</v>
      </c>
      <c r="AV275" s="246">
        <v>0</v>
      </c>
      <c r="AW275" s="246">
        <v>0</v>
      </c>
      <c r="AX275" s="246">
        <v>0</v>
      </c>
      <c r="AY275" s="246">
        <v>0</v>
      </c>
      <c r="AZ275" s="246">
        <v>0</v>
      </c>
      <c r="BA275" s="245">
        <v>0</v>
      </c>
    </row>
    <row r="276" spans="1:53" ht="15">
      <c r="A276" s="253" t="s">
        <v>1934</v>
      </c>
      <c r="B276" s="246">
        <v>0</v>
      </c>
      <c r="C276" s="246">
        <v>0</v>
      </c>
      <c r="D276" s="246">
        <v>0</v>
      </c>
      <c r="E276" s="246">
        <v>0</v>
      </c>
      <c r="F276" s="246">
        <v>0</v>
      </c>
      <c r="G276" s="246">
        <v>0</v>
      </c>
      <c r="H276" s="246">
        <v>0</v>
      </c>
      <c r="I276" s="246">
        <v>0</v>
      </c>
      <c r="J276" s="246">
        <v>0</v>
      </c>
      <c r="K276" s="246">
        <v>0</v>
      </c>
      <c r="L276" s="246">
        <v>0</v>
      </c>
      <c r="M276" s="246">
        <v>0</v>
      </c>
      <c r="N276" s="245">
        <v>0</v>
      </c>
      <c r="O276" s="246">
        <v>0</v>
      </c>
      <c r="P276" s="246">
        <v>0</v>
      </c>
      <c r="Q276" s="246">
        <v>0</v>
      </c>
      <c r="R276" s="246">
        <v>0</v>
      </c>
      <c r="S276" s="246">
        <v>0</v>
      </c>
      <c r="T276" s="246">
        <v>0</v>
      </c>
      <c r="U276" s="246">
        <v>0</v>
      </c>
      <c r="V276" s="246">
        <v>0</v>
      </c>
      <c r="W276" s="246">
        <v>0</v>
      </c>
      <c r="X276" s="246">
        <v>0</v>
      </c>
      <c r="Y276" s="246">
        <v>0</v>
      </c>
      <c r="Z276" s="246">
        <v>0</v>
      </c>
      <c r="AA276" s="245">
        <v>0</v>
      </c>
      <c r="AB276" s="246">
        <v>0</v>
      </c>
      <c r="AC276" s="246">
        <v>0</v>
      </c>
      <c r="AD276" s="246">
        <v>0</v>
      </c>
      <c r="AE276" s="246">
        <v>0</v>
      </c>
      <c r="AF276" s="246">
        <v>0</v>
      </c>
      <c r="AG276" s="246">
        <v>0</v>
      </c>
      <c r="AH276" s="246">
        <v>0</v>
      </c>
      <c r="AI276" s="246">
        <v>0</v>
      </c>
      <c r="AJ276" s="246">
        <v>0</v>
      </c>
      <c r="AK276" s="246">
        <v>0</v>
      </c>
      <c r="AL276" s="246">
        <v>0</v>
      </c>
      <c r="AM276" s="246">
        <v>0</v>
      </c>
      <c r="AN276" s="245">
        <v>0</v>
      </c>
      <c r="AO276" s="246">
        <v>0</v>
      </c>
      <c r="AP276" s="246">
        <v>0</v>
      </c>
      <c r="AQ276" s="246">
        <v>0</v>
      </c>
      <c r="AR276" s="246">
        <v>0</v>
      </c>
      <c r="AS276" s="246">
        <v>0</v>
      </c>
      <c r="AT276" s="246">
        <v>0</v>
      </c>
      <c r="AU276" s="246">
        <v>0</v>
      </c>
      <c r="AV276" s="246">
        <v>0</v>
      </c>
      <c r="AW276" s="246">
        <v>0</v>
      </c>
      <c r="AX276" s="246">
        <v>0</v>
      </c>
      <c r="AY276" s="246">
        <v>0</v>
      </c>
      <c r="AZ276" s="246">
        <v>0</v>
      </c>
      <c r="BA276" s="245">
        <v>0</v>
      </c>
    </row>
    <row r="277" spans="1:53" ht="15">
      <c r="A277" s="253" t="s">
        <v>1935</v>
      </c>
      <c r="B277" s="246">
        <v>0</v>
      </c>
      <c r="C277" s="246">
        <v>0</v>
      </c>
      <c r="D277" s="246">
        <v>0</v>
      </c>
      <c r="E277" s="246">
        <v>0</v>
      </c>
      <c r="F277" s="246">
        <v>0</v>
      </c>
      <c r="G277" s="246">
        <v>0</v>
      </c>
      <c r="H277" s="246">
        <v>0</v>
      </c>
      <c r="I277" s="246">
        <v>0</v>
      </c>
      <c r="J277" s="246">
        <v>0</v>
      </c>
      <c r="K277" s="246">
        <v>0</v>
      </c>
      <c r="L277" s="246">
        <v>0</v>
      </c>
      <c r="M277" s="246">
        <v>0</v>
      </c>
      <c r="N277" s="245">
        <v>0</v>
      </c>
      <c r="O277" s="246">
        <v>0</v>
      </c>
      <c r="P277" s="246">
        <v>0</v>
      </c>
      <c r="Q277" s="246">
        <v>0</v>
      </c>
      <c r="R277" s="246">
        <v>0</v>
      </c>
      <c r="S277" s="246">
        <v>0</v>
      </c>
      <c r="T277" s="246">
        <v>0</v>
      </c>
      <c r="U277" s="246">
        <v>0</v>
      </c>
      <c r="V277" s="246">
        <v>0</v>
      </c>
      <c r="W277" s="246">
        <v>0</v>
      </c>
      <c r="X277" s="246">
        <v>0</v>
      </c>
      <c r="Y277" s="246">
        <v>0</v>
      </c>
      <c r="Z277" s="246">
        <v>0</v>
      </c>
      <c r="AA277" s="245">
        <v>0</v>
      </c>
      <c r="AB277" s="246">
        <v>0</v>
      </c>
      <c r="AC277" s="246">
        <v>0</v>
      </c>
      <c r="AD277" s="246">
        <v>0</v>
      </c>
      <c r="AE277" s="246">
        <v>0</v>
      </c>
      <c r="AF277" s="246">
        <v>0</v>
      </c>
      <c r="AG277" s="246">
        <v>0</v>
      </c>
      <c r="AH277" s="246">
        <v>0</v>
      </c>
      <c r="AI277" s="246">
        <v>0</v>
      </c>
      <c r="AJ277" s="246">
        <v>0</v>
      </c>
      <c r="AK277" s="246">
        <v>0</v>
      </c>
      <c r="AL277" s="246">
        <v>0</v>
      </c>
      <c r="AM277" s="246">
        <v>0</v>
      </c>
      <c r="AN277" s="245">
        <v>0</v>
      </c>
      <c r="AO277" s="246">
        <v>0</v>
      </c>
      <c r="AP277" s="246">
        <v>0</v>
      </c>
      <c r="AQ277" s="246">
        <v>0</v>
      </c>
      <c r="AR277" s="246">
        <v>0</v>
      </c>
      <c r="AS277" s="246">
        <v>0</v>
      </c>
      <c r="AT277" s="246">
        <v>0</v>
      </c>
      <c r="AU277" s="246">
        <v>0</v>
      </c>
      <c r="AV277" s="246">
        <v>0</v>
      </c>
      <c r="AW277" s="246">
        <v>0</v>
      </c>
      <c r="AX277" s="246">
        <v>0</v>
      </c>
      <c r="AY277" s="246">
        <v>0</v>
      </c>
      <c r="AZ277" s="246">
        <v>0</v>
      </c>
      <c r="BA277" s="245">
        <v>0</v>
      </c>
    </row>
    <row r="278" spans="1:53" ht="15">
      <c r="A278" s="253" t="s">
        <v>1936</v>
      </c>
      <c r="B278" s="246">
        <v>0</v>
      </c>
      <c r="C278" s="246">
        <v>0</v>
      </c>
      <c r="D278" s="246">
        <v>0</v>
      </c>
      <c r="E278" s="246">
        <v>0</v>
      </c>
      <c r="F278" s="246">
        <v>0</v>
      </c>
      <c r="G278" s="246">
        <v>0</v>
      </c>
      <c r="H278" s="246">
        <v>0</v>
      </c>
      <c r="I278" s="246">
        <v>0</v>
      </c>
      <c r="J278" s="246">
        <v>0</v>
      </c>
      <c r="K278" s="246">
        <v>0</v>
      </c>
      <c r="L278" s="246">
        <v>0</v>
      </c>
      <c r="M278" s="246">
        <v>0</v>
      </c>
      <c r="N278" s="245">
        <v>0</v>
      </c>
      <c r="O278" s="246">
        <v>0</v>
      </c>
      <c r="P278" s="246">
        <v>0</v>
      </c>
      <c r="Q278" s="246">
        <v>0</v>
      </c>
      <c r="R278" s="246">
        <v>0</v>
      </c>
      <c r="S278" s="246">
        <v>0</v>
      </c>
      <c r="T278" s="246">
        <v>0</v>
      </c>
      <c r="U278" s="246">
        <v>0</v>
      </c>
      <c r="V278" s="246">
        <v>0</v>
      </c>
      <c r="W278" s="246">
        <v>0</v>
      </c>
      <c r="X278" s="246">
        <v>0</v>
      </c>
      <c r="Y278" s="246">
        <v>0</v>
      </c>
      <c r="Z278" s="246">
        <v>0</v>
      </c>
      <c r="AA278" s="245">
        <v>0</v>
      </c>
      <c r="AB278" s="246">
        <v>0</v>
      </c>
      <c r="AC278" s="246">
        <v>0</v>
      </c>
      <c r="AD278" s="246">
        <v>0</v>
      </c>
      <c r="AE278" s="246">
        <v>0</v>
      </c>
      <c r="AF278" s="246">
        <v>0</v>
      </c>
      <c r="AG278" s="246">
        <v>0</v>
      </c>
      <c r="AH278" s="246">
        <v>0</v>
      </c>
      <c r="AI278" s="246">
        <v>0</v>
      </c>
      <c r="AJ278" s="246">
        <v>0</v>
      </c>
      <c r="AK278" s="246">
        <v>0</v>
      </c>
      <c r="AL278" s="246">
        <v>0</v>
      </c>
      <c r="AM278" s="246">
        <v>0</v>
      </c>
      <c r="AN278" s="245">
        <v>0</v>
      </c>
      <c r="AO278" s="246">
        <v>0</v>
      </c>
      <c r="AP278" s="246">
        <v>0</v>
      </c>
      <c r="AQ278" s="246">
        <v>0</v>
      </c>
      <c r="AR278" s="246">
        <v>0</v>
      </c>
      <c r="AS278" s="246">
        <v>0</v>
      </c>
      <c r="AT278" s="246">
        <v>0</v>
      </c>
      <c r="AU278" s="246">
        <v>0</v>
      </c>
      <c r="AV278" s="246">
        <v>0</v>
      </c>
      <c r="AW278" s="246">
        <v>0</v>
      </c>
      <c r="AX278" s="246">
        <v>0</v>
      </c>
      <c r="AY278" s="246">
        <v>0</v>
      </c>
      <c r="AZ278" s="246">
        <v>0</v>
      </c>
      <c r="BA278" s="245">
        <v>0</v>
      </c>
    </row>
    <row r="279" spans="1:53" ht="15">
      <c r="A279" s="253" t="s">
        <v>1937</v>
      </c>
      <c r="B279" s="246">
        <v>0</v>
      </c>
      <c r="C279" s="246">
        <v>0</v>
      </c>
      <c r="D279" s="246">
        <v>0</v>
      </c>
      <c r="E279" s="246">
        <v>0</v>
      </c>
      <c r="F279" s="246">
        <v>0</v>
      </c>
      <c r="G279" s="246">
        <v>0</v>
      </c>
      <c r="H279" s="246">
        <v>0</v>
      </c>
      <c r="I279" s="246">
        <v>0</v>
      </c>
      <c r="J279" s="246">
        <v>0</v>
      </c>
      <c r="K279" s="246">
        <v>0</v>
      </c>
      <c r="L279" s="246">
        <v>0</v>
      </c>
      <c r="M279" s="246">
        <v>0</v>
      </c>
      <c r="N279" s="245">
        <v>0</v>
      </c>
      <c r="O279" s="246">
        <v>0</v>
      </c>
      <c r="P279" s="246">
        <v>0</v>
      </c>
      <c r="Q279" s="246">
        <v>0</v>
      </c>
      <c r="R279" s="246">
        <v>0</v>
      </c>
      <c r="S279" s="246">
        <v>0</v>
      </c>
      <c r="T279" s="246">
        <v>0</v>
      </c>
      <c r="U279" s="246">
        <v>0</v>
      </c>
      <c r="V279" s="246">
        <v>0</v>
      </c>
      <c r="W279" s="246">
        <v>0</v>
      </c>
      <c r="X279" s="246">
        <v>0</v>
      </c>
      <c r="Y279" s="246">
        <v>0</v>
      </c>
      <c r="Z279" s="246">
        <v>0</v>
      </c>
      <c r="AA279" s="245">
        <v>0</v>
      </c>
      <c r="AB279" s="246">
        <v>0</v>
      </c>
      <c r="AC279" s="246">
        <v>0</v>
      </c>
      <c r="AD279" s="246">
        <v>0</v>
      </c>
      <c r="AE279" s="246">
        <v>0</v>
      </c>
      <c r="AF279" s="246">
        <v>0</v>
      </c>
      <c r="AG279" s="246">
        <v>0</v>
      </c>
      <c r="AH279" s="246">
        <v>0</v>
      </c>
      <c r="AI279" s="246">
        <v>0</v>
      </c>
      <c r="AJ279" s="246">
        <v>0</v>
      </c>
      <c r="AK279" s="246">
        <v>0</v>
      </c>
      <c r="AL279" s="246">
        <v>0</v>
      </c>
      <c r="AM279" s="246">
        <v>0</v>
      </c>
      <c r="AN279" s="245">
        <v>0</v>
      </c>
      <c r="AO279" s="246">
        <v>0</v>
      </c>
      <c r="AP279" s="246">
        <v>0</v>
      </c>
      <c r="AQ279" s="246">
        <v>0</v>
      </c>
      <c r="AR279" s="246">
        <v>0</v>
      </c>
      <c r="AS279" s="246">
        <v>0</v>
      </c>
      <c r="AT279" s="246">
        <v>0</v>
      </c>
      <c r="AU279" s="246">
        <v>0</v>
      </c>
      <c r="AV279" s="246">
        <v>0</v>
      </c>
      <c r="AW279" s="246">
        <v>0</v>
      </c>
      <c r="AX279" s="246">
        <v>0</v>
      </c>
      <c r="AY279" s="246">
        <v>0</v>
      </c>
      <c r="AZ279" s="246">
        <v>0</v>
      </c>
      <c r="BA279" s="245">
        <v>0</v>
      </c>
    </row>
    <row r="280" spans="1:53" ht="15">
      <c r="A280" s="253" t="s">
        <v>1938</v>
      </c>
      <c r="B280" s="246">
        <v>0</v>
      </c>
      <c r="C280" s="246">
        <v>0</v>
      </c>
      <c r="D280" s="246">
        <v>0</v>
      </c>
      <c r="E280" s="246">
        <v>0</v>
      </c>
      <c r="F280" s="246">
        <v>0</v>
      </c>
      <c r="G280" s="246">
        <v>0</v>
      </c>
      <c r="H280" s="246">
        <v>0</v>
      </c>
      <c r="I280" s="246">
        <v>0</v>
      </c>
      <c r="J280" s="246">
        <v>0</v>
      </c>
      <c r="K280" s="246">
        <v>0</v>
      </c>
      <c r="L280" s="246">
        <v>0</v>
      </c>
      <c r="M280" s="246">
        <v>0</v>
      </c>
      <c r="N280" s="245">
        <v>0</v>
      </c>
      <c r="O280" s="246">
        <v>0</v>
      </c>
      <c r="P280" s="246">
        <v>0</v>
      </c>
      <c r="Q280" s="246">
        <v>0</v>
      </c>
      <c r="R280" s="246">
        <v>0</v>
      </c>
      <c r="S280" s="246">
        <v>0</v>
      </c>
      <c r="T280" s="246">
        <v>0</v>
      </c>
      <c r="U280" s="246">
        <v>0</v>
      </c>
      <c r="V280" s="246">
        <v>0</v>
      </c>
      <c r="W280" s="246">
        <v>0</v>
      </c>
      <c r="X280" s="246">
        <v>0</v>
      </c>
      <c r="Y280" s="246">
        <v>0</v>
      </c>
      <c r="Z280" s="246">
        <v>0</v>
      </c>
      <c r="AA280" s="245">
        <v>0</v>
      </c>
      <c r="AB280" s="246">
        <v>0</v>
      </c>
      <c r="AC280" s="246">
        <v>0</v>
      </c>
      <c r="AD280" s="246">
        <v>0</v>
      </c>
      <c r="AE280" s="246">
        <v>0</v>
      </c>
      <c r="AF280" s="246">
        <v>0</v>
      </c>
      <c r="AG280" s="246">
        <v>0</v>
      </c>
      <c r="AH280" s="246">
        <v>0</v>
      </c>
      <c r="AI280" s="246">
        <v>0</v>
      </c>
      <c r="AJ280" s="246">
        <v>0</v>
      </c>
      <c r="AK280" s="246">
        <v>0</v>
      </c>
      <c r="AL280" s="246">
        <v>0</v>
      </c>
      <c r="AM280" s="246">
        <v>0</v>
      </c>
      <c r="AN280" s="245">
        <v>0</v>
      </c>
      <c r="AO280" s="246">
        <v>0</v>
      </c>
      <c r="AP280" s="246">
        <v>0</v>
      </c>
      <c r="AQ280" s="246">
        <v>0</v>
      </c>
      <c r="AR280" s="246">
        <v>0</v>
      </c>
      <c r="AS280" s="246">
        <v>0</v>
      </c>
      <c r="AT280" s="246">
        <v>0</v>
      </c>
      <c r="AU280" s="246">
        <v>0</v>
      </c>
      <c r="AV280" s="246">
        <v>0</v>
      </c>
      <c r="AW280" s="246">
        <v>0</v>
      </c>
      <c r="AX280" s="246">
        <v>0</v>
      </c>
      <c r="AY280" s="246">
        <v>0</v>
      </c>
      <c r="AZ280" s="246">
        <v>0</v>
      </c>
      <c r="BA280" s="245">
        <v>0</v>
      </c>
    </row>
    <row r="281" spans="1:53" ht="15">
      <c r="A281" s="253" t="s">
        <v>1939</v>
      </c>
      <c r="B281" s="246">
        <v>0</v>
      </c>
      <c r="C281" s="246">
        <v>0</v>
      </c>
      <c r="D281" s="246">
        <v>0</v>
      </c>
      <c r="E281" s="246">
        <v>0</v>
      </c>
      <c r="F281" s="246">
        <v>0</v>
      </c>
      <c r="G281" s="246">
        <v>0</v>
      </c>
      <c r="H281" s="246">
        <v>0</v>
      </c>
      <c r="I281" s="246">
        <v>0</v>
      </c>
      <c r="J281" s="246">
        <v>0</v>
      </c>
      <c r="K281" s="246">
        <v>0</v>
      </c>
      <c r="L281" s="246">
        <v>0</v>
      </c>
      <c r="M281" s="246">
        <v>0</v>
      </c>
      <c r="N281" s="245">
        <v>0</v>
      </c>
      <c r="O281" s="246">
        <v>0</v>
      </c>
      <c r="P281" s="246">
        <v>0</v>
      </c>
      <c r="Q281" s="246">
        <v>0</v>
      </c>
      <c r="R281" s="246">
        <v>0</v>
      </c>
      <c r="S281" s="246">
        <v>0</v>
      </c>
      <c r="T281" s="246">
        <v>0</v>
      </c>
      <c r="U281" s="246">
        <v>0</v>
      </c>
      <c r="V281" s="246">
        <v>0</v>
      </c>
      <c r="W281" s="246">
        <v>0</v>
      </c>
      <c r="X281" s="246">
        <v>0</v>
      </c>
      <c r="Y281" s="246">
        <v>0</v>
      </c>
      <c r="Z281" s="246">
        <v>0</v>
      </c>
      <c r="AA281" s="245">
        <v>0</v>
      </c>
      <c r="AB281" s="246">
        <v>0</v>
      </c>
      <c r="AC281" s="246">
        <v>0</v>
      </c>
      <c r="AD281" s="246">
        <v>0</v>
      </c>
      <c r="AE281" s="246">
        <v>0</v>
      </c>
      <c r="AF281" s="246">
        <v>0</v>
      </c>
      <c r="AG281" s="246">
        <v>0</v>
      </c>
      <c r="AH281" s="246">
        <v>0</v>
      </c>
      <c r="AI281" s="246">
        <v>0</v>
      </c>
      <c r="AJ281" s="246">
        <v>0</v>
      </c>
      <c r="AK281" s="246">
        <v>0</v>
      </c>
      <c r="AL281" s="246">
        <v>0</v>
      </c>
      <c r="AM281" s="246">
        <v>0</v>
      </c>
      <c r="AN281" s="245">
        <v>0</v>
      </c>
      <c r="AO281" s="246">
        <v>0</v>
      </c>
      <c r="AP281" s="246">
        <v>0</v>
      </c>
      <c r="AQ281" s="246">
        <v>0</v>
      </c>
      <c r="AR281" s="246">
        <v>0</v>
      </c>
      <c r="AS281" s="246">
        <v>0</v>
      </c>
      <c r="AT281" s="246">
        <v>0</v>
      </c>
      <c r="AU281" s="246">
        <v>0</v>
      </c>
      <c r="AV281" s="246">
        <v>0</v>
      </c>
      <c r="AW281" s="246">
        <v>0</v>
      </c>
      <c r="AX281" s="246">
        <v>0</v>
      </c>
      <c r="AY281" s="246">
        <v>0</v>
      </c>
      <c r="AZ281" s="246">
        <v>0</v>
      </c>
      <c r="BA281" s="245">
        <v>0</v>
      </c>
    </row>
    <row r="282" spans="1:53" ht="15">
      <c r="A282" s="253" t="s">
        <v>1940</v>
      </c>
      <c r="B282" s="246">
        <v>0</v>
      </c>
      <c r="C282" s="246">
        <v>0</v>
      </c>
      <c r="D282" s="246">
        <v>0</v>
      </c>
      <c r="E282" s="246">
        <v>0</v>
      </c>
      <c r="F282" s="246">
        <v>0</v>
      </c>
      <c r="G282" s="246">
        <v>0</v>
      </c>
      <c r="H282" s="246">
        <v>0</v>
      </c>
      <c r="I282" s="246">
        <v>0</v>
      </c>
      <c r="J282" s="246">
        <v>0</v>
      </c>
      <c r="K282" s="246">
        <v>0</v>
      </c>
      <c r="L282" s="246">
        <v>0</v>
      </c>
      <c r="M282" s="246">
        <v>0</v>
      </c>
      <c r="N282" s="245">
        <v>0</v>
      </c>
      <c r="O282" s="246">
        <v>0</v>
      </c>
      <c r="P282" s="246">
        <v>0</v>
      </c>
      <c r="Q282" s="246">
        <v>0</v>
      </c>
      <c r="R282" s="246">
        <v>0</v>
      </c>
      <c r="S282" s="246">
        <v>0</v>
      </c>
      <c r="T282" s="246">
        <v>0</v>
      </c>
      <c r="U282" s="246">
        <v>0</v>
      </c>
      <c r="V282" s="246">
        <v>0</v>
      </c>
      <c r="W282" s="246">
        <v>0</v>
      </c>
      <c r="X282" s="246">
        <v>0</v>
      </c>
      <c r="Y282" s="246">
        <v>0</v>
      </c>
      <c r="Z282" s="246">
        <v>0</v>
      </c>
      <c r="AA282" s="245">
        <v>0</v>
      </c>
      <c r="AB282" s="246">
        <v>0</v>
      </c>
      <c r="AC282" s="246">
        <v>0</v>
      </c>
      <c r="AD282" s="246">
        <v>0</v>
      </c>
      <c r="AE282" s="246">
        <v>0</v>
      </c>
      <c r="AF282" s="246">
        <v>0</v>
      </c>
      <c r="AG282" s="246">
        <v>0</v>
      </c>
      <c r="AH282" s="246">
        <v>0</v>
      </c>
      <c r="AI282" s="246">
        <v>0</v>
      </c>
      <c r="AJ282" s="246">
        <v>0</v>
      </c>
      <c r="AK282" s="246">
        <v>0</v>
      </c>
      <c r="AL282" s="246">
        <v>0</v>
      </c>
      <c r="AM282" s="246">
        <v>0</v>
      </c>
      <c r="AN282" s="245">
        <v>0</v>
      </c>
      <c r="AO282" s="246">
        <v>0</v>
      </c>
      <c r="AP282" s="246">
        <v>0</v>
      </c>
      <c r="AQ282" s="246">
        <v>0</v>
      </c>
      <c r="AR282" s="246">
        <v>0</v>
      </c>
      <c r="AS282" s="246">
        <v>0</v>
      </c>
      <c r="AT282" s="246">
        <v>0</v>
      </c>
      <c r="AU282" s="246">
        <v>0</v>
      </c>
      <c r="AV282" s="246">
        <v>0</v>
      </c>
      <c r="AW282" s="246">
        <v>0</v>
      </c>
      <c r="AX282" s="246">
        <v>0</v>
      </c>
      <c r="AY282" s="246">
        <v>0</v>
      </c>
      <c r="AZ282" s="246">
        <v>0</v>
      </c>
      <c r="BA282" s="245">
        <v>0</v>
      </c>
    </row>
    <row r="283" spans="1:53" ht="15">
      <c r="A283" s="253" t="s">
        <v>1941</v>
      </c>
      <c r="B283" s="246">
        <v>0</v>
      </c>
      <c r="C283" s="246">
        <v>0</v>
      </c>
      <c r="D283" s="246">
        <v>0</v>
      </c>
      <c r="E283" s="246">
        <v>0</v>
      </c>
      <c r="F283" s="246">
        <v>0</v>
      </c>
      <c r="G283" s="246">
        <v>0</v>
      </c>
      <c r="H283" s="246">
        <v>0</v>
      </c>
      <c r="I283" s="246">
        <v>0</v>
      </c>
      <c r="J283" s="246">
        <v>0</v>
      </c>
      <c r="K283" s="246">
        <v>0</v>
      </c>
      <c r="L283" s="246">
        <v>0</v>
      </c>
      <c r="M283" s="246">
        <v>0</v>
      </c>
      <c r="N283" s="245">
        <v>0</v>
      </c>
      <c r="O283" s="246">
        <v>0</v>
      </c>
      <c r="P283" s="246">
        <v>0</v>
      </c>
      <c r="Q283" s="246">
        <v>0</v>
      </c>
      <c r="R283" s="246">
        <v>0</v>
      </c>
      <c r="S283" s="246">
        <v>0</v>
      </c>
      <c r="T283" s="246">
        <v>0</v>
      </c>
      <c r="U283" s="246">
        <v>0</v>
      </c>
      <c r="V283" s="246">
        <v>0</v>
      </c>
      <c r="W283" s="246">
        <v>0</v>
      </c>
      <c r="X283" s="246">
        <v>0</v>
      </c>
      <c r="Y283" s="246">
        <v>0</v>
      </c>
      <c r="Z283" s="246">
        <v>0</v>
      </c>
      <c r="AA283" s="245">
        <v>0</v>
      </c>
      <c r="AB283" s="246">
        <v>0</v>
      </c>
      <c r="AC283" s="246">
        <v>0</v>
      </c>
      <c r="AD283" s="246">
        <v>0</v>
      </c>
      <c r="AE283" s="246">
        <v>0</v>
      </c>
      <c r="AF283" s="246">
        <v>0</v>
      </c>
      <c r="AG283" s="246">
        <v>0</v>
      </c>
      <c r="AH283" s="246">
        <v>0</v>
      </c>
      <c r="AI283" s="246">
        <v>0</v>
      </c>
      <c r="AJ283" s="246">
        <v>0</v>
      </c>
      <c r="AK283" s="246">
        <v>0</v>
      </c>
      <c r="AL283" s="246">
        <v>0</v>
      </c>
      <c r="AM283" s="246">
        <v>0</v>
      </c>
      <c r="AN283" s="245">
        <v>0</v>
      </c>
      <c r="AO283" s="246">
        <v>0</v>
      </c>
      <c r="AP283" s="246">
        <v>0</v>
      </c>
      <c r="AQ283" s="246">
        <v>0</v>
      </c>
      <c r="AR283" s="246">
        <v>0</v>
      </c>
      <c r="AS283" s="246">
        <v>0</v>
      </c>
      <c r="AT283" s="246">
        <v>0</v>
      </c>
      <c r="AU283" s="246">
        <v>0</v>
      </c>
      <c r="AV283" s="246">
        <v>0</v>
      </c>
      <c r="AW283" s="246">
        <v>0</v>
      </c>
      <c r="AX283" s="246">
        <v>0</v>
      </c>
      <c r="AY283" s="246">
        <v>0</v>
      </c>
      <c r="AZ283" s="246">
        <v>0</v>
      </c>
      <c r="BA283" s="245">
        <v>0</v>
      </c>
    </row>
    <row r="284" spans="1:53" ht="15">
      <c r="A284" s="253" t="s">
        <v>1942</v>
      </c>
      <c r="B284" s="246">
        <v>0</v>
      </c>
      <c r="C284" s="246">
        <v>0</v>
      </c>
      <c r="D284" s="246">
        <v>0</v>
      </c>
      <c r="E284" s="246">
        <v>0</v>
      </c>
      <c r="F284" s="246">
        <v>0</v>
      </c>
      <c r="G284" s="246">
        <v>0</v>
      </c>
      <c r="H284" s="246">
        <v>0</v>
      </c>
      <c r="I284" s="246">
        <v>0</v>
      </c>
      <c r="J284" s="246">
        <v>0</v>
      </c>
      <c r="K284" s="246">
        <v>0</v>
      </c>
      <c r="L284" s="246">
        <v>0</v>
      </c>
      <c r="M284" s="246">
        <v>0</v>
      </c>
      <c r="N284" s="245">
        <v>0</v>
      </c>
      <c r="O284" s="246">
        <v>0</v>
      </c>
      <c r="P284" s="246">
        <v>0</v>
      </c>
      <c r="Q284" s="246">
        <v>0</v>
      </c>
      <c r="R284" s="246">
        <v>0</v>
      </c>
      <c r="S284" s="246">
        <v>0</v>
      </c>
      <c r="T284" s="246">
        <v>0</v>
      </c>
      <c r="U284" s="246">
        <v>0</v>
      </c>
      <c r="V284" s="246">
        <v>0</v>
      </c>
      <c r="W284" s="246">
        <v>0</v>
      </c>
      <c r="X284" s="246">
        <v>0</v>
      </c>
      <c r="Y284" s="246">
        <v>0</v>
      </c>
      <c r="Z284" s="246">
        <v>0</v>
      </c>
      <c r="AA284" s="245">
        <v>0</v>
      </c>
      <c r="AB284" s="246">
        <v>0</v>
      </c>
      <c r="AC284" s="246">
        <v>0</v>
      </c>
      <c r="AD284" s="246">
        <v>0</v>
      </c>
      <c r="AE284" s="246">
        <v>0</v>
      </c>
      <c r="AF284" s="246">
        <v>0</v>
      </c>
      <c r="AG284" s="246">
        <v>0</v>
      </c>
      <c r="AH284" s="246">
        <v>0</v>
      </c>
      <c r="AI284" s="246">
        <v>0</v>
      </c>
      <c r="AJ284" s="246">
        <v>0</v>
      </c>
      <c r="AK284" s="246">
        <v>0</v>
      </c>
      <c r="AL284" s="246">
        <v>0</v>
      </c>
      <c r="AM284" s="246">
        <v>0</v>
      </c>
      <c r="AN284" s="245">
        <v>0</v>
      </c>
      <c r="AO284" s="246">
        <v>0</v>
      </c>
      <c r="AP284" s="246">
        <v>0</v>
      </c>
      <c r="AQ284" s="246">
        <v>0</v>
      </c>
      <c r="AR284" s="246">
        <v>0</v>
      </c>
      <c r="AS284" s="246">
        <v>0</v>
      </c>
      <c r="AT284" s="246">
        <v>0</v>
      </c>
      <c r="AU284" s="246">
        <v>0</v>
      </c>
      <c r="AV284" s="246">
        <v>0</v>
      </c>
      <c r="AW284" s="246">
        <v>0</v>
      </c>
      <c r="AX284" s="246">
        <v>0</v>
      </c>
      <c r="AY284" s="246">
        <v>0</v>
      </c>
      <c r="AZ284" s="246">
        <v>0</v>
      </c>
      <c r="BA284" s="245">
        <v>0</v>
      </c>
    </row>
    <row r="285" spans="1:53" ht="15">
      <c r="A285" s="253" t="s">
        <v>1943</v>
      </c>
      <c r="B285" s="246">
        <v>0</v>
      </c>
      <c r="C285" s="246">
        <v>0</v>
      </c>
      <c r="D285" s="246">
        <v>0</v>
      </c>
      <c r="E285" s="246">
        <v>0</v>
      </c>
      <c r="F285" s="246">
        <v>0</v>
      </c>
      <c r="G285" s="246">
        <v>0</v>
      </c>
      <c r="H285" s="246">
        <v>0</v>
      </c>
      <c r="I285" s="246">
        <v>0</v>
      </c>
      <c r="J285" s="246">
        <v>0</v>
      </c>
      <c r="K285" s="246">
        <v>0</v>
      </c>
      <c r="L285" s="246">
        <v>0</v>
      </c>
      <c r="M285" s="246">
        <v>0</v>
      </c>
      <c r="N285" s="245">
        <v>0</v>
      </c>
      <c r="O285" s="246">
        <v>0</v>
      </c>
      <c r="P285" s="246">
        <v>0</v>
      </c>
      <c r="Q285" s="246">
        <v>0</v>
      </c>
      <c r="R285" s="246">
        <v>0</v>
      </c>
      <c r="S285" s="246">
        <v>0</v>
      </c>
      <c r="T285" s="246">
        <v>0</v>
      </c>
      <c r="U285" s="246">
        <v>0</v>
      </c>
      <c r="V285" s="246">
        <v>0</v>
      </c>
      <c r="W285" s="246">
        <v>0</v>
      </c>
      <c r="X285" s="246">
        <v>0</v>
      </c>
      <c r="Y285" s="246">
        <v>0</v>
      </c>
      <c r="Z285" s="246">
        <v>0</v>
      </c>
      <c r="AA285" s="245">
        <v>0</v>
      </c>
      <c r="AB285" s="246">
        <v>0</v>
      </c>
      <c r="AC285" s="246">
        <v>0</v>
      </c>
      <c r="AD285" s="246">
        <v>0</v>
      </c>
      <c r="AE285" s="246">
        <v>0</v>
      </c>
      <c r="AF285" s="246">
        <v>0</v>
      </c>
      <c r="AG285" s="246">
        <v>0</v>
      </c>
      <c r="AH285" s="246">
        <v>0</v>
      </c>
      <c r="AI285" s="246">
        <v>0</v>
      </c>
      <c r="AJ285" s="246">
        <v>0</v>
      </c>
      <c r="AK285" s="246">
        <v>0</v>
      </c>
      <c r="AL285" s="246">
        <v>0</v>
      </c>
      <c r="AM285" s="246">
        <v>0</v>
      </c>
      <c r="AN285" s="245">
        <v>0</v>
      </c>
      <c r="AO285" s="246">
        <v>0</v>
      </c>
      <c r="AP285" s="246">
        <v>0</v>
      </c>
      <c r="AQ285" s="246">
        <v>0</v>
      </c>
      <c r="AR285" s="246">
        <v>0</v>
      </c>
      <c r="AS285" s="246">
        <v>0</v>
      </c>
      <c r="AT285" s="246">
        <v>0</v>
      </c>
      <c r="AU285" s="246">
        <v>0</v>
      </c>
      <c r="AV285" s="246">
        <v>0</v>
      </c>
      <c r="AW285" s="246">
        <v>0</v>
      </c>
      <c r="AX285" s="246">
        <v>0</v>
      </c>
      <c r="AY285" s="246">
        <v>0</v>
      </c>
      <c r="AZ285" s="246">
        <v>0</v>
      </c>
      <c r="BA285" s="245">
        <v>0</v>
      </c>
    </row>
    <row r="286" spans="1:53" ht="15">
      <c r="A286" s="253" t="s">
        <v>1944</v>
      </c>
      <c r="B286" s="246">
        <v>0</v>
      </c>
      <c r="C286" s="246">
        <v>0</v>
      </c>
      <c r="D286" s="246">
        <v>0</v>
      </c>
      <c r="E286" s="246">
        <v>0</v>
      </c>
      <c r="F286" s="246">
        <v>0</v>
      </c>
      <c r="G286" s="246">
        <v>0</v>
      </c>
      <c r="H286" s="246">
        <v>0</v>
      </c>
      <c r="I286" s="246">
        <v>0</v>
      </c>
      <c r="J286" s="246">
        <v>0</v>
      </c>
      <c r="K286" s="246">
        <v>0</v>
      </c>
      <c r="L286" s="246">
        <v>0</v>
      </c>
      <c r="M286" s="246">
        <v>0</v>
      </c>
      <c r="N286" s="245">
        <v>0</v>
      </c>
      <c r="O286" s="246">
        <v>0</v>
      </c>
      <c r="P286" s="246">
        <v>0</v>
      </c>
      <c r="Q286" s="246">
        <v>0</v>
      </c>
      <c r="R286" s="246">
        <v>0</v>
      </c>
      <c r="S286" s="246">
        <v>0</v>
      </c>
      <c r="T286" s="246">
        <v>0</v>
      </c>
      <c r="U286" s="246">
        <v>0</v>
      </c>
      <c r="V286" s="246">
        <v>0</v>
      </c>
      <c r="W286" s="246">
        <v>0</v>
      </c>
      <c r="X286" s="246">
        <v>0</v>
      </c>
      <c r="Y286" s="246">
        <v>0</v>
      </c>
      <c r="Z286" s="246">
        <v>0</v>
      </c>
      <c r="AA286" s="245">
        <v>0</v>
      </c>
      <c r="AB286" s="246">
        <v>0</v>
      </c>
      <c r="AC286" s="246">
        <v>0</v>
      </c>
      <c r="AD286" s="246">
        <v>0</v>
      </c>
      <c r="AE286" s="246">
        <v>0</v>
      </c>
      <c r="AF286" s="246">
        <v>0</v>
      </c>
      <c r="AG286" s="246">
        <v>0</v>
      </c>
      <c r="AH286" s="246">
        <v>0</v>
      </c>
      <c r="AI286" s="246">
        <v>0</v>
      </c>
      <c r="AJ286" s="246">
        <v>0</v>
      </c>
      <c r="AK286" s="246">
        <v>0</v>
      </c>
      <c r="AL286" s="246">
        <v>0</v>
      </c>
      <c r="AM286" s="246">
        <v>0</v>
      </c>
      <c r="AN286" s="245">
        <v>0</v>
      </c>
      <c r="AO286" s="246">
        <v>0</v>
      </c>
      <c r="AP286" s="246">
        <v>0</v>
      </c>
      <c r="AQ286" s="246">
        <v>0</v>
      </c>
      <c r="AR286" s="246">
        <v>0</v>
      </c>
      <c r="AS286" s="246">
        <v>0</v>
      </c>
      <c r="AT286" s="246">
        <v>0</v>
      </c>
      <c r="AU286" s="246">
        <v>0</v>
      </c>
      <c r="AV286" s="246">
        <v>0</v>
      </c>
      <c r="AW286" s="246">
        <v>0</v>
      </c>
      <c r="AX286" s="246">
        <v>0</v>
      </c>
      <c r="AY286" s="246">
        <v>0</v>
      </c>
      <c r="AZ286" s="246">
        <v>0</v>
      </c>
      <c r="BA286" s="245">
        <v>0</v>
      </c>
    </row>
    <row r="287" spans="1:53" ht="15">
      <c r="A287" s="253" t="s">
        <v>1945</v>
      </c>
      <c r="B287" s="246">
        <v>0</v>
      </c>
      <c r="C287" s="246">
        <v>0</v>
      </c>
      <c r="D287" s="246">
        <v>0</v>
      </c>
      <c r="E287" s="246">
        <v>0</v>
      </c>
      <c r="F287" s="246">
        <v>0</v>
      </c>
      <c r="G287" s="246">
        <v>0</v>
      </c>
      <c r="H287" s="246">
        <v>0</v>
      </c>
      <c r="I287" s="246">
        <v>0</v>
      </c>
      <c r="J287" s="246">
        <v>0</v>
      </c>
      <c r="K287" s="246">
        <v>0</v>
      </c>
      <c r="L287" s="246">
        <v>0</v>
      </c>
      <c r="M287" s="246">
        <v>0</v>
      </c>
      <c r="N287" s="245">
        <v>0</v>
      </c>
      <c r="O287" s="246">
        <v>0</v>
      </c>
      <c r="P287" s="246">
        <v>0</v>
      </c>
      <c r="Q287" s="246">
        <v>0</v>
      </c>
      <c r="R287" s="246">
        <v>0</v>
      </c>
      <c r="S287" s="246">
        <v>0</v>
      </c>
      <c r="T287" s="246">
        <v>0</v>
      </c>
      <c r="U287" s="246">
        <v>0</v>
      </c>
      <c r="V287" s="246">
        <v>0</v>
      </c>
      <c r="W287" s="246">
        <v>0</v>
      </c>
      <c r="X287" s="246">
        <v>0</v>
      </c>
      <c r="Y287" s="246">
        <v>0</v>
      </c>
      <c r="Z287" s="246">
        <v>0</v>
      </c>
      <c r="AA287" s="245">
        <v>0</v>
      </c>
      <c r="AB287" s="246">
        <v>0</v>
      </c>
      <c r="AC287" s="246">
        <v>0</v>
      </c>
      <c r="AD287" s="246">
        <v>0</v>
      </c>
      <c r="AE287" s="246">
        <v>0</v>
      </c>
      <c r="AF287" s="246">
        <v>0</v>
      </c>
      <c r="AG287" s="246">
        <v>0</v>
      </c>
      <c r="AH287" s="246">
        <v>0</v>
      </c>
      <c r="AI287" s="246">
        <v>0</v>
      </c>
      <c r="AJ287" s="246">
        <v>0</v>
      </c>
      <c r="AK287" s="246">
        <v>0</v>
      </c>
      <c r="AL287" s="246">
        <v>0</v>
      </c>
      <c r="AM287" s="246">
        <v>0</v>
      </c>
      <c r="AN287" s="245">
        <v>0</v>
      </c>
      <c r="AO287" s="246">
        <v>0</v>
      </c>
      <c r="AP287" s="246">
        <v>0</v>
      </c>
      <c r="AQ287" s="246">
        <v>0</v>
      </c>
      <c r="AR287" s="246">
        <v>0</v>
      </c>
      <c r="AS287" s="246">
        <v>0</v>
      </c>
      <c r="AT287" s="246">
        <v>0</v>
      </c>
      <c r="AU287" s="246">
        <v>0</v>
      </c>
      <c r="AV287" s="246">
        <v>0</v>
      </c>
      <c r="AW287" s="246">
        <v>0</v>
      </c>
      <c r="AX287" s="246">
        <v>0</v>
      </c>
      <c r="AY287" s="246">
        <v>0</v>
      </c>
      <c r="AZ287" s="246">
        <v>0</v>
      </c>
      <c r="BA287" s="245">
        <v>0</v>
      </c>
    </row>
    <row r="288" spans="1:53" ht="15">
      <c r="A288" s="253" t="s">
        <v>1946</v>
      </c>
      <c r="B288" s="246">
        <v>0</v>
      </c>
      <c r="C288" s="246">
        <v>0</v>
      </c>
      <c r="D288" s="246">
        <v>0</v>
      </c>
      <c r="E288" s="246">
        <v>0</v>
      </c>
      <c r="F288" s="246">
        <v>0</v>
      </c>
      <c r="G288" s="246">
        <v>0</v>
      </c>
      <c r="H288" s="246">
        <v>0</v>
      </c>
      <c r="I288" s="246">
        <v>0</v>
      </c>
      <c r="J288" s="246">
        <v>0</v>
      </c>
      <c r="K288" s="246">
        <v>0</v>
      </c>
      <c r="L288" s="246">
        <v>0</v>
      </c>
      <c r="M288" s="246">
        <v>0</v>
      </c>
      <c r="N288" s="245">
        <v>0</v>
      </c>
      <c r="O288" s="246">
        <v>0</v>
      </c>
      <c r="P288" s="246">
        <v>0</v>
      </c>
      <c r="Q288" s="246">
        <v>0</v>
      </c>
      <c r="R288" s="246">
        <v>0</v>
      </c>
      <c r="S288" s="246">
        <v>0</v>
      </c>
      <c r="T288" s="246">
        <v>0</v>
      </c>
      <c r="U288" s="246">
        <v>0</v>
      </c>
      <c r="V288" s="246">
        <v>0</v>
      </c>
      <c r="W288" s="246">
        <v>0</v>
      </c>
      <c r="X288" s="246">
        <v>0</v>
      </c>
      <c r="Y288" s="246">
        <v>0</v>
      </c>
      <c r="Z288" s="246">
        <v>0</v>
      </c>
      <c r="AA288" s="245">
        <v>0</v>
      </c>
      <c r="AB288" s="246">
        <v>0</v>
      </c>
      <c r="AC288" s="246">
        <v>0</v>
      </c>
      <c r="AD288" s="246">
        <v>0</v>
      </c>
      <c r="AE288" s="246">
        <v>0</v>
      </c>
      <c r="AF288" s="246">
        <v>0</v>
      </c>
      <c r="AG288" s="246">
        <v>0</v>
      </c>
      <c r="AH288" s="246">
        <v>0</v>
      </c>
      <c r="AI288" s="246">
        <v>0</v>
      </c>
      <c r="AJ288" s="246">
        <v>0</v>
      </c>
      <c r="AK288" s="246">
        <v>0</v>
      </c>
      <c r="AL288" s="246">
        <v>0</v>
      </c>
      <c r="AM288" s="246">
        <v>0</v>
      </c>
      <c r="AN288" s="245">
        <v>0</v>
      </c>
      <c r="AO288" s="246">
        <v>0</v>
      </c>
      <c r="AP288" s="246">
        <v>0</v>
      </c>
      <c r="AQ288" s="246">
        <v>0</v>
      </c>
      <c r="AR288" s="246">
        <v>0</v>
      </c>
      <c r="AS288" s="246">
        <v>0</v>
      </c>
      <c r="AT288" s="246">
        <v>0</v>
      </c>
      <c r="AU288" s="246">
        <v>0</v>
      </c>
      <c r="AV288" s="246">
        <v>0</v>
      </c>
      <c r="AW288" s="246">
        <v>0</v>
      </c>
      <c r="AX288" s="246">
        <v>0</v>
      </c>
      <c r="AY288" s="246">
        <v>0</v>
      </c>
      <c r="AZ288" s="246">
        <v>0</v>
      </c>
      <c r="BA288" s="245">
        <v>0</v>
      </c>
    </row>
    <row r="289" spans="1:53" ht="15">
      <c r="A289" s="253" t="s">
        <v>1947</v>
      </c>
      <c r="B289" s="246">
        <v>0</v>
      </c>
      <c r="C289" s="246">
        <v>0</v>
      </c>
      <c r="D289" s="246">
        <v>0</v>
      </c>
      <c r="E289" s="246">
        <v>0</v>
      </c>
      <c r="F289" s="246">
        <v>0</v>
      </c>
      <c r="G289" s="246">
        <v>0</v>
      </c>
      <c r="H289" s="246">
        <v>0</v>
      </c>
      <c r="I289" s="246">
        <v>0</v>
      </c>
      <c r="J289" s="246">
        <v>0</v>
      </c>
      <c r="K289" s="246">
        <v>0</v>
      </c>
      <c r="L289" s="246">
        <v>0</v>
      </c>
      <c r="M289" s="246">
        <v>0</v>
      </c>
      <c r="N289" s="245">
        <v>0</v>
      </c>
      <c r="O289" s="246">
        <v>0</v>
      </c>
      <c r="P289" s="246">
        <v>0</v>
      </c>
      <c r="Q289" s="246">
        <v>0</v>
      </c>
      <c r="R289" s="246">
        <v>0</v>
      </c>
      <c r="S289" s="246">
        <v>0</v>
      </c>
      <c r="T289" s="246">
        <v>0</v>
      </c>
      <c r="U289" s="246">
        <v>0</v>
      </c>
      <c r="V289" s="246">
        <v>0</v>
      </c>
      <c r="W289" s="246">
        <v>0</v>
      </c>
      <c r="X289" s="246">
        <v>0</v>
      </c>
      <c r="Y289" s="246">
        <v>0</v>
      </c>
      <c r="Z289" s="246">
        <v>0</v>
      </c>
      <c r="AA289" s="245">
        <v>0</v>
      </c>
      <c r="AB289" s="246">
        <v>0</v>
      </c>
      <c r="AC289" s="246">
        <v>0</v>
      </c>
      <c r="AD289" s="246">
        <v>0</v>
      </c>
      <c r="AE289" s="246">
        <v>0</v>
      </c>
      <c r="AF289" s="246">
        <v>0</v>
      </c>
      <c r="AG289" s="246">
        <v>0</v>
      </c>
      <c r="AH289" s="246">
        <v>0</v>
      </c>
      <c r="AI289" s="246">
        <v>0</v>
      </c>
      <c r="AJ289" s="246">
        <v>0</v>
      </c>
      <c r="AK289" s="246">
        <v>0</v>
      </c>
      <c r="AL289" s="246">
        <v>0</v>
      </c>
      <c r="AM289" s="246">
        <v>0</v>
      </c>
      <c r="AN289" s="245">
        <v>0</v>
      </c>
      <c r="AO289" s="246">
        <v>0</v>
      </c>
      <c r="AP289" s="246">
        <v>0</v>
      </c>
      <c r="AQ289" s="246">
        <v>0</v>
      </c>
      <c r="AR289" s="246">
        <v>0</v>
      </c>
      <c r="AS289" s="246">
        <v>0</v>
      </c>
      <c r="AT289" s="246">
        <v>0</v>
      </c>
      <c r="AU289" s="246">
        <v>0</v>
      </c>
      <c r="AV289" s="246">
        <v>0</v>
      </c>
      <c r="AW289" s="246">
        <v>0</v>
      </c>
      <c r="AX289" s="246">
        <v>0</v>
      </c>
      <c r="AY289" s="246">
        <v>0</v>
      </c>
      <c r="AZ289" s="246">
        <v>0</v>
      </c>
      <c r="BA289" s="245">
        <v>0</v>
      </c>
    </row>
    <row r="290" spans="1:53" ht="15">
      <c r="A290" s="253" t="s">
        <v>1948</v>
      </c>
      <c r="B290" s="246">
        <v>292</v>
      </c>
      <c r="C290" s="246">
        <v>292</v>
      </c>
      <c r="D290" s="246">
        <v>292</v>
      </c>
      <c r="E290" s="246">
        <v>292</v>
      </c>
      <c r="F290" s="246">
        <v>292</v>
      </c>
      <c r="G290" s="246">
        <v>292</v>
      </c>
      <c r="H290" s="246">
        <v>292</v>
      </c>
      <c r="I290" s="246">
        <v>292</v>
      </c>
      <c r="J290" s="246">
        <v>291</v>
      </c>
      <c r="K290" s="246">
        <v>291</v>
      </c>
      <c r="L290" s="246">
        <v>291</v>
      </c>
      <c r="M290" s="246">
        <v>291</v>
      </c>
      <c r="N290" s="245">
        <v>3500</v>
      </c>
      <c r="O290" s="246">
        <v>416.67</v>
      </c>
      <c r="P290" s="246">
        <v>416.67</v>
      </c>
      <c r="Q290" s="246">
        <v>416.67</v>
      </c>
      <c r="R290" s="246">
        <v>416.67</v>
      </c>
      <c r="S290" s="246">
        <v>416.67</v>
      </c>
      <c r="T290" s="246">
        <v>416.67</v>
      </c>
      <c r="U290" s="246">
        <v>416.67</v>
      </c>
      <c r="V290" s="246">
        <v>416.67</v>
      </c>
      <c r="W290" s="246">
        <v>416.67</v>
      </c>
      <c r="X290" s="246">
        <v>416.67</v>
      </c>
      <c r="Y290" s="246">
        <v>416.67</v>
      </c>
      <c r="Z290" s="246">
        <v>416.67</v>
      </c>
      <c r="AA290" s="245">
        <v>5000.04</v>
      </c>
      <c r="AB290" s="246">
        <v>0</v>
      </c>
      <c r="AC290" s="246">
        <v>0</v>
      </c>
      <c r="AD290" s="246">
        <v>0</v>
      </c>
      <c r="AE290" s="246">
        <v>0</v>
      </c>
      <c r="AF290" s="246">
        <v>0</v>
      </c>
      <c r="AG290" s="246">
        <v>0</v>
      </c>
      <c r="AH290" s="246">
        <v>0</v>
      </c>
      <c r="AI290" s="246">
        <v>0</v>
      </c>
      <c r="AJ290" s="246">
        <v>0</v>
      </c>
      <c r="AK290" s="246">
        <v>0</v>
      </c>
      <c r="AL290" s="246">
        <v>0</v>
      </c>
      <c r="AM290" s="246">
        <v>0</v>
      </c>
      <c r="AN290" s="245">
        <v>0</v>
      </c>
      <c r="AO290" s="246">
        <v>0</v>
      </c>
      <c r="AP290" s="246">
        <v>0</v>
      </c>
      <c r="AQ290" s="246">
        <v>0</v>
      </c>
      <c r="AR290" s="246">
        <v>0</v>
      </c>
      <c r="AS290" s="246">
        <v>0</v>
      </c>
      <c r="AT290" s="246">
        <v>0</v>
      </c>
      <c r="AU290" s="246">
        <v>0</v>
      </c>
      <c r="AV290" s="246">
        <v>0</v>
      </c>
      <c r="AW290" s="246">
        <v>0</v>
      </c>
      <c r="AX290" s="246">
        <v>0</v>
      </c>
      <c r="AY290" s="246">
        <v>0</v>
      </c>
      <c r="AZ290" s="246">
        <v>0</v>
      </c>
      <c r="BA290" s="245">
        <v>0</v>
      </c>
    </row>
    <row r="291" spans="1:53" ht="15">
      <c r="A291" s="253" t="s">
        <v>1949</v>
      </c>
      <c r="B291" s="246">
        <v>0</v>
      </c>
      <c r="C291" s="246">
        <v>0</v>
      </c>
      <c r="D291" s="246">
        <v>0</v>
      </c>
      <c r="E291" s="246">
        <v>0</v>
      </c>
      <c r="F291" s="246">
        <v>0</v>
      </c>
      <c r="G291" s="246">
        <v>0</v>
      </c>
      <c r="H291" s="246">
        <v>0</v>
      </c>
      <c r="I291" s="246">
        <v>0</v>
      </c>
      <c r="J291" s="246">
        <v>0</v>
      </c>
      <c r="K291" s="246">
        <v>0</v>
      </c>
      <c r="L291" s="246">
        <v>0</v>
      </c>
      <c r="M291" s="246">
        <v>0</v>
      </c>
      <c r="N291" s="245">
        <v>0</v>
      </c>
      <c r="O291" s="246">
        <v>0</v>
      </c>
      <c r="P291" s="246">
        <v>0</v>
      </c>
      <c r="Q291" s="246">
        <v>0</v>
      </c>
      <c r="R291" s="246">
        <v>0</v>
      </c>
      <c r="S291" s="246">
        <v>0</v>
      </c>
      <c r="T291" s="246">
        <v>0</v>
      </c>
      <c r="U291" s="246">
        <v>0</v>
      </c>
      <c r="V291" s="246">
        <v>0</v>
      </c>
      <c r="W291" s="246">
        <v>0</v>
      </c>
      <c r="X291" s="246">
        <v>0</v>
      </c>
      <c r="Y291" s="246">
        <v>0</v>
      </c>
      <c r="Z291" s="246">
        <v>0</v>
      </c>
      <c r="AA291" s="245">
        <v>0</v>
      </c>
      <c r="AB291" s="246">
        <v>0</v>
      </c>
      <c r="AC291" s="246">
        <v>0</v>
      </c>
      <c r="AD291" s="246">
        <v>0</v>
      </c>
      <c r="AE291" s="246">
        <v>0</v>
      </c>
      <c r="AF291" s="246">
        <v>0</v>
      </c>
      <c r="AG291" s="246">
        <v>0</v>
      </c>
      <c r="AH291" s="246">
        <v>0</v>
      </c>
      <c r="AI291" s="246">
        <v>0</v>
      </c>
      <c r="AJ291" s="246">
        <v>0</v>
      </c>
      <c r="AK291" s="246">
        <v>0</v>
      </c>
      <c r="AL291" s="246">
        <v>0</v>
      </c>
      <c r="AM291" s="246">
        <v>0</v>
      </c>
      <c r="AN291" s="245">
        <v>0</v>
      </c>
      <c r="AO291" s="246">
        <v>0</v>
      </c>
      <c r="AP291" s="246">
        <v>0</v>
      </c>
      <c r="AQ291" s="246">
        <v>0</v>
      </c>
      <c r="AR291" s="246">
        <v>0</v>
      </c>
      <c r="AS291" s="246">
        <v>0</v>
      </c>
      <c r="AT291" s="246">
        <v>0</v>
      </c>
      <c r="AU291" s="246">
        <v>0</v>
      </c>
      <c r="AV291" s="246">
        <v>0</v>
      </c>
      <c r="AW291" s="246">
        <v>0</v>
      </c>
      <c r="AX291" s="246">
        <v>0</v>
      </c>
      <c r="AY291" s="246">
        <v>0</v>
      </c>
      <c r="AZ291" s="246">
        <v>0</v>
      </c>
      <c r="BA291" s="245">
        <v>0</v>
      </c>
    </row>
    <row r="292" spans="1:53" ht="15">
      <c r="A292" s="253" t="s">
        <v>1950</v>
      </c>
      <c r="B292" s="246">
        <v>0</v>
      </c>
      <c r="C292" s="246">
        <v>0</v>
      </c>
      <c r="D292" s="246">
        <v>0</v>
      </c>
      <c r="E292" s="246">
        <v>0</v>
      </c>
      <c r="F292" s="246">
        <v>0</v>
      </c>
      <c r="G292" s="246">
        <v>0</v>
      </c>
      <c r="H292" s="246">
        <v>0</v>
      </c>
      <c r="I292" s="246">
        <v>0</v>
      </c>
      <c r="J292" s="246">
        <v>0</v>
      </c>
      <c r="K292" s="246">
        <v>0</v>
      </c>
      <c r="L292" s="246">
        <v>0</v>
      </c>
      <c r="M292" s="246">
        <v>0</v>
      </c>
      <c r="N292" s="245">
        <v>0</v>
      </c>
      <c r="O292" s="246">
        <v>0</v>
      </c>
      <c r="P292" s="246">
        <v>0</v>
      </c>
      <c r="Q292" s="246">
        <v>0</v>
      </c>
      <c r="R292" s="246">
        <v>0</v>
      </c>
      <c r="S292" s="246">
        <v>0</v>
      </c>
      <c r="T292" s="246">
        <v>0</v>
      </c>
      <c r="U292" s="246">
        <v>0</v>
      </c>
      <c r="V292" s="246">
        <v>0</v>
      </c>
      <c r="W292" s="246">
        <v>0</v>
      </c>
      <c r="X292" s="246">
        <v>0</v>
      </c>
      <c r="Y292" s="246">
        <v>0</v>
      </c>
      <c r="Z292" s="246">
        <v>0</v>
      </c>
      <c r="AA292" s="245">
        <v>0</v>
      </c>
      <c r="AB292" s="246">
        <v>0</v>
      </c>
      <c r="AC292" s="246">
        <v>0</v>
      </c>
      <c r="AD292" s="246">
        <v>0</v>
      </c>
      <c r="AE292" s="246">
        <v>0</v>
      </c>
      <c r="AF292" s="246">
        <v>0</v>
      </c>
      <c r="AG292" s="246">
        <v>0</v>
      </c>
      <c r="AH292" s="246">
        <v>0</v>
      </c>
      <c r="AI292" s="246">
        <v>0</v>
      </c>
      <c r="AJ292" s="246">
        <v>0</v>
      </c>
      <c r="AK292" s="246">
        <v>0</v>
      </c>
      <c r="AL292" s="246">
        <v>0</v>
      </c>
      <c r="AM292" s="246">
        <v>0</v>
      </c>
      <c r="AN292" s="245">
        <v>0</v>
      </c>
      <c r="AO292" s="246">
        <v>0</v>
      </c>
      <c r="AP292" s="246">
        <v>0</v>
      </c>
      <c r="AQ292" s="246">
        <v>0</v>
      </c>
      <c r="AR292" s="246">
        <v>0</v>
      </c>
      <c r="AS292" s="246">
        <v>0</v>
      </c>
      <c r="AT292" s="246">
        <v>0</v>
      </c>
      <c r="AU292" s="246">
        <v>0</v>
      </c>
      <c r="AV292" s="246">
        <v>0</v>
      </c>
      <c r="AW292" s="246">
        <v>0</v>
      </c>
      <c r="AX292" s="246">
        <v>0</v>
      </c>
      <c r="AY292" s="246">
        <v>0</v>
      </c>
      <c r="AZ292" s="246">
        <v>0</v>
      </c>
      <c r="BA292" s="245">
        <v>0</v>
      </c>
    </row>
    <row r="293" spans="1:53" ht="15">
      <c r="A293" s="253" t="s">
        <v>1951</v>
      </c>
      <c r="B293" s="246">
        <v>83.333000000000013</v>
      </c>
      <c r="C293" s="246">
        <v>83.333000000000013</v>
      </c>
      <c r="D293" s="246">
        <v>83.333000000000013</v>
      </c>
      <c r="E293" s="246">
        <v>83.333000000000013</v>
      </c>
      <c r="F293" s="246">
        <v>83.333000000000013</v>
      </c>
      <c r="G293" s="246">
        <v>83.333000000000013</v>
      </c>
      <c r="H293" s="246">
        <v>83.333000000000013</v>
      </c>
      <c r="I293" s="246">
        <v>83.333000000000013</v>
      </c>
      <c r="J293" s="246">
        <v>83.333000000000013</v>
      </c>
      <c r="K293" s="246">
        <v>83.333000000000013</v>
      </c>
      <c r="L293" s="246">
        <v>83.333000000000013</v>
      </c>
      <c r="M293" s="246">
        <v>83.333000000000013</v>
      </c>
      <c r="N293" s="245">
        <v>999.99600000000009</v>
      </c>
      <c r="O293" s="246">
        <v>274.99890000000005</v>
      </c>
      <c r="P293" s="246">
        <v>274.99890000000005</v>
      </c>
      <c r="Q293" s="246">
        <v>274.99890000000005</v>
      </c>
      <c r="R293" s="246">
        <v>274.99890000000005</v>
      </c>
      <c r="S293" s="246">
        <v>274.99890000000005</v>
      </c>
      <c r="T293" s="246">
        <v>274.99890000000005</v>
      </c>
      <c r="U293" s="246">
        <v>274.99890000000005</v>
      </c>
      <c r="V293" s="246">
        <v>274.99890000000005</v>
      </c>
      <c r="W293" s="246">
        <v>274.99890000000005</v>
      </c>
      <c r="X293" s="246">
        <v>274.99890000000005</v>
      </c>
      <c r="Y293" s="246">
        <v>274.99890000000005</v>
      </c>
      <c r="Z293" s="246">
        <v>274.99890000000005</v>
      </c>
      <c r="AA293" s="245">
        <v>3299.9868000000006</v>
      </c>
      <c r="AB293" s="246">
        <v>1510</v>
      </c>
      <c r="AC293" s="246">
        <v>260</v>
      </c>
      <c r="AD293" s="246">
        <v>7260</v>
      </c>
      <c r="AE293" s="246">
        <v>1510</v>
      </c>
      <c r="AF293" s="246">
        <v>260</v>
      </c>
      <c r="AG293" s="246">
        <v>260</v>
      </c>
      <c r="AH293" s="246">
        <v>4010</v>
      </c>
      <c r="AI293" s="246">
        <v>260</v>
      </c>
      <c r="AJ293" s="246">
        <v>260</v>
      </c>
      <c r="AK293" s="246">
        <v>1510</v>
      </c>
      <c r="AL293" s="246">
        <v>260</v>
      </c>
      <c r="AM293" s="246">
        <v>2760</v>
      </c>
      <c r="AN293" s="245">
        <v>20120</v>
      </c>
      <c r="AO293" s="246">
        <v>0</v>
      </c>
      <c r="AP293" s="246">
        <v>0</v>
      </c>
      <c r="AQ293" s="246">
        <v>0</v>
      </c>
      <c r="AR293" s="246">
        <v>0</v>
      </c>
      <c r="AS293" s="246">
        <v>0</v>
      </c>
      <c r="AT293" s="246">
        <v>0</v>
      </c>
      <c r="AU293" s="246">
        <v>0</v>
      </c>
      <c r="AV293" s="246">
        <v>0</v>
      </c>
      <c r="AW293" s="246">
        <v>0</v>
      </c>
      <c r="AX293" s="246">
        <v>0</v>
      </c>
      <c r="AY293" s="246">
        <v>0</v>
      </c>
      <c r="AZ293" s="246">
        <v>0</v>
      </c>
      <c r="BA293" s="245">
        <v>0</v>
      </c>
    </row>
    <row r="294" spans="1:53" ht="15">
      <c r="A294" s="253" t="s">
        <v>1952</v>
      </c>
      <c r="B294" s="246">
        <v>93.748500000000007</v>
      </c>
      <c r="C294" s="246">
        <v>93.748500000000007</v>
      </c>
      <c r="D294" s="246">
        <v>93.748500000000007</v>
      </c>
      <c r="E294" s="246">
        <v>93.748500000000007</v>
      </c>
      <c r="F294" s="246">
        <v>93.748500000000007</v>
      </c>
      <c r="G294" s="246">
        <v>93.748500000000007</v>
      </c>
      <c r="H294" s="246">
        <v>93.748500000000007</v>
      </c>
      <c r="I294" s="246">
        <v>93.748500000000007</v>
      </c>
      <c r="J294" s="246">
        <v>93.748500000000007</v>
      </c>
      <c r="K294" s="246">
        <v>93.748500000000007</v>
      </c>
      <c r="L294" s="246">
        <v>93.748500000000007</v>
      </c>
      <c r="M294" s="246">
        <v>93.748500000000007</v>
      </c>
      <c r="N294" s="245">
        <v>1124.982</v>
      </c>
      <c r="O294" s="246">
        <v>10.416500000000001</v>
      </c>
      <c r="P294" s="246">
        <v>10.416500000000001</v>
      </c>
      <c r="Q294" s="246">
        <v>10.416500000000001</v>
      </c>
      <c r="R294" s="246">
        <v>10.416500000000001</v>
      </c>
      <c r="S294" s="246">
        <v>10.416500000000001</v>
      </c>
      <c r="T294" s="246">
        <v>10.416500000000001</v>
      </c>
      <c r="U294" s="246">
        <v>10.416500000000001</v>
      </c>
      <c r="V294" s="246">
        <v>10.416500000000001</v>
      </c>
      <c r="W294" s="246">
        <v>10.416500000000001</v>
      </c>
      <c r="X294" s="246">
        <v>10.416500000000001</v>
      </c>
      <c r="Y294" s="246">
        <v>10.416500000000001</v>
      </c>
      <c r="Z294" s="246">
        <v>10.416500000000001</v>
      </c>
      <c r="AA294" s="245">
        <v>124.99800000000002</v>
      </c>
      <c r="AB294" s="246">
        <v>0</v>
      </c>
      <c r="AC294" s="246">
        <v>0</v>
      </c>
      <c r="AD294" s="246">
        <v>0</v>
      </c>
      <c r="AE294" s="246">
        <v>0</v>
      </c>
      <c r="AF294" s="246">
        <v>0</v>
      </c>
      <c r="AG294" s="246">
        <v>300</v>
      </c>
      <c r="AH294" s="246">
        <v>0</v>
      </c>
      <c r="AI294" s="246">
        <v>0</v>
      </c>
      <c r="AJ294" s="246">
        <v>0</v>
      </c>
      <c r="AK294" s="246">
        <v>0</v>
      </c>
      <c r="AL294" s="246">
        <v>0</v>
      </c>
      <c r="AM294" s="246">
        <v>300</v>
      </c>
      <c r="AN294" s="245">
        <v>600</v>
      </c>
      <c r="AO294" s="246">
        <v>0</v>
      </c>
      <c r="AP294" s="246">
        <v>0</v>
      </c>
      <c r="AQ294" s="246">
        <v>0</v>
      </c>
      <c r="AR294" s="246">
        <v>0</v>
      </c>
      <c r="AS294" s="246">
        <v>0</v>
      </c>
      <c r="AT294" s="246">
        <v>0</v>
      </c>
      <c r="AU294" s="246">
        <v>0</v>
      </c>
      <c r="AV294" s="246">
        <v>0</v>
      </c>
      <c r="AW294" s="246">
        <v>0</v>
      </c>
      <c r="AX294" s="246">
        <v>0</v>
      </c>
      <c r="AY294" s="246">
        <v>0</v>
      </c>
      <c r="AZ294" s="246">
        <v>0</v>
      </c>
      <c r="BA294" s="245">
        <v>0</v>
      </c>
    </row>
    <row r="295" spans="1:53" ht="15">
      <c r="A295" s="253" t="s">
        <v>1953</v>
      </c>
      <c r="B295" s="246">
        <v>0</v>
      </c>
      <c r="C295" s="246">
        <v>0</v>
      </c>
      <c r="D295" s="246">
        <v>0</v>
      </c>
      <c r="E295" s="246">
        <v>0</v>
      </c>
      <c r="F295" s="246">
        <v>0</v>
      </c>
      <c r="G295" s="246">
        <v>0</v>
      </c>
      <c r="H295" s="246">
        <v>0</v>
      </c>
      <c r="I295" s="246">
        <v>0</v>
      </c>
      <c r="J295" s="246">
        <v>0</v>
      </c>
      <c r="K295" s="246">
        <v>0</v>
      </c>
      <c r="L295" s="246">
        <v>0</v>
      </c>
      <c r="M295" s="246">
        <v>0</v>
      </c>
      <c r="N295" s="245">
        <v>0</v>
      </c>
      <c r="O295" s="246">
        <v>0</v>
      </c>
      <c r="P295" s="246">
        <v>0</v>
      </c>
      <c r="Q295" s="246">
        <v>0</v>
      </c>
      <c r="R295" s="246">
        <v>0</v>
      </c>
      <c r="S295" s="246">
        <v>0</v>
      </c>
      <c r="T295" s="246">
        <v>0</v>
      </c>
      <c r="U295" s="246">
        <v>0</v>
      </c>
      <c r="V295" s="246">
        <v>0</v>
      </c>
      <c r="W295" s="246">
        <v>0</v>
      </c>
      <c r="X295" s="246">
        <v>0</v>
      </c>
      <c r="Y295" s="246">
        <v>0</v>
      </c>
      <c r="Z295" s="246">
        <v>0</v>
      </c>
      <c r="AA295" s="245">
        <v>0</v>
      </c>
      <c r="AB295" s="246">
        <v>0</v>
      </c>
      <c r="AC295" s="246">
        <v>0</v>
      </c>
      <c r="AD295" s="246">
        <v>0</v>
      </c>
      <c r="AE295" s="246">
        <v>2191.71</v>
      </c>
      <c r="AF295" s="246">
        <v>0</v>
      </c>
      <c r="AG295" s="246">
        <v>0</v>
      </c>
      <c r="AH295" s="246">
        <v>0</v>
      </c>
      <c r="AI295" s="246">
        <v>0</v>
      </c>
      <c r="AJ295" s="246">
        <v>0</v>
      </c>
      <c r="AK295" s="246">
        <v>0</v>
      </c>
      <c r="AL295" s="246">
        <v>0</v>
      </c>
      <c r="AM295" s="246">
        <v>0</v>
      </c>
      <c r="AN295" s="245">
        <v>2191.71</v>
      </c>
      <c r="AO295" s="246">
        <v>0</v>
      </c>
      <c r="AP295" s="246">
        <v>0</v>
      </c>
      <c r="AQ295" s="246">
        <v>0</v>
      </c>
      <c r="AR295" s="246">
        <v>0</v>
      </c>
      <c r="AS295" s="246">
        <v>0</v>
      </c>
      <c r="AT295" s="246">
        <v>0</v>
      </c>
      <c r="AU295" s="246">
        <v>0</v>
      </c>
      <c r="AV295" s="246">
        <v>0</v>
      </c>
      <c r="AW295" s="246">
        <v>0</v>
      </c>
      <c r="AX295" s="246">
        <v>0</v>
      </c>
      <c r="AY295" s="246">
        <v>0</v>
      </c>
      <c r="AZ295" s="246">
        <v>0</v>
      </c>
      <c r="BA295" s="245">
        <v>0</v>
      </c>
    </row>
    <row r="296" spans="1:53" ht="15">
      <c r="A296" s="253" t="s">
        <v>1954</v>
      </c>
      <c r="B296" s="246">
        <v>0</v>
      </c>
      <c r="C296" s="246">
        <v>0</v>
      </c>
      <c r="D296" s="246">
        <v>0</v>
      </c>
      <c r="E296" s="246">
        <v>0</v>
      </c>
      <c r="F296" s="246">
        <v>0</v>
      </c>
      <c r="G296" s="246">
        <v>0</v>
      </c>
      <c r="H296" s="246">
        <v>0</v>
      </c>
      <c r="I296" s="246">
        <v>0</v>
      </c>
      <c r="J296" s="246">
        <v>0</v>
      </c>
      <c r="K296" s="246">
        <v>0</v>
      </c>
      <c r="L296" s="246">
        <v>0</v>
      </c>
      <c r="M296" s="246">
        <v>0</v>
      </c>
      <c r="N296" s="245">
        <v>0</v>
      </c>
      <c r="O296" s="246">
        <v>0</v>
      </c>
      <c r="P296" s="246">
        <v>0</v>
      </c>
      <c r="Q296" s="246">
        <v>0</v>
      </c>
      <c r="R296" s="246">
        <v>0</v>
      </c>
      <c r="S296" s="246">
        <v>0</v>
      </c>
      <c r="T296" s="246">
        <v>0</v>
      </c>
      <c r="U296" s="246">
        <v>0</v>
      </c>
      <c r="V296" s="246">
        <v>0</v>
      </c>
      <c r="W296" s="246">
        <v>0</v>
      </c>
      <c r="X296" s="246">
        <v>0</v>
      </c>
      <c r="Y296" s="246">
        <v>0</v>
      </c>
      <c r="Z296" s="246">
        <v>0</v>
      </c>
      <c r="AA296" s="245">
        <v>0</v>
      </c>
      <c r="AB296" s="246">
        <v>0</v>
      </c>
      <c r="AC296" s="246">
        <v>0</v>
      </c>
      <c r="AD296" s="246">
        <v>0</v>
      </c>
      <c r="AE296" s="246">
        <v>0</v>
      </c>
      <c r="AF296" s="246">
        <v>0</v>
      </c>
      <c r="AG296" s="246">
        <v>0</v>
      </c>
      <c r="AH296" s="246">
        <v>0</v>
      </c>
      <c r="AI296" s="246">
        <v>0</v>
      </c>
      <c r="AJ296" s="246">
        <v>0</v>
      </c>
      <c r="AK296" s="246">
        <v>0</v>
      </c>
      <c r="AL296" s="246">
        <v>0</v>
      </c>
      <c r="AM296" s="246">
        <v>0</v>
      </c>
      <c r="AN296" s="245">
        <v>0</v>
      </c>
      <c r="AO296" s="246">
        <v>0</v>
      </c>
      <c r="AP296" s="246">
        <v>0</v>
      </c>
      <c r="AQ296" s="246">
        <v>0</v>
      </c>
      <c r="AR296" s="246">
        <v>0</v>
      </c>
      <c r="AS296" s="246">
        <v>0</v>
      </c>
      <c r="AT296" s="246">
        <v>0</v>
      </c>
      <c r="AU296" s="246">
        <v>0</v>
      </c>
      <c r="AV296" s="246">
        <v>0</v>
      </c>
      <c r="AW296" s="246">
        <v>0</v>
      </c>
      <c r="AX296" s="246">
        <v>0</v>
      </c>
      <c r="AY296" s="246">
        <v>0</v>
      </c>
      <c r="AZ296" s="246">
        <v>0</v>
      </c>
      <c r="BA296" s="245">
        <v>0</v>
      </c>
    </row>
    <row r="297" spans="1:53" ht="15">
      <c r="A297" s="253" t="s">
        <v>1955</v>
      </c>
      <c r="B297" s="246">
        <v>0</v>
      </c>
      <c r="C297" s="246">
        <v>0</v>
      </c>
      <c r="D297" s="246">
        <v>0</v>
      </c>
      <c r="E297" s="246">
        <v>0</v>
      </c>
      <c r="F297" s="246">
        <v>0</v>
      </c>
      <c r="G297" s="246">
        <v>0</v>
      </c>
      <c r="H297" s="246">
        <v>0</v>
      </c>
      <c r="I297" s="246">
        <v>0</v>
      </c>
      <c r="J297" s="246">
        <v>0</v>
      </c>
      <c r="K297" s="246">
        <v>0</v>
      </c>
      <c r="L297" s="246">
        <v>0</v>
      </c>
      <c r="M297" s="246">
        <v>0</v>
      </c>
      <c r="N297" s="245">
        <v>0</v>
      </c>
      <c r="O297" s="246">
        <v>0</v>
      </c>
      <c r="P297" s="246">
        <v>0</v>
      </c>
      <c r="Q297" s="246">
        <v>0</v>
      </c>
      <c r="R297" s="246">
        <v>0</v>
      </c>
      <c r="S297" s="246">
        <v>0</v>
      </c>
      <c r="T297" s="246">
        <v>0</v>
      </c>
      <c r="U297" s="246">
        <v>0</v>
      </c>
      <c r="V297" s="246">
        <v>0</v>
      </c>
      <c r="W297" s="246">
        <v>0</v>
      </c>
      <c r="X297" s="246">
        <v>0</v>
      </c>
      <c r="Y297" s="246">
        <v>0</v>
      </c>
      <c r="Z297" s="246">
        <v>0</v>
      </c>
      <c r="AA297" s="245">
        <v>0</v>
      </c>
      <c r="AB297" s="246">
        <v>0</v>
      </c>
      <c r="AC297" s="246">
        <v>0</v>
      </c>
      <c r="AD297" s="246">
        <v>0</v>
      </c>
      <c r="AE297" s="246">
        <v>0</v>
      </c>
      <c r="AF297" s="246">
        <v>0</v>
      </c>
      <c r="AG297" s="246">
        <v>0</v>
      </c>
      <c r="AH297" s="246">
        <v>0</v>
      </c>
      <c r="AI297" s="246">
        <v>0</v>
      </c>
      <c r="AJ297" s="246">
        <v>0</v>
      </c>
      <c r="AK297" s="246">
        <v>0</v>
      </c>
      <c r="AL297" s="246">
        <v>0</v>
      </c>
      <c r="AM297" s="246">
        <v>0</v>
      </c>
      <c r="AN297" s="245">
        <v>0</v>
      </c>
      <c r="AO297" s="246">
        <v>0</v>
      </c>
      <c r="AP297" s="246">
        <v>0</v>
      </c>
      <c r="AQ297" s="246">
        <v>0</v>
      </c>
      <c r="AR297" s="246">
        <v>0</v>
      </c>
      <c r="AS297" s="246">
        <v>0</v>
      </c>
      <c r="AT297" s="246">
        <v>0</v>
      </c>
      <c r="AU297" s="246">
        <v>0</v>
      </c>
      <c r="AV297" s="246">
        <v>0</v>
      </c>
      <c r="AW297" s="246">
        <v>0</v>
      </c>
      <c r="AX297" s="246">
        <v>0</v>
      </c>
      <c r="AY297" s="246">
        <v>0</v>
      </c>
      <c r="AZ297" s="246">
        <v>0</v>
      </c>
      <c r="BA297" s="245">
        <v>0</v>
      </c>
    </row>
    <row r="298" spans="1:53" ht="15">
      <c r="A298" s="253" t="s">
        <v>1956</v>
      </c>
      <c r="B298" s="246">
        <v>0</v>
      </c>
      <c r="C298" s="246">
        <v>0</v>
      </c>
      <c r="D298" s="246">
        <v>0</v>
      </c>
      <c r="E298" s="246">
        <v>0</v>
      </c>
      <c r="F298" s="246">
        <v>0</v>
      </c>
      <c r="G298" s="246">
        <v>0</v>
      </c>
      <c r="H298" s="246">
        <v>0</v>
      </c>
      <c r="I298" s="246">
        <v>0</v>
      </c>
      <c r="J298" s="246">
        <v>0</v>
      </c>
      <c r="K298" s="246">
        <v>0</v>
      </c>
      <c r="L298" s="246">
        <v>0</v>
      </c>
      <c r="M298" s="246">
        <v>0</v>
      </c>
      <c r="N298" s="245">
        <v>0</v>
      </c>
      <c r="O298" s="246">
        <v>0</v>
      </c>
      <c r="P298" s="246">
        <v>0</v>
      </c>
      <c r="Q298" s="246">
        <v>0</v>
      </c>
      <c r="R298" s="246">
        <v>0</v>
      </c>
      <c r="S298" s="246">
        <v>0</v>
      </c>
      <c r="T298" s="246">
        <v>0</v>
      </c>
      <c r="U298" s="246">
        <v>0</v>
      </c>
      <c r="V298" s="246">
        <v>0</v>
      </c>
      <c r="W298" s="246">
        <v>0</v>
      </c>
      <c r="X298" s="246">
        <v>0</v>
      </c>
      <c r="Y298" s="246">
        <v>0</v>
      </c>
      <c r="Z298" s="246">
        <v>0</v>
      </c>
      <c r="AA298" s="245">
        <v>0</v>
      </c>
      <c r="AB298" s="246">
        <v>0</v>
      </c>
      <c r="AC298" s="246">
        <v>0</v>
      </c>
      <c r="AD298" s="246">
        <v>0</v>
      </c>
      <c r="AE298" s="246">
        <v>0</v>
      </c>
      <c r="AF298" s="246">
        <v>0</v>
      </c>
      <c r="AG298" s="246">
        <v>0</v>
      </c>
      <c r="AH298" s="246">
        <v>0</v>
      </c>
      <c r="AI298" s="246">
        <v>0</v>
      </c>
      <c r="AJ298" s="246">
        <v>0</v>
      </c>
      <c r="AK298" s="246">
        <v>0</v>
      </c>
      <c r="AL298" s="246">
        <v>0</v>
      </c>
      <c r="AM298" s="246">
        <v>0</v>
      </c>
      <c r="AN298" s="245">
        <v>0</v>
      </c>
      <c r="AO298" s="246">
        <v>0</v>
      </c>
      <c r="AP298" s="246">
        <v>0</v>
      </c>
      <c r="AQ298" s="246">
        <v>0</v>
      </c>
      <c r="AR298" s="246">
        <v>0</v>
      </c>
      <c r="AS298" s="246">
        <v>0</v>
      </c>
      <c r="AT298" s="246">
        <v>0</v>
      </c>
      <c r="AU298" s="246">
        <v>0</v>
      </c>
      <c r="AV298" s="246">
        <v>0</v>
      </c>
      <c r="AW298" s="246">
        <v>0</v>
      </c>
      <c r="AX298" s="246">
        <v>0</v>
      </c>
      <c r="AY298" s="246">
        <v>0</v>
      </c>
      <c r="AZ298" s="246">
        <v>0</v>
      </c>
      <c r="BA298" s="245">
        <v>0</v>
      </c>
    </row>
    <row r="299" spans="1:53" ht="15">
      <c r="A299" s="253" t="s">
        <v>1957</v>
      </c>
      <c r="B299" s="246">
        <v>0</v>
      </c>
      <c r="C299" s="246">
        <v>0</v>
      </c>
      <c r="D299" s="246">
        <v>0</v>
      </c>
      <c r="E299" s="246">
        <v>0</v>
      </c>
      <c r="F299" s="246">
        <v>0</v>
      </c>
      <c r="G299" s="246">
        <v>0</v>
      </c>
      <c r="H299" s="246">
        <v>0</v>
      </c>
      <c r="I299" s="246">
        <v>0</v>
      </c>
      <c r="J299" s="246">
        <v>0</v>
      </c>
      <c r="K299" s="246">
        <v>0</v>
      </c>
      <c r="L299" s="246">
        <v>0</v>
      </c>
      <c r="M299" s="246">
        <v>0</v>
      </c>
      <c r="N299" s="245">
        <v>0</v>
      </c>
      <c r="O299" s="246">
        <v>0</v>
      </c>
      <c r="P299" s="246">
        <v>0</v>
      </c>
      <c r="Q299" s="246">
        <v>0</v>
      </c>
      <c r="R299" s="246">
        <v>0</v>
      </c>
      <c r="S299" s="246">
        <v>0</v>
      </c>
      <c r="T299" s="246">
        <v>0</v>
      </c>
      <c r="U299" s="246">
        <v>0</v>
      </c>
      <c r="V299" s="246">
        <v>0</v>
      </c>
      <c r="W299" s="246">
        <v>0</v>
      </c>
      <c r="X299" s="246">
        <v>0</v>
      </c>
      <c r="Y299" s="246">
        <v>0</v>
      </c>
      <c r="Z299" s="246">
        <v>0</v>
      </c>
      <c r="AA299" s="245">
        <v>0</v>
      </c>
      <c r="AB299" s="246">
        <v>0</v>
      </c>
      <c r="AC299" s="246">
        <v>0</v>
      </c>
      <c r="AD299" s="246">
        <v>0</v>
      </c>
      <c r="AE299" s="246">
        <v>0</v>
      </c>
      <c r="AF299" s="246">
        <v>0</v>
      </c>
      <c r="AG299" s="246">
        <v>0</v>
      </c>
      <c r="AH299" s="246">
        <v>0</v>
      </c>
      <c r="AI299" s="246">
        <v>0</v>
      </c>
      <c r="AJ299" s="246">
        <v>0</v>
      </c>
      <c r="AK299" s="246">
        <v>0</v>
      </c>
      <c r="AL299" s="246">
        <v>0</v>
      </c>
      <c r="AM299" s="246">
        <v>0</v>
      </c>
      <c r="AN299" s="245">
        <v>0</v>
      </c>
      <c r="AO299" s="246">
        <v>0</v>
      </c>
      <c r="AP299" s="246">
        <v>0</v>
      </c>
      <c r="AQ299" s="246">
        <v>0</v>
      </c>
      <c r="AR299" s="246">
        <v>0</v>
      </c>
      <c r="AS299" s="246">
        <v>0</v>
      </c>
      <c r="AT299" s="246">
        <v>0</v>
      </c>
      <c r="AU299" s="246">
        <v>0</v>
      </c>
      <c r="AV299" s="246">
        <v>0</v>
      </c>
      <c r="AW299" s="246">
        <v>0</v>
      </c>
      <c r="AX299" s="246">
        <v>0</v>
      </c>
      <c r="AY299" s="246">
        <v>0</v>
      </c>
      <c r="AZ299" s="246">
        <v>0</v>
      </c>
      <c r="BA299" s="245">
        <v>0</v>
      </c>
    </row>
    <row r="300" spans="1:53" ht="15">
      <c r="A300" s="253" t="s">
        <v>1958</v>
      </c>
      <c r="B300" s="246">
        <v>0</v>
      </c>
      <c r="C300" s="246">
        <v>0</v>
      </c>
      <c r="D300" s="246">
        <v>0</v>
      </c>
      <c r="E300" s="246">
        <v>0</v>
      </c>
      <c r="F300" s="246">
        <v>0</v>
      </c>
      <c r="G300" s="246">
        <v>0</v>
      </c>
      <c r="H300" s="246">
        <v>0</v>
      </c>
      <c r="I300" s="246">
        <v>0</v>
      </c>
      <c r="J300" s="246">
        <v>0</v>
      </c>
      <c r="K300" s="246">
        <v>0</v>
      </c>
      <c r="L300" s="246">
        <v>0</v>
      </c>
      <c r="M300" s="246">
        <v>0</v>
      </c>
      <c r="N300" s="245">
        <v>0</v>
      </c>
      <c r="O300" s="246">
        <v>0</v>
      </c>
      <c r="P300" s="246">
        <v>0</v>
      </c>
      <c r="Q300" s="246">
        <v>0</v>
      </c>
      <c r="R300" s="246">
        <v>0</v>
      </c>
      <c r="S300" s="246">
        <v>0</v>
      </c>
      <c r="T300" s="246">
        <v>0</v>
      </c>
      <c r="U300" s="246">
        <v>0</v>
      </c>
      <c r="V300" s="246">
        <v>0</v>
      </c>
      <c r="W300" s="246">
        <v>0</v>
      </c>
      <c r="X300" s="246">
        <v>0</v>
      </c>
      <c r="Y300" s="246">
        <v>0</v>
      </c>
      <c r="Z300" s="246">
        <v>0</v>
      </c>
      <c r="AA300" s="245">
        <v>0</v>
      </c>
      <c r="AB300" s="246">
        <v>0</v>
      </c>
      <c r="AC300" s="246">
        <v>0</v>
      </c>
      <c r="AD300" s="246">
        <v>0</v>
      </c>
      <c r="AE300" s="246">
        <v>0</v>
      </c>
      <c r="AF300" s="246">
        <v>0</v>
      </c>
      <c r="AG300" s="246">
        <v>0</v>
      </c>
      <c r="AH300" s="246">
        <v>0</v>
      </c>
      <c r="AI300" s="246">
        <v>0</v>
      </c>
      <c r="AJ300" s="246">
        <v>0</v>
      </c>
      <c r="AK300" s="246">
        <v>0</v>
      </c>
      <c r="AL300" s="246">
        <v>0</v>
      </c>
      <c r="AM300" s="246">
        <v>0</v>
      </c>
      <c r="AN300" s="245">
        <v>0</v>
      </c>
      <c r="AO300" s="246">
        <v>0</v>
      </c>
      <c r="AP300" s="246">
        <v>0</v>
      </c>
      <c r="AQ300" s="246">
        <v>0</v>
      </c>
      <c r="AR300" s="246">
        <v>0</v>
      </c>
      <c r="AS300" s="246">
        <v>0</v>
      </c>
      <c r="AT300" s="246">
        <v>0</v>
      </c>
      <c r="AU300" s="246">
        <v>0</v>
      </c>
      <c r="AV300" s="246">
        <v>0</v>
      </c>
      <c r="AW300" s="246">
        <v>0</v>
      </c>
      <c r="AX300" s="246">
        <v>0</v>
      </c>
      <c r="AY300" s="246">
        <v>0</v>
      </c>
      <c r="AZ300" s="246">
        <v>0</v>
      </c>
      <c r="BA300" s="245">
        <v>0</v>
      </c>
    </row>
    <row r="301" spans="1:53" ht="15">
      <c r="A301" s="253" t="s">
        <v>1959</v>
      </c>
      <c r="B301" s="246">
        <v>0</v>
      </c>
      <c r="C301" s="246">
        <v>0</v>
      </c>
      <c r="D301" s="246">
        <v>0</v>
      </c>
      <c r="E301" s="246">
        <v>0</v>
      </c>
      <c r="F301" s="246">
        <v>0</v>
      </c>
      <c r="G301" s="246">
        <v>0</v>
      </c>
      <c r="H301" s="246">
        <v>0</v>
      </c>
      <c r="I301" s="246">
        <v>0</v>
      </c>
      <c r="J301" s="246">
        <v>0</v>
      </c>
      <c r="K301" s="246">
        <v>0</v>
      </c>
      <c r="L301" s="246">
        <v>0</v>
      </c>
      <c r="M301" s="246">
        <v>0</v>
      </c>
      <c r="N301" s="245">
        <v>0</v>
      </c>
      <c r="O301" s="246">
        <v>0</v>
      </c>
      <c r="P301" s="246">
        <v>0</v>
      </c>
      <c r="Q301" s="246">
        <v>0</v>
      </c>
      <c r="R301" s="246">
        <v>0</v>
      </c>
      <c r="S301" s="246">
        <v>0</v>
      </c>
      <c r="T301" s="246">
        <v>0</v>
      </c>
      <c r="U301" s="246">
        <v>0</v>
      </c>
      <c r="V301" s="246">
        <v>0</v>
      </c>
      <c r="W301" s="246">
        <v>0</v>
      </c>
      <c r="X301" s="246">
        <v>0</v>
      </c>
      <c r="Y301" s="246">
        <v>0</v>
      </c>
      <c r="Z301" s="246">
        <v>0</v>
      </c>
      <c r="AA301" s="245">
        <v>0</v>
      </c>
      <c r="AB301" s="246">
        <v>0</v>
      </c>
      <c r="AC301" s="246">
        <v>0</v>
      </c>
      <c r="AD301" s="246">
        <v>0</v>
      </c>
      <c r="AE301" s="246">
        <v>0</v>
      </c>
      <c r="AF301" s="246">
        <v>0</v>
      </c>
      <c r="AG301" s="246">
        <v>0</v>
      </c>
      <c r="AH301" s="246">
        <v>0</v>
      </c>
      <c r="AI301" s="246">
        <v>0</v>
      </c>
      <c r="AJ301" s="246">
        <v>0</v>
      </c>
      <c r="AK301" s="246">
        <v>0</v>
      </c>
      <c r="AL301" s="246">
        <v>0</v>
      </c>
      <c r="AM301" s="246">
        <v>0</v>
      </c>
      <c r="AN301" s="245">
        <v>0</v>
      </c>
      <c r="AO301" s="246">
        <v>0</v>
      </c>
      <c r="AP301" s="246">
        <v>0</v>
      </c>
      <c r="AQ301" s="246">
        <v>0</v>
      </c>
      <c r="AR301" s="246">
        <v>0</v>
      </c>
      <c r="AS301" s="246">
        <v>0</v>
      </c>
      <c r="AT301" s="246">
        <v>0</v>
      </c>
      <c r="AU301" s="246">
        <v>0</v>
      </c>
      <c r="AV301" s="246">
        <v>0</v>
      </c>
      <c r="AW301" s="246">
        <v>0</v>
      </c>
      <c r="AX301" s="246">
        <v>0</v>
      </c>
      <c r="AY301" s="246">
        <v>0</v>
      </c>
      <c r="AZ301" s="246">
        <v>0</v>
      </c>
      <c r="BA301" s="245">
        <v>0</v>
      </c>
    </row>
    <row r="302" spans="1:53" ht="15">
      <c r="A302" s="253" t="s">
        <v>1960</v>
      </c>
      <c r="B302" s="246">
        <v>0</v>
      </c>
      <c r="C302" s="246">
        <v>0</v>
      </c>
      <c r="D302" s="246">
        <v>0</v>
      </c>
      <c r="E302" s="246">
        <v>0</v>
      </c>
      <c r="F302" s="246">
        <v>0</v>
      </c>
      <c r="G302" s="246">
        <v>0</v>
      </c>
      <c r="H302" s="246">
        <v>0</v>
      </c>
      <c r="I302" s="246">
        <v>0</v>
      </c>
      <c r="J302" s="246">
        <v>0</v>
      </c>
      <c r="K302" s="246">
        <v>0</v>
      </c>
      <c r="L302" s="246">
        <v>0</v>
      </c>
      <c r="M302" s="246">
        <v>0</v>
      </c>
      <c r="N302" s="245">
        <v>0</v>
      </c>
      <c r="O302" s="246">
        <v>0</v>
      </c>
      <c r="P302" s="246">
        <v>0</v>
      </c>
      <c r="Q302" s="246">
        <v>0</v>
      </c>
      <c r="R302" s="246">
        <v>0</v>
      </c>
      <c r="S302" s="246">
        <v>0</v>
      </c>
      <c r="T302" s="246">
        <v>0</v>
      </c>
      <c r="U302" s="246">
        <v>0</v>
      </c>
      <c r="V302" s="246">
        <v>0</v>
      </c>
      <c r="W302" s="246">
        <v>0</v>
      </c>
      <c r="X302" s="246">
        <v>0</v>
      </c>
      <c r="Y302" s="246">
        <v>0</v>
      </c>
      <c r="Z302" s="246">
        <v>0</v>
      </c>
      <c r="AA302" s="245">
        <v>0</v>
      </c>
      <c r="AB302" s="246">
        <v>0</v>
      </c>
      <c r="AC302" s="246">
        <v>0</v>
      </c>
      <c r="AD302" s="246">
        <v>0</v>
      </c>
      <c r="AE302" s="246">
        <v>0</v>
      </c>
      <c r="AF302" s="246">
        <v>0</v>
      </c>
      <c r="AG302" s="246">
        <v>0</v>
      </c>
      <c r="AH302" s="246">
        <v>0</v>
      </c>
      <c r="AI302" s="246">
        <v>0</v>
      </c>
      <c r="AJ302" s="246">
        <v>0</v>
      </c>
      <c r="AK302" s="246">
        <v>0</v>
      </c>
      <c r="AL302" s="246">
        <v>0</v>
      </c>
      <c r="AM302" s="246">
        <v>0</v>
      </c>
      <c r="AN302" s="245">
        <v>0</v>
      </c>
      <c r="AO302" s="246">
        <v>0</v>
      </c>
      <c r="AP302" s="246">
        <v>0</v>
      </c>
      <c r="AQ302" s="246">
        <v>0</v>
      </c>
      <c r="AR302" s="246">
        <v>0</v>
      </c>
      <c r="AS302" s="246">
        <v>0</v>
      </c>
      <c r="AT302" s="246">
        <v>0</v>
      </c>
      <c r="AU302" s="246">
        <v>0</v>
      </c>
      <c r="AV302" s="246">
        <v>0</v>
      </c>
      <c r="AW302" s="246">
        <v>0</v>
      </c>
      <c r="AX302" s="246">
        <v>0</v>
      </c>
      <c r="AY302" s="246">
        <v>0</v>
      </c>
      <c r="AZ302" s="246">
        <v>0</v>
      </c>
      <c r="BA302" s="245">
        <v>0</v>
      </c>
    </row>
    <row r="303" spans="1:53" ht="15">
      <c r="A303" s="253" t="s">
        <v>1961</v>
      </c>
      <c r="B303" s="246">
        <v>0</v>
      </c>
      <c r="C303" s="246">
        <v>0</v>
      </c>
      <c r="D303" s="246">
        <v>0</v>
      </c>
      <c r="E303" s="246">
        <v>0</v>
      </c>
      <c r="F303" s="246">
        <v>0</v>
      </c>
      <c r="G303" s="246">
        <v>0</v>
      </c>
      <c r="H303" s="246">
        <v>0</v>
      </c>
      <c r="I303" s="246">
        <v>0</v>
      </c>
      <c r="J303" s="246">
        <v>0</v>
      </c>
      <c r="K303" s="246">
        <v>0</v>
      </c>
      <c r="L303" s="246">
        <v>0</v>
      </c>
      <c r="M303" s="246">
        <v>0</v>
      </c>
      <c r="N303" s="245">
        <v>0</v>
      </c>
      <c r="O303" s="246">
        <v>0</v>
      </c>
      <c r="P303" s="246">
        <v>0</v>
      </c>
      <c r="Q303" s="246">
        <v>0</v>
      </c>
      <c r="R303" s="246">
        <v>0</v>
      </c>
      <c r="S303" s="246">
        <v>0</v>
      </c>
      <c r="T303" s="246">
        <v>0</v>
      </c>
      <c r="U303" s="246">
        <v>0</v>
      </c>
      <c r="V303" s="246">
        <v>0</v>
      </c>
      <c r="W303" s="246">
        <v>0</v>
      </c>
      <c r="X303" s="246">
        <v>0</v>
      </c>
      <c r="Y303" s="246">
        <v>0</v>
      </c>
      <c r="Z303" s="246">
        <v>0</v>
      </c>
      <c r="AA303" s="245">
        <v>0</v>
      </c>
      <c r="AB303" s="246">
        <v>0</v>
      </c>
      <c r="AC303" s="246">
        <v>0</v>
      </c>
      <c r="AD303" s="246">
        <v>0</v>
      </c>
      <c r="AE303" s="246">
        <v>0</v>
      </c>
      <c r="AF303" s="246">
        <v>0</v>
      </c>
      <c r="AG303" s="246">
        <v>0</v>
      </c>
      <c r="AH303" s="246">
        <v>0</v>
      </c>
      <c r="AI303" s="246">
        <v>0</v>
      </c>
      <c r="AJ303" s="246">
        <v>0</v>
      </c>
      <c r="AK303" s="246">
        <v>0</v>
      </c>
      <c r="AL303" s="246">
        <v>0</v>
      </c>
      <c r="AM303" s="246">
        <v>0</v>
      </c>
      <c r="AN303" s="245">
        <v>0</v>
      </c>
      <c r="AO303" s="246">
        <v>0</v>
      </c>
      <c r="AP303" s="246">
        <v>0</v>
      </c>
      <c r="AQ303" s="246">
        <v>0</v>
      </c>
      <c r="AR303" s="246">
        <v>0</v>
      </c>
      <c r="AS303" s="246">
        <v>0</v>
      </c>
      <c r="AT303" s="246">
        <v>0</v>
      </c>
      <c r="AU303" s="246">
        <v>0</v>
      </c>
      <c r="AV303" s="246">
        <v>0</v>
      </c>
      <c r="AW303" s="246">
        <v>0</v>
      </c>
      <c r="AX303" s="246">
        <v>0</v>
      </c>
      <c r="AY303" s="246">
        <v>0</v>
      </c>
      <c r="AZ303" s="246">
        <v>0</v>
      </c>
      <c r="BA303" s="245">
        <v>0</v>
      </c>
    </row>
    <row r="304" spans="1:53" ht="15">
      <c r="A304" s="253" t="s">
        <v>1962</v>
      </c>
      <c r="B304" s="246">
        <v>0</v>
      </c>
      <c r="C304" s="246">
        <v>0</v>
      </c>
      <c r="D304" s="246">
        <v>0</v>
      </c>
      <c r="E304" s="246">
        <v>0</v>
      </c>
      <c r="F304" s="246">
        <v>0</v>
      </c>
      <c r="G304" s="246">
        <v>0</v>
      </c>
      <c r="H304" s="246">
        <v>0</v>
      </c>
      <c r="I304" s="246">
        <v>0</v>
      </c>
      <c r="J304" s="246">
        <v>0</v>
      </c>
      <c r="K304" s="246">
        <v>0</v>
      </c>
      <c r="L304" s="246">
        <v>0</v>
      </c>
      <c r="M304" s="246">
        <v>0</v>
      </c>
      <c r="N304" s="245">
        <v>0</v>
      </c>
      <c r="O304" s="246">
        <v>0</v>
      </c>
      <c r="P304" s="246">
        <v>0</v>
      </c>
      <c r="Q304" s="246">
        <v>0</v>
      </c>
      <c r="R304" s="246">
        <v>0</v>
      </c>
      <c r="S304" s="246">
        <v>0</v>
      </c>
      <c r="T304" s="246">
        <v>0</v>
      </c>
      <c r="U304" s="246">
        <v>0</v>
      </c>
      <c r="V304" s="246">
        <v>0</v>
      </c>
      <c r="W304" s="246">
        <v>0</v>
      </c>
      <c r="X304" s="246">
        <v>0</v>
      </c>
      <c r="Y304" s="246">
        <v>0</v>
      </c>
      <c r="Z304" s="246">
        <v>0</v>
      </c>
      <c r="AA304" s="245">
        <v>0</v>
      </c>
      <c r="AB304" s="246">
        <v>0</v>
      </c>
      <c r="AC304" s="246">
        <v>0</v>
      </c>
      <c r="AD304" s="246">
        <v>0</v>
      </c>
      <c r="AE304" s="246">
        <v>0</v>
      </c>
      <c r="AF304" s="246">
        <v>0</v>
      </c>
      <c r="AG304" s="246">
        <v>0</v>
      </c>
      <c r="AH304" s="246">
        <v>0</v>
      </c>
      <c r="AI304" s="246">
        <v>0</v>
      </c>
      <c r="AJ304" s="246">
        <v>0</v>
      </c>
      <c r="AK304" s="246">
        <v>0</v>
      </c>
      <c r="AL304" s="246">
        <v>0</v>
      </c>
      <c r="AM304" s="246">
        <v>0</v>
      </c>
      <c r="AN304" s="245">
        <v>0</v>
      </c>
      <c r="AO304" s="246">
        <v>0</v>
      </c>
      <c r="AP304" s="246">
        <v>0</v>
      </c>
      <c r="AQ304" s="246">
        <v>0</v>
      </c>
      <c r="AR304" s="246">
        <v>0</v>
      </c>
      <c r="AS304" s="246">
        <v>0</v>
      </c>
      <c r="AT304" s="246">
        <v>0</v>
      </c>
      <c r="AU304" s="246">
        <v>0</v>
      </c>
      <c r="AV304" s="246">
        <v>0</v>
      </c>
      <c r="AW304" s="246">
        <v>0</v>
      </c>
      <c r="AX304" s="246">
        <v>0</v>
      </c>
      <c r="AY304" s="246">
        <v>0</v>
      </c>
      <c r="AZ304" s="246">
        <v>0</v>
      </c>
      <c r="BA304" s="245">
        <v>0</v>
      </c>
    </row>
    <row r="305" spans="1:53" ht="15">
      <c r="A305" s="253" t="s">
        <v>1963</v>
      </c>
      <c r="B305" s="246">
        <v>0</v>
      </c>
      <c r="C305" s="246">
        <v>0</v>
      </c>
      <c r="D305" s="246">
        <v>0</v>
      </c>
      <c r="E305" s="246">
        <v>0</v>
      </c>
      <c r="F305" s="246">
        <v>0</v>
      </c>
      <c r="G305" s="246">
        <v>0</v>
      </c>
      <c r="H305" s="246">
        <v>0</v>
      </c>
      <c r="I305" s="246">
        <v>0</v>
      </c>
      <c r="J305" s="246">
        <v>0</v>
      </c>
      <c r="K305" s="246">
        <v>0</v>
      </c>
      <c r="L305" s="246">
        <v>0</v>
      </c>
      <c r="M305" s="246">
        <v>0</v>
      </c>
      <c r="N305" s="245">
        <v>0</v>
      </c>
      <c r="O305" s="246">
        <v>0</v>
      </c>
      <c r="P305" s="246">
        <v>0</v>
      </c>
      <c r="Q305" s="246">
        <v>0</v>
      </c>
      <c r="R305" s="246">
        <v>0</v>
      </c>
      <c r="S305" s="246">
        <v>0</v>
      </c>
      <c r="T305" s="246">
        <v>0</v>
      </c>
      <c r="U305" s="246">
        <v>0</v>
      </c>
      <c r="V305" s="246">
        <v>0</v>
      </c>
      <c r="W305" s="246">
        <v>0</v>
      </c>
      <c r="X305" s="246">
        <v>0</v>
      </c>
      <c r="Y305" s="246">
        <v>0</v>
      </c>
      <c r="Z305" s="246">
        <v>0</v>
      </c>
      <c r="AA305" s="245">
        <v>0</v>
      </c>
      <c r="AB305" s="246">
        <v>0</v>
      </c>
      <c r="AC305" s="246">
        <v>0</v>
      </c>
      <c r="AD305" s="246">
        <v>0</v>
      </c>
      <c r="AE305" s="246">
        <v>0</v>
      </c>
      <c r="AF305" s="246">
        <v>0</v>
      </c>
      <c r="AG305" s="246">
        <v>0</v>
      </c>
      <c r="AH305" s="246">
        <v>0</v>
      </c>
      <c r="AI305" s="246">
        <v>0</v>
      </c>
      <c r="AJ305" s="246">
        <v>0</v>
      </c>
      <c r="AK305" s="246">
        <v>0</v>
      </c>
      <c r="AL305" s="246">
        <v>0</v>
      </c>
      <c r="AM305" s="246">
        <v>0</v>
      </c>
      <c r="AN305" s="245">
        <v>0</v>
      </c>
      <c r="AO305" s="246">
        <v>0</v>
      </c>
      <c r="AP305" s="246">
        <v>0</v>
      </c>
      <c r="AQ305" s="246">
        <v>0</v>
      </c>
      <c r="AR305" s="246">
        <v>0</v>
      </c>
      <c r="AS305" s="246">
        <v>0</v>
      </c>
      <c r="AT305" s="246">
        <v>0</v>
      </c>
      <c r="AU305" s="246">
        <v>0</v>
      </c>
      <c r="AV305" s="246">
        <v>0</v>
      </c>
      <c r="AW305" s="246">
        <v>0</v>
      </c>
      <c r="AX305" s="246">
        <v>0</v>
      </c>
      <c r="AY305" s="246">
        <v>0</v>
      </c>
      <c r="AZ305" s="246">
        <v>0</v>
      </c>
      <c r="BA305" s="245">
        <v>0</v>
      </c>
    </row>
    <row r="306" spans="1:53" ht="15">
      <c r="A306" s="253" t="s">
        <v>1964</v>
      </c>
      <c r="B306" s="246">
        <v>0</v>
      </c>
      <c r="C306" s="246">
        <v>0</v>
      </c>
      <c r="D306" s="246">
        <v>0</v>
      </c>
      <c r="E306" s="246">
        <v>0</v>
      </c>
      <c r="F306" s="246">
        <v>0</v>
      </c>
      <c r="G306" s="246">
        <v>0</v>
      </c>
      <c r="H306" s="246">
        <v>0</v>
      </c>
      <c r="I306" s="246">
        <v>0</v>
      </c>
      <c r="J306" s="246">
        <v>0</v>
      </c>
      <c r="K306" s="246">
        <v>0</v>
      </c>
      <c r="L306" s="246">
        <v>0</v>
      </c>
      <c r="M306" s="246">
        <v>0</v>
      </c>
      <c r="N306" s="245">
        <v>0</v>
      </c>
      <c r="O306" s="246">
        <v>0</v>
      </c>
      <c r="P306" s="246">
        <v>0</v>
      </c>
      <c r="Q306" s="246">
        <v>0</v>
      </c>
      <c r="R306" s="246">
        <v>0</v>
      </c>
      <c r="S306" s="246">
        <v>0</v>
      </c>
      <c r="T306" s="246">
        <v>0</v>
      </c>
      <c r="U306" s="246">
        <v>0</v>
      </c>
      <c r="V306" s="246">
        <v>0</v>
      </c>
      <c r="W306" s="246">
        <v>0</v>
      </c>
      <c r="X306" s="246">
        <v>0</v>
      </c>
      <c r="Y306" s="246">
        <v>0</v>
      </c>
      <c r="Z306" s="246">
        <v>0</v>
      </c>
      <c r="AA306" s="245">
        <v>0</v>
      </c>
      <c r="AB306" s="246">
        <v>0</v>
      </c>
      <c r="AC306" s="246">
        <v>0</v>
      </c>
      <c r="AD306" s="246">
        <v>0</v>
      </c>
      <c r="AE306" s="246">
        <v>0</v>
      </c>
      <c r="AF306" s="246">
        <v>0</v>
      </c>
      <c r="AG306" s="246">
        <v>0</v>
      </c>
      <c r="AH306" s="246">
        <v>0</v>
      </c>
      <c r="AI306" s="246">
        <v>0</v>
      </c>
      <c r="AJ306" s="246">
        <v>0</v>
      </c>
      <c r="AK306" s="246">
        <v>0</v>
      </c>
      <c r="AL306" s="246">
        <v>0</v>
      </c>
      <c r="AM306" s="246">
        <v>0</v>
      </c>
      <c r="AN306" s="245">
        <v>0</v>
      </c>
      <c r="AO306" s="246">
        <v>0</v>
      </c>
      <c r="AP306" s="246">
        <v>0</v>
      </c>
      <c r="AQ306" s="246">
        <v>0</v>
      </c>
      <c r="AR306" s="246">
        <v>0</v>
      </c>
      <c r="AS306" s="246">
        <v>0</v>
      </c>
      <c r="AT306" s="246">
        <v>0</v>
      </c>
      <c r="AU306" s="246">
        <v>0</v>
      </c>
      <c r="AV306" s="246">
        <v>0</v>
      </c>
      <c r="AW306" s="246">
        <v>0</v>
      </c>
      <c r="AX306" s="246">
        <v>0</v>
      </c>
      <c r="AY306" s="246">
        <v>0</v>
      </c>
      <c r="AZ306" s="246">
        <v>0</v>
      </c>
      <c r="BA306" s="245">
        <v>0</v>
      </c>
    </row>
    <row r="307" spans="1:53" ht="15">
      <c r="A307" s="253" t="s">
        <v>1965</v>
      </c>
      <c r="B307" s="246">
        <v>2587.8330000000001</v>
      </c>
      <c r="C307" s="246">
        <v>2587.8330000000001</v>
      </c>
      <c r="D307" s="246">
        <v>2587.8330000000001</v>
      </c>
      <c r="E307" s="246">
        <v>1087.8330000000001</v>
      </c>
      <c r="F307" s="246">
        <v>586.83299999999997</v>
      </c>
      <c r="G307" s="246">
        <v>586.83299999999997</v>
      </c>
      <c r="H307" s="246">
        <v>586.83299999999997</v>
      </c>
      <c r="I307" s="246">
        <v>1086.8330000000001</v>
      </c>
      <c r="J307" s="246">
        <v>9587.8330000000005</v>
      </c>
      <c r="K307" s="246">
        <v>587.83299999999997</v>
      </c>
      <c r="L307" s="246">
        <v>587.83299999999997</v>
      </c>
      <c r="M307" s="246">
        <v>1087.8330000000001</v>
      </c>
      <c r="N307" s="245">
        <v>23549.995999999999</v>
      </c>
      <c r="O307" s="246">
        <v>6789.1688999999997</v>
      </c>
      <c r="P307" s="246">
        <v>6789.1688999999997</v>
      </c>
      <c r="Q307" s="246">
        <v>9289.1689000000006</v>
      </c>
      <c r="R307" s="246">
        <v>6789.1688999999997</v>
      </c>
      <c r="S307" s="246">
        <v>6789.1688999999997</v>
      </c>
      <c r="T307" s="246">
        <v>9289.1689000000006</v>
      </c>
      <c r="U307" s="246">
        <v>6789.1688999999997</v>
      </c>
      <c r="V307" s="246">
        <v>6789.1688999999997</v>
      </c>
      <c r="W307" s="246">
        <v>9289.1689000000006</v>
      </c>
      <c r="X307" s="246">
        <v>6789.1688999999997</v>
      </c>
      <c r="Y307" s="246">
        <v>6789.1688999999997</v>
      </c>
      <c r="Z307" s="246">
        <v>9289.1689000000006</v>
      </c>
      <c r="AA307" s="245">
        <v>91470.026800000007</v>
      </c>
      <c r="AB307" s="246">
        <v>5000</v>
      </c>
      <c r="AC307" s="246">
        <v>0</v>
      </c>
      <c r="AD307" s="246">
        <v>5750</v>
      </c>
      <c r="AE307" s="246">
        <v>3500</v>
      </c>
      <c r="AF307" s="246">
        <v>1950</v>
      </c>
      <c r="AG307" s="246">
        <v>0</v>
      </c>
      <c r="AH307" s="246">
        <v>0</v>
      </c>
      <c r="AI307" s="246">
        <v>2500</v>
      </c>
      <c r="AJ307" s="246">
        <v>0</v>
      </c>
      <c r="AK307" s="246">
        <v>0</v>
      </c>
      <c r="AL307" s="246">
        <v>0</v>
      </c>
      <c r="AM307" s="246">
        <v>0</v>
      </c>
      <c r="AN307" s="245">
        <v>18700</v>
      </c>
      <c r="AO307" s="246">
        <v>3625</v>
      </c>
      <c r="AP307" s="246">
        <v>3500</v>
      </c>
      <c r="AQ307" s="246">
        <v>4500</v>
      </c>
      <c r="AR307" s="246">
        <v>3625</v>
      </c>
      <c r="AS307" s="246">
        <v>3500</v>
      </c>
      <c r="AT307" s="246">
        <v>4500</v>
      </c>
      <c r="AU307" s="246">
        <v>3625</v>
      </c>
      <c r="AV307" s="246">
        <v>3500</v>
      </c>
      <c r="AW307" s="246">
        <v>4500</v>
      </c>
      <c r="AX307" s="246">
        <v>3625</v>
      </c>
      <c r="AY307" s="246">
        <v>3500</v>
      </c>
      <c r="AZ307" s="246">
        <v>4500</v>
      </c>
      <c r="BA307" s="245">
        <v>46500</v>
      </c>
    </row>
    <row r="308" spans="1:53" ht="15">
      <c r="A308" s="253" t="s">
        <v>1966</v>
      </c>
      <c r="B308" s="246">
        <v>0</v>
      </c>
      <c r="C308" s="246">
        <v>0</v>
      </c>
      <c r="D308" s="246">
        <v>0</v>
      </c>
      <c r="E308" s="246">
        <v>0</v>
      </c>
      <c r="F308" s="246">
        <v>0</v>
      </c>
      <c r="G308" s="246">
        <v>0</v>
      </c>
      <c r="H308" s="246">
        <v>0</v>
      </c>
      <c r="I308" s="246">
        <v>0</v>
      </c>
      <c r="J308" s="246">
        <v>0</v>
      </c>
      <c r="K308" s="246">
        <v>0</v>
      </c>
      <c r="L308" s="246">
        <v>0</v>
      </c>
      <c r="M308" s="246">
        <v>0</v>
      </c>
      <c r="N308" s="245">
        <v>0</v>
      </c>
      <c r="O308" s="246">
        <v>0</v>
      </c>
      <c r="P308" s="246">
        <v>0</v>
      </c>
      <c r="Q308" s="246">
        <v>0</v>
      </c>
      <c r="R308" s="246">
        <v>0</v>
      </c>
      <c r="S308" s="246">
        <v>0</v>
      </c>
      <c r="T308" s="246">
        <v>0</v>
      </c>
      <c r="U308" s="246">
        <v>0</v>
      </c>
      <c r="V308" s="246">
        <v>0</v>
      </c>
      <c r="W308" s="246">
        <v>0</v>
      </c>
      <c r="X308" s="246">
        <v>0</v>
      </c>
      <c r="Y308" s="246">
        <v>0</v>
      </c>
      <c r="Z308" s="246">
        <v>0</v>
      </c>
      <c r="AA308" s="245">
        <v>0</v>
      </c>
      <c r="AB308" s="246">
        <v>0</v>
      </c>
      <c r="AC308" s="246">
        <v>0</v>
      </c>
      <c r="AD308" s="246">
        <v>0</v>
      </c>
      <c r="AE308" s="246">
        <v>0</v>
      </c>
      <c r="AF308" s="246">
        <v>0</v>
      </c>
      <c r="AG308" s="246">
        <v>0</v>
      </c>
      <c r="AH308" s="246">
        <v>0</v>
      </c>
      <c r="AI308" s="246">
        <v>0</v>
      </c>
      <c r="AJ308" s="246">
        <v>0</v>
      </c>
      <c r="AK308" s="246">
        <v>0</v>
      </c>
      <c r="AL308" s="246">
        <v>0</v>
      </c>
      <c r="AM308" s="246">
        <v>0</v>
      </c>
      <c r="AN308" s="245">
        <v>0</v>
      </c>
      <c r="AO308" s="246">
        <v>0</v>
      </c>
      <c r="AP308" s="246">
        <v>0</v>
      </c>
      <c r="AQ308" s="246">
        <v>0</v>
      </c>
      <c r="AR308" s="246">
        <v>0</v>
      </c>
      <c r="AS308" s="246">
        <v>0</v>
      </c>
      <c r="AT308" s="246">
        <v>0</v>
      </c>
      <c r="AU308" s="246">
        <v>0</v>
      </c>
      <c r="AV308" s="246">
        <v>0</v>
      </c>
      <c r="AW308" s="246">
        <v>0</v>
      </c>
      <c r="AX308" s="246">
        <v>0</v>
      </c>
      <c r="AY308" s="246">
        <v>0</v>
      </c>
      <c r="AZ308" s="246">
        <v>0</v>
      </c>
      <c r="BA308" s="245">
        <v>0</v>
      </c>
    </row>
    <row r="309" spans="1:53" ht="15">
      <c r="A309" s="253" t="s">
        <v>1967</v>
      </c>
      <c r="B309" s="246">
        <v>0</v>
      </c>
      <c r="C309" s="246">
        <v>0</v>
      </c>
      <c r="D309" s="246">
        <v>0</v>
      </c>
      <c r="E309" s="246">
        <v>0</v>
      </c>
      <c r="F309" s="246">
        <v>0</v>
      </c>
      <c r="G309" s="246">
        <v>0</v>
      </c>
      <c r="H309" s="246">
        <v>0</v>
      </c>
      <c r="I309" s="246">
        <v>0</v>
      </c>
      <c r="J309" s="246">
        <v>0</v>
      </c>
      <c r="K309" s="246">
        <v>0</v>
      </c>
      <c r="L309" s="246">
        <v>0</v>
      </c>
      <c r="M309" s="246">
        <v>0</v>
      </c>
      <c r="N309" s="245">
        <v>0</v>
      </c>
      <c r="O309" s="246">
        <v>0</v>
      </c>
      <c r="P309" s="246">
        <v>0</v>
      </c>
      <c r="Q309" s="246">
        <v>0</v>
      </c>
      <c r="R309" s="246">
        <v>0</v>
      </c>
      <c r="S309" s="246">
        <v>0</v>
      </c>
      <c r="T309" s="246">
        <v>0</v>
      </c>
      <c r="U309" s="246">
        <v>0</v>
      </c>
      <c r="V309" s="246">
        <v>0</v>
      </c>
      <c r="W309" s="246">
        <v>0</v>
      </c>
      <c r="X309" s="246">
        <v>0</v>
      </c>
      <c r="Y309" s="246">
        <v>0</v>
      </c>
      <c r="Z309" s="246">
        <v>0</v>
      </c>
      <c r="AA309" s="245">
        <v>0</v>
      </c>
      <c r="AB309" s="246">
        <v>0</v>
      </c>
      <c r="AC309" s="246">
        <v>0</v>
      </c>
      <c r="AD309" s="246">
        <v>0</v>
      </c>
      <c r="AE309" s="246">
        <v>0</v>
      </c>
      <c r="AF309" s="246">
        <v>0</v>
      </c>
      <c r="AG309" s="246">
        <v>0</v>
      </c>
      <c r="AH309" s="246">
        <v>0</v>
      </c>
      <c r="AI309" s="246">
        <v>0</v>
      </c>
      <c r="AJ309" s="246">
        <v>0</v>
      </c>
      <c r="AK309" s="246">
        <v>0</v>
      </c>
      <c r="AL309" s="246">
        <v>0</v>
      </c>
      <c r="AM309" s="246">
        <v>0</v>
      </c>
      <c r="AN309" s="245">
        <v>0</v>
      </c>
      <c r="AO309" s="246">
        <v>0</v>
      </c>
      <c r="AP309" s="246">
        <v>0</v>
      </c>
      <c r="AQ309" s="246">
        <v>0</v>
      </c>
      <c r="AR309" s="246">
        <v>0</v>
      </c>
      <c r="AS309" s="246">
        <v>0</v>
      </c>
      <c r="AT309" s="246">
        <v>0</v>
      </c>
      <c r="AU309" s="246">
        <v>0</v>
      </c>
      <c r="AV309" s="246">
        <v>0</v>
      </c>
      <c r="AW309" s="246">
        <v>0</v>
      </c>
      <c r="AX309" s="246">
        <v>0</v>
      </c>
      <c r="AY309" s="246">
        <v>0</v>
      </c>
      <c r="AZ309" s="246">
        <v>0</v>
      </c>
      <c r="BA309" s="245">
        <v>0</v>
      </c>
    </row>
    <row r="310" spans="1:53" ht="15">
      <c r="A310" s="253" t="s">
        <v>1968</v>
      </c>
      <c r="B310" s="246">
        <v>0</v>
      </c>
      <c r="C310" s="246">
        <v>0</v>
      </c>
      <c r="D310" s="246">
        <v>0</v>
      </c>
      <c r="E310" s="246">
        <v>0</v>
      </c>
      <c r="F310" s="246">
        <v>0</v>
      </c>
      <c r="G310" s="246">
        <v>0</v>
      </c>
      <c r="H310" s="246">
        <v>0</v>
      </c>
      <c r="I310" s="246">
        <v>0</v>
      </c>
      <c r="J310" s="246">
        <v>0</v>
      </c>
      <c r="K310" s="246">
        <v>0</v>
      </c>
      <c r="L310" s="246">
        <v>0</v>
      </c>
      <c r="M310" s="246">
        <v>0</v>
      </c>
      <c r="N310" s="245">
        <v>0</v>
      </c>
      <c r="O310" s="246">
        <v>0</v>
      </c>
      <c r="P310" s="246">
        <v>0</v>
      </c>
      <c r="Q310" s="246">
        <v>0</v>
      </c>
      <c r="R310" s="246">
        <v>0</v>
      </c>
      <c r="S310" s="246">
        <v>0</v>
      </c>
      <c r="T310" s="246">
        <v>0</v>
      </c>
      <c r="U310" s="246">
        <v>0</v>
      </c>
      <c r="V310" s="246">
        <v>0</v>
      </c>
      <c r="W310" s="246">
        <v>0</v>
      </c>
      <c r="X310" s="246">
        <v>0</v>
      </c>
      <c r="Y310" s="246">
        <v>0</v>
      </c>
      <c r="Z310" s="246">
        <v>0</v>
      </c>
      <c r="AA310" s="245">
        <v>0</v>
      </c>
      <c r="AB310" s="246">
        <v>0</v>
      </c>
      <c r="AC310" s="246">
        <v>0</v>
      </c>
      <c r="AD310" s="246">
        <v>0</v>
      </c>
      <c r="AE310" s="246">
        <v>0</v>
      </c>
      <c r="AF310" s="246">
        <v>0</v>
      </c>
      <c r="AG310" s="246">
        <v>0</v>
      </c>
      <c r="AH310" s="246">
        <v>0</v>
      </c>
      <c r="AI310" s="246">
        <v>0</v>
      </c>
      <c r="AJ310" s="246">
        <v>0</v>
      </c>
      <c r="AK310" s="246">
        <v>0</v>
      </c>
      <c r="AL310" s="246">
        <v>0</v>
      </c>
      <c r="AM310" s="246">
        <v>0</v>
      </c>
      <c r="AN310" s="245">
        <v>0</v>
      </c>
      <c r="AO310" s="246">
        <v>0</v>
      </c>
      <c r="AP310" s="246">
        <v>0</v>
      </c>
      <c r="AQ310" s="246">
        <v>0</v>
      </c>
      <c r="AR310" s="246">
        <v>0</v>
      </c>
      <c r="AS310" s="246">
        <v>0</v>
      </c>
      <c r="AT310" s="246">
        <v>0</v>
      </c>
      <c r="AU310" s="246">
        <v>0</v>
      </c>
      <c r="AV310" s="246">
        <v>0</v>
      </c>
      <c r="AW310" s="246">
        <v>0</v>
      </c>
      <c r="AX310" s="246">
        <v>0</v>
      </c>
      <c r="AY310" s="246">
        <v>0</v>
      </c>
      <c r="AZ310" s="246">
        <v>0</v>
      </c>
      <c r="BA310" s="245">
        <v>0</v>
      </c>
    </row>
    <row r="311" spans="1:53" ht="15">
      <c r="A311" s="253" t="s">
        <v>1969</v>
      </c>
      <c r="B311" s="246">
        <v>4312.5</v>
      </c>
      <c r="C311" s="246">
        <v>4312.5</v>
      </c>
      <c r="D311" s="246">
        <v>4312.5</v>
      </c>
      <c r="E311" s="246">
        <v>4312.5</v>
      </c>
      <c r="F311" s="246">
        <v>4312.5</v>
      </c>
      <c r="G311" s="246">
        <v>4312.5</v>
      </c>
      <c r="H311" s="246">
        <v>4312.5</v>
      </c>
      <c r="I311" s="246">
        <v>4312.5</v>
      </c>
      <c r="J311" s="246">
        <v>4312.5</v>
      </c>
      <c r="K311" s="246">
        <v>4312.5</v>
      </c>
      <c r="L311" s="246">
        <v>4312.5</v>
      </c>
      <c r="M311" s="246">
        <v>4312.5</v>
      </c>
      <c r="N311" s="245">
        <v>51750</v>
      </c>
      <c r="O311" s="246">
        <v>2415.83</v>
      </c>
      <c r="P311" s="246">
        <v>2415.83</v>
      </c>
      <c r="Q311" s="246">
        <v>2915.83</v>
      </c>
      <c r="R311" s="246">
        <v>2415.83</v>
      </c>
      <c r="S311" s="246">
        <v>2415.83</v>
      </c>
      <c r="T311" s="246">
        <v>3915.83</v>
      </c>
      <c r="U311" s="246">
        <v>2415.83</v>
      </c>
      <c r="V311" s="246">
        <v>2415.83</v>
      </c>
      <c r="W311" s="246">
        <v>2915.83</v>
      </c>
      <c r="X311" s="246">
        <v>2415.83</v>
      </c>
      <c r="Y311" s="246">
        <v>2415.83</v>
      </c>
      <c r="Z311" s="246">
        <v>3915.83</v>
      </c>
      <c r="AA311" s="245">
        <v>32989.96</v>
      </c>
      <c r="AB311" s="246">
        <v>3750</v>
      </c>
      <c r="AC311" s="246">
        <v>3750</v>
      </c>
      <c r="AD311" s="246">
        <v>3750</v>
      </c>
      <c r="AE311" s="246">
        <v>3750</v>
      </c>
      <c r="AF311" s="246">
        <v>3750</v>
      </c>
      <c r="AG311" s="246">
        <v>3750</v>
      </c>
      <c r="AH311" s="246">
        <v>3750</v>
      </c>
      <c r="AI311" s="246">
        <v>3750</v>
      </c>
      <c r="AJ311" s="246">
        <v>3750</v>
      </c>
      <c r="AK311" s="246">
        <v>3750</v>
      </c>
      <c r="AL311" s="246">
        <v>3750</v>
      </c>
      <c r="AM311" s="246">
        <v>3750</v>
      </c>
      <c r="AN311" s="245">
        <v>45000</v>
      </c>
      <c r="AO311" s="246">
        <v>0</v>
      </c>
      <c r="AP311" s="246">
        <v>0</v>
      </c>
      <c r="AQ311" s="246">
        <v>0</v>
      </c>
      <c r="AR311" s="246">
        <v>0</v>
      </c>
      <c r="AS311" s="246">
        <v>0</v>
      </c>
      <c r="AT311" s="246">
        <v>0</v>
      </c>
      <c r="AU311" s="246">
        <v>0</v>
      </c>
      <c r="AV311" s="246">
        <v>0</v>
      </c>
      <c r="AW311" s="246">
        <v>0</v>
      </c>
      <c r="AX311" s="246">
        <v>0</v>
      </c>
      <c r="AY311" s="246">
        <v>0</v>
      </c>
      <c r="AZ311" s="246">
        <v>0</v>
      </c>
      <c r="BA311" s="245">
        <v>0</v>
      </c>
    </row>
    <row r="312" spans="1:53" ht="15">
      <c r="A312" s="253" t="s">
        <v>1970</v>
      </c>
      <c r="B312" s="246">
        <v>0</v>
      </c>
      <c r="C312" s="246">
        <v>0</v>
      </c>
      <c r="D312" s="246">
        <v>0</v>
      </c>
      <c r="E312" s="246">
        <v>0</v>
      </c>
      <c r="F312" s="246">
        <v>0</v>
      </c>
      <c r="G312" s="246">
        <v>0</v>
      </c>
      <c r="H312" s="246">
        <v>0</v>
      </c>
      <c r="I312" s="246">
        <v>0</v>
      </c>
      <c r="J312" s="246">
        <v>0</v>
      </c>
      <c r="K312" s="246">
        <v>0</v>
      </c>
      <c r="L312" s="246">
        <v>0</v>
      </c>
      <c r="M312" s="246">
        <v>0</v>
      </c>
      <c r="N312" s="245">
        <v>0</v>
      </c>
      <c r="O312" s="246">
        <v>0</v>
      </c>
      <c r="P312" s="246">
        <v>0</v>
      </c>
      <c r="Q312" s="246">
        <v>0</v>
      </c>
      <c r="R312" s="246">
        <v>0</v>
      </c>
      <c r="S312" s="246">
        <v>0</v>
      </c>
      <c r="T312" s="246">
        <v>0</v>
      </c>
      <c r="U312" s="246">
        <v>0</v>
      </c>
      <c r="V312" s="246">
        <v>0</v>
      </c>
      <c r="W312" s="246">
        <v>0</v>
      </c>
      <c r="X312" s="246">
        <v>0</v>
      </c>
      <c r="Y312" s="246">
        <v>0</v>
      </c>
      <c r="Z312" s="246">
        <v>0</v>
      </c>
      <c r="AA312" s="245">
        <v>0</v>
      </c>
      <c r="AB312" s="246">
        <v>0</v>
      </c>
      <c r="AC312" s="246">
        <v>0</v>
      </c>
      <c r="AD312" s="246">
        <v>0</v>
      </c>
      <c r="AE312" s="246">
        <v>0</v>
      </c>
      <c r="AF312" s="246">
        <v>0</v>
      </c>
      <c r="AG312" s="246">
        <v>0</v>
      </c>
      <c r="AH312" s="246">
        <v>0</v>
      </c>
      <c r="AI312" s="246">
        <v>0</v>
      </c>
      <c r="AJ312" s="246">
        <v>0</v>
      </c>
      <c r="AK312" s="246">
        <v>0</v>
      </c>
      <c r="AL312" s="246">
        <v>0</v>
      </c>
      <c r="AM312" s="246">
        <v>0</v>
      </c>
      <c r="AN312" s="245">
        <v>0</v>
      </c>
      <c r="AO312" s="246">
        <v>0</v>
      </c>
      <c r="AP312" s="246">
        <v>0</v>
      </c>
      <c r="AQ312" s="246">
        <v>0</v>
      </c>
      <c r="AR312" s="246">
        <v>0</v>
      </c>
      <c r="AS312" s="246">
        <v>0</v>
      </c>
      <c r="AT312" s="246">
        <v>0</v>
      </c>
      <c r="AU312" s="246">
        <v>0</v>
      </c>
      <c r="AV312" s="246">
        <v>0</v>
      </c>
      <c r="AW312" s="246">
        <v>0</v>
      </c>
      <c r="AX312" s="246">
        <v>0</v>
      </c>
      <c r="AY312" s="246">
        <v>0</v>
      </c>
      <c r="AZ312" s="246">
        <v>0</v>
      </c>
      <c r="BA312" s="245">
        <v>0</v>
      </c>
    </row>
    <row r="313" spans="1:53" ht="15">
      <c r="A313" s="253" t="s">
        <v>1971</v>
      </c>
      <c r="B313" s="246">
        <v>2683.3345000000004</v>
      </c>
      <c r="C313" s="246">
        <v>2683.3345000000004</v>
      </c>
      <c r="D313" s="246">
        <v>2683.3345000000004</v>
      </c>
      <c r="E313" s="246">
        <v>2683.3345000000004</v>
      </c>
      <c r="F313" s="246">
        <v>2683.3345000000004</v>
      </c>
      <c r="G313" s="246">
        <v>2683.3345000000004</v>
      </c>
      <c r="H313" s="246">
        <v>2683.3345000000004</v>
      </c>
      <c r="I313" s="246">
        <v>2683.3345000000004</v>
      </c>
      <c r="J313" s="246">
        <v>2683.3345000000004</v>
      </c>
      <c r="K313" s="246">
        <v>2683.3345000000004</v>
      </c>
      <c r="L313" s="246">
        <v>2683.3345000000004</v>
      </c>
      <c r="M313" s="246">
        <v>2683.3345000000004</v>
      </c>
      <c r="N313" s="245">
        <v>32200.014000000003</v>
      </c>
      <c r="O313" s="246">
        <v>1973.3324</v>
      </c>
      <c r="P313" s="246">
        <v>1973.3324</v>
      </c>
      <c r="Q313" s="246">
        <v>1973.3324</v>
      </c>
      <c r="R313" s="246">
        <v>1973.3324</v>
      </c>
      <c r="S313" s="246">
        <v>1973.3324</v>
      </c>
      <c r="T313" s="246">
        <v>1973.3324</v>
      </c>
      <c r="U313" s="246">
        <v>1973.3324</v>
      </c>
      <c r="V313" s="246">
        <v>1973.3324</v>
      </c>
      <c r="W313" s="246">
        <v>1973.3324</v>
      </c>
      <c r="X313" s="246">
        <v>1973.3324</v>
      </c>
      <c r="Y313" s="246">
        <v>1973.3324</v>
      </c>
      <c r="Z313" s="246">
        <v>1973.3324</v>
      </c>
      <c r="AA313" s="245">
        <v>23679.988799999999</v>
      </c>
      <c r="AB313" s="246">
        <v>8333</v>
      </c>
      <c r="AC313" s="246">
        <v>8333</v>
      </c>
      <c r="AD313" s="246">
        <v>8333</v>
      </c>
      <c r="AE313" s="246">
        <v>8333</v>
      </c>
      <c r="AF313" s="246">
        <v>8333</v>
      </c>
      <c r="AG313" s="246">
        <v>8333</v>
      </c>
      <c r="AH313" s="246">
        <v>8333</v>
      </c>
      <c r="AI313" s="246">
        <v>8333</v>
      </c>
      <c r="AJ313" s="246">
        <v>8333</v>
      </c>
      <c r="AK313" s="246">
        <v>8333</v>
      </c>
      <c r="AL313" s="246">
        <v>8333</v>
      </c>
      <c r="AM313" s="246">
        <v>8337</v>
      </c>
      <c r="AN313" s="245">
        <v>100000</v>
      </c>
      <c r="AO313" s="246">
        <v>4417</v>
      </c>
      <c r="AP313" s="246">
        <v>4417</v>
      </c>
      <c r="AQ313" s="246">
        <v>4417</v>
      </c>
      <c r="AR313" s="246">
        <v>4417</v>
      </c>
      <c r="AS313" s="246">
        <v>4417</v>
      </c>
      <c r="AT313" s="246">
        <v>4417</v>
      </c>
      <c r="AU313" s="246">
        <v>4417</v>
      </c>
      <c r="AV313" s="246">
        <v>4417</v>
      </c>
      <c r="AW313" s="246">
        <v>4417</v>
      </c>
      <c r="AX313" s="246">
        <v>4417</v>
      </c>
      <c r="AY313" s="246">
        <v>4417</v>
      </c>
      <c r="AZ313" s="246">
        <v>4413</v>
      </c>
      <c r="BA313" s="245">
        <v>53000</v>
      </c>
    </row>
    <row r="314" spans="1:53" ht="15">
      <c r="A314" s="253" t="s">
        <v>1972</v>
      </c>
      <c r="B314" s="246">
        <v>0</v>
      </c>
      <c r="C314" s="246">
        <v>0</v>
      </c>
      <c r="D314" s="246">
        <v>0</v>
      </c>
      <c r="E314" s="246">
        <v>0</v>
      </c>
      <c r="F314" s="246">
        <v>0</v>
      </c>
      <c r="G314" s="246">
        <v>0</v>
      </c>
      <c r="H314" s="246">
        <v>0</v>
      </c>
      <c r="I314" s="246">
        <v>0</v>
      </c>
      <c r="J314" s="246">
        <v>0</v>
      </c>
      <c r="K314" s="246">
        <v>0</v>
      </c>
      <c r="L314" s="246">
        <v>0</v>
      </c>
      <c r="M314" s="246">
        <v>0</v>
      </c>
      <c r="N314" s="245">
        <v>0</v>
      </c>
      <c r="O314" s="246">
        <v>0</v>
      </c>
      <c r="P314" s="246">
        <v>0</v>
      </c>
      <c r="Q314" s="246">
        <v>0</v>
      </c>
      <c r="R314" s="246">
        <v>0</v>
      </c>
      <c r="S314" s="246">
        <v>0</v>
      </c>
      <c r="T314" s="246">
        <v>0</v>
      </c>
      <c r="U314" s="246">
        <v>0</v>
      </c>
      <c r="V314" s="246">
        <v>0</v>
      </c>
      <c r="W314" s="246">
        <v>0</v>
      </c>
      <c r="X314" s="246">
        <v>0</v>
      </c>
      <c r="Y314" s="246">
        <v>0</v>
      </c>
      <c r="Z314" s="246">
        <v>0</v>
      </c>
      <c r="AA314" s="245">
        <v>0</v>
      </c>
      <c r="AB314" s="246">
        <v>0</v>
      </c>
      <c r="AC314" s="246">
        <v>0</v>
      </c>
      <c r="AD314" s="246">
        <v>0</v>
      </c>
      <c r="AE314" s="246">
        <v>0</v>
      </c>
      <c r="AF314" s="246">
        <v>0</v>
      </c>
      <c r="AG314" s="246">
        <v>0</v>
      </c>
      <c r="AH314" s="246">
        <v>0</v>
      </c>
      <c r="AI314" s="246">
        <v>0</v>
      </c>
      <c r="AJ314" s="246">
        <v>0</v>
      </c>
      <c r="AK314" s="246">
        <v>0</v>
      </c>
      <c r="AL314" s="246">
        <v>0</v>
      </c>
      <c r="AM314" s="246">
        <v>0</v>
      </c>
      <c r="AN314" s="245">
        <v>0</v>
      </c>
      <c r="AO314" s="246">
        <v>0</v>
      </c>
      <c r="AP314" s="246">
        <v>0</v>
      </c>
      <c r="AQ314" s="246">
        <v>0</v>
      </c>
      <c r="AR314" s="246">
        <v>0</v>
      </c>
      <c r="AS314" s="246">
        <v>0</v>
      </c>
      <c r="AT314" s="246">
        <v>0</v>
      </c>
      <c r="AU314" s="246">
        <v>0</v>
      </c>
      <c r="AV314" s="246">
        <v>0</v>
      </c>
      <c r="AW314" s="246">
        <v>0</v>
      </c>
      <c r="AX314" s="246">
        <v>0</v>
      </c>
      <c r="AY314" s="246">
        <v>0</v>
      </c>
      <c r="AZ314" s="246">
        <v>0</v>
      </c>
      <c r="BA314" s="245">
        <v>0</v>
      </c>
    </row>
    <row r="315" spans="1:53" ht="15">
      <c r="A315" s="253" t="s">
        <v>1973</v>
      </c>
      <c r="B315" s="246">
        <v>0</v>
      </c>
      <c r="C315" s="246">
        <v>0</v>
      </c>
      <c r="D315" s="246">
        <v>0</v>
      </c>
      <c r="E315" s="246">
        <v>0</v>
      </c>
      <c r="F315" s="246">
        <v>0</v>
      </c>
      <c r="G315" s="246">
        <v>0</v>
      </c>
      <c r="H315" s="246">
        <v>0</v>
      </c>
      <c r="I315" s="246">
        <v>0</v>
      </c>
      <c r="J315" s="246">
        <v>0</v>
      </c>
      <c r="K315" s="246">
        <v>0</v>
      </c>
      <c r="L315" s="246">
        <v>0</v>
      </c>
      <c r="M315" s="246">
        <v>0</v>
      </c>
      <c r="N315" s="245">
        <v>0</v>
      </c>
      <c r="O315" s="246">
        <v>0</v>
      </c>
      <c r="P315" s="246">
        <v>0</v>
      </c>
      <c r="Q315" s="246">
        <v>0</v>
      </c>
      <c r="R315" s="246">
        <v>0</v>
      </c>
      <c r="S315" s="246">
        <v>0</v>
      </c>
      <c r="T315" s="246">
        <v>0</v>
      </c>
      <c r="U315" s="246">
        <v>0</v>
      </c>
      <c r="V315" s="246">
        <v>0</v>
      </c>
      <c r="W315" s="246">
        <v>0</v>
      </c>
      <c r="X315" s="246">
        <v>0</v>
      </c>
      <c r="Y315" s="246">
        <v>0</v>
      </c>
      <c r="Z315" s="246">
        <v>0</v>
      </c>
      <c r="AA315" s="245">
        <v>0</v>
      </c>
      <c r="AB315" s="246">
        <v>0</v>
      </c>
      <c r="AC315" s="246">
        <v>0</v>
      </c>
      <c r="AD315" s="246">
        <v>0</v>
      </c>
      <c r="AE315" s="246">
        <v>0</v>
      </c>
      <c r="AF315" s="246">
        <v>0</v>
      </c>
      <c r="AG315" s="246">
        <v>0</v>
      </c>
      <c r="AH315" s="246">
        <v>0</v>
      </c>
      <c r="AI315" s="246">
        <v>0</v>
      </c>
      <c r="AJ315" s="246">
        <v>0</v>
      </c>
      <c r="AK315" s="246">
        <v>0</v>
      </c>
      <c r="AL315" s="246">
        <v>0</v>
      </c>
      <c r="AM315" s="246">
        <v>0</v>
      </c>
      <c r="AN315" s="245">
        <v>0</v>
      </c>
      <c r="AO315" s="246">
        <v>0</v>
      </c>
      <c r="AP315" s="246">
        <v>0</v>
      </c>
      <c r="AQ315" s="246">
        <v>0</v>
      </c>
      <c r="AR315" s="246">
        <v>0</v>
      </c>
      <c r="AS315" s="246">
        <v>0</v>
      </c>
      <c r="AT315" s="246">
        <v>0</v>
      </c>
      <c r="AU315" s="246">
        <v>0</v>
      </c>
      <c r="AV315" s="246">
        <v>0</v>
      </c>
      <c r="AW315" s="246">
        <v>0</v>
      </c>
      <c r="AX315" s="246">
        <v>0</v>
      </c>
      <c r="AY315" s="246">
        <v>0</v>
      </c>
      <c r="AZ315" s="246">
        <v>0</v>
      </c>
      <c r="BA315" s="245">
        <v>0</v>
      </c>
    </row>
    <row r="316" spans="1:53" ht="15">
      <c r="A316" s="253" t="s">
        <v>1974</v>
      </c>
      <c r="B316" s="246">
        <v>0</v>
      </c>
      <c r="C316" s="246">
        <v>0</v>
      </c>
      <c r="D316" s="246">
        <v>0</v>
      </c>
      <c r="E316" s="246">
        <v>0</v>
      </c>
      <c r="F316" s="246">
        <v>0</v>
      </c>
      <c r="G316" s="246">
        <v>0</v>
      </c>
      <c r="H316" s="246">
        <v>0</v>
      </c>
      <c r="I316" s="246">
        <v>0</v>
      </c>
      <c r="J316" s="246">
        <v>0</v>
      </c>
      <c r="K316" s="246">
        <v>0</v>
      </c>
      <c r="L316" s="246">
        <v>0</v>
      </c>
      <c r="M316" s="246">
        <v>0</v>
      </c>
      <c r="N316" s="245">
        <v>0</v>
      </c>
      <c r="O316" s="246">
        <v>0</v>
      </c>
      <c r="P316" s="246">
        <v>0</v>
      </c>
      <c r="Q316" s="246">
        <v>0</v>
      </c>
      <c r="R316" s="246">
        <v>0</v>
      </c>
      <c r="S316" s="246">
        <v>0</v>
      </c>
      <c r="T316" s="246">
        <v>0</v>
      </c>
      <c r="U316" s="246">
        <v>0</v>
      </c>
      <c r="V316" s="246">
        <v>0</v>
      </c>
      <c r="W316" s="246">
        <v>0</v>
      </c>
      <c r="X316" s="246">
        <v>0</v>
      </c>
      <c r="Y316" s="246">
        <v>0</v>
      </c>
      <c r="Z316" s="246">
        <v>0</v>
      </c>
      <c r="AA316" s="245">
        <v>0</v>
      </c>
      <c r="AB316" s="246">
        <v>0</v>
      </c>
      <c r="AC316" s="246">
        <v>0</v>
      </c>
      <c r="AD316" s="246">
        <v>0</v>
      </c>
      <c r="AE316" s="246">
        <v>0</v>
      </c>
      <c r="AF316" s="246">
        <v>0</v>
      </c>
      <c r="AG316" s="246">
        <v>0</v>
      </c>
      <c r="AH316" s="246">
        <v>0</v>
      </c>
      <c r="AI316" s="246">
        <v>0</v>
      </c>
      <c r="AJ316" s="246">
        <v>0</v>
      </c>
      <c r="AK316" s="246">
        <v>0</v>
      </c>
      <c r="AL316" s="246">
        <v>0</v>
      </c>
      <c r="AM316" s="246">
        <v>0</v>
      </c>
      <c r="AN316" s="245">
        <v>0</v>
      </c>
      <c r="AO316" s="246">
        <v>0</v>
      </c>
      <c r="AP316" s="246">
        <v>0</v>
      </c>
      <c r="AQ316" s="246">
        <v>0</v>
      </c>
      <c r="AR316" s="246">
        <v>0</v>
      </c>
      <c r="AS316" s="246">
        <v>0</v>
      </c>
      <c r="AT316" s="246">
        <v>0</v>
      </c>
      <c r="AU316" s="246">
        <v>0</v>
      </c>
      <c r="AV316" s="246">
        <v>0</v>
      </c>
      <c r="AW316" s="246">
        <v>0</v>
      </c>
      <c r="AX316" s="246">
        <v>0</v>
      </c>
      <c r="AY316" s="246">
        <v>0</v>
      </c>
      <c r="AZ316" s="246">
        <v>0</v>
      </c>
      <c r="BA316" s="245">
        <v>0</v>
      </c>
    </row>
    <row r="317" spans="1:53" ht="15">
      <c r="A317" s="253" t="s">
        <v>1975</v>
      </c>
      <c r="B317" s="246">
        <v>0</v>
      </c>
      <c r="C317" s="246">
        <v>0</v>
      </c>
      <c r="D317" s="246">
        <v>0</v>
      </c>
      <c r="E317" s="246">
        <v>0</v>
      </c>
      <c r="F317" s="246">
        <v>0</v>
      </c>
      <c r="G317" s="246">
        <v>0</v>
      </c>
      <c r="H317" s="246">
        <v>0</v>
      </c>
      <c r="I317" s="246">
        <v>0</v>
      </c>
      <c r="J317" s="246">
        <v>0</v>
      </c>
      <c r="K317" s="246">
        <v>0</v>
      </c>
      <c r="L317" s="246">
        <v>0</v>
      </c>
      <c r="M317" s="246">
        <v>0</v>
      </c>
      <c r="N317" s="245">
        <v>0</v>
      </c>
      <c r="O317" s="246">
        <v>0</v>
      </c>
      <c r="P317" s="246">
        <v>0</v>
      </c>
      <c r="Q317" s="246">
        <v>0</v>
      </c>
      <c r="R317" s="246">
        <v>0</v>
      </c>
      <c r="S317" s="246">
        <v>0</v>
      </c>
      <c r="T317" s="246">
        <v>0</v>
      </c>
      <c r="U317" s="246">
        <v>0</v>
      </c>
      <c r="V317" s="246">
        <v>0</v>
      </c>
      <c r="W317" s="246">
        <v>0</v>
      </c>
      <c r="X317" s="246">
        <v>0</v>
      </c>
      <c r="Y317" s="246">
        <v>0</v>
      </c>
      <c r="Z317" s="246">
        <v>0</v>
      </c>
      <c r="AA317" s="245">
        <v>0</v>
      </c>
      <c r="AB317" s="246">
        <v>0</v>
      </c>
      <c r="AC317" s="246">
        <v>0</v>
      </c>
      <c r="AD317" s="246">
        <v>0</v>
      </c>
      <c r="AE317" s="246">
        <v>0</v>
      </c>
      <c r="AF317" s="246">
        <v>0</v>
      </c>
      <c r="AG317" s="246">
        <v>0</v>
      </c>
      <c r="AH317" s="246">
        <v>0</v>
      </c>
      <c r="AI317" s="246">
        <v>0</v>
      </c>
      <c r="AJ317" s="246">
        <v>0</v>
      </c>
      <c r="AK317" s="246">
        <v>0</v>
      </c>
      <c r="AL317" s="246">
        <v>0</v>
      </c>
      <c r="AM317" s="246">
        <v>0</v>
      </c>
      <c r="AN317" s="245">
        <v>0</v>
      </c>
      <c r="AO317" s="246">
        <v>0</v>
      </c>
      <c r="AP317" s="246">
        <v>0</v>
      </c>
      <c r="AQ317" s="246">
        <v>0</v>
      </c>
      <c r="AR317" s="246">
        <v>0</v>
      </c>
      <c r="AS317" s="246">
        <v>0</v>
      </c>
      <c r="AT317" s="246">
        <v>0</v>
      </c>
      <c r="AU317" s="246">
        <v>0</v>
      </c>
      <c r="AV317" s="246">
        <v>0</v>
      </c>
      <c r="AW317" s="246">
        <v>0</v>
      </c>
      <c r="AX317" s="246">
        <v>0</v>
      </c>
      <c r="AY317" s="246">
        <v>0</v>
      </c>
      <c r="AZ317" s="246">
        <v>0</v>
      </c>
      <c r="BA317" s="245">
        <v>0</v>
      </c>
    </row>
    <row r="318" spans="1:53" ht="15">
      <c r="A318" s="253" t="s">
        <v>1976</v>
      </c>
      <c r="B318" s="246">
        <v>0</v>
      </c>
      <c r="C318" s="246">
        <v>0</v>
      </c>
      <c r="D318" s="246">
        <v>0</v>
      </c>
      <c r="E318" s="246">
        <v>0</v>
      </c>
      <c r="F318" s="246">
        <v>0</v>
      </c>
      <c r="G318" s="246">
        <v>0</v>
      </c>
      <c r="H318" s="246">
        <v>0</v>
      </c>
      <c r="I318" s="246">
        <v>0</v>
      </c>
      <c r="J318" s="246">
        <v>0</v>
      </c>
      <c r="K318" s="246">
        <v>0</v>
      </c>
      <c r="L318" s="246">
        <v>0</v>
      </c>
      <c r="M318" s="246">
        <v>0</v>
      </c>
      <c r="N318" s="245">
        <v>0</v>
      </c>
      <c r="O318" s="246">
        <v>0</v>
      </c>
      <c r="P318" s="246">
        <v>0</v>
      </c>
      <c r="Q318" s="246">
        <v>0</v>
      </c>
      <c r="R318" s="246">
        <v>0</v>
      </c>
      <c r="S318" s="246">
        <v>0</v>
      </c>
      <c r="T318" s="246">
        <v>0</v>
      </c>
      <c r="U318" s="246">
        <v>0</v>
      </c>
      <c r="V318" s="246">
        <v>0</v>
      </c>
      <c r="W318" s="246">
        <v>0</v>
      </c>
      <c r="X318" s="246">
        <v>0</v>
      </c>
      <c r="Y318" s="246">
        <v>0</v>
      </c>
      <c r="Z318" s="246">
        <v>0</v>
      </c>
      <c r="AA318" s="245">
        <v>0</v>
      </c>
      <c r="AB318" s="246">
        <v>0</v>
      </c>
      <c r="AC318" s="246">
        <v>0</v>
      </c>
      <c r="AD318" s="246">
        <v>0</v>
      </c>
      <c r="AE318" s="246">
        <v>0</v>
      </c>
      <c r="AF318" s="246">
        <v>0</v>
      </c>
      <c r="AG318" s="246">
        <v>0</v>
      </c>
      <c r="AH318" s="246">
        <v>0</v>
      </c>
      <c r="AI318" s="246">
        <v>0</v>
      </c>
      <c r="AJ318" s="246">
        <v>0</v>
      </c>
      <c r="AK318" s="246">
        <v>0</v>
      </c>
      <c r="AL318" s="246">
        <v>0</v>
      </c>
      <c r="AM318" s="246">
        <v>0</v>
      </c>
      <c r="AN318" s="245">
        <v>0</v>
      </c>
      <c r="AO318" s="246">
        <v>0</v>
      </c>
      <c r="AP318" s="246">
        <v>0</v>
      </c>
      <c r="AQ318" s="246">
        <v>0</v>
      </c>
      <c r="AR318" s="246">
        <v>0</v>
      </c>
      <c r="AS318" s="246">
        <v>0</v>
      </c>
      <c r="AT318" s="246">
        <v>0</v>
      </c>
      <c r="AU318" s="246">
        <v>0</v>
      </c>
      <c r="AV318" s="246">
        <v>0</v>
      </c>
      <c r="AW318" s="246">
        <v>0</v>
      </c>
      <c r="AX318" s="246">
        <v>0</v>
      </c>
      <c r="AY318" s="246">
        <v>0</v>
      </c>
      <c r="AZ318" s="246">
        <v>0</v>
      </c>
      <c r="BA318" s="245">
        <v>0</v>
      </c>
    </row>
    <row r="319" spans="1:53" ht="15">
      <c r="A319" s="253" t="s">
        <v>1977</v>
      </c>
      <c r="B319" s="246">
        <v>0</v>
      </c>
      <c r="C319" s="246">
        <v>0</v>
      </c>
      <c r="D319" s="246">
        <v>0</v>
      </c>
      <c r="E319" s="246">
        <v>0</v>
      </c>
      <c r="F319" s="246">
        <v>0</v>
      </c>
      <c r="G319" s="246">
        <v>0</v>
      </c>
      <c r="H319" s="246">
        <v>0</v>
      </c>
      <c r="I319" s="246">
        <v>0</v>
      </c>
      <c r="J319" s="246">
        <v>0</v>
      </c>
      <c r="K319" s="246">
        <v>0</v>
      </c>
      <c r="L319" s="246">
        <v>0</v>
      </c>
      <c r="M319" s="246">
        <v>0</v>
      </c>
      <c r="N319" s="245">
        <v>0</v>
      </c>
      <c r="O319" s="246">
        <v>0</v>
      </c>
      <c r="P319" s="246">
        <v>0</v>
      </c>
      <c r="Q319" s="246">
        <v>0</v>
      </c>
      <c r="R319" s="246">
        <v>0</v>
      </c>
      <c r="S319" s="246">
        <v>0</v>
      </c>
      <c r="T319" s="246">
        <v>0</v>
      </c>
      <c r="U319" s="246">
        <v>0</v>
      </c>
      <c r="V319" s="246">
        <v>0</v>
      </c>
      <c r="W319" s="246">
        <v>0</v>
      </c>
      <c r="X319" s="246">
        <v>0</v>
      </c>
      <c r="Y319" s="246">
        <v>0</v>
      </c>
      <c r="Z319" s="246">
        <v>0</v>
      </c>
      <c r="AA319" s="245">
        <v>0</v>
      </c>
      <c r="AB319" s="246">
        <v>0</v>
      </c>
      <c r="AC319" s="246">
        <v>0</v>
      </c>
      <c r="AD319" s="246">
        <v>0</v>
      </c>
      <c r="AE319" s="246">
        <v>0</v>
      </c>
      <c r="AF319" s="246">
        <v>0</v>
      </c>
      <c r="AG319" s="246">
        <v>0</v>
      </c>
      <c r="AH319" s="246">
        <v>0</v>
      </c>
      <c r="AI319" s="246">
        <v>0</v>
      </c>
      <c r="AJ319" s="246">
        <v>0</v>
      </c>
      <c r="AK319" s="246">
        <v>0</v>
      </c>
      <c r="AL319" s="246">
        <v>0</v>
      </c>
      <c r="AM319" s="246">
        <v>0</v>
      </c>
      <c r="AN319" s="245">
        <v>0</v>
      </c>
      <c r="AO319" s="246">
        <v>0</v>
      </c>
      <c r="AP319" s="246">
        <v>0</v>
      </c>
      <c r="AQ319" s="246">
        <v>0</v>
      </c>
      <c r="AR319" s="246">
        <v>0</v>
      </c>
      <c r="AS319" s="246">
        <v>0</v>
      </c>
      <c r="AT319" s="246">
        <v>0</v>
      </c>
      <c r="AU319" s="246">
        <v>0</v>
      </c>
      <c r="AV319" s="246">
        <v>0</v>
      </c>
      <c r="AW319" s="246">
        <v>0</v>
      </c>
      <c r="AX319" s="246">
        <v>0</v>
      </c>
      <c r="AY319" s="246">
        <v>0</v>
      </c>
      <c r="AZ319" s="246">
        <v>0</v>
      </c>
      <c r="BA319" s="245">
        <v>0</v>
      </c>
    </row>
    <row r="320" spans="1:53" ht="15">
      <c r="A320" s="253" t="s">
        <v>1978</v>
      </c>
      <c r="B320" s="246">
        <v>0</v>
      </c>
      <c r="C320" s="246">
        <v>0</v>
      </c>
      <c r="D320" s="246">
        <v>0</v>
      </c>
      <c r="E320" s="246">
        <v>0</v>
      </c>
      <c r="F320" s="246">
        <v>0</v>
      </c>
      <c r="G320" s="246">
        <v>0</v>
      </c>
      <c r="H320" s="246">
        <v>0</v>
      </c>
      <c r="I320" s="246">
        <v>0</v>
      </c>
      <c r="J320" s="246">
        <v>0</v>
      </c>
      <c r="K320" s="246">
        <v>0</v>
      </c>
      <c r="L320" s="246">
        <v>0</v>
      </c>
      <c r="M320" s="246">
        <v>0</v>
      </c>
      <c r="N320" s="245">
        <v>0</v>
      </c>
      <c r="O320" s="246">
        <v>0</v>
      </c>
      <c r="P320" s="246">
        <v>0</v>
      </c>
      <c r="Q320" s="246">
        <v>0</v>
      </c>
      <c r="R320" s="246">
        <v>0</v>
      </c>
      <c r="S320" s="246">
        <v>0</v>
      </c>
      <c r="T320" s="246">
        <v>0</v>
      </c>
      <c r="U320" s="246">
        <v>0</v>
      </c>
      <c r="V320" s="246">
        <v>0</v>
      </c>
      <c r="W320" s="246">
        <v>0</v>
      </c>
      <c r="X320" s="246">
        <v>0</v>
      </c>
      <c r="Y320" s="246">
        <v>0</v>
      </c>
      <c r="Z320" s="246">
        <v>0</v>
      </c>
      <c r="AA320" s="245">
        <v>0</v>
      </c>
      <c r="AB320" s="246">
        <v>0</v>
      </c>
      <c r="AC320" s="246">
        <v>0</v>
      </c>
      <c r="AD320" s="246">
        <v>0</v>
      </c>
      <c r="AE320" s="246">
        <v>0</v>
      </c>
      <c r="AF320" s="246">
        <v>0</v>
      </c>
      <c r="AG320" s="246">
        <v>0</v>
      </c>
      <c r="AH320" s="246">
        <v>0</v>
      </c>
      <c r="AI320" s="246">
        <v>0</v>
      </c>
      <c r="AJ320" s="246">
        <v>0</v>
      </c>
      <c r="AK320" s="246">
        <v>0</v>
      </c>
      <c r="AL320" s="246">
        <v>0</v>
      </c>
      <c r="AM320" s="246">
        <v>0</v>
      </c>
      <c r="AN320" s="245">
        <v>0</v>
      </c>
      <c r="AO320" s="246">
        <v>0</v>
      </c>
      <c r="AP320" s="246">
        <v>0</v>
      </c>
      <c r="AQ320" s="246">
        <v>0</v>
      </c>
      <c r="AR320" s="246">
        <v>0</v>
      </c>
      <c r="AS320" s="246">
        <v>0</v>
      </c>
      <c r="AT320" s="246">
        <v>0</v>
      </c>
      <c r="AU320" s="246">
        <v>0</v>
      </c>
      <c r="AV320" s="246">
        <v>0</v>
      </c>
      <c r="AW320" s="246">
        <v>0</v>
      </c>
      <c r="AX320" s="246">
        <v>0</v>
      </c>
      <c r="AY320" s="246">
        <v>0</v>
      </c>
      <c r="AZ320" s="246">
        <v>0</v>
      </c>
      <c r="BA320" s="245">
        <v>0</v>
      </c>
    </row>
    <row r="321" spans="1:53" ht="15">
      <c r="A321" s="253" t="s">
        <v>1979</v>
      </c>
      <c r="B321" s="246">
        <v>0</v>
      </c>
      <c r="C321" s="246">
        <v>0</v>
      </c>
      <c r="D321" s="246">
        <v>0</v>
      </c>
      <c r="E321" s="246">
        <v>0</v>
      </c>
      <c r="F321" s="246">
        <v>0</v>
      </c>
      <c r="G321" s="246">
        <v>0</v>
      </c>
      <c r="H321" s="246">
        <v>0</v>
      </c>
      <c r="I321" s="246">
        <v>0</v>
      </c>
      <c r="J321" s="246">
        <v>0</v>
      </c>
      <c r="K321" s="246">
        <v>0</v>
      </c>
      <c r="L321" s="246">
        <v>0</v>
      </c>
      <c r="M321" s="246">
        <v>0</v>
      </c>
      <c r="N321" s="245">
        <v>0</v>
      </c>
      <c r="O321" s="246">
        <v>0</v>
      </c>
      <c r="P321" s="246">
        <v>0</v>
      </c>
      <c r="Q321" s="246">
        <v>0</v>
      </c>
      <c r="R321" s="246">
        <v>0</v>
      </c>
      <c r="S321" s="246">
        <v>0</v>
      </c>
      <c r="T321" s="246">
        <v>0</v>
      </c>
      <c r="U321" s="246">
        <v>0</v>
      </c>
      <c r="V321" s="246">
        <v>0</v>
      </c>
      <c r="W321" s="246">
        <v>0</v>
      </c>
      <c r="X321" s="246">
        <v>0</v>
      </c>
      <c r="Y321" s="246">
        <v>0</v>
      </c>
      <c r="Z321" s="246">
        <v>0</v>
      </c>
      <c r="AA321" s="245">
        <v>0</v>
      </c>
      <c r="AB321" s="246">
        <v>0</v>
      </c>
      <c r="AC321" s="246">
        <v>0</v>
      </c>
      <c r="AD321" s="246">
        <v>0</v>
      </c>
      <c r="AE321" s="246">
        <v>0</v>
      </c>
      <c r="AF321" s="246">
        <v>0</v>
      </c>
      <c r="AG321" s="246">
        <v>0</v>
      </c>
      <c r="AH321" s="246">
        <v>0</v>
      </c>
      <c r="AI321" s="246">
        <v>0</v>
      </c>
      <c r="AJ321" s="246">
        <v>0</v>
      </c>
      <c r="AK321" s="246">
        <v>0</v>
      </c>
      <c r="AL321" s="246">
        <v>0</v>
      </c>
      <c r="AM321" s="246">
        <v>0</v>
      </c>
      <c r="AN321" s="245">
        <v>0</v>
      </c>
      <c r="AO321" s="246">
        <v>0</v>
      </c>
      <c r="AP321" s="246">
        <v>0</v>
      </c>
      <c r="AQ321" s="246">
        <v>0</v>
      </c>
      <c r="AR321" s="246">
        <v>0</v>
      </c>
      <c r="AS321" s="246">
        <v>0</v>
      </c>
      <c r="AT321" s="246">
        <v>0</v>
      </c>
      <c r="AU321" s="246">
        <v>0</v>
      </c>
      <c r="AV321" s="246">
        <v>0</v>
      </c>
      <c r="AW321" s="246">
        <v>0</v>
      </c>
      <c r="AX321" s="246">
        <v>0</v>
      </c>
      <c r="AY321" s="246">
        <v>0</v>
      </c>
      <c r="AZ321" s="246">
        <v>0</v>
      </c>
      <c r="BA321" s="245">
        <v>0</v>
      </c>
    </row>
    <row r="322" spans="1:53" ht="15">
      <c r="A322" s="253" t="s">
        <v>1980</v>
      </c>
      <c r="B322" s="246">
        <v>0</v>
      </c>
      <c r="C322" s="246">
        <v>0</v>
      </c>
      <c r="D322" s="246">
        <v>0</v>
      </c>
      <c r="E322" s="246">
        <v>0</v>
      </c>
      <c r="F322" s="246">
        <v>0</v>
      </c>
      <c r="G322" s="246">
        <v>0</v>
      </c>
      <c r="H322" s="246">
        <v>0</v>
      </c>
      <c r="I322" s="246">
        <v>0</v>
      </c>
      <c r="J322" s="246">
        <v>0</v>
      </c>
      <c r="K322" s="246">
        <v>0</v>
      </c>
      <c r="L322" s="246">
        <v>0</v>
      </c>
      <c r="M322" s="246">
        <v>0</v>
      </c>
      <c r="N322" s="245">
        <v>0</v>
      </c>
      <c r="O322" s="246">
        <v>0</v>
      </c>
      <c r="P322" s="246">
        <v>0</v>
      </c>
      <c r="Q322" s="246">
        <v>0</v>
      </c>
      <c r="R322" s="246">
        <v>0</v>
      </c>
      <c r="S322" s="246">
        <v>0</v>
      </c>
      <c r="T322" s="246">
        <v>0</v>
      </c>
      <c r="U322" s="246">
        <v>0</v>
      </c>
      <c r="V322" s="246">
        <v>0</v>
      </c>
      <c r="W322" s="246">
        <v>0</v>
      </c>
      <c r="X322" s="246">
        <v>0</v>
      </c>
      <c r="Y322" s="246">
        <v>0</v>
      </c>
      <c r="Z322" s="246">
        <v>0</v>
      </c>
      <c r="AA322" s="245">
        <v>0</v>
      </c>
      <c r="AB322" s="246">
        <v>0</v>
      </c>
      <c r="AC322" s="246">
        <v>0</v>
      </c>
      <c r="AD322" s="246">
        <v>0</v>
      </c>
      <c r="AE322" s="246">
        <v>0</v>
      </c>
      <c r="AF322" s="246">
        <v>0</v>
      </c>
      <c r="AG322" s="246">
        <v>0</v>
      </c>
      <c r="AH322" s="246">
        <v>0</v>
      </c>
      <c r="AI322" s="246">
        <v>0</v>
      </c>
      <c r="AJ322" s="246">
        <v>0</v>
      </c>
      <c r="AK322" s="246">
        <v>0</v>
      </c>
      <c r="AL322" s="246">
        <v>0</v>
      </c>
      <c r="AM322" s="246">
        <v>0</v>
      </c>
      <c r="AN322" s="245">
        <v>0</v>
      </c>
      <c r="AO322" s="246">
        <v>0</v>
      </c>
      <c r="AP322" s="246">
        <v>0</v>
      </c>
      <c r="AQ322" s="246">
        <v>0</v>
      </c>
      <c r="AR322" s="246">
        <v>0</v>
      </c>
      <c r="AS322" s="246">
        <v>0</v>
      </c>
      <c r="AT322" s="246">
        <v>0</v>
      </c>
      <c r="AU322" s="246">
        <v>0</v>
      </c>
      <c r="AV322" s="246">
        <v>0</v>
      </c>
      <c r="AW322" s="246">
        <v>0</v>
      </c>
      <c r="AX322" s="246">
        <v>0</v>
      </c>
      <c r="AY322" s="246">
        <v>0</v>
      </c>
      <c r="AZ322" s="246">
        <v>0</v>
      </c>
      <c r="BA322" s="245">
        <v>0</v>
      </c>
    </row>
    <row r="323" spans="1:53" ht="15">
      <c r="A323" s="253" t="s">
        <v>1981</v>
      </c>
      <c r="B323" s="246">
        <v>0</v>
      </c>
      <c r="C323" s="246">
        <v>0</v>
      </c>
      <c r="D323" s="246">
        <v>0</v>
      </c>
      <c r="E323" s="246">
        <v>0</v>
      </c>
      <c r="F323" s="246">
        <v>0</v>
      </c>
      <c r="G323" s="246">
        <v>0</v>
      </c>
      <c r="H323" s="246">
        <v>0</v>
      </c>
      <c r="I323" s="246">
        <v>0</v>
      </c>
      <c r="J323" s="246">
        <v>0</v>
      </c>
      <c r="K323" s="246">
        <v>0</v>
      </c>
      <c r="L323" s="246">
        <v>0</v>
      </c>
      <c r="M323" s="246">
        <v>0</v>
      </c>
      <c r="N323" s="245">
        <v>0</v>
      </c>
      <c r="O323" s="246">
        <v>0</v>
      </c>
      <c r="P323" s="246">
        <v>0</v>
      </c>
      <c r="Q323" s="246">
        <v>0</v>
      </c>
      <c r="R323" s="246">
        <v>0</v>
      </c>
      <c r="S323" s="246">
        <v>0</v>
      </c>
      <c r="T323" s="246">
        <v>0</v>
      </c>
      <c r="U323" s="246">
        <v>0</v>
      </c>
      <c r="V323" s="246">
        <v>0</v>
      </c>
      <c r="W323" s="246">
        <v>0</v>
      </c>
      <c r="X323" s="246">
        <v>0</v>
      </c>
      <c r="Y323" s="246">
        <v>0</v>
      </c>
      <c r="Z323" s="246">
        <v>0</v>
      </c>
      <c r="AA323" s="245">
        <v>0</v>
      </c>
      <c r="AB323" s="246">
        <v>0</v>
      </c>
      <c r="AC323" s="246">
        <v>0</v>
      </c>
      <c r="AD323" s="246">
        <v>0</v>
      </c>
      <c r="AE323" s="246">
        <v>0</v>
      </c>
      <c r="AF323" s="246">
        <v>0</v>
      </c>
      <c r="AG323" s="246">
        <v>0</v>
      </c>
      <c r="AH323" s="246">
        <v>0</v>
      </c>
      <c r="AI323" s="246">
        <v>0</v>
      </c>
      <c r="AJ323" s="246">
        <v>0</v>
      </c>
      <c r="AK323" s="246">
        <v>0</v>
      </c>
      <c r="AL323" s="246">
        <v>0</v>
      </c>
      <c r="AM323" s="246">
        <v>0</v>
      </c>
      <c r="AN323" s="245">
        <v>0</v>
      </c>
      <c r="AO323" s="246">
        <v>0</v>
      </c>
      <c r="AP323" s="246">
        <v>0</v>
      </c>
      <c r="AQ323" s="246">
        <v>0</v>
      </c>
      <c r="AR323" s="246">
        <v>0</v>
      </c>
      <c r="AS323" s="246">
        <v>0</v>
      </c>
      <c r="AT323" s="246">
        <v>0</v>
      </c>
      <c r="AU323" s="246">
        <v>0</v>
      </c>
      <c r="AV323" s="246">
        <v>0</v>
      </c>
      <c r="AW323" s="246">
        <v>0</v>
      </c>
      <c r="AX323" s="246">
        <v>0</v>
      </c>
      <c r="AY323" s="246">
        <v>0</v>
      </c>
      <c r="AZ323" s="246">
        <v>0</v>
      </c>
      <c r="BA323" s="245">
        <v>0</v>
      </c>
    </row>
    <row r="324" spans="1:53" ht="15">
      <c r="A324" s="253" t="s">
        <v>1982</v>
      </c>
      <c r="B324" s="246">
        <v>0</v>
      </c>
      <c r="C324" s="246">
        <v>0</v>
      </c>
      <c r="D324" s="246">
        <v>0</v>
      </c>
      <c r="E324" s="246">
        <v>0</v>
      </c>
      <c r="F324" s="246">
        <v>0</v>
      </c>
      <c r="G324" s="246">
        <v>0</v>
      </c>
      <c r="H324" s="246">
        <v>0</v>
      </c>
      <c r="I324" s="246">
        <v>0</v>
      </c>
      <c r="J324" s="246">
        <v>0</v>
      </c>
      <c r="K324" s="246">
        <v>0</v>
      </c>
      <c r="L324" s="246">
        <v>0</v>
      </c>
      <c r="M324" s="246">
        <v>0</v>
      </c>
      <c r="N324" s="245">
        <v>0</v>
      </c>
      <c r="O324" s="246">
        <v>0</v>
      </c>
      <c r="P324" s="246">
        <v>0</v>
      </c>
      <c r="Q324" s="246">
        <v>0</v>
      </c>
      <c r="R324" s="246">
        <v>0</v>
      </c>
      <c r="S324" s="246">
        <v>0</v>
      </c>
      <c r="T324" s="246">
        <v>0</v>
      </c>
      <c r="U324" s="246">
        <v>0</v>
      </c>
      <c r="V324" s="246">
        <v>0</v>
      </c>
      <c r="W324" s="246">
        <v>0</v>
      </c>
      <c r="X324" s="246">
        <v>0</v>
      </c>
      <c r="Y324" s="246">
        <v>0</v>
      </c>
      <c r="Z324" s="246">
        <v>0</v>
      </c>
      <c r="AA324" s="245">
        <v>0</v>
      </c>
      <c r="AB324" s="246">
        <v>0</v>
      </c>
      <c r="AC324" s="246">
        <v>0</v>
      </c>
      <c r="AD324" s="246">
        <v>0</v>
      </c>
      <c r="AE324" s="246">
        <v>0</v>
      </c>
      <c r="AF324" s="246">
        <v>0</v>
      </c>
      <c r="AG324" s="246">
        <v>0</v>
      </c>
      <c r="AH324" s="246">
        <v>0</v>
      </c>
      <c r="AI324" s="246">
        <v>0</v>
      </c>
      <c r="AJ324" s="246">
        <v>0</v>
      </c>
      <c r="AK324" s="246">
        <v>0</v>
      </c>
      <c r="AL324" s="246">
        <v>0</v>
      </c>
      <c r="AM324" s="246">
        <v>0</v>
      </c>
      <c r="AN324" s="245">
        <v>0</v>
      </c>
      <c r="AO324" s="246">
        <v>0</v>
      </c>
      <c r="AP324" s="246">
        <v>0</v>
      </c>
      <c r="AQ324" s="246">
        <v>0</v>
      </c>
      <c r="AR324" s="246">
        <v>0</v>
      </c>
      <c r="AS324" s="246">
        <v>0</v>
      </c>
      <c r="AT324" s="246">
        <v>0</v>
      </c>
      <c r="AU324" s="246">
        <v>0</v>
      </c>
      <c r="AV324" s="246">
        <v>0</v>
      </c>
      <c r="AW324" s="246">
        <v>0</v>
      </c>
      <c r="AX324" s="246">
        <v>0</v>
      </c>
      <c r="AY324" s="246">
        <v>0</v>
      </c>
      <c r="AZ324" s="246">
        <v>0</v>
      </c>
      <c r="BA324" s="245">
        <v>0</v>
      </c>
    </row>
    <row r="325" spans="1:53" ht="15">
      <c r="A325" s="253" t="s">
        <v>1983</v>
      </c>
      <c r="B325" s="246">
        <v>0</v>
      </c>
      <c r="C325" s="246">
        <v>0</v>
      </c>
      <c r="D325" s="246">
        <v>0</v>
      </c>
      <c r="E325" s="246">
        <v>0</v>
      </c>
      <c r="F325" s="246">
        <v>0</v>
      </c>
      <c r="G325" s="246">
        <v>0</v>
      </c>
      <c r="H325" s="246">
        <v>0</v>
      </c>
      <c r="I325" s="246">
        <v>0</v>
      </c>
      <c r="J325" s="246">
        <v>0</v>
      </c>
      <c r="K325" s="246">
        <v>0</v>
      </c>
      <c r="L325" s="246">
        <v>0</v>
      </c>
      <c r="M325" s="246">
        <v>0</v>
      </c>
      <c r="N325" s="245">
        <v>0</v>
      </c>
      <c r="O325" s="246">
        <v>0</v>
      </c>
      <c r="P325" s="246">
        <v>0</v>
      </c>
      <c r="Q325" s="246">
        <v>0</v>
      </c>
      <c r="R325" s="246">
        <v>0</v>
      </c>
      <c r="S325" s="246">
        <v>0</v>
      </c>
      <c r="T325" s="246">
        <v>0</v>
      </c>
      <c r="U325" s="246">
        <v>0</v>
      </c>
      <c r="V325" s="246">
        <v>0</v>
      </c>
      <c r="W325" s="246">
        <v>0</v>
      </c>
      <c r="X325" s="246">
        <v>0</v>
      </c>
      <c r="Y325" s="246">
        <v>0</v>
      </c>
      <c r="Z325" s="246">
        <v>0</v>
      </c>
      <c r="AA325" s="245">
        <v>0</v>
      </c>
      <c r="AB325" s="246">
        <v>0</v>
      </c>
      <c r="AC325" s="246">
        <v>0</v>
      </c>
      <c r="AD325" s="246">
        <v>0</v>
      </c>
      <c r="AE325" s="246">
        <v>0</v>
      </c>
      <c r="AF325" s="246">
        <v>0</v>
      </c>
      <c r="AG325" s="246">
        <v>0</v>
      </c>
      <c r="AH325" s="246">
        <v>0</v>
      </c>
      <c r="AI325" s="246">
        <v>0</v>
      </c>
      <c r="AJ325" s="246">
        <v>0</v>
      </c>
      <c r="AK325" s="246">
        <v>0</v>
      </c>
      <c r="AL325" s="246">
        <v>0</v>
      </c>
      <c r="AM325" s="246">
        <v>0</v>
      </c>
      <c r="AN325" s="245">
        <v>0</v>
      </c>
      <c r="AO325" s="246">
        <v>0</v>
      </c>
      <c r="AP325" s="246">
        <v>0</v>
      </c>
      <c r="AQ325" s="246">
        <v>0</v>
      </c>
      <c r="AR325" s="246">
        <v>0</v>
      </c>
      <c r="AS325" s="246">
        <v>0</v>
      </c>
      <c r="AT325" s="246">
        <v>0</v>
      </c>
      <c r="AU325" s="246">
        <v>0</v>
      </c>
      <c r="AV325" s="246">
        <v>0</v>
      </c>
      <c r="AW325" s="246">
        <v>0</v>
      </c>
      <c r="AX325" s="246">
        <v>0</v>
      </c>
      <c r="AY325" s="246">
        <v>0</v>
      </c>
      <c r="AZ325" s="246">
        <v>0</v>
      </c>
      <c r="BA325" s="245">
        <v>0</v>
      </c>
    </row>
    <row r="326" spans="1:53" ht="15">
      <c r="A326" s="253" t="s">
        <v>1984</v>
      </c>
      <c r="B326" s="246">
        <v>0</v>
      </c>
      <c r="C326" s="246">
        <v>0</v>
      </c>
      <c r="D326" s="246">
        <v>0</v>
      </c>
      <c r="E326" s="246">
        <v>0</v>
      </c>
      <c r="F326" s="246">
        <v>0</v>
      </c>
      <c r="G326" s="246">
        <v>0</v>
      </c>
      <c r="H326" s="246">
        <v>0</v>
      </c>
      <c r="I326" s="246">
        <v>0</v>
      </c>
      <c r="J326" s="246">
        <v>0</v>
      </c>
      <c r="K326" s="246">
        <v>0</v>
      </c>
      <c r="L326" s="246">
        <v>0</v>
      </c>
      <c r="M326" s="246">
        <v>0</v>
      </c>
      <c r="N326" s="245">
        <v>0</v>
      </c>
      <c r="O326" s="246">
        <v>0</v>
      </c>
      <c r="P326" s="246">
        <v>0</v>
      </c>
      <c r="Q326" s="246">
        <v>0</v>
      </c>
      <c r="R326" s="246">
        <v>0</v>
      </c>
      <c r="S326" s="246">
        <v>0</v>
      </c>
      <c r="T326" s="246">
        <v>0</v>
      </c>
      <c r="U326" s="246">
        <v>0</v>
      </c>
      <c r="V326" s="246">
        <v>0</v>
      </c>
      <c r="W326" s="246">
        <v>0</v>
      </c>
      <c r="X326" s="246">
        <v>0</v>
      </c>
      <c r="Y326" s="246">
        <v>0</v>
      </c>
      <c r="Z326" s="246">
        <v>0</v>
      </c>
      <c r="AA326" s="245">
        <v>0</v>
      </c>
      <c r="AB326" s="246">
        <v>0</v>
      </c>
      <c r="AC326" s="246">
        <v>0</v>
      </c>
      <c r="AD326" s="246">
        <v>0</v>
      </c>
      <c r="AE326" s="246">
        <v>0</v>
      </c>
      <c r="AF326" s="246">
        <v>0</v>
      </c>
      <c r="AG326" s="246">
        <v>0</v>
      </c>
      <c r="AH326" s="246">
        <v>0</v>
      </c>
      <c r="AI326" s="246">
        <v>0</v>
      </c>
      <c r="AJ326" s="246">
        <v>0</v>
      </c>
      <c r="AK326" s="246">
        <v>0</v>
      </c>
      <c r="AL326" s="246">
        <v>0</v>
      </c>
      <c r="AM326" s="246">
        <v>0</v>
      </c>
      <c r="AN326" s="245">
        <v>0</v>
      </c>
      <c r="AO326" s="246">
        <v>0</v>
      </c>
      <c r="AP326" s="246">
        <v>0</v>
      </c>
      <c r="AQ326" s="246">
        <v>0</v>
      </c>
      <c r="AR326" s="246">
        <v>0</v>
      </c>
      <c r="AS326" s="246">
        <v>0</v>
      </c>
      <c r="AT326" s="246">
        <v>0</v>
      </c>
      <c r="AU326" s="246">
        <v>0</v>
      </c>
      <c r="AV326" s="246">
        <v>0</v>
      </c>
      <c r="AW326" s="246">
        <v>0</v>
      </c>
      <c r="AX326" s="246">
        <v>0</v>
      </c>
      <c r="AY326" s="246">
        <v>0</v>
      </c>
      <c r="AZ326" s="246">
        <v>0</v>
      </c>
      <c r="BA326" s="245">
        <v>0</v>
      </c>
    </row>
    <row r="327" spans="1:53" ht="15">
      <c r="A327" s="253" t="s">
        <v>1985</v>
      </c>
      <c r="B327" s="246">
        <v>0</v>
      </c>
      <c r="C327" s="246">
        <v>0</v>
      </c>
      <c r="D327" s="246">
        <v>0</v>
      </c>
      <c r="E327" s="246">
        <v>0</v>
      </c>
      <c r="F327" s="246">
        <v>0</v>
      </c>
      <c r="G327" s="246">
        <v>0</v>
      </c>
      <c r="H327" s="246">
        <v>0</v>
      </c>
      <c r="I327" s="246">
        <v>0</v>
      </c>
      <c r="J327" s="246">
        <v>0</v>
      </c>
      <c r="K327" s="246">
        <v>0</v>
      </c>
      <c r="L327" s="246">
        <v>0</v>
      </c>
      <c r="M327" s="246">
        <v>0</v>
      </c>
      <c r="N327" s="245">
        <v>0</v>
      </c>
      <c r="O327" s="246">
        <v>0</v>
      </c>
      <c r="P327" s="246">
        <v>0</v>
      </c>
      <c r="Q327" s="246">
        <v>0</v>
      </c>
      <c r="R327" s="246">
        <v>0</v>
      </c>
      <c r="S327" s="246">
        <v>0</v>
      </c>
      <c r="T327" s="246">
        <v>0</v>
      </c>
      <c r="U327" s="246">
        <v>0</v>
      </c>
      <c r="V327" s="246">
        <v>0</v>
      </c>
      <c r="W327" s="246">
        <v>0</v>
      </c>
      <c r="X327" s="246">
        <v>0</v>
      </c>
      <c r="Y327" s="246">
        <v>0</v>
      </c>
      <c r="Z327" s="246">
        <v>0</v>
      </c>
      <c r="AA327" s="245">
        <v>0</v>
      </c>
      <c r="AB327" s="246">
        <v>0</v>
      </c>
      <c r="AC327" s="246">
        <v>0</v>
      </c>
      <c r="AD327" s="246">
        <v>0</v>
      </c>
      <c r="AE327" s="246">
        <v>0</v>
      </c>
      <c r="AF327" s="246">
        <v>0</v>
      </c>
      <c r="AG327" s="246">
        <v>0</v>
      </c>
      <c r="AH327" s="246">
        <v>0</v>
      </c>
      <c r="AI327" s="246">
        <v>0</v>
      </c>
      <c r="AJ327" s="246">
        <v>0</v>
      </c>
      <c r="AK327" s="246">
        <v>0</v>
      </c>
      <c r="AL327" s="246">
        <v>0</v>
      </c>
      <c r="AM327" s="246">
        <v>0</v>
      </c>
      <c r="AN327" s="245">
        <v>0</v>
      </c>
      <c r="AO327" s="246">
        <v>0</v>
      </c>
      <c r="AP327" s="246">
        <v>0</v>
      </c>
      <c r="AQ327" s="246">
        <v>0</v>
      </c>
      <c r="AR327" s="246">
        <v>0</v>
      </c>
      <c r="AS327" s="246">
        <v>0</v>
      </c>
      <c r="AT327" s="246">
        <v>0</v>
      </c>
      <c r="AU327" s="246">
        <v>0</v>
      </c>
      <c r="AV327" s="246">
        <v>0</v>
      </c>
      <c r="AW327" s="246">
        <v>0</v>
      </c>
      <c r="AX327" s="246">
        <v>0</v>
      </c>
      <c r="AY327" s="246">
        <v>0</v>
      </c>
      <c r="AZ327" s="246">
        <v>0</v>
      </c>
      <c r="BA327" s="245">
        <v>0</v>
      </c>
    </row>
    <row r="328" spans="1:53" ht="15">
      <c r="A328" s="253" t="s">
        <v>1986</v>
      </c>
      <c r="B328" s="246">
        <v>0</v>
      </c>
      <c r="C328" s="246">
        <v>0</v>
      </c>
      <c r="D328" s="246">
        <v>0</v>
      </c>
      <c r="E328" s="246">
        <v>0</v>
      </c>
      <c r="F328" s="246">
        <v>0</v>
      </c>
      <c r="G328" s="246">
        <v>0</v>
      </c>
      <c r="H328" s="246">
        <v>0</v>
      </c>
      <c r="I328" s="246">
        <v>0</v>
      </c>
      <c r="J328" s="246">
        <v>0</v>
      </c>
      <c r="K328" s="246">
        <v>0</v>
      </c>
      <c r="L328" s="246">
        <v>0</v>
      </c>
      <c r="M328" s="246">
        <v>0</v>
      </c>
      <c r="N328" s="245">
        <v>0</v>
      </c>
      <c r="O328" s="246">
        <v>0</v>
      </c>
      <c r="P328" s="246">
        <v>0</v>
      </c>
      <c r="Q328" s="246">
        <v>0</v>
      </c>
      <c r="R328" s="246">
        <v>0</v>
      </c>
      <c r="S328" s="246">
        <v>0</v>
      </c>
      <c r="T328" s="246">
        <v>0</v>
      </c>
      <c r="U328" s="246">
        <v>0</v>
      </c>
      <c r="V328" s="246">
        <v>0</v>
      </c>
      <c r="W328" s="246">
        <v>0</v>
      </c>
      <c r="X328" s="246">
        <v>0</v>
      </c>
      <c r="Y328" s="246">
        <v>0</v>
      </c>
      <c r="Z328" s="246">
        <v>0</v>
      </c>
      <c r="AA328" s="245">
        <v>0</v>
      </c>
      <c r="AB328" s="246">
        <v>0</v>
      </c>
      <c r="AC328" s="246">
        <v>0</v>
      </c>
      <c r="AD328" s="246">
        <v>0</v>
      </c>
      <c r="AE328" s="246">
        <v>0</v>
      </c>
      <c r="AF328" s="246">
        <v>0</v>
      </c>
      <c r="AG328" s="246">
        <v>0</v>
      </c>
      <c r="AH328" s="246">
        <v>0</v>
      </c>
      <c r="AI328" s="246">
        <v>0</v>
      </c>
      <c r="AJ328" s="246">
        <v>0</v>
      </c>
      <c r="AK328" s="246">
        <v>0</v>
      </c>
      <c r="AL328" s="246">
        <v>0</v>
      </c>
      <c r="AM328" s="246">
        <v>0</v>
      </c>
      <c r="AN328" s="245">
        <v>0</v>
      </c>
      <c r="AO328" s="246">
        <v>0</v>
      </c>
      <c r="AP328" s="246">
        <v>0</v>
      </c>
      <c r="AQ328" s="246">
        <v>0</v>
      </c>
      <c r="AR328" s="246">
        <v>0</v>
      </c>
      <c r="AS328" s="246">
        <v>0</v>
      </c>
      <c r="AT328" s="246">
        <v>0</v>
      </c>
      <c r="AU328" s="246">
        <v>0</v>
      </c>
      <c r="AV328" s="246">
        <v>0</v>
      </c>
      <c r="AW328" s="246">
        <v>0</v>
      </c>
      <c r="AX328" s="246">
        <v>0</v>
      </c>
      <c r="AY328" s="246">
        <v>0</v>
      </c>
      <c r="AZ328" s="246">
        <v>0</v>
      </c>
      <c r="BA328" s="245">
        <v>0</v>
      </c>
    </row>
    <row r="329" spans="1:53" ht="15">
      <c r="A329" s="252" t="s">
        <v>329</v>
      </c>
      <c r="B329" s="249">
        <v>10052.749</v>
      </c>
      <c r="C329" s="249">
        <v>10052.749</v>
      </c>
      <c r="D329" s="249">
        <v>10052.749</v>
      </c>
      <c r="E329" s="249">
        <v>8552.7489999999998</v>
      </c>
      <c r="F329" s="249">
        <v>8051.7489999999998</v>
      </c>
      <c r="G329" s="249">
        <v>8051.7489999999998</v>
      </c>
      <c r="H329" s="249">
        <v>8051.7489999999998</v>
      </c>
      <c r="I329" s="249">
        <v>8551.7489999999998</v>
      </c>
      <c r="J329" s="249">
        <v>17051.749</v>
      </c>
      <c r="K329" s="249">
        <v>8051.7489999999998</v>
      </c>
      <c r="L329" s="249">
        <v>8051.7489999999998</v>
      </c>
      <c r="M329" s="249">
        <v>8551.7489999999998</v>
      </c>
      <c r="N329" s="248">
        <v>113124.988</v>
      </c>
      <c r="O329" s="249">
        <v>78038.746699999989</v>
      </c>
      <c r="P329" s="249">
        <v>78038.746699999989</v>
      </c>
      <c r="Q329" s="249">
        <v>81038.746699999989</v>
      </c>
      <c r="R329" s="249">
        <v>78038.746699999989</v>
      </c>
      <c r="S329" s="249">
        <v>78038.746699999989</v>
      </c>
      <c r="T329" s="249">
        <v>82038.746699999989</v>
      </c>
      <c r="U329" s="249">
        <v>78038.746699999989</v>
      </c>
      <c r="V329" s="249">
        <v>78038.746699999989</v>
      </c>
      <c r="W329" s="249">
        <v>81038.746699999989</v>
      </c>
      <c r="X329" s="249">
        <v>78038.746699999989</v>
      </c>
      <c r="Y329" s="249">
        <v>78728.746699999989</v>
      </c>
      <c r="Z329" s="249">
        <v>82728.746699999989</v>
      </c>
      <c r="AA329" s="248">
        <v>951844.96039999998</v>
      </c>
      <c r="AB329" s="249">
        <v>19360</v>
      </c>
      <c r="AC329" s="249">
        <v>12760</v>
      </c>
      <c r="AD329" s="249">
        <v>25510</v>
      </c>
      <c r="AE329" s="249">
        <v>20301.71</v>
      </c>
      <c r="AF329" s="249">
        <v>14710</v>
      </c>
      <c r="AG329" s="249">
        <v>13310</v>
      </c>
      <c r="AH329" s="249">
        <v>16510</v>
      </c>
      <c r="AI329" s="249">
        <v>15260</v>
      </c>
      <c r="AJ329" s="249">
        <v>12760</v>
      </c>
      <c r="AK329" s="249">
        <v>14010</v>
      </c>
      <c r="AL329" s="249">
        <v>12760</v>
      </c>
      <c r="AM329" s="249">
        <v>15560</v>
      </c>
      <c r="AN329" s="248">
        <v>192811.71</v>
      </c>
      <c r="AO329" s="249">
        <v>8042</v>
      </c>
      <c r="AP329" s="249">
        <v>7917</v>
      </c>
      <c r="AQ329" s="249">
        <v>8917</v>
      </c>
      <c r="AR329" s="249">
        <v>8042</v>
      </c>
      <c r="AS329" s="249">
        <v>7917</v>
      </c>
      <c r="AT329" s="249">
        <v>8917</v>
      </c>
      <c r="AU329" s="249">
        <v>8042</v>
      </c>
      <c r="AV329" s="249">
        <v>7917</v>
      </c>
      <c r="AW329" s="249">
        <v>8917</v>
      </c>
      <c r="AX329" s="249">
        <v>8042</v>
      </c>
      <c r="AY329" s="249">
        <v>7917</v>
      </c>
      <c r="AZ329" s="249">
        <v>8913</v>
      </c>
      <c r="BA329" s="248">
        <v>99500</v>
      </c>
    </row>
    <row r="330" spans="1:53" ht="15">
      <c r="A330" s="253" t="s">
        <v>1987</v>
      </c>
      <c r="B330" s="246">
        <v>0</v>
      </c>
      <c r="C330" s="246">
        <v>0</v>
      </c>
      <c r="D330" s="246">
        <v>0</v>
      </c>
      <c r="E330" s="246">
        <v>0</v>
      </c>
      <c r="F330" s="246">
        <v>0</v>
      </c>
      <c r="G330" s="246">
        <v>0</v>
      </c>
      <c r="H330" s="246">
        <v>0</v>
      </c>
      <c r="I330" s="246">
        <v>0</v>
      </c>
      <c r="J330" s="246">
        <v>0</v>
      </c>
      <c r="K330" s="246">
        <v>0</v>
      </c>
      <c r="L330" s="246">
        <v>0</v>
      </c>
      <c r="M330" s="246">
        <v>0</v>
      </c>
      <c r="N330" s="245">
        <v>0</v>
      </c>
      <c r="O330" s="246">
        <v>0</v>
      </c>
      <c r="P330" s="246">
        <v>0</v>
      </c>
      <c r="Q330" s="246">
        <v>0</v>
      </c>
      <c r="R330" s="246">
        <v>0</v>
      </c>
      <c r="S330" s="246">
        <v>0</v>
      </c>
      <c r="T330" s="246">
        <v>0</v>
      </c>
      <c r="U330" s="246">
        <v>0</v>
      </c>
      <c r="V330" s="246">
        <v>0</v>
      </c>
      <c r="W330" s="246">
        <v>0</v>
      </c>
      <c r="X330" s="246">
        <v>0</v>
      </c>
      <c r="Y330" s="246">
        <v>0</v>
      </c>
      <c r="Z330" s="246">
        <v>0</v>
      </c>
      <c r="AA330" s="245">
        <v>0</v>
      </c>
      <c r="AB330" s="246">
        <v>349375</v>
      </c>
      <c r="AC330" s="246">
        <v>0</v>
      </c>
      <c r="AD330" s="246">
        <v>0</v>
      </c>
      <c r="AE330" s="246">
        <v>349375</v>
      </c>
      <c r="AF330" s="246">
        <v>0</v>
      </c>
      <c r="AG330" s="246">
        <v>0</v>
      </c>
      <c r="AH330" s="246">
        <v>349375</v>
      </c>
      <c r="AI330" s="246">
        <v>0</v>
      </c>
      <c r="AJ330" s="246">
        <v>0</v>
      </c>
      <c r="AK330" s="246">
        <v>399375</v>
      </c>
      <c r="AL330" s="246">
        <v>0</v>
      </c>
      <c r="AM330" s="246">
        <v>0</v>
      </c>
      <c r="AN330" s="245">
        <v>1447500</v>
      </c>
      <c r="AO330" s="246">
        <v>0</v>
      </c>
      <c r="AP330" s="246">
        <v>0</v>
      </c>
      <c r="AQ330" s="246">
        <v>0</v>
      </c>
      <c r="AR330" s="246">
        <v>0</v>
      </c>
      <c r="AS330" s="246">
        <v>0</v>
      </c>
      <c r="AT330" s="246">
        <v>0</v>
      </c>
      <c r="AU330" s="246">
        <v>0</v>
      </c>
      <c r="AV330" s="246">
        <v>0</v>
      </c>
      <c r="AW330" s="246">
        <v>0</v>
      </c>
      <c r="AX330" s="246">
        <v>0</v>
      </c>
      <c r="AY330" s="246">
        <v>0</v>
      </c>
      <c r="AZ330" s="246">
        <v>0</v>
      </c>
      <c r="BA330" s="245">
        <v>0</v>
      </c>
    </row>
    <row r="331" spans="1:53" ht="15">
      <c r="A331" s="253" t="s">
        <v>1988</v>
      </c>
      <c r="B331" s="246">
        <v>0</v>
      </c>
      <c r="C331" s="246">
        <v>0</v>
      </c>
      <c r="D331" s="246">
        <v>0</v>
      </c>
      <c r="E331" s="246">
        <v>0</v>
      </c>
      <c r="F331" s="246">
        <v>0</v>
      </c>
      <c r="G331" s="246">
        <v>0</v>
      </c>
      <c r="H331" s="246">
        <v>0</v>
      </c>
      <c r="I331" s="246">
        <v>0</v>
      </c>
      <c r="J331" s="246">
        <v>0</v>
      </c>
      <c r="K331" s="246">
        <v>0</v>
      </c>
      <c r="L331" s="246">
        <v>0</v>
      </c>
      <c r="M331" s="246">
        <v>0</v>
      </c>
      <c r="N331" s="245">
        <v>0</v>
      </c>
      <c r="O331" s="246">
        <v>0</v>
      </c>
      <c r="P331" s="246">
        <v>0</v>
      </c>
      <c r="Q331" s="246">
        <v>0</v>
      </c>
      <c r="R331" s="246">
        <v>0</v>
      </c>
      <c r="S331" s="246">
        <v>0</v>
      </c>
      <c r="T331" s="246">
        <v>0</v>
      </c>
      <c r="U331" s="246">
        <v>0</v>
      </c>
      <c r="V331" s="246">
        <v>0</v>
      </c>
      <c r="W331" s="246">
        <v>0</v>
      </c>
      <c r="X331" s="246">
        <v>0</v>
      </c>
      <c r="Y331" s="246">
        <v>0</v>
      </c>
      <c r="Z331" s="246">
        <v>0</v>
      </c>
      <c r="AA331" s="245">
        <v>0</v>
      </c>
      <c r="AB331" s="246">
        <v>18333</v>
      </c>
      <c r="AC331" s="246">
        <v>43333</v>
      </c>
      <c r="AD331" s="246">
        <v>18333</v>
      </c>
      <c r="AE331" s="246">
        <v>18333</v>
      </c>
      <c r="AF331" s="246">
        <v>43333</v>
      </c>
      <c r="AG331" s="246">
        <v>18333</v>
      </c>
      <c r="AH331" s="246">
        <v>18333</v>
      </c>
      <c r="AI331" s="246">
        <v>43333</v>
      </c>
      <c r="AJ331" s="246">
        <v>18333</v>
      </c>
      <c r="AK331" s="246">
        <v>18333</v>
      </c>
      <c r="AL331" s="246">
        <v>43333</v>
      </c>
      <c r="AM331" s="246">
        <v>68337</v>
      </c>
      <c r="AN331" s="245">
        <v>370000</v>
      </c>
      <c r="AO331" s="246">
        <v>0</v>
      </c>
      <c r="AP331" s="246">
        <v>0</v>
      </c>
      <c r="AQ331" s="246">
        <v>0</v>
      </c>
      <c r="AR331" s="246">
        <v>0</v>
      </c>
      <c r="AS331" s="246">
        <v>0</v>
      </c>
      <c r="AT331" s="246">
        <v>0</v>
      </c>
      <c r="AU331" s="246">
        <v>0</v>
      </c>
      <c r="AV331" s="246">
        <v>0</v>
      </c>
      <c r="AW331" s="246">
        <v>0</v>
      </c>
      <c r="AX331" s="246">
        <v>0</v>
      </c>
      <c r="AY331" s="246">
        <v>0</v>
      </c>
      <c r="AZ331" s="246">
        <v>0</v>
      </c>
      <c r="BA331" s="245">
        <v>0</v>
      </c>
    </row>
    <row r="332" spans="1:53" s="358" customFormat="1" ht="15">
      <c r="A332" s="355" t="s">
        <v>1989</v>
      </c>
      <c r="B332" s="356">
        <v>0</v>
      </c>
      <c r="C332" s="356">
        <v>0</v>
      </c>
      <c r="D332" s="356">
        <v>0</v>
      </c>
      <c r="E332" s="356">
        <v>0</v>
      </c>
      <c r="F332" s="356">
        <v>0</v>
      </c>
      <c r="G332" s="356">
        <v>0</v>
      </c>
      <c r="H332" s="356">
        <v>0</v>
      </c>
      <c r="I332" s="356">
        <v>0</v>
      </c>
      <c r="J332" s="356">
        <v>0</v>
      </c>
      <c r="K332" s="356">
        <v>0</v>
      </c>
      <c r="L332" s="356">
        <v>0</v>
      </c>
      <c r="M332" s="356">
        <v>0</v>
      </c>
      <c r="N332" s="357">
        <v>0</v>
      </c>
      <c r="O332" s="356">
        <v>0</v>
      </c>
      <c r="P332" s="356">
        <v>0</v>
      </c>
      <c r="Q332" s="356">
        <v>0</v>
      </c>
      <c r="R332" s="356">
        <v>0</v>
      </c>
      <c r="S332" s="356">
        <v>0</v>
      </c>
      <c r="T332" s="356">
        <v>0</v>
      </c>
      <c r="U332" s="356">
        <v>0</v>
      </c>
      <c r="V332" s="356">
        <v>0</v>
      </c>
      <c r="W332" s="356">
        <v>0</v>
      </c>
      <c r="X332" s="356">
        <v>0</v>
      </c>
      <c r="Y332" s="356">
        <v>0</v>
      </c>
      <c r="Z332" s="356">
        <v>0</v>
      </c>
      <c r="AA332" s="357">
        <v>0</v>
      </c>
      <c r="AB332" s="356">
        <v>349375</v>
      </c>
      <c r="AC332" s="356">
        <v>0</v>
      </c>
      <c r="AD332" s="356">
        <v>0</v>
      </c>
      <c r="AE332" s="356">
        <v>349375</v>
      </c>
      <c r="AF332" s="356">
        <v>0</v>
      </c>
      <c r="AG332" s="356">
        <v>1500000</v>
      </c>
      <c r="AH332" s="356">
        <v>349375</v>
      </c>
      <c r="AI332" s="356">
        <v>0</v>
      </c>
      <c r="AJ332" s="356">
        <v>0</v>
      </c>
      <c r="AK332" s="356">
        <v>399375</v>
      </c>
      <c r="AL332" s="356">
        <v>0</v>
      </c>
      <c r="AM332" s="356">
        <v>0</v>
      </c>
      <c r="AN332" s="357">
        <v>2947500</v>
      </c>
      <c r="AO332" s="356">
        <v>0</v>
      </c>
      <c r="AP332" s="356">
        <v>0</v>
      </c>
      <c r="AQ332" s="356">
        <v>0</v>
      </c>
      <c r="AR332" s="356">
        <v>0</v>
      </c>
      <c r="AS332" s="356">
        <v>0</v>
      </c>
      <c r="AT332" s="356">
        <v>0</v>
      </c>
      <c r="AU332" s="356">
        <v>0</v>
      </c>
      <c r="AV332" s="356">
        <v>0</v>
      </c>
      <c r="AW332" s="356">
        <v>0</v>
      </c>
      <c r="AX332" s="356">
        <v>0</v>
      </c>
      <c r="AY332" s="356">
        <v>0</v>
      </c>
      <c r="AZ332" s="356">
        <v>0</v>
      </c>
      <c r="BA332" s="357">
        <v>0</v>
      </c>
    </row>
    <row r="333" spans="1:53" ht="15">
      <c r="A333" s="253" t="s">
        <v>1990</v>
      </c>
      <c r="B333" s="246">
        <v>0</v>
      </c>
      <c r="C333" s="246">
        <v>0</v>
      </c>
      <c r="D333" s="246">
        <v>0</v>
      </c>
      <c r="E333" s="246">
        <v>0</v>
      </c>
      <c r="F333" s="246">
        <v>0</v>
      </c>
      <c r="G333" s="246">
        <v>0</v>
      </c>
      <c r="H333" s="246">
        <v>0</v>
      </c>
      <c r="I333" s="246">
        <v>0</v>
      </c>
      <c r="J333" s="246">
        <v>0</v>
      </c>
      <c r="K333" s="246">
        <v>0</v>
      </c>
      <c r="L333" s="246">
        <v>0</v>
      </c>
      <c r="M333" s="246">
        <v>0</v>
      </c>
      <c r="N333" s="245">
        <v>0</v>
      </c>
      <c r="O333" s="246">
        <v>0</v>
      </c>
      <c r="P333" s="246">
        <v>0</v>
      </c>
      <c r="Q333" s="246">
        <v>0</v>
      </c>
      <c r="R333" s="246">
        <v>0</v>
      </c>
      <c r="S333" s="246">
        <v>0</v>
      </c>
      <c r="T333" s="246">
        <v>0</v>
      </c>
      <c r="U333" s="246">
        <v>0</v>
      </c>
      <c r="V333" s="246">
        <v>0</v>
      </c>
      <c r="W333" s="246">
        <v>0</v>
      </c>
      <c r="X333" s="246">
        <v>0</v>
      </c>
      <c r="Y333" s="246">
        <v>0</v>
      </c>
      <c r="Z333" s="246">
        <v>0</v>
      </c>
      <c r="AA333" s="245">
        <v>0</v>
      </c>
      <c r="AB333" s="246">
        <v>0</v>
      </c>
      <c r="AC333" s="246">
        <v>3750</v>
      </c>
      <c r="AD333" s="246">
        <v>0</v>
      </c>
      <c r="AE333" s="246">
        <v>0</v>
      </c>
      <c r="AF333" s="246">
        <v>3750</v>
      </c>
      <c r="AG333" s="246">
        <v>0</v>
      </c>
      <c r="AH333" s="246">
        <v>0</v>
      </c>
      <c r="AI333" s="246">
        <v>3750</v>
      </c>
      <c r="AJ333" s="246">
        <v>0</v>
      </c>
      <c r="AK333" s="246">
        <v>0</v>
      </c>
      <c r="AL333" s="246">
        <v>3750</v>
      </c>
      <c r="AM333" s="246">
        <v>0</v>
      </c>
      <c r="AN333" s="245">
        <v>15000</v>
      </c>
      <c r="AO333" s="246">
        <v>0</v>
      </c>
      <c r="AP333" s="246">
        <v>0</v>
      </c>
      <c r="AQ333" s="246">
        <v>0</v>
      </c>
      <c r="AR333" s="246">
        <v>0</v>
      </c>
      <c r="AS333" s="246">
        <v>0</v>
      </c>
      <c r="AT333" s="246">
        <v>0</v>
      </c>
      <c r="AU333" s="246">
        <v>0</v>
      </c>
      <c r="AV333" s="246">
        <v>0</v>
      </c>
      <c r="AW333" s="246">
        <v>0</v>
      </c>
      <c r="AX333" s="246">
        <v>0</v>
      </c>
      <c r="AY333" s="246">
        <v>0</v>
      </c>
      <c r="AZ333" s="246">
        <v>0</v>
      </c>
      <c r="BA333" s="245">
        <v>0</v>
      </c>
    </row>
    <row r="334" spans="1:53" ht="15">
      <c r="A334" s="253" t="s">
        <v>1991</v>
      </c>
      <c r="B334" s="246">
        <v>0</v>
      </c>
      <c r="C334" s="246">
        <v>0</v>
      </c>
      <c r="D334" s="246">
        <v>0</v>
      </c>
      <c r="E334" s="246">
        <v>0</v>
      </c>
      <c r="F334" s="246">
        <v>0</v>
      </c>
      <c r="G334" s="246">
        <v>0</v>
      </c>
      <c r="H334" s="246">
        <v>0</v>
      </c>
      <c r="I334" s="246">
        <v>0</v>
      </c>
      <c r="J334" s="246">
        <v>0</v>
      </c>
      <c r="K334" s="246">
        <v>0</v>
      </c>
      <c r="L334" s="246">
        <v>0</v>
      </c>
      <c r="M334" s="246">
        <v>0</v>
      </c>
      <c r="N334" s="245">
        <v>0</v>
      </c>
      <c r="O334" s="246">
        <v>0</v>
      </c>
      <c r="P334" s="246">
        <v>0</v>
      </c>
      <c r="Q334" s="246">
        <v>0</v>
      </c>
      <c r="R334" s="246">
        <v>0</v>
      </c>
      <c r="S334" s="246">
        <v>0</v>
      </c>
      <c r="T334" s="246">
        <v>0</v>
      </c>
      <c r="U334" s="246">
        <v>0</v>
      </c>
      <c r="V334" s="246">
        <v>0</v>
      </c>
      <c r="W334" s="246">
        <v>0</v>
      </c>
      <c r="X334" s="246">
        <v>0</v>
      </c>
      <c r="Y334" s="246">
        <v>0</v>
      </c>
      <c r="Z334" s="246">
        <v>0</v>
      </c>
      <c r="AA334" s="245">
        <v>0</v>
      </c>
      <c r="AB334" s="246">
        <v>16083</v>
      </c>
      <c r="AC334" s="246">
        <v>16083</v>
      </c>
      <c r="AD334" s="246">
        <v>16083</v>
      </c>
      <c r="AE334" s="246">
        <v>16083</v>
      </c>
      <c r="AF334" s="246">
        <v>16083</v>
      </c>
      <c r="AG334" s="246">
        <v>16083</v>
      </c>
      <c r="AH334" s="246">
        <v>16083</v>
      </c>
      <c r="AI334" s="246">
        <v>16083</v>
      </c>
      <c r="AJ334" s="246">
        <v>16083</v>
      </c>
      <c r="AK334" s="246">
        <v>16083</v>
      </c>
      <c r="AL334" s="246">
        <v>16083</v>
      </c>
      <c r="AM334" s="246">
        <v>16087</v>
      </c>
      <c r="AN334" s="245">
        <v>193000</v>
      </c>
      <c r="AO334" s="246">
        <v>0</v>
      </c>
      <c r="AP334" s="246">
        <v>0</v>
      </c>
      <c r="AQ334" s="246">
        <v>0</v>
      </c>
      <c r="AR334" s="246">
        <v>0</v>
      </c>
      <c r="AS334" s="246">
        <v>0</v>
      </c>
      <c r="AT334" s="246">
        <v>0</v>
      </c>
      <c r="AU334" s="246">
        <v>0</v>
      </c>
      <c r="AV334" s="246">
        <v>0</v>
      </c>
      <c r="AW334" s="246">
        <v>0</v>
      </c>
      <c r="AX334" s="246">
        <v>0</v>
      </c>
      <c r="AY334" s="246">
        <v>0</v>
      </c>
      <c r="AZ334" s="246">
        <v>0</v>
      </c>
      <c r="BA334" s="245">
        <v>0</v>
      </c>
    </row>
    <row r="335" spans="1:53" ht="15">
      <c r="A335" s="253" t="s">
        <v>1992</v>
      </c>
      <c r="B335" s="246">
        <v>0</v>
      </c>
      <c r="C335" s="246">
        <v>0</v>
      </c>
      <c r="D335" s="246">
        <v>0</v>
      </c>
      <c r="E335" s="246">
        <v>0</v>
      </c>
      <c r="F335" s="246">
        <v>0</v>
      </c>
      <c r="G335" s="246">
        <v>0</v>
      </c>
      <c r="H335" s="246">
        <v>0</v>
      </c>
      <c r="I335" s="246">
        <v>0</v>
      </c>
      <c r="J335" s="246">
        <v>0</v>
      </c>
      <c r="K335" s="246">
        <v>0</v>
      </c>
      <c r="L335" s="246">
        <v>0</v>
      </c>
      <c r="M335" s="246">
        <v>0</v>
      </c>
      <c r="N335" s="245">
        <v>0</v>
      </c>
      <c r="O335" s="246">
        <v>0</v>
      </c>
      <c r="P335" s="246">
        <v>0</v>
      </c>
      <c r="Q335" s="246">
        <v>0</v>
      </c>
      <c r="R335" s="246">
        <v>0</v>
      </c>
      <c r="S335" s="246">
        <v>0</v>
      </c>
      <c r="T335" s="246">
        <v>0</v>
      </c>
      <c r="U335" s="246">
        <v>0</v>
      </c>
      <c r="V335" s="246">
        <v>0</v>
      </c>
      <c r="W335" s="246">
        <v>0</v>
      </c>
      <c r="X335" s="246">
        <v>0</v>
      </c>
      <c r="Y335" s="246">
        <v>0</v>
      </c>
      <c r="Z335" s="246">
        <v>0</v>
      </c>
      <c r="AA335" s="245">
        <v>0</v>
      </c>
      <c r="AB335" s="246">
        <v>100000</v>
      </c>
      <c r="AC335" s="246">
        <v>0</v>
      </c>
      <c r="AD335" s="246">
        <v>0</v>
      </c>
      <c r="AE335" s="246">
        <v>0</v>
      </c>
      <c r="AF335" s="246">
        <v>0</v>
      </c>
      <c r="AG335" s="246">
        <v>0</v>
      </c>
      <c r="AH335" s="246">
        <v>0</v>
      </c>
      <c r="AI335" s="246">
        <v>0</v>
      </c>
      <c r="AJ335" s="246">
        <v>0</v>
      </c>
      <c r="AK335" s="246">
        <v>5000</v>
      </c>
      <c r="AL335" s="246">
        <v>0</v>
      </c>
      <c r="AM335" s="246">
        <v>0</v>
      </c>
      <c r="AN335" s="245">
        <v>105000</v>
      </c>
      <c r="AO335" s="246">
        <v>0</v>
      </c>
      <c r="AP335" s="246">
        <v>0</v>
      </c>
      <c r="AQ335" s="246">
        <v>0</v>
      </c>
      <c r="AR335" s="246">
        <v>0</v>
      </c>
      <c r="AS335" s="246">
        <v>0</v>
      </c>
      <c r="AT335" s="246">
        <v>0</v>
      </c>
      <c r="AU335" s="246">
        <v>0</v>
      </c>
      <c r="AV335" s="246">
        <v>0</v>
      </c>
      <c r="AW335" s="246">
        <v>0</v>
      </c>
      <c r="AX335" s="246">
        <v>0</v>
      </c>
      <c r="AY335" s="246">
        <v>0</v>
      </c>
      <c r="AZ335" s="246">
        <v>0</v>
      </c>
      <c r="BA335" s="245">
        <v>0</v>
      </c>
    </row>
    <row r="336" spans="1:53" ht="15">
      <c r="A336" s="253" t="s">
        <v>1993</v>
      </c>
      <c r="B336" s="246">
        <v>0</v>
      </c>
      <c r="C336" s="246">
        <v>0</v>
      </c>
      <c r="D336" s="246">
        <v>0</v>
      </c>
      <c r="E336" s="246">
        <v>0</v>
      </c>
      <c r="F336" s="246">
        <v>0</v>
      </c>
      <c r="G336" s="246">
        <v>0</v>
      </c>
      <c r="H336" s="246">
        <v>0</v>
      </c>
      <c r="I336" s="246">
        <v>0</v>
      </c>
      <c r="J336" s="246">
        <v>0</v>
      </c>
      <c r="K336" s="246">
        <v>0</v>
      </c>
      <c r="L336" s="246">
        <v>0</v>
      </c>
      <c r="M336" s="246">
        <v>0</v>
      </c>
      <c r="N336" s="245">
        <v>0</v>
      </c>
      <c r="O336" s="246">
        <v>0</v>
      </c>
      <c r="P336" s="246">
        <v>0</v>
      </c>
      <c r="Q336" s="246">
        <v>0</v>
      </c>
      <c r="R336" s="246">
        <v>0</v>
      </c>
      <c r="S336" s="246">
        <v>0</v>
      </c>
      <c r="T336" s="246">
        <v>0</v>
      </c>
      <c r="U336" s="246">
        <v>0</v>
      </c>
      <c r="V336" s="246">
        <v>0</v>
      </c>
      <c r="W336" s="246">
        <v>0</v>
      </c>
      <c r="X336" s="246">
        <v>0</v>
      </c>
      <c r="Y336" s="246">
        <v>0</v>
      </c>
      <c r="Z336" s="246">
        <v>0</v>
      </c>
      <c r="AA336" s="245">
        <v>0</v>
      </c>
      <c r="AB336" s="246">
        <v>0</v>
      </c>
      <c r="AC336" s="246">
        <v>0</v>
      </c>
      <c r="AD336" s="246">
        <v>0</v>
      </c>
      <c r="AE336" s="246">
        <v>0</v>
      </c>
      <c r="AF336" s="246">
        <v>0</v>
      </c>
      <c r="AG336" s="246">
        <v>0</v>
      </c>
      <c r="AH336" s="246">
        <v>0</v>
      </c>
      <c r="AI336" s="246">
        <v>0</v>
      </c>
      <c r="AJ336" s="246">
        <v>0</v>
      </c>
      <c r="AK336" s="246">
        <v>0</v>
      </c>
      <c r="AL336" s="246">
        <v>0</v>
      </c>
      <c r="AM336" s="246">
        <v>0</v>
      </c>
      <c r="AN336" s="245">
        <v>0</v>
      </c>
      <c r="AO336" s="246">
        <v>0</v>
      </c>
      <c r="AP336" s="246">
        <v>0</v>
      </c>
      <c r="AQ336" s="246">
        <v>0</v>
      </c>
      <c r="AR336" s="246">
        <v>0</v>
      </c>
      <c r="AS336" s="246">
        <v>0</v>
      </c>
      <c r="AT336" s="246">
        <v>0</v>
      </c>
      <c r="AU336" s="246">
        <v>0</v>
      </c>
      <c r="AV336" s="246">
        <v>0</v>
      </c>
      <c r="AW336" s="246">
        <v>0</v>
      </c>
      <c r="AX336" s="246">
        <v>0</v>
      </c>
      <c r="AY336" s="246">
        <v>0</v>
      </c>
      <c r="AZ336" s="246">
        <v>0</v>
      </c>
      <c r="BA336" s="245">
        <v>0</v>
      </c>
    </row>
    <row r="337" spans="1:53" ht="15">
      <c r="A337" s="253" t="s">
        <v>1994</v>
      </c>
      <c r="B337" s="246">
        <v>0</v>
      </c>
      <c r="C337" s="246">
        <v>0</v>
      </c>
      <c r="D337" s="246">
        <v>0</v>
      </c>
      <c r="E337" s="246">
        <v>0</v>
      </c>
      <c r="F337" s="246">
        <v>0</v>
      </c>
      <c r="G337" s="246">
        <v>0</v>
      </c>
      <c r="H337" s="246">
        <v>0</v>
      </c>
      <c r="I337" s="246">
        <v>0</v>
      </c>
      <c r="J337" s="246">
        <v>0</v>
      </c>
      <c r="K337" s="246">
        <v>0</v>
      </c>
      <c r="L337" s="246">
        <v>0</v>
      </c>
      <c r="M337" s="246">
        <v>0</v>
      </c>
      <c r="N337" s="245">
        <v>0</v>
      </c>
      <c r="O337" s="246">
        <v>0</v>
      </c>
      <c r="P337" s="246">
        <v>0</v>
      </c>
      <c r="Q337" s="246">
        <v>0</v>
      </c>
      <c r="R337" s="246">
        <v>0</v>
      </c>
      <c r="S337" s="246">
        <v>0</v>
      </c>
      <c r="T337" s="246">
        <v>0</v>
      </c>
      <c r="U337" s="246">
        <v>0</v>
      </c>
      <c r="V337" s="246">
        <v>0</v>
      </c>
      <c r="W337" s="246">
        <v>0</v>
      </c>
      <c r="X337" s="246">
        <v>0</v>
      </c>
      <c r="Y337" s="246">
        <v>0</v>
      </c>
      <c r="Z337" s="246">
        <v>0</v>
      </c>
      <c r="AA337" s="245">
        <v>0</v>
      </c>
      <c r="AB337" s="246">
        <v>0</v>
      </c>
      <c r="AC337" s="246">
        <v>0</v>
      </c>
      <c r="AD337" s="246">
        <v>0</v>
      </c>
      <c r="AE337" s="246">
        <v>0</v>
      </c>
      <c r="AF337" s="246">
        <v>0</v>
      </c>
      <c r="AG337" s="246">
        <v>0</v>
      </c>
      <c r="AH337" s="246">
        <v>0</v>
      </c>
      <c r="AI337" s="246">
        <v>0</v>
      </c>
      <c r="AJ337" s="246">
        <v>0</v>
      </c>
      <c r="AK337" s="246">
        <v>0</v>
      </c>
      <c r="AL337" s="246">
        <v>0</v>
      </c>
      <c r="AM337" s="246">
        <v>0</v>
      </c>
      <c r="AN337" s="245">
        <v>0</v>
      </c>
      <c r="AO337" s="246">
        <v>0</v>
      </c>
      <c r="AP337" s="246">
        <v>0</v>
      </c>
      <c r="AQ337" s="246">
        <v>0</v>
      </c>
      <c r="AR337" s="246">
        <v>0</v>
      </c>
      <c r="AS337" s="246">
        <v>0</v>
      </c>
      <c r="AT337" s="246">
        <v>0</v>
      </c>
      <c r="AU337" s="246">
        <v>0</v>
      </c>
      <c r="AV337" s="246">
        <v>0</v>
      </c>
      <c r="AW337" s="246">
        <v>0</v>
      </c>
      <c r="AX337" s="246">
        <v>0</v>
      </c>
      <c r="AY337" s="246">
        <v>0</v>
      </c>
      <c r="AZ337" s="246">
        <v>0</v>
      </c>
      <c r="BA337" s="245">
        <v>0</v>
      </c>
    </row>
    <row r="338" spans="1:53" ht="15">
      <c r="A338" s="253" t="s">
        <v>1995</v>
      </c>
      <c r="B338" s="246">
        <v>0</v>
      </c>
      <c r="C338" s="246">
        <v>0</v>
      </c>
      <c r="D338" s="246">
        <v>0</v>
      </c>
      <c r="E338" s="246">
        <v>0</v>
      </c>
      <c r="F338" s="246">
        <v>0</v>
      </c>
      <c r="G338" s="246">
        <v>0</v>
      </c>
      <c r="H338" s="246">
        <v>0</v>
      </c>
      <c r="I338" s="246">
        <v>0</v>
      </c>
      <c r="J338" s="246">
        <v>0</v>
      </c>
      <c r="K338" s="246">
        <v>0</v>
      </c>
      <c r="L338" s="246">
        <v>0</v>
      </c>
      <c r="M338" s="246">
        <v>0</v>
      </c>
      <c r="N338" s="245">
        <v>0</v>
      </c>
      <c r="O338" s="246">
        <v>0</v>
      </c>
      <c r="P338" s="246">
        <v>0</v>
      </c>
      <c r="Q338" s="246">
        <v>0</v>
      </c>
      <c r="R338" s="246">
        <v>0</v>
      </c>
      <c r="S338" s="246">
        <v>0</v>
      </c>
      <c r="T338" s="246">
        <v>0</v>
      </c>
      <c r="U338" s="246">
        <v>0</v>
      </c>
      <c r="V338" s="246">
        <v>0</v>
      </c>
      <c r="W338" s="246">
        <v>0</v>
      </c>
      <c r="X338" s="246">
        <v>0</v>
      </c>
      <c r="Y338" s="246">
        <v>0</v>
      </c>
      <c r="Z338" s="246">
        <v>0</v>
      </c>
      <c r="AA338" s="245">
        <v>0</v>
      </c>
      <c r="AB338" s="246">
        <v>0</v>
      </c>
      <c r="AC338" s="246">
        <v>0</v>
      </c>
      <c r="AD338" s="246">
        <v>0</v>
      </c>
      <c r="AE338" s="246">
        <v>96000</v>
      </c>
      <c r="AF338" s="246">
        <v>96000</v>
      </c>
      <c r="AG338" s="246">
        <v>96000</v>
      </c>
      <c r="AH338" s="246">
        <v>0</v>
      </c>
      <c r="AI338" s="246">
        <v>0</v>
      </c>
      <c r="AJ338" s="246">
        <v>0</v>
      </c>
      <c r="AK338" s="246">
        <v>0</v>
      </c>
      <c r="AL338" s="246">
        <v>0</v>
      </c>
      <c r="AM338" s="246">
        <v>0</v>
      </c>
      <c r="AN338" s="245">
        <v>288000</v>
      </c>
      <c r="AO338" s="246">
        <v>0</v>
      </c>
      <c r="AP338" s="246">
        <v>0</v>
      </c>
      <c r="AQ338" s="246">
        <v>0</v>
      </c>
      <c r="AR338" s="246">
        <v>0</v>
      </c>
      <c r="AS338" s="246">
        <v>0</v>
      </c>
      <c r="AT338" s="246">
        <v>0</v>
      </c>
      <c r="AU338" s="246">
        <v>0</v>
      </c>
      <c r="AV338" s="246">
        <v>0</v>
      </c>
      <c r="AW338" s="246">
        <v>0</v>
      </c>
      <c r="AX338" s="246">
        <v>0</v>
      </c>
      <c r="AY338" s="246">
        <v>0</v>
      </c>
      <c r="AZ338" s="246">
        <v>0</v>
      </c>
      <c r="BA338" s="245">
        <v>0</v>
      </c>
    </row>
    <row r="339" spans="1:53" ht="15">
      <c r="A339" s="253" t="s">
        <v>1996</v>
      </c>
      <c r="B339" s="246">
        <v>0</v>
      </c>
      <c r="C339" s="246">
        <v>0</v>
      </c>
      <c r="D339" s="246">
        <v>0</v>
      </c>
      <c r="E339" s="246">
        <v>0</v>
      </c>
      <c r="F339" s="246">
        <v>0</v>
      </c>
      <c r="G339" s="246">
        <v>0</v>
      </c>
      <c r="H339" s="246">
        <v>0</v>
      </c>
      <c r="I339" s="246">
        <v>0</v>
      </c>
      <c r="J339" s="246">
        <v>0</v>
      </c>
      <c r="K339" s="246">
        <v>0</v>
      </c>
      <c r="L339" s="246">
        <v>0</v>
      </c>
      <c r="M339" s="246">
        <v>0</v>
      </c>
      <c r="N339" s="245">
        <v>0</v>
      </c>
      <c r="O339" s="246">
        <v>0</v>
      </c>
      <c r="P339" s="246">
        <v>0</v>
      </c>
      <c r="Q339" s="246">
        <v>0</v>
      </c>
      <c r="R339" s="246">
        <v>0</v>
      </c>
      <c r="S339" s="246">
        <v>0</v>
      </c>
      <c r="T339" s="246">
        <v>0</v>
      </c>
      <c r="U339" s="246">
        <v>0</v>
      </c>
      <c r="V339" s="246">
        <v>0</v>
      </c>
      <c r="W339" s="246">
        <v>0</v>
      </c>
      <c r="X339" s="246">
        <v>0</v>
      </c>
      <c r="Y339" s="246">
        <v>0</v>
      </c>
      <c r="Z339" s="246">
        <v>0</v>
      </c>
      <c r="AA339" s="245">
        <v>0</v>
      </c>
      <c r="AB339" s="246">
        <v>5000</v>
      </c>
      <c r="AC339" s="246">
        <v>5000</v>
      </c>
      <c r="AD339" s="246">
        <v>5000</v>
      </c>
      <c r="AE339" s="246">
        <v>5000</v>
      </c>
      <c r="AF339" s="246">
        <v>5000</v>
      </c>
      <c r="AG339" s="246">
        <v>5000</v>
      </c>
      <c r="AH339" s="246">
        <v>5000</v>
      </c>
      <c r="AI339" s="246">
        <v>5000</v>
      </c>
      <c r="AJ339" s="246">
        <v>5000</v>
      </c>
      <c r="AK339" s="246">
        <v>5000</v>
      </c>
      <c r="AL339" s="246">
        <v>5000</v>
      </c>
      <c r="AM339" s="246">
        <v>5000</v>
      </c>
      <c r="AN339" s="245">
        <v>60000</v>
      </c>
      <c r="AO339" s="246">
        <v>0</v>
      </c>
      <c r="AP339" s="246">
        <v>0</v>
      </c>
      <c r="AQ339" s="246">
        <v>0</v>
      </c>
      <c r="AR339" s="246">
        <v>0</v>
      </c>
      <c r="AS339" s="246">
        <v>0</v>
      </c>
      <c r="AT339" s="246">
        <v>0</v>
      </c>
      <c r="AU339" s="246">
        <v>0</v>
      </c>
      <c r="AV339" s="246">
        <v>0</v>
      </c>
      <c r="AW339" s="246">
        <v>0</v>
      </c>
      <c r="AX339" s="246">
        <v>0</v>
      </c>
      <c r="AY339" s="246">
        <v>0</v>
      </c>
      <c r="AZ339" s="246">
        <v>0</v>
      </c>
      <c r="BA339" s="245">
        <v>0</v>
      </c>
    </row>
    <row r="340" spans="1:53" ht="15">
      <c r="A340" s="253" t="s">
        <v>1997</v>
      </c>
      <c r="B340" s="246">
        <v>0</v>
      </c>
      <c r="C340" s="246">
        <v>0</v>
      </c>
      <c r="D340" s="246">
        <v>0</v>
      </c>
      <c r="E340" s="246">
        <v>0</v>
      </c>
      <c r="F340" s="246">
        <v>0</v>
      </c>
      <c r="G340" s="246">
        <v>0</v>
      </c>
      <c r="H340" s="246">
        <v>0</v>
      </c>
      <c r="I340" s="246">
        <v>0</v>
      </c>
      <c r="J340" s="246">
        <v>0</v>
      </c>
      <c r="K340" s="246">
        <v>0</v>
      </c>
      <c r="L340" s="246">
        <v>0</v>
      </c>
      <c r="M340" s="246">
        <v>0</v>
      </c>
      <c r="N340" s="245">
        <v>0</v>
      </c>
      <c r="O340" s="246">
        <v>0</v>
      </c>
      <c r="P340" s="246">
        <v>0</v>
      </c>
      <c r="Q340" s="246">
        <v>0</v>
      </c>
      <c r="R340" s="246">
        <v>0</v>
      </c>
      <c r="S340" s="246">
        <v>0</v>
      </c>
      <c r="T340" s="246">
        <v>0</v>
      </c>
      <c r="U340" s="246">
        <v>0</v>
      </c>
      <c r="V340" s="246">
        <v>0</v>
      </c>
      <c r="W340" s="246">
        <v>0</v>
      </c>
      <c r="X340" s="246">
        <v>0</v>
      </c>
      <c r="Y340" s="246">
        <v>0</v>
      </c>
      <c r="Z340" s="246">
        <v>0</v>
      </c>
      <c r="AA340" s="245">
        <v>0</v>
      </c>
      <c r="AB340" s="246">
        <v>60417</v>
      </c>
      <c r="AC340" s="246">
        <v>60417</v>
      </c>
      <c r="AD340" s="246">
        <v>60417</v>
      </c>
      <c r="AE340" s="246">
        <v>60417</v>
      </c>
      <c r="AF340" s="246">
        <v>60417</v>
      </c>
      <c r="AG340" s="246">
        <v>60417</v>
      </c>
      <c r="AH340" s="246">
        <v>60417</v>
      </c>
      <c r="AI340" s="246">
        <v>60417</v>
      </c>
      <c r="AJ340" s="246">
        <v>60417</v>
      </c>
      <c r="AK340" s="246">
        <v>60417</v>
      </c>
      <c r="AL340" s="246">
        <v>60417</v>
      </c>
      <c r="AM340" s="246">
        <v>60413</v>
      </c>
      <c r="AN340" s="245">
        <v>725000</v>
      </c>
      <c r="AO340" s="246">
        <v>0</v>
      </c>
      <c r="AP340" s="246">
        <v>0</v>
      </c>
      <c r="AQ340" s="246">
        <v>0</v>
      </c>
      <c r="AR340" s="246">
        <v>0</v>
      </c>
      <c r="AS340" s="246">
        <v>0</v>
      </c>
      <c r="AT340" s="246">
        <v>0</v>
      </c>
      <c r="AU340" s="246">
        <v>0</v>
      </c>
      <c r="AV340" s="246">
        <v>0</v>
      </c>
      <c r="AW340" s="246">
        <v>0</v>
      </c>
      <c r="AX340" s="246">
        <v>0</v>
      </c>
      <c r="AY340" s="246">
        <v>0</v>
      </c>
      <c r="AZ340" s="246">
        <v>0</v>
      </c>
      <c r="BA340" s="245">
        <v>0</v>
      </c>
    </row>
    <row r="341" spans="1:53" ht="15">
      <c r="A341" s="253" t="s">
        <v>1998</v>
      </c>
      <c r="B341" s="246">
        <v>0</v>
      </c>
      <c r="C341" s="246">
        <v>0</v>
      </c>
      <c r="D341" s="246">
        <v>0</v>
      </c>
      <c r="E341" s="246">
        <v>0</v>
      </c>
      <c r="F341" s="246">
        <v>0</v>
      </c>
      <c r="G341" s="246">
        <v>0</v>
      </c>
      <c r="H341" s="246">
        <v>0</v>
      </c>
      <c r="I341" s="246">
        <v>0</v>
      </c>
      <c r="J341" s="246">
        <v>0</v>
      </c>
      <c r="K341" s="246">
        <v>0</v>
      </c>
      <c r="L341" s="246">
        <v>0</v>
      </c>
      <c r="M341" s="246">
        <v>0</v>
      </c>
      <c r="N341" s="245">
        <v>0</v>
      </c>
      <c r="O341" s="246">
        <v>0</v>
      </c>
      <c r="P341" s="246">
        <v>0</v>
      </c>
      <c r="Q341" s="246">
        <v>0</v>
      </c>
      <c r="R341" s="246">
        <v>0</v>
      </c>
      <c r="S341" s="246">
        <v>0</v>
      </c>
      <c r="T341" s="246">
        <v>0</v>
      </c>
      <c r="U341" s="246">
        <v>0</v>
      </c>
      <c r="V341" s="246">
        <v>0</v>
      </c>
      <c r="W341" s="246">
        <v>0</v>
      </c>
      <c r="X341" s="246">
        <v>0</v>
      </c>
      <c r="Y341" s="246">
        <v>0</v>
      </c>
      <c r="Z341" s="246">
        <v>0</v>
      </c>
      <c r="AA341" s="245">
        <v>0</v>
      </c>
      <c r="AB341" s="246">
        <v>0</v>
      </c>
      <c r="AC341" s="246">
        <v>0</v>
      </c>
      <c r="AD341" s="246">
        <v>0</v>
      </c>
      <c r="AE341" s="246">
        <v>0</v>
      </c>
      <c r="AF341" s="246">
        <v>0</v>
      </c>
      <c r="AG341" s="246">
        <v>0</v>
      </c>
      <c r="AH341" s="246">
        <v>0</v>
      </c>
      <c r="AI341" s="246">
        <v>0</v>
      </c>
      <c r="AJ341" s="246">
        <v>0</v>
      </c>
      <c r="AK341" s="246">
        <v>0</v>
      </c>
      <c r="AL341" s="246">
        <v>0</v>
      </c>
      <c r="AM341" s="246">
        <v>0</v>
      </c>
      <c r="AN341" s="245">
        <v>0</v>
      </c>
      <c r="AO341" s="246">
        <v>0</v>
      </c>
      <c r="AP341" s="246">
        <v>0</v>
      </c>
      <c r="AQ341" s="246">
        <v>0</v>
      </c>
      <c r="AR341" s="246">
        <v>0</v>
      </c>
      <c r="AS341" s="246">
        <v>0</v>
      </c>
      <c r="AT341" s="246">
        <v>0</v>
      </c>
      <c r="AU341" s="246">
        <v>0</v>
      </c>
      <c r="AV341" s="246">
        <v>0</v>
      </c>
      <c r="AW341" s="246">
        <v>0</v>
      </c>
      <c r="AX341" s="246">
        <v>0</v>
      </c>
      <c r="AY341" s="246">
        <v>0</v>
      </c>
      <c r="AZ341" s="246">
        <v>0</v>
      </c>
      <c r="BA341" s="245">
        <v>0</v>
      </c>
    </row>
    <row r="342" spans="1:53" ht="15">
      <c r="A342" s="253" t="s">
        <v>1999</v>
      </c>
      <c r="B342" s="246">
        <v>0</v>
      </c>
      <c r="C342" s="246">
        <v>0</v>
      </c>
      <c r="D342" s="246">
        <v>0</v>
      </c>
      <c r="E342" s="246">
        <v>0</v>
      </c>
      <c r="F342" s="246">
        <v>0</v>
      </c>
      <c r="G342" s="246">
        <v>0</v>
      </c>
      <c r="H342" s="246">
        <v>0</v>
      </c>
      <c r="I342" s="246">
        <v>0</v>
      </c>
      <c r="J342" s="246">
        <v>0</v>
      </c>
      <c r="K342" s="246">
        <v>0</v>
      </c>
      <c r="L342" s="246">
        <v>0</v>
      </c>
      <c r="M342" s="246">
        <v>0</v>
      </c>
      <c r="N342" s="245">
        <v>0</v>
      </c>
      <c r="O342" s="246">
        <v>0</v>
      </c>
      <c r="P342" s="246">
        <v>0</v>
      </c>
      <c r="Q342" s="246">
        <v>0</v>
      </c>
      <c r="R342" s="246">
        <v>0</v>
      </c>
      <c r="S342" s="246">
        <v>0</v>
      </c>
      <c r="T342" s="246">
        <v>0</v>
      </c>
      <c r="U342" s="246">
        <v>0</v>
      </c>
      <c r="V342" s="246">
        <v>0</v>
      </c>
      <c r="W342" s="246">
        <v>0</v>
      </c>
      <c r="X342" s="246">
        <v>0</v>
      </c>
      <c r="Y342" s="246">
        <v>0</v>
      </c>
      <c r="Z342" s="246">
        <v>0</v>
      </c>
      <c r="AA342" s="245">
        <v>0</v>
      </c>
      <c r="AB342" s="246">
        <v>11782</v>
      </c>
      <c r="AC342" s="246">
        <v>11782</v>
      </c>
      <c r="AD342" s="246">
        <v>11782</v>
      </c>
      <c r="AE342" s="246">
        <v>11782</v>
      </c>
      <c r="AF342" s="246">
        <v>11782</v>
      </c>
      <c r="AG342" s="246">
        <v>11782</v>
      </c>
      <c r="AH342" s="246">
        <v>11782</v>
      </c>
      <c r="AI342" s="246">
        <v>11782</v>
      </c>
      <c r="AJ342" s="246">
        <v>11782</v>
      </c>
      <c r="AK342" s="246">
        <v>11782</v>
      </c>
      <c r="AL342" s="246">
        <v>11782</v>
      </c>
      <c r="AM342" s="246">
        <v>11782</v>
      </c>
      <c r="AN342" s="245">
        <v>141384</v>
      </c>
      <c r="AO342" s="246">
        <v>0</v>
      </c>
      <c r="AP342" s="246">
        <v>0</v>
      </c>
      <c r="AQ342" s="246">
        <v>0</v>
      </c>
      <c r="AR342" s="246">
        <v>0</v>
      </c>
      <c r="AS342" s="246">
        <v>0</v>
      </c>
      <c r="AT342" s="246">
        <v>0</v>
      </c>
      <c r="AU342" s="246">
        <v>0</v>
      </c>
      <c r="AV342" s="246">
        <v>0</v>
      </c>
      <c r="AW342" s="246">
        <v>0</v>
      </c>
      <c r="AX342" s="246">
        <v>0</v>
      </c>
      <c r="AY342" s="246">
        <v>0</v>
      </c>
      <c r="AZ342" s="246">
        <v>0</v>
      </c>
      <c r="BA342" s="245">
        <v>0</v>
      </c>
    </row>
    <row r="343" spans="1:53" ht="15">
      <c r="A343" s="253" t="s">
        <v>2000</v>
      </c>
      <c r="B343" s="246">
        <v>0</v>
      </c>
      <c r="C343" s="246">
        <v>0</v>
      </c>
      <c r="D343" s="246">
        <v>0</v>
      </c>
      <c r="E343" s="246">
        <v>0</v>
      </c>
      <c r="F343" s="246">
        <v>0</v>
      </c>
      <c r="G343" s="246">
        <v>0</v>
      </c>
      <c r="H343" s="246">
        <v>0</v>
      </c>
      <c r="I343" s="246">
        <v>0</v>
      </c>
      <c r="J343" s="246">
        <v>0</v>
      </c>
      <c r="K343" s="246">
        <v>0</v>
      </c>
      <c r="L343" s="246">
        <v>0</v>
      </c>
      <c r="M343" s="246">
        <v>0</v>
      </c>
      <c r="N343" s="245">
        <v>0</v>
      </c>
      <c r="O343" s="246">
        <v>0</v>
      </c>
      <c r="P343" s="246">
        <v>0</v>
      </c>
      <c r="Q343" s="246">
        <v>0</v>
      </c>
      <c r="R343" s="246">
        <v>0</v>
      </c>
      <c r="S343" s="246">
        <v>0</v>
      </c>
      <c r="T343" s="246">
        <v>0</v>
      </c>
      <c r="U343" s="246">
        <v>0</v>
      </c>
      <c r="V343" s="246">
        <v>0</v>
      </c>
      <c r="W343" s="246">
        <v>0</v>
      </c>
      <c r="X343" s="246">
        <v>0</v>
      </c>
      <c r="Y343" s="246">
        <v>0</v>
      </c>
      <c r="Z343" s="246">
        <v>0</v>
      </c>
      <c r="AA343" s="245">
        <v>0</v>
      </c>
      <c r="AB343" s="246">
        <v>8.33</v>
      </c>
      <c r="AC343" s="246">
        <v>8.33</v>
      </c>
      <c r="AD343" s="246">
        <v>8.33</v>
      </c>
      <c r="AE343" s="246">
        <v>8.33</v>
      </c>
      <c r="AF343" s="246">
        <v>8.33</v>
      </c>
      <c r="AG343" s="246">
        <v>8.33</v>
      </c>
      <c r="AH343" s="246">
        <v>8.33</v>
      </c>
      <c r="AI343" s="246">
        <v>8.33</v>
      </c>
      <c r="AJ343" s="246">
        <v>8.33</v>
      </c>
      <c r="AK343" s="246">
        <v>8.33</v>
      </c>
      <c r="AL343" s="246">
        <v>8.33</v>
      </c>
      <c r="AM343" s="246">
        <v>8.33</v>
      </c>
      <c r="AN343" s="245">
        <v>99.960000000000008</v>
      </c>
      <c r="AO343" s="246">
        <v>75000</v>
      </c>
      <c r="AP343" s="246">
        <v>10000</v>
      </c>
      <c r="AQ343" s="246">
        <v>10000</v>
      </c>
      <c r="AR343" s="246">
        <v>75000</v>
      </c>
      <c r="AS343" s="246">
        <v>10000</v>
      </c>
      <c r="AT343" s="246">
        <v>10000</v>
      </c>
      <c r="AU343" s="246">
        <v>75000</v>
      </c>
      <c r="AV343" s="246">
        <v>10000</v>
      </c>
      <c r="AW343" s="246">
        <v>10000</v>
      </c>
      <c r="AX343" s="246">
        <v>75000</v>
      </c>
      <c r="AY343" s="246">
        <v>10000</v>
      </c>
      <c r="AZ343" s="246">
        <v>10000</v>
      </c>
      <c r="BA343" s="245">
        <v>380000</v>
      </c>
    </row>
    <row r="344" spans="1:53" ht="15">
      <c r="A344" s="253" t="s">
        <v>2001</v>
      </c>
      <c r="B344" s="246">
        <v>0</v>
      </c>
      <c r="C344" s="246">
        <v>0</v>
      </c>
      <c r="D344" s="246">
        <v>0</v>
      </c>
      <c r="E344" s="246">
        <v>0</v>
      </c>
      <c r="F344" s="246">
        <v>0</v>
      </c>
      <c r="G344" s="246">
        <v>0</v>
      </c>
      <c r="H344" s="246">
        <v>0</v>
      </c>
      <c r="I344" s="246">
        <v>0</v>
      </c>
      <c r="J344" s="246">
        <v>0</v>
      </c>
      <c r="K344" s="246">
        <v>0</v>
      </c>
      <c r="L344" s="246">
        <v>0</v>
      </c>
      <c r="M344" s="246">
        <v>0</v>
      </c>
      <c r="N344" s="245">
        <v>0</v>
      </c>
      <c r="O344" s="246">
        <v>0</v>
      </c>
      <c r="P344" s="246">
        <v>0</v>
      </c>
      <c r="Q344" s="246">
        <v>0</v>
      </c>
      <c r="R344" s="246">
        <v>0</v>
      </c>
      <c r="S344" s="246">
        <v>0</v>
      </c>
      <c r="T344" s="246">
        <v>0</v>
      </c>
      <c r="U344" s="246">
        <v>0</v>
      </c>
      <c r="V344" s="246">
        <v>0</v>
      </c>
      <c r="W344" s="246">
        <v>0</v>
      </c>
      <c r="X344" s="246">
        <v>0</v>
      </c>
      <c r="Y344" s="246">
        <v>0</v>
      </c>
      <c r="Z344" s="246">
        <v>0</v>
      </c>
      <c r="AA344" s="245">
        <v>0</v>
      </c>
      <c r="AB344" s="246">
        <v>0</v>
      </c>
      <c r="AC344" s="246">
        <v>0</v>
      </c>
      <c r="AD344" s="246">
        <v>0</v>
      </c>
      <c r="AE344" s="246">
        <v>0</v>
      </c>
      <c r="AF344" s="246">
        <v>0</v>
      </c>
      <c r="AG344" s="246">
        <v>0</v>
      </c>
      <c r="AH344" s="246">
        <v>0</v>
      </c>
      <c r="AI344" s="246">
        <v>0</v>
      </c>
      <c r="AJ344" s="246">
        <v>0</v>
      </c>
      <c r="AK344" s="246">
        <v>0</v>
      </c>
      <c r="AL344" s="246">
        <v>0</v>
      </c>
      <c r="AM344" s="246">
        <v>0</v>
      </c>
      <c r="AN344" s="245">
        <v>0</v>
      </c>
      <c r="AO344" s="246">
        <v>0</v>
      </c>
      <c r="AP344" s="246">
        <v>0</v>
      </c>
      <c r="AQ344" s="246">
        <v>0</v>
      </c>
      <c r="AR344" s="246">
        <v>0</v>
      </c>
      <c r="AS344" s="246">
        <v>0</v>
      </c>
      <c r="AT344" s="246">
        <v>0</v>
      </c>
      <c r="AU344" s="246">
        <v>0</v>
      </c>
      <c r="AV344" s="246">
        <v>0</v>
      </c>
      <c r="AW344" s="246">
        <v>0</v>
      </c>
      <c r="AX344" s="246">
        <v>0</v>
      </c>
      <c r="AY344" s="246">
        <v>0</v>
      </c>
      <c r="AZ344" s="246">
        <v>0</v>
      </c>
      <c r="BA344" s="245">
        <v>0</v>
      </c>
    </row>
    <row r="345" spans="1:53" ht="15">
      <c r="A345" s="253" t="s">
        <v>2002</v>
      </c>
      <c r="B345" s="246">
        <v>0</v>
      </c>
      <c r="C345" s="246">
        <v>0</v>
      </c>
      <c r="D345" s="246">
        <v>0</v>
      </c>
      <c r="E345" s="246">
        <v>0</v>
      </c>
      <c r="F345" s="246">
        <v>0</v>
      </c>
      <c r="G345" s="246">
        <v>0</v>
      </c>
      <c r="H345" s="246">
        <v>0</v>
      </c>
      <c r="I345" s="246">
        <v>0</v>
      </c>
      <c r="J345" s="246">
        <v>0</v>
      </c>
      <c r="K345" s="246">
        <v>0</v>
      </c>
      <c r="L345" s="246">
        <v>0</v>
      </c>
      <c r="M345" s="246">
        <v>0</v>
      </c>
      <c r="N345" s="245">
        <v>0</v>
      </c>
      <c r="O345" s="246">
        <v>0</v>
      </c>
      <c r="P345" s="246">
        <v>0</v>
      </c>
      <c r="Q345" s="246">
        <v>0</v>
      </c>
      <c r="R345" s="246">
        <v>0</v>
      </c>
      <c r="S345" s="246">
        <v>0</v>
      </c>
      <c r="T345" s="246">
        <v>0</v>
      </c>
      <c r="U345" s="246">
        <v>0</v>
      </c>
      <c r="V345" s="246">
        <v>0</v>
      </c>
      <c r="W345" s="246">
        <v>0</v>
      </c>
      <c r="X345" s="246">
        <v>0</v>
      </c>
      <c r="Y345" s="246">
        <v>0</v>
      </c>
      <c r="Z345" s="246">
        <v>0</v>
      </c>
      <c r="AA345" s="245">
        <v>0</v>
      </c>
      <c r="AB345" s="246">
        <v>0</v>
      </c>
      <c r="AC345" s="246">
        <v>0</v>
      </c>
      <c r="AD345" s="246">
        <v>0</v>
      </c>
      <c r="AE345" s="246">
        <v>0</v>
      </c>
      <c r="AF345" s="246">
        <v>0</v>
      </c>
      <c r="AG345" s="246">
        <v>0</v>
      </c>
      <c r="AH345" s="246">
        <v>0</v>
      </c>
      <c r="AI345" s="246">
        <v>0</v>
      </c>
      <c r="AJ345" s="246">
        <v>0</v>
      </c>
      <c r="AK345" s="246">
        <v>0</v>
      </c>
      <c r="AL345" s="246">
        <v>0</v>
      </c>
      <c r="AM345" s="246">
        <v>0</v>
      </c>
      <c r="AN345" s="245">
        <v>0</v>
      </c>
      <c r="AO345" s="246">
        <v>0</v>
      </c>
      <c r="AP345" s="246">
        <v>0</v>
      </c>
      <c r="AQ345" s="246">
        <v>0</v>
      </c>
      <c r="AR345" s="246">
        <v>0</v>
      </c>
      <c r="AS345" s="246">
        <v>0</v>
      </c>
      <c r="AT345" s="246">
        <v>0</v>
      </c>
      <c r="AU345" s="246">
        <v>0</v>
      </c>
      <c r="AV345" s="246">
        <v>0</v>
      </c>
      <c r="AW345" s="246">
        <v>0</v>
      </c>
      <c r="AX345" s="246">
        <v>0</v>
      </c>
      <c r="AY345" s="246">
        <v>0</v>
      </c>
      <c r="AZ345" s="246">
        <v>0</v>
      </c>
      <c r="BA345" s="245">
        <v>0</v>
      </c>
    </row>
    <row r="346" spans="1:53" ht="15">
      <c r="A346" s="253" t="s">
        <v>2003</v>
      </c>
      <c r="B346" s="246">
        <v>0</v>
      </c>
      <c r="C346" s="246">
        <v>0</v>
      </c>
      <c r="D346" s="246">
        <v>0</v>
      </c>
      <c r="E346" s="246">
        <v>0</v>
      </c>
      <c r="F346" s="246">
        <v>0</v>
      </c>
      <c r="G346" s="246">
        <v>0</v>
      </c>
      <c r="H346" s="246">
        <v>0</v>
      </c>
      <c r="I346" s="246">
        <v>0</v>
      </c>
      <c r="J346" s="246">
        <v>0</v>
      </c>
      <c r="K346" s="246">
        <v>0</v>
      </c>
      <c r="L346" s="246">
        <v>0</v>
      </c>
      <c r="M346" s="246">
        <v>0</v>
      </c>
      <c r="N346" s="245">
        <v>0</v>
      </c>
      <c r="O346" s="246">
        <v>0</v>
      </c>
      <c r="P346" s="246">
        <v>0</v>
      </c>
      <c r="Q346" s="246">
        <v>0</v>
      </c>
      <c r="R346" s="246">
        <v>0</v>
      </c>
      <c r="S346" s="246">
        <v>0</v>
      </c>
      <c r="T346" s="246">
        <v>0</v>
      </c>
      <c r="U346" s="246">
        <v>0</v>
      </c>
      <c r="V346" s="246">
        <v>0</v>
      </c>
      <c r="W346" s="246">
        <v>0</v>
      </c>
      <c r="X346" s="246">
        <v>0</v>
      </c>
      <c r="Y346" s="246">
        <v>0</v>
      </c>
      <c r="Z346" s="246">
        <v>0</v>
      </c>
      <c r="AA346" s="245">
        <v>0</v>
      </c>
      <c r="AB346" s="246">
        <v>0</v>
      </c>
      <c r="AC346" s="246">
        <v>0</v>
      </c>
      <c r="AD346" s="246">
        <v>0</v>
      </c>
      <c r="AE346" s="246">
        <v>0</v>
      </c>
      <c r="AF346" s="246">
        <v>0</v>
      </c>
      <c r="AG346" s="246">
        <v>0</v>
      </c>
      <c r="AH346" s="246">
        <v>0</v>
      </c>
      <c r="AI346" s="246">
        <v>0</v>
      </c>
      <c r="AJ346" s="246">
        <v>0</v>
      </c>
      <c r="AK346" s="246">
        <v>0</v>
      </c>
      <c r="AL346" s="246">
        <v>0</v>
      </c>
      <c r="AM346" s="246">
        <v>0</v>
      </c>
      <c r="AN346" s="245">
        <v>0</v>
      </c>
      <c r="AO346" s="246">
        <v>0</v>
      </c>
      <c r="AP346" s="246">
        <v>0</v>
      </c>
      <c r="AQ346" s="246">
        <v>0</v>
      </c>
      <c r="AR346" s="246">
        <v>0</v>
      </c>
      <c r="AS346" s="246">
        <v>0</v>
      </c>
      <c r="AT346" s="246">
        <v>0</v>
      </c>
      <c r="AU346" s="246">
        <v>0</v>
      </c>
      <c r="AV346" s="246">
        <v>0</v>
      </c>
      <c r="AW346" s="246">
        <v>0</v>
      </c>
      <c r="AX346" s="246">
        <v>0</v>
      </c>
      <c r="AY346" s="246">
        <v>0</v>
      </c>
      <c r="AZ346" s="246">
        <v>0</v>
      </c>
      <c r="BA346" s="245">
        <v>0</v>
      </c>
    </row>
    <row r="347" spans="1:53" ht="15">
      <c r="A347" s="253" t="s">
        <v>2004</v>
      </c>
      <c r="B347" s="246">
        <v>0</v>
      </c>
      <c r="C347" s="246">
        <v>0</v>
      </c>
      <c r="D347" s="246">
        <v>0</v>
      </c>
      <c r="E347" s="246">
        <v>0</v>
      </c>
      <c r="F347" s="246">
        <v>0</v>
      </c>
      <c r="G347" s="246">
        <v>0</v>
      </c>
      <c r="H347" s="246">
        <v>0</v>
      </c>
      <c r="I347" s="246">
        <v>0</v>
      </c>
      <c r="J347" s="246">
        <v>0</v>
      </c>
      <c r="K347" s="246">
        <v>0</v>
      </c>
      <c r="L347" s="246">
        <v>0</v>
      </c>
      <c r="M347" s="246">
        <v>0</v>
      </c>
      <c r="N347" s="245">
        <v>0</v>
      </c>
      <c r="O347" s="246">
        <v>0</v>
      </c>
      <c r="P347" s="246">
        <v>0</v>
      </c>
      <c r="Q347" s="246">
        <v>0</v>
      </c>
      <c r="R347" s="246">
        <v>0</v>
      </c>
      <c r="S347" s="246">
        <v>0</v>
      </c>
      <c r="T347" s="246">
        <v>0</v>
      </c>
      <c r="U347" s="246">
        <v>0</v>
      </c>
      <c r="V347" s="246">
        <v>0</v>
      </c>
      <c r="W347" s="246">
        <v>0</v>
      </c>
      <c r="X347" s="246">
        <v>0</v>
      </c>
      <c r="Y347" s="246">
        <v>0</v>
      </c>
      <c r="Z347" s="246">
        <v>0</v>
      </c>
      <c r="AA347" s="245">
        <v>0</v>
      </c>
      <c r="AB347" s="246">
        <v>0</v>
      </c>
      <c r="AC347" s="246">
        <v>35000</v>
      </c>
      <c r="AD347" s="246">
        <v>0</v>
      </c>
      <c r="AE347" s="246">
        <v>0</v>
      </c>
      <c r="AF347" s="246">
        <v>0</v>
      </c>
      <c r="AG347" s="246">
        <v>0</v>
      </c>
      <c r="AH347" s="246">
        <v>0</v>
      </c>
      <c r="AI347" s="246">
        <v>0</v>
      </c>
      <c r="AJ347" s="246">
        <v>0</v>
      </c>
      <c r="AK347" s="246">
        <v>0</v>
      </c>
      <c r="AL347" s="246">
        <v>0</v>
      </c>
      <c r="AM347" s="246">
        <v>0</v>
      </c>
      <c r="AN347" s="245">
        <v>35000</v>
      </c>
      <c r="AO347" s="246">
        <v>0</v>
      </c>
      <c r="AP347" s="246">
        <v>0</v>
      </c>
      <c r="AQ347" s="246">
        <v>0</v>
      </c>
      <c r="AR347" s="246">
        <v>0</v>
      </c>
      <c r="AS347" s="246">
        <v>0</v>
      </c>
      <c r="AT347" s="246">
        <v>0</v>
      </c>
      <c r="AU347" s="246">
        <v>0</v>
      </c>
      <c r="AV347" s="246">
        <v>0</v>
      </c>
      <c r="AW347" s="246">
        <v>0</v>
      </c>
      <c r="AX347" s="246">
        <v>0</v>
      </c>
      <c r="AY347" s="246">
        <v>0</v>
      </c>
      <c r="AZ347" s="246">
        <v>0</v>
      </c>
      <c r="BA347" s="245">
        <v>0</v>
      </c>
    </row>
    <row r="348" spans="1:53" ht="15">
      <c r="A348" s="253" t="s">
        <v>2005</v>
      </c>
      <c r="B348" s="246">
        <v>0</v>
      </c>
      <c r="C348" s="246">
        <v>0</v>
      </c>
      <c r="D348" s="246">
        <v>0</v>
      </c>
      <c r="E348" s="246">
        <v>0</v>
      </c>
      <c r="F348" s="246">
        <v>0</v>
      </c>
      <c r="G348" s="246">
        <v>0</v>
      </c>
      <c r="H348" s="246">
        <v>0</v>
      </c>
      <c r="I348" s="246">
        <v>0</v>
      </c>
      <c r="J348" s="246">
        <v>0</v>
      </c>
      <c r="K348" s="246">
        <v>0</v>
      </c>
      <c r="L348" s="246">
        <v>0</v>
      </c>
      <c r="M348" s="246">
        <v>0</v>
      </c>
      <c r="N348" s="245">
        <v>0</v>
      </c>
      <c r="O348" s="246">
        <v>0</v>
      </c>
      <c r="P348" s="246">
        <v>0</v>
      </c>
      <c r="Q348" s="246">
        <v>0</v>
      </c>
      <c r="R348" s="246">
        <v>0</v>
      </c>
      <c r="S348" s="246">
        <v>0</v>
      </c>
      <c r="T348" s="246">
        <v>0</v>
      </c>
      <c r="U348" s="246">
        <v>0</v>
      </c>
      <c r="V348" s="246">
        <v>0</v>
      </c>
      <c r="W348" s="246">
        <v>0</v>
      </c>
      <c r="X348" s="246">
        <v>0</v>
      </c>
      <c r="Y348" s="246">
        <v>0</v>
      </c>
      <c r="Z348" s="246">
        <v>0</v>
      </c>
      <c r="AA348" s="245">
        <v>0</v>
      </c>
      <c r="AB348" s="246">
        <v>20833</v>
      </c>
      <c r="AC348" s="246">
        <v>20833</v>
      </c>
      <c r="AD348" s="246">
        <v>20833</v>
      </c>
      <c r="AE348" s="246">
        <v>20833</v>
      </c>
      <c r="AF348" s="246">
        <v>20833</v>
      </c>
      <c r="AG348" s="246">
        <v>20833</v>
      </c>
      <c r="AH348" s="246">
        <v>20833</v>
      </c>
      <c r="AI348" s="246">
        <v>20833</v>
      </c>
      <c r="AJ348" s="246">
        <v>20833</v>
      </c>
      <c r="AK348" s="246">
        <v>20833</v>
      </c>
      <c r="AL348" s="246">
        <v>20833</v>
      </c>
      <c r="AM348" s="246">
        <v>20837</v>
      </c>
      <c r="AN348" s="245">
        <v>250000</v>
      </c>
      <c r="AO348" s="246">
        <v>0</v>
      </c>
      <c r="AP348" s="246">
        <v>0</v>
      </c>
      <c r="AQ348" s="246">
        <v>0</v>
      </c>
      <c r="AR348" s="246">
        <v>0</v>
      </c>
      <c r="AS348" s="246">
        <v>0</v>
      </c>
      <c r="AT348" s="246">
        <v>0</v>
      </c>
      <c r="AU348" s="246">
        <v>0</v>
      </c>
      <c r="AV348" s="246">
        <v>0</v>
      </c>
      <c r="AW348" s="246">
        <v>0</v>
      </c>
      <c r="AX348" s="246">
        <v>0</v>
      </c>
      <c r="AY348" s="246">
        <v>0</v>
      </c>
      <c r="AZ348" s="246">
        <v>0</v>
      </c>
      <c r="BA348" s="245">
        <v>0</v>
      </c>
    </row>
    <row r="349" spans="1:53" ht="15">
      <c r="A349" s="253" t="s">
        <v>2006</v>
      </c>
      <c r="B349" s="246">
        <v>0</v>
      </c>
      <c r="C349" s="246">
        <v>0</v>
      </c>
      <c r="D349" s="246">
        <v>0</v>
      </c>
      <c r="E349" s="246">
        <v>0</v>
      </c>
      <c r="F349" s="246">
        <v>0</v>
      </c>
      <c r="G349" s="246">
        <v>0</v>
      </c>
      <c r="H349" s="246">
        <v>0</v>
      </c>
      <c r="I349" s="246">
        <v>0</v>
      </c>
      <c r="J349" s="246">
        <v>0</v>
      </c>
      <c r="K349" s="246">
        <v>0</v>
      </c>
      <c r="L349" s="246">
        <v>0</v>
      </c>
      <c r="M349" s="246">
        <v>0</v>
      </c>
      <c r="N349" s="245">
        <v>0</v>
      </c>
      <c r="O349" s="246">
        <v>0</v>
      </c>
      <c r="P349" s="246">
        <v>0</v>
      </c>
      <c r="Q349" s="246">
        <v>0</v>
      </c>
      <c r="R349" s="246">
        <v>0</v>
      </c>
      <c r="S349" s="246">
        <v>0</v>
      </c>
      <c r="T349" s="246">
        <v>0</v>
      </c>
      <c r="U349" s="246">
        <v>0</v>
      </c>
      <c r="V349" s="246">
        <v>0</v>
      </c>
      <c r="W349" s="246">
        <v>0</v>
      </c>
      <c r="X349" s="246">
        <v>0</v>
      </c>
      <c r="Y349" s="246">
        <v>0</v>
      </c>
      <c r="Z349" s="246">
        <v>0</v>
      </c>
      <c r="AA349" s="245">
        <v>0</v>
      </c>
      <c r="AB349" s="246">
        <v>0</v>
      </c>
      <c r="AC349" s="246">
        <v>0</v>
      </c>
      <c r="AD349" s="246">
        <v>0</v>
      </c>
      <c r="AE349" s="246">
        <v>0</v>
      </c>
      <c r="AF349" s="246">
        <v>0</v>
      </c>
      <c r="AG349" s="246">
        <v>0</v>
      </c>
      <c r="AH349" s="246">
        <v>0</v>
      </c>
      <c r="AI349" s="246">
        <v>0</v>
      </c>
      <c r="AJ349" s="246">
        <v>0</v>
      </c>
      <c r="AK349" s="246">
        <v>0</v>
      </c>
      <c r="AL349" s="246">
        <v>0</v>
      </c>
      <c r="AM349" s="246">
        <v>0</v>
      </c>
      <c r="AN349" s="245">
        <v>0</v>
      </c>
      <c r="AO349" s="246">
        <v>0</v>
      </c>
      <c r="AP349" s="246">
        <v>0</v>
      </c>
      <c r="AQ349" s="246">
        <v>0</v>
      </c>
      <c r="AR349" s="246">
        <v>0</v>
      </c>
      <c r="AS349" s="246">
        <v>0</v>
      </c>
      <c r="AT349" s="246">
        <v>0</v>
      </c>
      <c r="AU349" s="246">
        <v>0</v>
      </c>
      <c r="AV349" s="246">
        <v>0</v>
      </c>
      <c r="AW349" s="246">
        <v>0</v>
      </c>
      <c r="AX349" s="246">
        <v>0</v>
      </c>
      <c r="AY349" s="246">
        <v>0</v>
      </c>
      <c r="AZ349" s="246">
        <v>0</v>
      </c>
      <c r="BA349" s="245">
        <v>0</v>
      </c>
    </row>
    <row r="350" spans="1:53" ht="15">
      <c r="A350" s="253" t="s">
        <v>2007</v>
      </c>
      <c r="B350" s="246">
        <v>0</v>
      </c>
      <c r="C350" s="246">
        <v>0</v>
      </c>
      <c r="D350" s="246">
        <v>0</v>
      </c>
      <c r="E350" s="246">
        <v>0</v>
      </c>
      <c r="F350" s="246">
        <v>0</v>
      </c>
      <c r="G350" s="246">
        <v>0</v>
      </c>
      <c r="H350" s="246">
        <v>0</v>
      </c>
      <c r="I350" s="246">
        <v>0</v>
      </c>
      <c r="J350" s="246">
        <v>0</v>
      </c>
      <c r="K350" s="246">
        <v>0</v>
      </c>
      <c r="L350" s="246">
        <v>0</v>
      </c>
      <c r="M350" s="246">
        <v>0</v>
      </c>
      <c r="N350" s="245">
        <v>0</v>
      </c>
      <c r="O350" s="246">
        <v>0</v>
      </c>
      <c r="P350" s="246">
        <v>0</v>
      </c>
      <c r="Q350" s="246">
        <v>0</v>
      </c>
      <c r="R350" s="246">
        <v>0</v>
      </c>
      <c r="S350" s="246">
        <v>0</v>
      </c>
      <c r="T350" s="246">
        <v>0</v>
      </c>
      <c r="U350" s="246">
        <v>0</v>
      </c>
      <c r="V350" s="246">
        <v>0</v>
      </c>
      <c r="W350" s="246">
        <v>0</v>
      </c>
      <c r="X350" s="246">
        <v>0</v>
      </c>
      <c r="Y350" s="246">
        <v>0</v>
      </c>
      <c r="Z350" s="246">
        <v>0</v>
      </c>
      <c r="AA350" s="245">
        <v>0</v>
      </c>
      <c r="AB350" s="246">
        <v>0</v>
      </c>
      <c r="AC350" s="246">
        <v>0</v>
      </c>
      <c r="AD350" s="246">
        <v>0</v>
      </c>
      <c r="AE350" s="246">
        <v>0</v>
      </c>
      <c r="AF350" s="246">
        <v>0</v>
      </c>
      <c r="AG350" s="246">
        <v>0</v>
      </c>
      <c r="AH350" s="246">
        <v>0</v>
      </c>
      <c r="AI350" s="246">
        <v>0</v>
      </c>
      <c r="AJ350" s="246">
        <v>0</v>
      </c>
      <c r="AK350" s="246">
        <v>0</v>
      </c>
      <c r="AL350" s="246">
        <v>0</v>
      </c>
      <c r="AM350" s="246">
        <v>0</v>
      </c>
      <c r="AN350" s="245">
        <v>0</v>
      </c>
      <c r="AO350" s="246">
        <v>0</v>
      </c>
      <c r="AP350" s="246">
        <v>0</v>
      </c>
      <c r="AQ350" s="246">
        <v>0</v>
      </c>
      <c r="AR350" s="246">
        <v>0</v>
      </c>
      <c r="AS350" s="246">
        <v>0</v>
      </c>
      <c r="AT350" s="246">
        <v>0</v>
      </c>
      <c r="AU350" s="246">
        <v>0</v>
      </c>
      <c r="AV350" s="246">
        <v>0</v>
      </c>
      <c r="AW350" s="246">
        <v>0</v>
      </c>
      <c r="AX350" s="246">
        <v>0</v>
      </c>
      <c r="AY350" s="246">
        <v>0</v>
      </c>
      <c r="AZ350" s="246">
        <v>0</v>
      </c>
      <c r="BA350" s="245">
        <v>0</v>
      </c>
    </row>
    <row r="351" spans="1:53" ht="15">
      <c r="A351" s="253" t="s">
        <v>2008</v>
      </c>
      <c r="B351" s="246">
        <v>0</v>
      </c>
      <c r="C351" s="246">
        <v>0</v>
      </c>
      <c r="D351" s="246">
        <v>0</v>
      </c>
      <c r="E351" s="246">
        <v>0</v>
      </c>
      <c r="F351" s="246">
        <v>0</v>
      </c>
      <c r="G351" s="246">
        <v>0</v>
      </c>
      <c r="H351" s="246">
        <v>0</v>
      </c>
      <c r="I351" s="246">
        <v>0</v>
      </c>
      <c r="J351" s="246">
        <v>0</v>
      </c>
      <c r="K351" s="246">
        <v>0</v>
      </c>
      <c r="L351" s="246">
        <v>0</v>
      </c>
      <c r="M351" s="246">
        <v>0</v>
      </c>
      <c r="N351" s="245">
        <v>0</v>
      </c>
      <c r="O351" s="246">
        <v>0</v>
      </c>
      <c r="P351" s="246">
        <v>0</v>
      </c>
      <c r="Q351" s="246">
        <v>0</v>
      </c>
      <c r="R351" s="246">
        <v>0</v>
      </c>
      <c r="S351" s="246">
        <v>0</v>
      </c>
      <c r="T351" s="246">
        <v>0</v>
      </c>
      <c r="U351" s="246">
        <v>0</v>
      </c>
      <c r="V351" s="246">
        <v>0</v>
      </c>
      <c r="W351" s="246">
        <v>0</v>
      </c>
      <c r="X351" s="246">
        <v>0</v>
      </c>
      <c r="Y351" s="246">
        <v>0</v>
      </c>
      <c r="Z351" s="246">
        <v>0</v>
      </c>
      <c r="AA351" s="245">
        <v>0</v>
      </c>
      <c r="AB351" s="246">
        <v>0</v>
      </c>
      <c r="AC351" s="246">
        <v>0</v>
      </c>
      <c r="AD351" s="246">
        <v>0</v>
      </c>
      <c r="AE351" s="246">
        <v>0</v>
      </c>
      <c r="AF351" s="246">
        <v>0</v>
      </c>
      <c r="AG351" s="246">
        <v>0</v>
      </c>
      <c r="AH351" s="246">
        <v>0</v>
      </c>
      <c r="AI351" s="246">
        <v>0</v>
      </c>
      <c r="AJ351" s="246">
        <v>0</v>
      </c>
      <c r="AK351" s="246">
        <v>0</v>
      </c>
      <c r="AL351" s="246">
        <v>0</v>
      </c>
      <c r="AM351" s="246">
        <v>0</v>
      </c>
      <c r="AN351" s="245">
        <v>0</v>
      </c>
      <c r="AO351" s="246">
        <v>0</v>
      </c>
      <c r="AP351" s="246">
        <v>0</v>
      </c>
      <c r="AQ351" s="246">
        <v>0</v>
      </c>
      <c r="AR351" s="246">
        <v>0</v>
      </c>
      <c r="AS351" s="246">
        <v>0</v>
      </c>
      <c r="AT351" s="246">
        <v>0</v>
      </c>
      <c r="AU351" s="246">
        <v>0</v>
      </c>
      <c r="AV351" s="246">
        <v>0</v>
      </c>
      <c r="AW351" s="246">
        <v>0</v>
      </c>
      <c r="AX351" s="246">
        <v>0</v>
      </c>
      <c r="AY351" s="246">
        <v>0</v>
      </c>
      <c r="AZ351" s="246">
        <v>0</v>
      </c>
      <c r="BA351" s="245">
        <v>0</v>
      </c>
    </row>
    <row r="352" spans="1:53" ht="15">
      <c r="A352" s="253" t="s">
        <v>2009</v>
      </c>
      <c r="B352" s="246">
        <v>0</v>
      </c>
      <c r="C352" s="246">
        <v>0</v>
      </c>
      <c r="D352" s="246">
        <v>0</v>
      </c>
      <c r="E352" s="246">
        <v>0</v>
      </c>
      <c r="F352" s="246">
        <v>0</v>
      </c>
      <c r="G352" s="246">
        <v>0</v>
      </c>
      <c r="H352" s="246">
        <v>0</v>
      </c>
      <c r="I352" s="246">
        <v>0</v>
      </c>
      <c r="J352" s="246">
        <v>0</v>
      </c>
      <c r="K352" s="246">
        <v>0</v>
      </c>
      <c r="L352" s="246">
        <v>0</v>
      </c>
      <c r="M352" s="246">
        <v>0</v>
      </c>
      <c r="N352" s="245">
        <v>0</v>
      </c>
      <c r="O352" s="246">
        <v>0</v>
      </c>
      <c r="P352" s="246">
        <v>0</v>
      </c>
      <c r="Q352" s="246">
        <v>0</v>
      </c>
      <c r="R352" s="246">
        <v>0</v>
      </c>
      <c r="S352" s="246">
        <v>0</v>
      </c>
      <c r="T352" s="246">
        <v>0</v>
      </c>
      <c r="U352" s="246">
        <v>0</v>
      </c>
      <c r="V352" s="246">
        <v>0</v>
      </c>
      <c r="W352" s="246">
        <v>0</v>
      </c>
      <c r="X352" s="246">
        <v>0</v>
      </c>
      <c r="Y352" s="246">
        <v>0</v>
      </c>
      <c r="Z352" s="246">
        <v>0</v>
      </c>
      <c r="AA352" s="245">
        <v>0</v>
      </c>
      <c r="AB352" s="246">
        <v>1800</v>
      </c>
      <c r="AC352" s="246">
        <v>53000</v>
      </c>
      <c r="AD352" s="246">
        <v>53100</v>
      </c>
      <c r="AE352" s="246">
        <v>1800</v>
      </c>
      <c r="AF352" s="246">
        <v>0</v>
      </c>
      <c r="AG352" s="246">
        <v>0</v>
      </c>
      <c r="AH352" s="246">
        <v>1800</v>
      </c>
      <c r="AI352" s="246">
        <v>0</v>
      </c>
      <c r="AJ352" s="246">
        <v>0</v>
      </c>
      <c r="AK352" s="246">
        <v>1800</v>
      </c>
      <c r="AL352" s="246">
        <v>0</v>
      </c>
      <c r="AM352" s="246">
        <v>2700</v>
      </c>
      <c r="AN352" s="245">
        <v>116000</v>
      </c>
      <c r="AO352" s="246">
        <v>0</v>
      </c>
      <c r="AP352" s="246">
        <v>0</v>
      </c>
      <c r="AQ352" s="246">
        <v>0</v>
      </c>
      <c r="AR352" s="246">
        <v>0</v>
      </c>
      <c r="AS352" s="246">
        <v>0</v>
      </c>
      <c r="AT352" s="246">
        <v>0</v>
      </c>
      <c r="AU352" s="246">
        <v>0</v>
      </c>
      <c r="AV352" s="246">
        <v>0</v>
      </c>
      <c r="AW352" s="246">
        <v>0</v>
      </c>
      <c r="AX352" s="246">
        <v>0</v>
      </c>
      <c r="AY352" s="246">
        <v>0</v>
      </c>
      <c r="AZ352" s="246">
        <v>0</v>
      </c>
      <c r="BA352" s="245">
        <v>0</v>
      </c>
    </row>
    <row r="353" spans="1:53" ht="15">
      <c r="A353" s="253" t="s">
        <v>2010</v>
      </c>
      <c r="B353" s="246">
        <v>0</v>
      </c>
      <c r="C353" s="246">
        <v>0</v>
      </c>
      <c r="D353" s="246">
        <v>0</v>
      </c>
      <c r="E353" s="246">
        <v>0</v>
      </c>
      <c r="F353" s="246">
        <v>0</v>
      </c>
      <c r="G353" s="246">
        <v>0</v>
      </c>
      <c r="H353" s="246">
        <v>0</v>
      </c>
      <c r="I353" s="246">
        <v>0</v>
      </c>
      <c r="J353" s="246">
        <v>0</v>
      </c>
      <c r="K353" s="246">
        <v>0</v>
      </c>
      <c r="L353" s="246">
        <v>0</v>
      </c>
      <c r="M353" s="246">
        <v>0</v>
      </c>
      <c r="N353" s="245">
        <v>0</v>
      </c>
      <c r="O353" s="246">
        <v>0</v>
      </c>
      <c r="P353" s="246">
        <v>0</v>
      </c>
      <c r="Q353" s="246">
        <v>0</v>
      </c>
      <c r="R353" s="246">
        <v>0</v>
      </c>
      <c r="S353" s="246">
        <v>0</v>
      </c>
      <c r="T353" s="246">
        <v>0</v>
      </c>
      <c r="U353" s="246">
        <v>0</v>
      </c>
      <c r="V353" s="246">
        <v>0</v>
      </c>
      <c r="W353" s="246">
        <v>0</v>
      </c>
      <c r="X353" s="246">
        <v>0</v>
      </c>
      <c r="Y353" s="246">
        <v>0</v>
      </c>
      <c r="Z353" s="246">
        <v>0</v>
      </c>
      <c r="AA353" s="245">
        <v>0</v>
      </c>
      <c r="AB353" s="246">
        <v>1834</v>
      </c>
      <c r="AC353" s="246">
        <v>1834</v>
      </c>
      <c r="AD353" s="246">
        <v>1834</v>
      </c>
      <c r="AE353" s="246">
        <v>1834</v>
      </c>
      <c r="AF353" s="246">
        <v>1834</v>
      </c>
      <c r="AG353" s="246">
        <v>1834</v>
      </c>
      <c r="AH353" s="246">
        <v>1834</v>
      </c>
      <c r="AI353" s="246">
        <v>1834</v>
      </c>
      <c r="AJ353" s="246">
        <v>1834</v>
      </c>
      <c r="AK353" s="246">
        <v>1834</v>
      </c>
      <c r="AL353" s="246">
        <v>1834</v>
      </c>
      <c r="AM353" s="246">
        <v>1830</v>
      </c>
      <c r="AN353" s="245">
        <v>22004</v>
      </c>
      <c r="AO353" s="246">
        <v>0</v>
      </c>
      <c r="AP353" s="246">
        <v>0</v>
      </c>
      <c r="AQ353" s="246">
        <v>0</v>
      </c>
      <c r="AR353" s="246">
        <v>0</v>
      </c>
      <c r="AS353" s="246">
        <v>0</v>
      </c>
      <c r="AT353" s="246">
        <v>0</v>
      </c>
      <c r="AU353" s="246">
        <v>0</v>
      </c>
      <c r="AV353" s="246">
        <v>0</v>
      </c>
      <c r="AW353" s="246">
        <v>0</v>
      </c>
      <c r="AX353" s="246">
        <v>0</v>
      </c>
      <c r="AY353" s="246">
        <v>0</v>
      </c>
      <c r="AZ353" s="246">
        <v>0</v>
      </c>
      <c r="BA353" s="245">
        <v>0</v>
      </c>
    </row>
    <row r="354" spans="1:53" ht="15">
      <c r="A354" s="253" t="s">
        <v>2011</v>
      </c>
      <c r="B354" s="246">
        <v>0</v>
      </c>
      <c r="C354" s="246">
        <v>0</v>
      </c>
      <c r="D354" s="246">
        <v>0</v>
      </c>
      <c r="E354" s="246">
        <v>0</v>
      </c>
      <c r="F354" s="246">
        <v>0</v>
      </c>
      <c r="G354" s="246">
        <v>0</v>
      </c>
      <c r="H354" s="246">
        <v>0</v>
      </c>
      <c r="I354" s="246">
        <v>0</v>
      </c>
      <c r="J354" s="246">
        <v>0</v>
      </c>
      <c r="K354" s="246">
        <v>0</v>
      </c>
      <c r="L354" s="246">
        <v>0</v>
      </c>
      <c r="M354" s="246">
        <v>0</v>
      </c>
      <c r="N354" s="245">
        <v>0</v>
      </c>
      <c r="O354" s="246">
        <v>0</v>
      </c>
      <c r="P354" s="246">
        <v>0</v>
      </c>
      <c r="Q354" s="246">
        <v>0</v>
      </c>
      <c r="R354" s="246">
        <v>0</v>
      </c>
      <c r="S354" s="246">
        <v>0</v>
      </c>
      <c r="T354" s="246">
        <v>0</v>
      </c>
      <c r="U354" s="246">
        <v>0</v>
      </c>
      <c r="V354" s="246">
        <v>0</v>
      </c>
      <c r="W354" s="246">
        <v>0</v>
      </c>
      <c r="X354" s="246">
        <v>0</v>
      </c>
      <c r="Y354" s="246">
        <v>0</v>
      </c>
      <c r="Z354" s="246">
        <v>0</v>
      </c>
      <c r="AA354" s="245">
        <v>0</v>
      </c>
      <c r="AB354" s="246">
        <v>0</v>
      </c>
      <c r="AC354" s="246">
        <v>0</v>
      </c>
      <c r="AD354" s="246">
        <v>0</v>
      </c>
      <c r="AE354" s="246">
        <v>0</v>
      </c>
      <c r="AF354" s="246">
        <v>0</v>
      </c>
      <c r="AG354" s="246">
        <v>0</v>
      </c>
      <c r="AH354" s="246">
        <v>0</v>
      </c>
      <c r="AI354" s="246">
        <v>0</v>
      </c>
      <c r="AJ354" s="246">
        <v>0</v>
      </c>
      <c r="AK354" s="246">
        <v>0</v>
      </c>
      <c r="AL354" s="246">
        <v>0</v>
      </c>
      <c r="AM354" s="246">
        <v>0</v>
      </c>
      <c r="AN354" s="245">
        <v>0</v>
      </c>
      <c r="AO354" s="246">
        <v>0</v>
      </c>
      <c r="AP354" s="246">
        <v>0</v>
      </c>
      <c r="AQ354" s="246">
        <v>0</v>
      </c>
      <c r="AR354" s="246">
        <v>0</v>
      </c>
      <c r="AS354" s="246">
        <v>0</v>
      </c>
      <c r="AT354" s="246">
        <v>0</v>
      </c>
      <c r="AU354" s="246">
        <v>0</v>
      </c>
      <c r="AV354" s="246">
        <v>0</v>
      </c>
      <c r="AW354" s="246">
        <v>0</v>
      </c>
      <c r="AX354" s="246">
        <v>0</v>
      </c>
      <c r="AY354" s="246">
        <v>0</v>
      </c>
      <c r="AZ354" s="246">
        <v>0</v>
      </c>
      <c r="BA354" s="245">
        <v>0</v>
      </c>
    </row>
    <row r="355" spans="1:53" ht="15">
      <c r="A355" s="253" t="s">
        <v>2012</v>
      </c>
      <c r="B355" s="246">
        <v>0</v>
      </c>
      <c r="C355" s="246">
        <v>0</v>
      </c>
      <c r="D355" s="246">
        <v>0</v>
      </c>
      <c r="E355" s="246">
        <v>0</v>
      </c>
      <c r="F355" s="246">
        <v>0</v>
      </c>
      <c r="G355" s="246">
        <v>0</v>
      </c>
      <c r="H355" s="246">
        <v>0</v>
      </c>
      <c r="I355" s="246">
        <v>0</v>
      </c>
      <c r="J355" s="246">
        <v>0</v>
      </c>
      <c r="K355" s="246">
        <v>0</v>
      </c>
      <c r="L355" s="246">
        <v>0</v>
      </c>
      <c r="M355" s="246">
        <v>0</v>
      </c>
      <c r="N355" s="245">
        <v>0</v>
      </c>
      <c r="O355" s="246">
        <v>0</v>
      </c>
      <c r="P355" s="246">
        <v>0</v>
      </c>
      <c r="Q355" s="246">
        <v>0</v>
      </c>
      <c r="R355" s="246">
        <v>0</v>
      </c>
      <c r="S355" s="246">
        <v>0</v>
      </c>
      <c r="T355" s="246">
        <v>0</v>
      </c>
      <c r="U355" s="246">
        <v>0</v>
      </c>
      <c r="V355" s="246">
        <v>0</v>
      </c>
      <c r="W355" s="246">
        <v>0</v>
      </c>
      <c r="X355" s="246">
        <v>0</v>
      </c>
      <c r="Y355" s="246">
        <v>0</v>
      </c>
      <c r="Z355" s="246">
        <v>0</v>
      </c>
      <c r="AA355" s="245">
        <v>0</v>
      </c>
      <c r="AB355" s="246">
        <v>0</v>
      </c>
      <c r="AC355" s="246">
        <v>0</v>
      </c>
      <c r="AD355" s="246">
        <v>0</v>
      </c>
      <c r="AE355" s="246">
        <v>0</v>
      </c>
      <c r="AF355" s="246">
        <v>0</v>
      </c>
      <c r="AG355" s="246">
        <v>0</v>
      </c>
      <c r="AH355" s="246">
        <v>0</v>
      </c>
      <c r="AI355" s="246">
        <v>0</v>
      </c>
      <c r="AJ355" s="246">
        <v>0</v>
      </c>
      <c r="AK355" s="246">
        <v>0</v>
      </c>
      <c r="AL355" s="246">
        <v>0</v>
      </c>
      <c r="AM355" s="246">
        <v>0</v>
      </c>
      <c r="AN355" s="245">
        <v>0</v>
      </c>
      <c r="AO355" s="246">
        <v>0</v>
      </c>
      <c r="AP355" s="246">
        <v>0</v>
      </c>
      <c r="AQ355" s="246">
        <v>0</v>
      </c>
      <c r="AR355" s="246">
        <v>0</v>
      </c>
      <c r="AS355" s="246">
        <v>0</v>
      </c>
      <c r="AT355" s="246">
        <v>0</v>
      </c>
      <c r="AU355" s="246">
        <v>0</v>
      </c>
      <c r="AV355" s="246">
        <v>0</v>
      </c>
      <c r="AW355" s="246">
        <v>0</v>
      </c>
      <c r="AX355" s="246">
        <v>0</v>
      </c>
      <c r="AY355" s="246">
        <v>0</v>
      </c>
      <c r="AZ355" s="246">
        <v>0</v>
      </c>
      <c r="BA355" s="245">
        <v>0</v>
      </c>
    </row>
    <row r="356" spans="1:53" ht="15">
      <c r="A356" s="252" t="s">
        <v>330</v>
      </c>
      <c r="B356" s="249">
        <v>0</v>
      </c>
      <c r="C356" s="249">
        <v>0</v>
      </c>
      <c r="D356" s="249">
        <v>0</v>
      </c>
      <c r="E356" s="249">
        <v>0</v>
      </c>
      <c r="F356" s="249">
        <v>0</v>
      </c>
      <c r="G356" s="249">
        <v>0</v>
      </c>
      <c r="H356" s="249">
        <v>0</v>
      </c>
      <c r="I356" s="249">
        <v>0</v>
      </c>
      <c r="J356" s="249">
        <v>0</v>
      </c>
      <c r="K356" s="249">
        <v>0</v>
      </c>
      <c r="L356" s="249">
        <v>0</v>
      </c>
      <c r="M356" s="249">
        <v>0</v>
      </c>
      <c r="N356" s="248">
        <v>0</v>
      </c>
      <c r="O356" s="249">
        <v>0</v>
      </c>
      <c r="P356" s="249">
        <v>0</v>
      </c>
      <c r="Q356" s="249">
        <v>0</v>
      </c>
      <c r="R356" s="249">
        <v>0</v>
      </c>
      <c r="S356" s="249">
        <v>0</v>
      </c>
      <c r="T356" s="249">
        <v>0</v>
      </c>
      <c r="U356" s="249">
        <v>0</v>
      </c>
      <c r="V356" s="249">
        <v>0</v>
      </c>
      <c r="W356" s="249">
        <v>0</v>
      </c>
      <c r="X356" s="249">
        <v>0</v>
      </c>
      <c r="Y356" s="249">
        <v>0</v>
      </c>
      <c r="Z356" s="249">
        <v>0</v>
      </c>
      <c r="AA356" s="248">
        <v>0</v>
      </c>
      <c r="AB356" s="249">
        <v>934840.33000000007</v>
      </c>
      <c r="AC356" s="249">
        <v>251040.33000000002</v>
      </c>
      <c r="AD356" s="249">
        <v>187390.33000000002</v>
      </c>
      <c r="AE356" s="249">
        <v>930840.33</v>
      </c>
      <c r="AF356" s="249">
        <v>259040.33000000002</v>
      </c>
      <c r="AG356" s="249">
        <v>1730290.33</v>
      </c>
      <c r="AH356" s="249">
        <v>834840.33000000007</v>
      </c>
      <c r="AI356" s="249">
        <v>163040.33000000002</v>
      </c>
      <c r="AJ356" s="249">
        <v>134290.33000000002</v>
      </c>
      <c r="AK356" s="249">
        <v>939840.33</v>
      </c>
      <c r="AL356" s="249">
        <v>163040.33000000002</v>
      </c>
      <c r="AM356" s="249">
        <v>186994.33000000002</v>
      </c>
      <c r="AN356" s="248">
        <v>6715487.96</v>
      </c>
      <c r="AO356" s="249">
        <v>75000</v>
      </c>
      <c r="AP356" s="249">
        <v>10000</v>
      </c>
      <c r="AQ356" s="249">
        <v>10000</v>
      </c>
      <c r="AR356" s="249">
        <v>75000</v>
      </c>
      <c r="AS356" s="249">
        <v>10000</v>
      </c>
      <c r="AT356" s="249">
        <v>10000</v>
      </c>
      <c r="AU356" s="249">
        <v>75000</v>
      </c>
      <c r="AV356" s="249">
        <v>10000</v>
      </c>
      <c r="AW356" s="249">
        <v>10000</v>
      </c>
      <c r="AX356" s="249">
        <v>75000</v>
      </c>
      <c r="AY356" s="249">
        <v>10000</v>
      </c>
      <c r="AZ356" s="249">
        <v>10000</v>
      </c>
      <c r="BA356" s="248">
        <v>380000</v>
      </c>
    </row>
    <row r="357" spans="1:53" ht="15">
      <c r="A357" s="253" t="s">
        <v>2013</v>
      </c>
      <c r="B357" s="246">
        <v>330</v>
      </c>
      <c r="C357" s="246">
        <v>328</v>
      </c>
      <c r="D357" s="246">
        <v>552</v>
      </c>
      <c r="E357" s="246">
        <v>330.01</v>
      </c>
      <c r="F357" s="246">
        <v>328.02</v>
      </c>
      <c r="G357" s="246">
        <v>2752</v>
      </c>
      <c r="H357" s="246">
        <v>328.02</v>
      </c>
      <c r="I357" s="246">
        <v>331.22</v>
      </c>
      <c r="J357" s="246">
        <v>552.01</v>
      </c>
      <c r="K357" s="246">
        <v>328.02</v>
      </c>
      <c r="L357" s="246">
        <v>328.02</v>
      </c>
      <c r="M357" s="246">
        <v>2768.8</v>
      </c>
      <c r="N357" s="245">
        <v>9256.1200000000008</v>
      </c>
      <c r="O357" s="246">
        <v>69.75</v>
      </c>
      <c r="P357" s="246">
        <v>46.75</v>
      </c>
      <c r="Q357" s="246">
        <v>49</v>
      </c>
      <c r="R357" s="246">
        <v>419.75</v>
      </c>
      <c r="S357" s="246">
        <v>171.75</v>
      </c>
      <c r="T357" s="246">
        <v>728</v>
      </c>
      <c r="U357" s="246">
        <v>275.75</v>
      </c>
      <c r="V357" s="246">
        <v>800.55</v>
      </c>
      <c r="W357" s="246">
        <v>49</v>
      </c>
      <c r="X357" s="246">
        <v>46.75</v>
      </c>
      <c r="Y357" s="246">
        <v>704.75</v>
      </c>
      <c r="Z357" s="246">
        <v>592.20000000000005</v>
      </c>
      <c r="AA357" s="245">
        <v>3954</v>
      </c>
      <c r="AB357" s="246">
        <v>78279.929999999993</v>
      </c>
      <c r="AC357" s="246">
        <v>21387.93</v>
      </c>
      <c r="AD357" s="246">
        <v>23063.93</v>
      </c>
      <c r="AE357" s="246">
        <v>102325.93</v>
      </c>
      <c r="AF357" s="246">
        <v>20377.93</v>
      </c>
      <c r="AG357" s="246">
        <v>20467.93</v>
      </c>
      <c r="AH357" s="246">
        <v>74180.929999999993</v>
      </c>
      <c r="AI357" s="246">
        <v>62657.929999999993</v>
      </c>
      <c r="AJ357" s="246">
        <v>31802.93</v>
      </c>
      <c r="AK357" s="246">
        <v>73952.929999999993</v>
      </c>
      <c r="AL357" s="246">
        <v>19633.93</v>
      </c>
      <c r="AM357" s="246">
        <v>120367.93</v>
      </c>
      <c r="AN357" s="245">
        <v>648500.16</v>
      </c>
      <c r="AO357" s="246">
        <v>375</v>
      </c>
      <c r="AP357" s="246">
        <v>7242</v>
      </c>
      <c r="AQ357" s="246">
        <v>125</v>
      </c>
      <c r="AR357" s="246">
        <v>175</v>
      </c>
      <c r="AS357" s="246">
        <v>0</v>
      </c>
      <c r="AT357" s="246">
        <v>400</v>
      </c>
      <c r="AU357" s="246">
        <v>250</v>
      </c>
      <c r="AV357" s="246">
        <v>0</v>
      </c>
      <c r="AW357" s="246">
        <v>125</v>
      </c>
      <c r="AX357" s="246">
        <v>175</v>
      </c>
      <c r="AY357" s="246">
        <v>200</v>
      </c>
      <c r="AZ357" s="246">
        <v>125</v>
      </c>
      <c r="BA357" s="245">
        <v>9192</v>
      </c>
    </row>
    <row r="358" spans="1:53" ht="15">
      <c r="A358" s="253" t="s">
        <v>2014</v>
      </c>
      <c r="B358" s="246">
        <v>0</v>
      </c>
      <c r="C358" s="246">
        <v>0</v>
      </c>
      <c r="D358" s="246">
        <v>0</v>
      </c>
      <c r="E358" s="246">
        <v>0</v>
      </c>
      <c r="F358" s="246">
        <v>0</v>
      </c>
      <c r="G358" s="246">
        <v>0</v>
      </c>
      <c r="H358" s="246">
        <v>0</v>
      </c>
      <c r="I358" s="246">
        <v>0</v>
      </c>
      <c r="J358" s="246">
        <v>0</v>
      </c>
      <c r="K358" s="246">
        <v>0</v>
      </c>
      <c r="L358" s="246">
        <v>0</v>
      </c>
      <c r="M358" s="246">
        <v>0</v>
      </c>
      <c r="N358" s="245">
        <v>0</v>
      </c>
      <c r="O358" s="246">
        <v>0</v>
      </c>
      <c r="P358" s="246">
        <v>0</v>
      </c>
      <c r="Q358" s="246">
        <v>200</v>
      </c>
      <c r="R358" s="246">
        <v>0</v>
      </c>
      <c r="S358" s="246">
        <v>0</v>
      </c>
      <c r="T358" s="246">
        <v>50</v>
      </c>
      <c r="U358" s="246">
        <v>0</v>
      </c>
      <c r="V358" s="246">
        <v>0</v>
      </c>
      <c r="W358" s="246">
        <v>0</v>
      </c>
      <c r="X358" s="246">
        <v>0</v>
      </c>
      <c r="Y358" s="246">
        <v>0</v>
      </c>
      <c r="Z358" s="246">
        <v>0</v>
      </c>
      <c r="AA358" s="245">
        <v>250</v>
      </c>
      <c r="AB358" s="246">
        <v>0</v>
      </c>
      <c r="AC358" s="246">
        <v>0</v>
      </c>
      <c r="AD358" s="246">
        <v>0</v>
      </c>
      <c r="AE358" s="246">
        <v>0</v>
      </c>
      <c r="AF358" s="246">
        <v>0</v>
      </c>
      <c r="AG358" s="246">
        <v>0</v>
      </c>
      <c r="AH358" s="246">
        <v>0</v>
      </c>
      <c r="AI358" s="246">
        <v>0</v>
      </c>
      <c r="AJ358" s="246">
        <v>200</v>
      </c>
      <c r="AK358" s="246">
        <v>0</v>
      </c>
      <c r="AL358" s="246">
        <v>0</v>
      </c>
      <c r="AM358" s="246">
        <v>0</v>
      </c>
      <c r="AN358" s="245">
        <v>200</v>
      </c>
      <c r="AO358" s="246">
        <v>208</v>
      </c>
      <c r="AP358" s="246">
        <v>208</v>
      </c>
      <c r="AQ358" s="246">
        <v>208</v>
      </c>
      <c r="AR358" s="246">
        <v>208</v>
      </c>
      <c r="AS358" s="246">
        <v>208</v>
      </c>
      <c r="AT358" s="246">
        <v>208</v>
      </c>
      <c r="AU358" s="246">
        <v>208</v>
      </c>
      <c r="AV358" s="246">
        <v>208</v>
      </c>
      <c r="AW358" s="246">
        <v>208</v>
      </c>
      <c r="AX358" s="246">
        <v>208</v>
      </c>
      <c r="AY358" s="246">
        <v>208</v>
      </c>
      <c r="AZ358" s="246">
        <v>212</v>
      </c>
      <c r="BA358" s="245">
        <v>2500</v>
      </c>
    </row>
    <row r="359" spans="1:53" ht="15">
      <c r="A359" s="253" t="s">
        <v>2015</v>
      </c>
      <c r="B359" s="246">
        <v>4.9980000000000002</v>
      </c>
      <c r="C359" s="246">
        <v>4.9980000000000002</v>
      </c>
      <c r="D359" s="246">
        <v>220.99799999999999</v>
      </c>
      <c r="E359" s="246">
        <v>4.9980000000000002</v>
      </c>
      <c r="F359" s="246">
        <v>5.008</v>
      </c>
      <c r="G359" s="246">
        <v>71.00800000000001</v>
      </c>
      <c r="H359" s="246">
        <v>5.008</v>
      </c>
      <c r="I359" s="246">
        <v>5.008</v>
      </c>
      <c r="J359" s="246">
        <v>71.00800000000001</v>
      </c>
      <c r="K359" s="246">
        <v>4.9980000000000002</v>
      </c>
      <c r="L359" s="246">
        <v>5.008</v>
      </c>
      <c r="M359" s="246">
        <v>71.00800000000001</v>
      </c>
      <c r="N359" s="245">
        <v>474.04600000000005</v>
      </c>
      <c r="O359" s="246">
        <v>10000.416499999999</v>
      </c>
      <c r="P359" s="246">
        <v>0.41650000000000004</v>
      </c>
      <c r="Q359" s="246">
        <v>1.9165000000000001</v>
      </c>
      <c r="R359" s="246">
        <v>0.41650000000000004</v>
      </c>
      <c r="S359" s="246">
        <v>0.41650000000000004</v>
      </c>
      <c r="T359" s="246">
        <v>1.9165000000000001</v>
      </c>
      <c r="U359" s="246">
        <v>0.41650000000000004</v>
      </c>
      <c r="V359" s="246">
        <v>0.41650000000000004</v>
      </c>
      <c r="W359" s="246">
        <v>1.9165000000000001</v>
      </c>
      <c r="X359" s="246">
        <v>0.41650000000000004</v>
      </c>
      <c r="Y359" s="246">
        <v>0.41650000000000004</v>
      </c>
      <c r="Z359" s="246">
        <v>1.9165000000000001</v>
      </c>
      <c r="AA359" s="245">
        <v>10010.998</v>
      </c>
      <c r="AB359" s="246">
        <v>0</v>
      </c>
      <c r="AC359" s="246">
        <v>0</v>
      </c>
      <c r="AD359" s="246">
        <v>175</v>
      </c>
      <c r="AE359" s="246">
        <v>1200</v>
      </c>
      <c r="AF359" s="246">
        <v>0</v>
      </c>
      <c r="AG359" s="246">
        <v>65</v>
      </c>
      <c r="AH359" s="246">
        <v>0</v>
      </c>
      <c r="AI359" s="246">
        <v>2000</v>
      </c>
      <c r="AJ359" s="246">
        <v>0</v>
      </c>
      <c r="AK359" s="246">
        <v>0</v>
      </c>
      <c r="AL359" s="246">
        <v>0</v>
      </c>
      <c r="AM359" s="246">
        <v>0</v>
      </c>
      <c r="AN359" s="245">
        <v>3440</v>
      </c>
      <c r="AO359" s="246">
        <v>0</v>
      </c>
      <c r="AP359" s="246">
        <v>0</v>
      </c>
      <c r="AQ359" s="246">
        <v>0</v>
      </c>
      <c r="AR359" s="246">
        <v>0</v>
      </c>
      <c r="AS359" s="246">
        <v>0</v>
      </c>
      <c r="AT359" s="246">
        <v>0</v>
      </c>
      <c r="AU359" s="246">
        <v>0</v>
      </c>
      <c r="AV359" s="246">
        <v>0</v>
      </c>
      <c r="AW359" s="246">
        <v>0</v>
      </c>
      <c r="AX359" s="246">
        <v>0</v>
      </c>
      <c r="AY359" s="246">
        <v>0</v>
      </c>
      <c r="AZ359" s="246">
        <v>0</v>
      </c>
      <c r="BA359" s="245">
        <v>0</v>
      </c>
    </row>
    <row r="360" spans="1:53" ht="15">
      <c r="A360" s="253" t="s">
        <v>2016</v>
      </c>
      <c r="B360" s="246">
        <v>10250</v>
      </c>
      <c r="C360" s="246">
        <v>6320</v>
      </c>
      <c r="D360" s="246">
        <v>3405.01</v>
      </c>
      <c r="E360" s="246">
        <v>16400.009999999998</v>
      </c>
      <c r="F360" s="246">
        <v>12800.03</v>
      </c>
      <c r="G360" s="246">
        <v>12234.02</v>
      </c>
      <c r="H360" s="246">
        <v>1550.03</v>
      </c>
      <c r="I360" s="246">
        <v>10300.030000000001</v>
      </c>
      <c r="J360" s="246">
        <v>3146.01</v>
      </c>
      <c r="K360" s="246">
        <v>18950.010000000002</v>
      </c>
      <c r="L360" s="246">
        <v>300.02999999999997</v>
      </c>
      <c r="M360" s="246">
        <v>14150.02</v>
      </c>
      <c r="N360" s="245">
        <v>109805.2</v>
      </c>
      <c r="O360" s="246">
        <v>20598</v>
      </c>
      <c r="P360" s="246">
        <v>10598</v>
      </c>
      <c r="Q360" s="246">
        <v>10598</v>
      </c>
      <c r="R360" s="246">
        <v>10307.297</v>
      </c>
      <c r="S360" s="246">
        <v>10307.297</v>
      </c>
      <c r="T360" s="246">
        <v>11207.406000000001</v>
      </c>
      <c r="U360" s="246">
        <v>10307.297</v>
      </c>
      <c r="V360" s="246">
        <v>18307.296999999999</v>
      </c>
      <c r="W360" s="246">
        <v>26552.406000000003</v>
      </c>
      <c r="X360" s="246">
        <v>21557.296999999999</v>
      </c>
      <c r="Y360" s="246">
        <v>10307.297</v>
      </c>
      <c r="Z360" s="246">
        <v>32307.406000000003</v>
      </c>
      <c r="AA360" s="245">
        <v>192955</v>
      </c>
      <c r="AB360" s="246">
        <v>52350</v>
      </c>
      <c r="AC360" s="246">
        <v>51850</v>
      </c>
      <c r="AD360" s="246">
        <v>51300</v>
      </c>
      <c r="AE360" s="246">
        <v>51850</v>
      </c>
      <c r="AF360" s="246">
        <v>50850</v>
      </c>
      <c r="AG360" s="246">
        <v>51300</v>
      </c>
      <c r="AH360" s="246">
        <v>51850</v>
      </c>
      <c r="AI360" s="246">
        <v>50850</v>
      </c>
      <c r="AJ360" s="246">
        <v>51300</v>
      </c>
      <c r="AK360" s="246">
        <v>52000</v>
      </c>
      <c r="AL360" s="246">
        <v>51000</v>
      </c>
      <c r="AM360" s="246">
        <v>51596</v>
      </c>
      <c r="AN360" s="245">
        <v>618096</v>
      </c>
      <c r="AO360" s="246">
        <v>0</v>
      </c>
      <c r="AP360" s="246">
        <v>0</v>
      </c>
      <c r="AQ360" s="246">
        <v>0</v>
      </c>
      <c r="AR360" s="246">
        <v>0</v>
      </c>
      <c r="AS360" s="246">
        <v>0</v>
      </c>
      <c r="AT360" s="246">
        <v>0</v>
      </c>
      <c r="AU360" s="246">
        <v>0</v>
      </c>
      <c r="AV360" s="246">
        <v>0</v>
      </c>
      <c r="AW360" s="246">
        <v>0</v>
      </c>
      <c r="AX360" s="246">
        <v>0</v>
      </c>
      <c r="AY360" s="246">
        <v>0</v>
      </c>
      <c r="AZ360" s="246">
        <v>0</v>
      </c>
      <c r="BA360" s="245">
        <v>0</v>
      </c>
    </row>
    <row r="361" spans="1:53" ht="15">
      <c r="A361" s="253" t="s">
        <v>2017</v>
      </c>
      <c r="B361" s="246">
        <v>0</v>
      </c>
      <c r="C361" s="246">
        <v>0</v>
      </c>
      <c r="D361" s="246">
        <v>0</v>
      </c>
      <c r="E361" s="246">
        <v>0</v>
      </c>
      <c r="F361" s="246">
        <v>0</v>
      </c>
      <c r="G361" s="246">
        <v>0</v>
      </c>
      <c r="H361" s="246">
        <v>0</v>
      </c>
      <c r="I361" s="246">
        <v>0</v>
      </c>
      <c r="J361" s="246">
        <v>0</v>
      </c>
      <c r="K361" s="246">
        <v>0</v>
      </c>
      <c r="L361" s="246">
        <v>0</v>
      </c>
      <c r="M361" s="246">
        <v>0</v>
      </c>
      <c r="N361" s="245">
        <v>0</v>
      </c>
      <c r="O361" s="246">
        <v>0</v>
      </c>
      <c r="P361" s="246">
        <v>0</v>
      </c>
      <c r="Q361" s="246">
        <v>0</v>
      </c>
      <c r="R361" s="246">
        <v>0</v>
      </c>
      <c r="S361" s="246">
        <v>0</v>
      </c>
      <c r="T361" s="246">
        <v>0</v>
      </c>
      <c r="U361" s="246">
        <v>0</v>
      </c>
      <c r="V361" s="246">
        <v>0</v>
      </c>
      <c r="W361" s="246">
        <v>0</v>
      </c>
      <c r="X361" s="246">
        <v>0</v>
      </c>
      <c r="Y361" s="246">
        <v>0</v>
      </c>
      <c r="Z361" s="246">
        <v>0</v>
      </c>
      <c r="AA361" s="245">
        <v>0</v>
      </c>
      <c r="AB361" s="246">
        <v>0</v>
      </c>
      <c r="AC361" s="246">
        <v>0</v>
      </c>
      <c r="AD361" s="246">
        <v>0</v>
      </c>
      <c r="AE361" s="246">
        <v>0</v>
      </c>
      <c r="AF361" s="246">
        <v>0</v>
      </c>
      <c r="AG361" s="246">
        <v>0</v>
      </c>
      <c r="AH361" s="246">
        <v>0</v>
      </c>
      <c r="AI361" s="246">
        <v>0</v>
      </c>
      <c r="AJ361" s="246">
        <v>0</v>
      </c>
      <c r="AK361" s="246">
        <v>0</v>
      </c>
      <c r="AL361" s="246">
        <v>0</v>
      </c>
      <c r="AM361" s="246">
        <v>0</v>
      </c>
      <c r="AN361" s="245">
        <v>0</v>
      </c>
      <c r="AO361" s="246">
        <v>0</v>
      </c>
      <c r="AP361" s="246">
        <v>0</v>
      </c>
      <c r="AQ361" s="246">
        <v>0</v>
      </c>
      <c r="AR361" s="246">
        <v>0</v>
      </c>
      <c r="AS361" s="246">
        <v>0</v>
      </c>
      <c r="AT361" s="246">
        <v>0</v>
      </c>
      <c r="AU361" s="246">
        <v>0</v>
      </c>
      <c r="AV361" s="246">
        <v>0</v>
      </c>
      <c r="AW361" s="246">
        <v>0</v>
      </c>
      <c r="AX361" s="246">
        <v>0</v>
      </c>
      <c r="AY361" s="246">
        <v>0</v>
      </c>
      <c r="AZ361" s="246">
        <v>0</v>
      </c>
      <c r="BA361" s="245">
        <v>0</v>
      </c>
    </row>
    <row r="362" spans="1:53" ht="15">
      <c r="A362" s="253" t="s">
        <v>2018</v>
      </c>
      <c r="B362" s="246">
        <v>0</v>
      </c>
      <c r="C362" s="246">
        <v>0</v>
      </c>
      <c r="D362" s="246">
        <v>0</v>
      </c>
      <c r="E362" s="246">
        <v>0</v>
      </c>
      <c r="F362" s="246">
        <v>0</v>
      </c>
      <c r="G362" s="246">
        <v>0</v>
      </c>
      <c r="H362" s="246">
        <v>0</v>
      </c>
      <c r="I362" s="246">
        <v>0</v>
      </c>
      <c r="J362" s="246">
        <v>0</v>
      </c>
      <c r="K362" s="246">
        <v>0</v>
      </c>
      <c r="L362" s="246">
        <v>0</v>
      </c>
      <c r="M362" s="246">
        <v>0</v>
      </c>
      <c r="N362" s="245">
        <v>0</v>
      </c>
      <c r="O362" s="246">
        <v>0</v>
      </c>
      <c r="P362" s="246">
        <v>0</v>
      </c>
      <c r="Q362" s="246">
        <v>0</v>
      </c>
      <c r="R362" s="246">
        <v>0</v>
      </c>
      <c r="S362" s="246">
        <v>0</v>
      </c>
      <c r="T362" s="246">
        <v>0</v>
      </c>
      <c r="U362" s="246">
        <v>0</v>
      </c>
      <c r="V362" s="246">
        <v>0</v>
      </c>
      <c r="W362" s="246">
        <v>0</v>
      </c>
      <c r="X362" s="246">
        <v>0</v>
      </c>
      <c r="Y362" s="246">
        <v>0</v>
      </c>
      <c r="Z362" s="246">
        <v>0</v>
      </c>
      <c r="AA362" s="245">
        <v>0</v>
      </c>
      <c r="AB362" s="246">
        <v>0</v>
      </c>
      <c r="AC362" s="246">
        <v>0</v>
      </c>
      <c r="AD362" s="246">
        <v>0</v>
      </c>
      <c r="AE362" s="246">
        <v>0</v>
      </c>
      <c r="AF362" s="246">
        <v>0</v>
      </c>
      <c r="AG362" s="246">
        <v>0</v>
      </c>
      <c r="AH362" s="246">
        <v>0</v>
      </c>
      <c r="AI362" s="246">
        <v>0</v>
      </c>
      <c r="AJ362" s="246">
        <v>0</v>
      </c>
      <c r="AK362" s="246">
        <v>0</v>
      </c>
      <c r="AL362" s="246">
        <v>0</v>
      </c>
      <c r="AM362" s="246">
        <v>0</v>
      </c>
      <c r="AN362" s="245">
        <v>0</v>
      </c>
      <c r="AO362" s="246">
        <v>0</v>
      </c>
      <c r="AP362" s="246">
        <v>0</v>
      </c>
      <c r="AQ362" s="246">
        <v>0</v>
      </c>
      <c r="AR362" s="246">
        <v>0</v>
      </c>
      <c r="AS362" s="246">
        <v>0</v>
      </c>
      <c r="AT362" s="246">
        <v>0</v>
      </c>
      <c r="AU362" s="246">
        <v>0</v>
      </c>
      <c r="AV362" s="246">
        <v>0</v>
      </c>
      <c r="AW362" s="246">
        <v>0</v>
      </c>
      <c r="AX362" s="246">
        <v>0</v>
      </c>
      <c r="AY362" s="246">
        <v>0</v>
      </c>
      <c r="AZ362" s="246">
        <v>0</v>
      </c>
      <c r="BA362" s="245">
        <v>0</v>
      </c>
    </row>
    <row r="363" spans="1:53" ht="15">
      <c r="A363" s="253" t="s">
        <v>2019</v>
      </c>
      <c r="B363" s="246">
        <v>0</v>
      </c>
      <c r="C363" s="246">
        <v>0</v>
      </c>
      <c r="D363" s="246">
        <v>0</v>
      </c>
      <c r="E363" s="246">
        <v>0</v>
      </c>
      <c r="F363" s="246">
        <v>0</v>
      </c>
      <c r="G363" s="246">
        <v>0</v>
      </c>
      <c r="H363" s="246">
        <v>0</v>
      </c>
      <c r="I363" s="246">
        <v>0</v>
      </c>
      <c r="J363" s="246">
        <v>0</v>
      </c>
      <c r="K363" s="246">
        <v>0</v>
      </c>
      <c r="L363" s="246">
        <v>0</v>
      </c>
      <c r="M363" s="246">
        <v>0</v>
      </c>
      <c r="N363" s="245">
        <v>0</v>
      </c>
      <c r="O363" s="246">
        <v>0</v>
      </c>
      <c r="P363" s="246">
        <v>0</v>
      </c>
      <c r="Q363" s="246">
        <v>0</v>
      </c>
      <c r="R363" s="246">
        <v>0</v>
      </c>
      <c r="S363" s="246">
        <v>0</v>
      </c>
      <c r="T363" s="246">
        <v>0</v>
      </c>
      <c r="U363" s="246">
        <v>0</v>
      </c>
      <c r="V363" s="246">
        <v>0</v>
      </c>
      <c r="W363" s="246">
        <v>0</v>
      </c>
      <c r="X363" s="246">
        <v>0</v>
      </c>
      <c r="Y363" s="246">
        <v>0</v>
      </c>
      <c r="Z363" s="246">
        <v>0</v>
      </c>
      <c r="AA363" s="245">
        <v>0</v>
      </c>
      <c r="AB363" s="246">
        <v>0</v>
      </c>
      <c r="AC363" s="246">
        <v>0</v>
      </c>
      <c r="AD363" s="246">
        <v>0</v>
      </c>
      <c r="AE363" s="246">
        <v>0</v>
      </c>
      <c r="AF363" s="246">
        <v>0</v>
      </c>
      <c r="AG363" s="246">
        <v>0</v>
      </c>
      <c r="AH363" s="246">
        <v>0</v>
      </c>
      <c r="AI363" s="246">
        <v>0</v>
      </c>
      <c r="AJ363" s="246">
        <v>0</v>
      </c>
      <c r="AK363" s="246">
        <v>0</v>
      </c>
      <c r="AL363" s="246">
        <v>0</v>
      </c>
      <c r="AM363" s="246">
        <v>0</v>
      </c>
      <c r="AN363" s="245">
        <v>0</v>
      </c>
      <c r="AO363" s="246">
        <v>0</v>
      </c>
      <c r="AP363" s="246">
        <v>0</v>
      </c>
      <c r="AQ363" s="246">
        <v>0</v>
      </c>
      <c r="AR363" s="246">
        <v>0</v>
      </c>
      <c r="AS363" s="246">
        <v>0</v>
      </c>
      <c r="AT363" s="246">
        <v>0</v>
      </c>
      <c r="AU363" s="246">
        <v>0</v>
      </c>
      <c r="AV363" s="246">
        <v>0</v>
      </c>
      <c r="AW363" s="246">
        <v>0</v>
      </c>
      <c r="AX363" s="246">
        <v>0</v>
      </c>
      <c r="AY363" s="246">
        <v>0</v>
      </c>
      <c r="AZ363" s="246">
        <v>0</v>
      </c>
      <c r="BA363" s="245">
        <v>0</v>
      </c>
    </row>
    <row r="364" spans="1:53" ht="15">
      <c r="A364" s="253" t="s">
        <v>2020</v>
      </c>
      <c r="B364" s="246">
        <v>0</v>
      </c>
      <c r="C364" s="246">
        <v>0</v>
      </c>
      <c r="D364" s="246">
        <v>0</v>
      </c>
      <c r="E364" s="246">
        <v>0</v>
      </c>
      <c r="F364" s="246">
        <v>0</v>
      </c>
      <c r="G364" s="246">
        <v>0</v>
      </c>
      <c r="H364" s="246">
        <v>0</v>
      </c>
      <c r="I364" s="246">
        <v>0</v>
      </c>
      <c r="J364" s="246">
        <v>0</v>
      </c>
      <c r="K364" s="246">
        <v>0</v>
      </c>
      <c r="L364" s="246">
        <v>0</v>
      </c>
      <c r="M364" s="246">
        <v>0</v>
      </c>
      <c r="N364" s="245">
        <v>0</v>
      </c>
      <c r="O364" s="246">
        <v>0</v>
      </c>
      <c r="P364" s="246">
        <v>0</v>
      </c>
      <c r="Q364" s="246">
        <v>0</v>
      </c>
      <c r="R364" s="246">
        <v>0</v>
      </c>
      <c r="S364" s="246">
        <v>0</v>
      </c>
      <c r="T364" s="246">
        <v>0</v>
      </c>
      <c r="U364" s="246">
        <v>0</v>
      </c>
      <c r="V364" s="246">
        <v>0</v>
      </c>
      <c r="W364" s="246">
        <v>0</v>
      </c>
      <c r="X364" s="246">
        <v>0</v>
      </c>
      <c r="Y364" s="246">
        <v>0</v>
      </c>
      <c r="Z364" s="246">
        <v>0</v>
      </c>
      <c r="AA364" s="245">
        <v>0</v>
      </c>
      <c r="AB364" s="246">
        <v>0</v>
      </c>
      <c r="AC364" s="246">
        <v>0</v>
      </c>
      <c r="AD364" s="246">
        <v>0</v>
      </c>
      <c r="AE364" s="246">
        <v>0</v>
      </c>
      <c r="AF364" s="246">
        <v>0</v>
      </c>
      <c r="AG364" s="246">
        <v>0</v>
      </c>
      <c r="AH364" s="246">
        <v>0</v>
      </c>
      <c r="AI364" s="246">
        <v>0</v>
      </c>
      <c r="AJ364" s="246">
        <v>0</v>
      </c>
      <c r="AK364" s="246">
        <v>0</v>
      </c>
      <c r="AL364" s="246">
        <v>0</v>
      </c>
      <c r="AM364" s="246">
        <v>0</v>
      </c>
      <c r="AN364" s="245">
        <v>0</v>
      </c>
      <c r="AO364" s="246">
        <v>0</v>
      </c>
      <c r="AP364" s="246">
        <v>0</v>
      </c>
      <c r="AQ364" s="246">
        <v>0</v>
      </c>
      <c r="AR364" s="246">
        <v>0</v>
      </c>
      <c r="AS364" s="246">
        <v>0</v>
      </c>
      <c r="AT364" s="246">
        <v>0</v>
      </c>
      <c r="AU364" s="246">
        <v>0</v>
      </c>
      <c r="AV364" s="246">
        <v>0</v>
      </c>
      <c r="AW364" s="246">
        <v>0</v>
      </c>
      <c r="AX364" s="246">
        <v>0</v>
      </c>
      <c r="AY364" s="246">
        <v>0</v>
      </c>
      <c r="AZ364" s="246">
        <v>0</v>
      </c>
      <c r="BA364" s="245">
        <v>0</v>
      </c>
    </row>
    <row r="365" spans="1:53" ht="15">
      <c r="A365" s="253" t="s">
        <v>2021</v>
      </c>
      <c r="B365" s="246">
        <v>0</v>
      </c>
      <c r="C365" s="246">
        <v>0</v>
      </c>
      <c r="D365" s="246">
        <v>0</v>
      </c>
      <c r="E365" s="246">
        <v>0</v>
      </c>
      <c r="F365" s="246">
        <v>0</v>
      </c>
      <c r="G365" s="246">
        <v>0</v>
      </c>
      <c r="H365" s="246">
        <v>0</v>
      </c>
      <c r="I365" s="246">
        <v>0</v>
      </c>
      <c r="J365" s="246">
        <v>0</v>
      </c>
      <c r="K365" s="246">
        <v>0</v>
      </c>
      <c r="L365" s="246">
        <v>0</v>
      </c>
      <c r="M365" s="246">
        <v>0</v>
      </c>
      <c r="N365" s="245">
        <v>0</v>
      </c>
      <c r="O365" s="246">
        <v>0</v>
      </c>
      <c r="P365" s="246">
        <v>0</v>
      </c>
      <c r="Q365" s="246">
        <v>0</v>
      </c>
      <c r="R365" s="246">
        <v>0</v>
      </c>
      <c r="S365" s="246">
        <v>0</v>
      </c>
      <c r="T365" s="246">
        <v>0</v>
      </c>
      <c r="U365" s="246">
        <v>0</v>
      </c>
      <c r="V365" s="246">
        <v>0</v>
      </c>
      <c r="W365" s="246">
        <v>0</v>
      </c>
      <c r="X365" s="246">
        <v>0</v>
      </c>
      <c r="Y365" s="246">
        <v>0</v>
      </c>
      <c r="Z365" s="246">
        <v>0</v>
      </c>
      <c r="AA365" s="245">
        <v>0</v>
      </c>
      <c r="AB365" s="246">
        <v>0</v>
      </c>
      <c r="AC365" s="246">
        <v>0</v>
      </c>
      <c r="AD365" s="246">
        <v>0</v>
      </c>
      <c r="AE365" s="246">
        <v>0</v>
      </c>
      <c r="AF365" s="246">
        <v>0</v>
      </c>
      <c r="AG365" s="246">
        <v>0</v>
      </c>
      <c r="AH365" s="246">
        <v>0</v>
      </c>
      <c r="AI365" s="246">
        <v>0</v>
      </c>
      <c r="AJ365" s="246">
        <v>0</v>
      </c>
      <c r="AK365" s="246">
        <v>0</v>
      </c>
      <c r="AL365" s="246">
        <v>0</v>
      </c>
      <c r="AM365" s="246">
        <v>0</v>
      </c>
      <c r="AN365" s="245">
        <v>0</v>
      </c>
      <c r="AO365" s="246">
        <v>0</v>
      </c>
      <c r="AP365" s="246">
        <v>0</v>
      </c>
      <c r="AQ365" s="246">
        <v>0</v>
      </c>
      <c r="AR365" s="246">
        <v>0</v>
      </c>
      <c r="AS365" s="246">
        <v>0</v>
      </c>
      <c r="AT365" s="246">
        <v>0</v>
      </c>
      <c r="AU365" s="246">
        <v>0</v>
      </c>
      <c r="AV365" s="246">
        <v>0</v>
      </c>
      <c r="AW365" s="246">
        <v>0</v>
      </c>
      <c r="AX365" s="246">
        <v>0</v>
      </c>
      <c r="AY365" s="246">
        <v>0</v>
      </c>
      <c r="AZ365" s="246">
        <v>0</v>
      </c>
      <c r="BA365" s="245">
        <v>0</v>
      </c>
    </row>
    <row r="366" spans="1:53" ht="15">
      <c r="A366" s="253" t="s">
        <v>2022</v>
      </c>
      <c r="B366" s="246">
        <v>0</v>
      </c>
      <c r="C366" s="246">
        <v>0</v>
      </c>
      <c r="D366" s="246">
        <v>0</v>
      </c>
      <c r="E366" s="246">
        <v>0</v>
      </c>
      <c r="F366" s="246">
        <v>0</v>
      </c>
      <c r="G366" s="246">
        <v>0</v>
      </c>
      <c r="H366" s="246">
        <v>0</v>
      </c>
      <c r="I366" s="246">
        <v>0</v>
      </c>
      <c r="J366" s="246">
        <v>0</v>
      </c>
      <c r="K366" s="246">
        <v>0</v>
      </c>
      <c r="L366" s="246">
        <v>0</v>
      </c>
      <c r="M366" s="246">
        <v>0</v>
      </c>
      <c r="N366" s="245">
        <v>0</v>
      </c>
      <c r="O366" s="246">
        <v>0</v>
      </c>
      <c r="P366" s="246">
        <v>0</v>
      </c>
      <c r="Q366" s="246">
        <v>0</v>
      </c>
      <c r="R366" s="246">
        <v>0</v>
      </c>
      <c r="S366" s="246">
        <v>0</v>
      </c>
      <c r="T366" s="246">
        <v>0</v>
      </c>
      <c r="U366" s="246">
        <v>0</v>
      </c>
      <c r="V366" s="246">
        <v>0</v>
      </c>
      <c r="W366" s="246">
        <v>0</v>
      </c>
      <c r="X366" s="246">
        <v>0</v>
      </c>
      <c r="Y366" s="246">
        <v>0</v>
      </c>
      <c r="Z366" s="246">
        <v>0</v>
      </c>
      <c r="AA366" s="245">
        <v>0</v>
      </c>
      <c r="AB366" s="246">
        <v>0</v>
      </c>
      <c r="AC366" s="246">
        <v>0</v>
      </c>
      <c r="AD366" s="246">
        <v>0</v>
      </c>
      <c r="AE366" s="246">
        <v>0</v>
      </c>
      <c r="AF366" s="246">
        <v>0</v>
      </c>
      <c r="AG366" s="246">
        <v>0</v>
      </c>
      <c r="AH366" s="246">
        <v>0</v>
      </c>
      <c r="AI366" s="246">
        <v>0</v>
      </c>
      <c r="AJ366" s="246">
        <v>0</v>
      </c>
      <c r="AK366" s="246">
        <v>0</v>
      </c>
      <c r="AL366" s="246">
        <v>0</v>
      </c>
      <c r="AM366" s="246">
        <v>0</v>
      </c>
      <c r="AN366" s="245">
        <v>0</v>
      </c>
      <c r="AO366" s="246">
        <v>0</v>
      </c>
      <c r="AP366" s="246">
        <v>0</v>
      </c>
      <c r="AQ366" s="246">
        <v>0</v>
      </c>
      <c r="AR366" s="246">
        <v>0</v>
      </c>
      <c r="AS366" s="246">
        <v>0</v>
      </c>
      <c r="AT366" s="246">
        <v>0</v>
      </c>
      <c r="AU366" s="246">
        <v>0</v>
      </c>
      <c r="AV366" s="246">
        <v>0</v>
      </c>
      <c r="AW366" s="246">
        <v>0</v>
      </c>
      <c r="AX366" s="246">
        <v>0</v>
      </c>
      <c r="AY366" s="246">
        <v>0</v>
      </c>
      <c r="AZ366" s="246">
        <v>0</v>
      </c>
      <c r="BA366" s="245">
        <v>0</v>
      </c>
    </row>
    <row r="367" spans="1:53" ht="15">
      <c r="A367" s="253" t="s">
        <v>2023</v>
      </c>
      <c r="B367" s="246">
        <v>0</v>
      </c>
      <c r="C367" s="246">
        <v>0</v>
      </c>
      <c r="D367" s="246">
        <v>0</v>
      </c>
      <c r="E367" s="246">
        <v>0</v>
      </c>
      <c r="F367" s="246">
        <v>0</v>
      </c>
      <c r="G367" s="246">
        <v>0</v>
      </c>
      <c r="H367" s="246">
        <v>0</v>
      </c>
      <c r="I367" s="246">
        <v>0</v>
      </c>
      <c r="J367" s="246">
        <v>0</v>
      </c>
      <c r="K367" s="246">
        <v>0</v>
      </c>
      <c r="L367" s="246">
        <v>0</v>
      </c>
      <c r="M367" s="246">
        <v>0</v>
      </c>
      <c r="N367" s="245">
        <v>0</v>
      </c>
      <c r="O367" s="246">
        <v>0</v>
      </c>
      <c r="P367" s="246">
        <v>0</v>
      </c>
      <c r="Q367" s="246">
        <v>0</v>
      </c>
      <c r="R367" s="246">
        <v>0</v>
      </c>
      <c r="S367" s="246">
        <v>0</v>
      </c>
      <c r="T367" s="246">
        <v>0</v>
      </c>
      <c r="U367" s="246">
        <v>0</v>
      </c>
      <c r="V367" s="246">
        <v>0</v>
      </c>
      <c r="W367" s="246">
        <v>0</v>
      </c>
      <c r="X367" s="246">
        <v>0</v>
      </c>
      <c r="Y367" s="246">
        <v>0</v>
      </c>
      <c r="Z367" s="246">
        <v>0</v>
      </c>
      <c r="AA367" s="245">
        <v>0</v>
      </c>
      <c r="AB367" s="246">
        <v>0</v>
      </c>
      <c r="AC367" s="246">
        <v>0</v>
      </c>
      <c r="AD367" s="246">
        <v>0</v>
      </c>
      <c r="AE367" s="246">
        <v>0</v>
      </c>
      <c r="AF367" s="246">
        <v>0</v>
      </c>
      <c r="AG367" s="246">
        <v>0</v>
      </c>
      <c r="AH367" s="246">
        <v>0</v>
      </c>
      <c r="AI367" s="246">
        <v>0</v>
      </c>
      <c r="AJ367" s="246">
        <v>0</v>
      </c>
      <c r="AK367" s="246">
        <v>0</v>
      </c>
      <c r="AL367" s="246">
        <v>0</v>
      </c>
      <c r="AM367" s="246">
        <v>0</v>
      </c>
      <c r="AN367" s="245">
        <v>0</v>
      </c>
      <c r="AO367" s="246">
        <v>0</v>
      </c>
      <c r="AP367" s="246">
        <v>0</v>
      </c>
      <c r="AQ367" s="246">
        <v>0</v>
      </c>
      <c r="AR367" s="246">
        <v>0</v>
      </c>
      <c r="AS367" s="246">
        <v>0</v>
      </c>
      <c r="AT367" s="246">
        <v>0</v>
      </c>
      <c r="AU367" s="246">
        <v>0</v>
      </c>
      <c r="AV367" s="246">
        <v>0</v>
      </c>
      <c r="AW367" s="246">
        <v>0</v>
      </c>
      <c r="AX367" s="246">
        <v>0</v>
      </c>
      <c r="AY367" s="246">
        <v>0</v>
      </c>
      <c r="AZ367" s="246">
        <v>0</v>
      </c>
      <c r="BA367" s="245">
        <v>0</v>
      </c>
    </row>
    <row r="368" spans="1:53" ht="15">
      <c r="A368" s="253" t="s">
        <v>2024</v>
      </c>
      <c r="B368" s="246">
        <v>0</v>
      </c>
      <c r="C368" s="246">
        <v>0</v>
      </c>
      <c r="D368" s="246">
        <v>0</v>
      </c>
      <c r="E368" s="246">
        <v>0</v>
      </c>
      <c r="F368" s="246">
        <v>0</v>
      </c>
      <c r="G368" s="246">
        <v>0</v>
      </c>
      <c r="H368" s="246">
        <v>0</v>
      </c>
      <c r="I368" s="246">
        <v>0</v>
      </c>
      <c r="J368" s="246">
        <v>0</v>
      </c>
      <c r="K368" s="246">
        <v>0</v>
      </c>
      <c r="L368" s="246">
        <v>0</v>
      </c>
      <c r="M368" s="246">
        <v>0</v>
      </c>
      <c r="N368" s="245">
        <v>0</v>
      </c>
      <c r="O368" s="246">
        <v>0</v>
      </c>
      <c r="P368" s="246">
        <v>0</v>
      </c>
      <c r="Q368" s="246">
        <v>0</v>
      </c>
      <c r="R368" s="246">
        <v>0</v>
      </c>
      <c r="S368" s="246">
        <v>0</v>
      </c>
      <c r="T368" s="246">
        <v>0</v>
      </c>
      <c r="U368" s="246">
        <v>0</v>
      </c>
      <c r="V368" s="246">
        <v>0</v>
      </c>
      <c r="W368" s="246">
        <v>0</v>
      </c>
      <c r="X368" s="246">
        <v>0</v>
      </c>
      <c r="Y368" s="246">
        <v>0</v>
      </c>
      <c r="Z368" s="246">
        <v>0</v>
      </c>
      <c r="AA368" s="245">
        <v>0</v>
      </c>
      <c r="AB368" s="246">
        <v>0</v>
      </c>
      <c r="AC368" s="246">
        <v>0</v>
      </c>
      <c r="AD368" s="246">
        <v>0</v>
      </c>
      <c r="AE368" s="246">
        <v>0</v>
      </c>
      <c r="AF368" s="246">
        <v>0</v>
      </c>
      <c r="AG368" s="246">
        <v>0</v>
      </c>
      <c r="AH368" s="246">
        <v>0</v>
      </c>
      <c r="AI368" s="246">
        <v>0</v>
      </c>
      <c r="AJ368" s="246">
        <v>0</v>
      </c>
      <c r="AK368" s="246">
        <v>0</v>
      </c>
      <c r="AL368" s="246">
        <v>0</v>
      </c>
      <c r="AM368" s="246">
        <v>0</v>
      </c>
      <c r="AN368" s="245">
        <v>0</v>
      </c>
      <c r="AO368" s="246">
        <v>0</v>
      </c>
      <c r="AP368" s="246">
        <v>0</v>
      </c>
      <c r="AQ368" s="246">
        <v>0</v>
      </c>
      <c r="AR368" s="246">
        <v>0</v>
      </c>
      <c r="AS368" s="246">
        <v>0</v>
      </c>
      <c r="AT368" s="246">
        <v>0</v>
      </c>
      <c r="AU368" s="246">
        <v>0</v>
      </c>
      <c r="AV368" s="246">
        <v>0</v>
      </c>
      <c r="AW368" s="246">
        <v>0</v>
      </c>
      <c r="AX368" s="246">
        <v>0</v>
      </c>
      <c r="AY368" s="246">
        <v>0</v>
      </c>
      <c r="AZ368" s="246">
        <v>0</v>
      </c>
      <c r="BA368" s="245">
        <v>0</v>
      </c>
    </row>
    <row r="369" spans="1:53" ht="15">
      <c r="A369" s="253" t="s">
        <v>2025</v>
      </c>
      <c r="B369" s="246">
        <v>0</v>
      </c>
      <c r="C369" s="246">
        <v>0</v>
      </c>
      <c r="D369" s="246">
        <v>0</v>
      </c>
      <c r="E369" s="246">
        <v>0</v>
      </c>
      <c r="F369" s="246">
        <v>0</v>
      </c>
      <c r="G369" s="246">
        <v>0</v>
      </c>
      <c r="H369" s="246">
        <v>0</v>
      </c>
      <c r="I369" s="246">
        <v>0</v>
      </c>
      <c r="J369" s="246">
        <v>0</v>
      </c>
      <c r="K369" s="246">
        <v>0</v>
      </c>
      <c r="L369" s="246">
        <v>0</v>
      </c>
      <c r="M369" s="246">
        <v>0</v>
      </c>
      <c r="N369" s="245">
        <v>0</v>
      </c>
      <c r="O369" s="246">
        <v>0</v>
      </c>
      <c r="P369" s="246">
        <v>0</v>
      </c>
      <c r="Q369" s="246">
        <v>0</v>
      </c>
      <c r="R369" s="246">
        <v>0</v>
      </c>
      <c r="S369" s="246">
        <v>0</v>
      </c>
      <c r="T369" s="246">
        <v>0</v>
      </c>
      <c r="U369" s="246">
        <v>0</v>
      </c>
      <c r="V369" s="246">
        <v>0</v>
      </c>
      <c r="W369" s="246">
        <v>0</v>
      </c>
      <c r="X369" s="246">
        <v>0</v>
      </c>
      <c r="Y369" s="246">
        <v>0</v>
      </c>
      <c r="Z369" s="246">
        <v>0</v>
      </c>
      <c r="AA369" s="245">
        <v>0</v>
      </c>
      <c r="AB369" s="246">
        <v>0</v>
      </c>
      <c r="AC369" s="246">
        <v>0</v>
      </c>
      <c r="AD369" s="246">
        <v>0</v>
      </c>
      <c r="AE369" s="246">
        <v>0</v>
      </c>
      <c r="AF369" s="246">
        <v>0</v>
      </c>
      <c r="AG369" s="246">
        <v>0</v>
      </c>
      <c r="AH369" s="246">
        <v>0</v>
      </c>
      <c r="AI369" s="246">
        <v>0</v>
      </c>
      <c r="AJ369" s="246">
        <v>0</v>
      </c>
      <c r="AK369" s="246">
        <v>0</v>
      </c>
      <c r="AL369" s="246">
        <v>0</v>
      </c>
      <c r="AM369" s="246">
        <v>0</v>
      </c>
      <c r="AN369" s="245">
        <v>0</v>
      </c>
      <c r="AO369" s="246">
        <v>0</v>
      </c>
      <c r="AP369" s="246">
        <v>0</v>
      </c>
      <c r="AQ369" s="246">
        <v>0</v>
      </c>
      <c r="AR369" s="246">
        <v>0</v>
      </c>
      <c r="AS369" s="246">
        <v>0</v>
      </c>
      <c r="AT369" s="246">
        <v>0</v>
      </c>
      <c r="AU369" s="246">
        <v>0</v>
      </c>
      <c r="AV369" s="246">
        <v>0</v>
      </c>
      <c r="AW369" s="246">
        <v>0</v>
      </c>
      <c r="AX369" s="246">
        <v>0</v>
      </c>
      <c r="AY369" s="246">
        <v>0</v>
      </c>
      <c r="AZ369" s="246">
        <v>0</v>
      </c>
      <c r="BA369" s="245">
        <v>0</v>
      </c>
    </row>
    <row r="370" spans="1:53" ht="15">
      <c r="A370" s="253" t="s">
        <v>2026</v>
      </c>
      <c r="B370" s="246">
        <v>0</v>
      </c>
      <c r="C370" s="246">
        <v>0</v>
      </c>
      <c r="D370" s="246">
        <v>0</v>
      </c>
      <c r="E370" s="246">
        <v>0</v>
      </c>
      <c r="F370" s="246">
        <v>0</v>
      </c>
      <c r="G370" s="246">
        <v>0</v>
      </c>
      <c r="H370" s="246">
        <v>0</v>
      </c>
      <c r="I370" s="246">
        <v>0</v>
      </c>
      <c r="J370" s="246">
        <v>0</v>
      </c>
      <c r="K370" s="246">
        <v>0</v>
      </c>
      <c r="L370" s="246">
        <v>0</v>
      </c>
      <c r="M370" s="246">
        <v>0</v>
      </c>
      <c r="N370" s="245">
        <v>0</v>
      </c>
      <c r="O370" s="246">
        <v>0</v>
      </c>
      <c r="P370" s="246">
        <v>0</v>
      </c>
      <c r="Q370" s="246">
        <v>0</v>
      </c>
      <c r="R370" s="246">
        <v>0</v>
      </c>
      <c r="S370" s="246">
        <v>0</v>
      </c>
      <c r="T370" s="246">
        <v>0</v>
      </c>
      <c r="U370" s="246">
        <v>0</v>
      </c>
      <c r="V370" s="246">
        <v>0</v>
      </c>
      <c r="W370" s="246">
        <v>0</v>
      </c>
      <c r="X370" s="246">
        <v>0</v>
      </c>
      <c r="Y370" s="246">
        <v>0</v>
      </c>
      <c r="Z370" s="246">
        <v>0</v>
      </c>
      <c r="AA370" s="245">
        <v>0</v>
      </c>
      <c r="AB370" s="246">
        <v>0</v>
      </c>
      <c r="AC370" s="246">
        <v>0</v>
      </c>
      <c r="AD370" s="246">
        <v>0</v>
      </c>
      <c r="AE370" s="246">
        <v>0</v>
      </c>
      <c r="AF370" s="246">
        <v>0</v>
      </c>
      <c r="AG370" s="246">
        <v>0</v>
      </c>
      <c r="AH370" s="246">
        <v>0</v>
      </c>
      <c r="AI370" s="246">
        <v>0</v>
      </c>
      <c r="AJ370" s="246">
        <v>0</v>
      </c>
      <c r="AK370" s="246">
        <v>0</v>
      </c>
      <c r="AL370" s="246">
        <v>0</v>
      </c>
      <c r="AM370" s="246">
        <v>0</v>
      </c>
      <c r="AN370" s="245">
        <v>0</v>
      </c>
      <c r="AO370" s="246">
        <v>0</v>
      </c>
      <c r="AP370" s="246">
        <v>0</v>
      </c>
      <c r="AQ370" s="246">
        <v>0</v>
      </c>
      <c r="AR370" s="246">
        <v>0</v>
      </c>
      <c r="AS370" s="246">
        <v>0</v>
      </c>
      <c r="AT370" s="246">
        <v>0</v>
      </c>
      <c r="AU370" s="246">
        <v>0</v>
      </c>
      <c r="AV370" s="246">
        <v>0</v>
      </c>
      <c r="AW370" s="246">
        <v>0</v>
      </c>
      <c r="AX370" s="246">
        <v>0</v>
      </c>
      <c r="AY370" s="246">
        <v>0</v>
      </c>
      <c r="AZ370" s="246">
        <v>0</v>
      </c>
      <c r="BA370" s="245">
        <v>0</v>
      </c>
    </row>
    <row r="371" spans="1:53" ht="15">
      <c r="A371" s="253" t="s">
        <v>2027</v>
      </c>
      <c r="B371" s="246">
        <v>0</v>
      </c>
      <c r="C371" s="246">
        <v>0</v>
      </c>
      <c r="D371" s="246">
        <v>0</v>
      </c>
      <c r="E371" s="246">
        <v>0</v>
      </c>
      <c r="F371" s="246">
        <v>0</v>
      </c>
      <c r="G371" s="246">
        <v>0</v>
      </c>
      <c r="H371" s="246">
        <v>0</v>
      </c>
      <c r="I371" s="246">
        <v>0</v>
      </c>
      <c r="J371" s="246">
        <v>0</v>
      </c>
      <c r="K371" s="246">
        <v>0</v>
      </c>
      <c r="L371" s="246">
        <v>0</v>
      </c>
      <c r="M371" s="246">
        <v>0</v>
      </c>
      <c r="N371" s="245">
        <v>0</v>
      </c>
      <c r="O371" s="246">
        <v>0</v>
      </c>
      <c r="P371" s="246">
        <v>0</v>
      </c>
      <c r="Q371" s="246">
        <v>0</v>
      </c>
      <c r="R371" s="246">
        <v>0</v>
      </c>
      <c r="S371" s="246">
        <v>0</v>
      </c>
      <c r="T371" s="246">
        <v>0</v>
      </c>
      <c r="U371" s="246">
        <v>0</v>
      </c>
      <c r="V371" s="246">
        <v>0</v>
      </c>
      <c r="W371" s="246">
        <v>0</v>
      </c>
      <c r="X371" s="246">
        <v>0</v>
      </c>
      <c r="Y371" s="246">
        <v>0</v>
      </c>
      <c r="Z371" s="246">
        <v>0</v>
      </c>
      <c r="AA371" s="245">
        <v>0</v>
      </c>
      <c r="AB371" s="246">
        <v>0</v>
      </c>
      <c r="AC371" s="246">
        <v>0</v>
      </c>
      <c r="AD371" s="246">
        <v>0</v>
      </c>
      <c r="AE371" s="246">
        <v>0</v>
      </c>
      <c r="AF371" s="246">
        <v>0</v>
      </c>
      <c r="AG371" s="246">
        <v>0</v>
      </c>
      <c r="AH371" s="246">
        <v>0</v>
      </c>
      <c r="AI371" s="246">
        <v>0</v>
      </c>
      <c r="AJ371" s="246">
        <v>0</v>
      </c>
      <c r="AK371" s="246">
        <v>0</v>
      </c>
      <c r="AL371" s="246">
        <v>0</v>
      </c>
      <c r="AM371" s="246">
        <v>0</v>
      </c>
      <c r="AN371" s="245">
        <v>0</v>
      </c>
      <c r="AO371" s="246">
        <v>0</v>
      </c>
      <c r="AP371" s="246">
        <v>0</v>
      </c>
      <c r="AQ371" s="246">
        <v>0</v>
      </c>
      <c r="AR371" s="246">
        <v>0</v>
      </c>
      <c r="AS371" s="246">
        <v>0</v>
      </c>
      <c r="AT371" s="246">
        <v>0</v>
      </c>
      <c r="AU371" s="246">
        <v>0</v>
      </c>
      <c r="AV371" s="246">
        <v>0</v>
      </c>
      <c r="AW371" s="246">
        <v>0</v>
      </c>
      <c r="AX371" s="246">
        <v>0</v>
      </c>
      <c r="AY371" s="246">
        <v>0</v>
      </c>
      <c r="AZ371" s="246">
        <v>0</v>
      </c>
      <c r="BA371" s="245">
        <v>0</v>
      </c>
    </row>
    <row r="372" spans="1:53" ht="15">
      <c r="A372" s="253" t="s">
        <v>2028</v>
      </c>
      <c r="B372" s="246">
        <v>0</v>
      </c>
      <c r="C372" s="246">
        <v>0</v>
      </c>
      <c r="D372" s="246">
        <v>0</v>
      </c>
      <c r="E372" s="246">
        <v>0</v>
      </c>
      <c r="F372" s="246">
        <v>0</v>
      </c>
      <c r="G372" s="246">
        <v>0</v>
      </c>
      <c r="H372" s="246">
        <v>0</v>
      </c>
      <c r="I372" s="246">
        <v>0</v>
      </c>
      <c r="J372" s="246">
        <v>0</v>
      </c>
      <c r="K372" s="246">
        <v>0</v>
      </c>
      <c r="L372" s="246">
        <v>0</v>
      </c>
      <c r="M372" s="246">
        <v>0</v>
      </c>
      <c r="N372" s="245">
        <v>0</v>
      </c>
      <c r="O372" s="246">
        <v>0</v>
      </c>
      <c r="P372" s="246">
        <v>0</v>
      </c>
      <c r="Q372" s="246">
        <v>0</v>
      </c>
      <c r="R372" s="246">
        <v>0</v>
      </c>
      <c r="S372" s="246">
        <v>0</v>
      </c>
      <c r="T372" s="246">
        <v>0</v>
      </c>
      <c r="U372" s="246">
        <v>0</v>
      </c>
      <c r="V372" s="246">
        <v>0</v>
      </c>
      <c r="W372" s="246">
        <v>0</v>
      </c>
      <c r="X372" s="246">
        <v>0</v>
      </c>
      <c r="Y372" s="246">
        <v>0</v>
      </c>
      <c r="Z372" s="246">
        <v>0</v>
      </c>
      <c r="AA372" s="245">
        <v>0</v>
      </c>
      <c r="AB372" s="246">
        <v>0</v>
      </c>
      <c r="AC372" s="246">
        <v>0</v>
      </c>
      <c r="AD372" s="246">
        <v>0</v>
      </c>
      <c r="AE372" s="246">
        <v>0</v>
      </c>
      <c r="AF372" s="246">
        <v>0</v>
      </c>
      <c r="AG372" s="246">
        <v>0</v>
      </c>
      <c r="AH372" s="246">
        <v>0</v>
      </c>
      <c r="AI372" s="246">
        <v>0</v>
      </c>
      <c r="AJ372" s="246">
        <v>0</v>
      </c>
      <c r="AK372" s="246">
        <v>0</v>
      </c>
      <c r="AL372" s="246">
        <v>0</v>
      </c>
      <c r="AM372" s="246">
        <v>0</v>
      </c>
      <c r="AN372" s="245">
        <v>0</v>
      </c>
      <c r="AO372" s="246">
        <v>0</v>
      </c>
      <c r="AP372" s="246">
        <v>0</v>
      </c>
      <c r="AQ372" s="246">
        <v>0</v>
      </c>
      <c r="AR372" s="246">
        <v>0</v>
      </c>
      <c r="AS372" s="246">
        <v>0</v>
      </c>
      <c r="AT372" s="246">
        <v>0</v>
      </c>
      <c r="AU372" s="246">
        <v>0</v>
      </c>
      <c r="AV372" s="246">
        <v>0</v>
      </c>
      <c r="AW372" s="246">
        <v>0</v>
      </c>
      <c r="AX372" s="246">
        <v>0</v>
      </c>
      <c r="AY372" s="246">
        <v>0</v>
      </c>
      <c r="AZ372" s="246">
        <v>0</v>
      </c>
      <c r="BA372" s="245">
        <v>0</v>
      </c>
    </row>
    <row r="373" spans="1:53" ht="15">
      <c r="A373" s="253" t="s">
        <v>2029</v>
      </c>
      <c r="B373" s="246">
        <v>0</v>
      </c>
      <c r="C373" s="246">
        <v>0</v>
      </c>
      <c r="D373" s="246">
        <v>0</v>
      </c>
      <c r="E373" s="246">
        <v>0</v>
      </c>
      <c r="F373" s="246">
        <v>0</v>
      </c>
      <c r="G373" s="246">
        <v>0</v>
      </c>
      <c r="H373" s="246">
        <v>0</v>
      </c>
      <c r="I373" s="246">
        <v>0</v>
      </c>
      <c r="J373" s="246">
        <v>0</v>
      </c>
      <c r="K373" s="246">
        <v>0</v>
      </c>
      <c r="L373" s="246">
        <v>0</v>
      </c>
      <c r="M373" s="246">
        <v>0</v>
      </c>
      <c r="N373" s="245">
        <v>0</v>
      </c>
      <c r="O373" s="246">
        <v>0</v>
      </c>
      <c r="P373" s="246">
        <v>0</v>
      </c>
      <c r="Q373" s="246">
        <v>0</v>
      </c>
      <c r="R373" s="246">
        <v>0</v>
      </c>
      <c r="S373" s="246">
        <v>0</v>
      </c>
      <c r="T373" s="246">
        <v>0</v>
      </c>
      <c r="U373" s="246">
        <v>0</v>
      </c>
      <c r="V373" s="246">
        <v>0</v>
      </c>
      <c r="W373" s="246">
        <v>0</v>
      </c>
      <c r="X373" s="246">
        <v>0</v>
      </c>
      <c r="Y373" s="246">
        <v>0</v>
      </c>
      <c r="Z373" s="246">
        <v>0</v>
      </c>
      <c r="AA373" s="245">
        <v>0</v>
      </c>
      <c r="AB373" s="246">
        <v>0</v>
      </c>
      <c r="AC373" s="246">
        <v>0</v>
      </c>
      <c r="AD373" s="246">
        <v>0</v>
      </c>
      <c r="AE373" s="246">
        <v>0</v>
      </c>
      <c r="AF373" s="246">
        <v>0</v>
      </c>
      <c r="AG373" s="246">
        <v>0</v>
      </c>
      <c r="AH373" s="246">
        <v>0</v>
      </c>
      <c r="AI373" s="246">
        <v>0</v>
      </c>
      <c r="AJ373" s="246">
        <v>0</v>
      </c>
      <c r="AK373" s="246">
        <v>0</v>
      </c>
      <c r="AL373" s="246">
        <v>0</v>
      </c>
      <c r="AM373" s="246">
        <v>0</v>
      </c>
      <c r="AN373" s="245">
        <v>0</v>
      </c>
      <c r="AO373" s="246">
        <v>0</v>
      </c>
      <c r="AP373" s="246">
        <v>0</v>
      </c>
      <c r="AQ373" s="246">
        <v>0</v>
      </c>
      <c r="AR373" s="246">
        <v>0</v>
      </c>
      <c r="AS373" s="246">
        <v>0</v>
      </c>
      <c r="AT373" s="246">
        <v>0</v>
      </c>
      <c r="AU373" s="246">
        <v>0</v>
      </c>
      <c r="AV373" s="246">
        <v>0</v>
      </c>
      <c r="AW373" s="246">
        <v>0</v>
      </c>
      <c r="AX373" s="246">
        <v>0</v>
      </c>
      <c r="AY373" s="246">
        <v>0</v>
      </c>
      <c r="AZ373" s="246">
        <v>0</v>
      </c>
      <c r="BA373" s="245">
        <v>0</v>
      </c>
    </row>
    <row r="374" spans="1:53" ht="15">
      <c r="A374" s="252" t="s">
        <v>348</v>
      </c>
      <c r="B374" s="249">
        <v>10584.998</v>
      </c>
      <c r="C374" s="249">
        <v>6652.9979999999996</v>
      </c>
      <c r="D374" s="249">
        <v>4178.0079999999998</v>
      </c>
      <c r="E374" s="249">
        <v>16735.018</v>
      </c>
      <c r="F374" s="249">
        <v>13133.058000000001</v>
      </c>
      <c r="G374" s="249">
        <v>15057.028</v>
      </c>
      <c r="H374" s="249">
        <v>1883.058</v>
      </c>
      <c r="I374" s="249">
        <v>10636.258000000002</v>
      </c>
      <c r="J374" s="249">
        <v>3769.0279999999998</v>
      </c>
      <c r="K374" s="249">
        <v>19283.027999999998</v>
      </c>
      <c r="L374" s="249">
        <v>633.05799999999999</v>
      </c>
      <c r="M374" s="249">
        <v>16989.828000000001</v>
      </c>
      <c r="N374" s="248">
        <v>119535.36599999999</v>
      </c>
      <c r="O374" s="249">
        <v>30668.166499999999</v>
      </c>
      <c r="P374" s="249">
        <v>10645.166499999999</v>
      </c>
      <c r="Q374" s="249">
        <v>10848.916499999999</v>
      </c>
      <c r="R374" s="249">
        <v>10727.4635</v>
      </c>
      <c r="S374" s="249">
        <v>10479.4635</v>
      </c>
      <c r="T374" s="249">
        <v>11987.3225</v>
      </c>
      <c r="U374" s="249">
        <v>10583.4635</v>
      </c>
      <c r="V374" s="249">
        <v>19108.263500000001</v>
      </c>
      <c r="W374" s="249">
        <v>26603.322500000002</v>
      </c>
      <c r="X374" s="249">
        <v>21604.463499999998</v>
      </c>
      <c r="Y374" s="249">
        <v>11012.4635</v>
      </c>
      <c r="Z374" s="249">
        <v>32901.522499999999</v>
      </c>
      <c r="AA374" s="248">
        <v>207169.99800000002</v>
      </c>
      <c r="AB374" s="249">
        <v>130629.93</v>
      </c>
      <c r="AC374" s="249">
        <v>73237.929999999993</v>
      </c>
      <c r="AD374" s="249">
        <v>74538.929999999993</v>
      </c>
      <c r="AE374" s="249">
        <v>155375.93</v>
      </c>
      <c r="AF374" s="249">
        <v>71227.929999999993</v>
      </c>
      <c r="AG374" s="249">
        <v>71832.929999999993</v>
      </c>
      <c r="AH374" s="249">
        <v>126030.93</v>
      </c>
      <c r="AI374" s="249">
        <v>115507.93</v>
      </c>
      <c r="AJ374" s="249">
        <v>83302.929999999993</v>
      </c>
      <c r="AK374" s="249">
        <v>125952.93</v>
      </c>
      <c r="AL374" s="249">
        <v>70633.929999999993</v>
      </c>
      <c r="AM374" s="249">
        <v>171963.93</v>
      </c>
      <c r="AN374" s="248">
        <v>1270236.1600000001</v>
      </c>
      <c r="AO374" s="249">
        <v>583</v>
      </c>
      <c r="AP374" s="249">
        <v>7450</v>
      </c>
      <c r="AQ374" s="249">
        <v>333</v>
      </c>
      <c r="AR374" s="249">
        <v>383</v>
      </c>
      <c r="AS374" s="249">
        <v>208</v>
      </c>
      <c r="AT374" s="249">
        <v>608</v>
      </c>
      <c r="AU374" s="249">
        <v>458</v>
      </c>
      <c r="AV374" s="249">
        <v>208</v>
      </c>
      <c r="AW374" s="249">
        <v>333</v>
      </c>
      <c r="AX374" s="249">
        <v>383</v>
      </c>
      <c r="AY374" s="249">
        <v>408</v>
      </c>
      <c r="AZ374" s="249">
        <v>337</v>
      </c>
      <c r="BA374" s="248">
        <v>11692</v>
      </c>
    </row>
    <row r="375" spans="1:53" ht="15">
      <c r="A375" s="253" t="s">
        <v>2030</v>
      </c>
      <c r="B375" s="246">
        <v>0</v>
      </c>
      <c r="C375" s="246">
        <v>0</v>
      </c>
      <c r="D375" s="246">
        <v>0</v>
      </c>
      <c r="E375" s="246">
        <v>0</v>
      </c>
      <c r="F375" s="246">
        <v>0</v>
      </c>
      <c r="G375" s="246">
        <v>0</v>
      </c>
      <c r="H375" s="246">
        <v>0</v>
      </c>
      <c r="I375" s="246">
        <v>0</v>
      </c>
      <c r="J375" s="246">
        <v>0</v>
      </c>
      <c r="K375" s="246">
        <v>0</v>
      </c>
      <c r="L375" s="246">
        <v>0</v>
      </c>
      <c r="M375" s="246">
        <v>0</v>
      </c>
      <c r="N375" s="245">
        <v>0</v>
      </c>
      <c r="O375" s="246">
        <v>0</v>
      </c>
      <c r="P375" s="246">
        <v>0</v>
      </c>
      <c r="Q375" s="246">
        <v>0</v>
      </c>
      <c r="R375" s="246">
        <v>0</v>
      </c>
      <c r="S375" s="246">
        <v>0</v>
      </c>
      <c r="T375" s="246">
        <v>0</v>
      </c>
      <c r="U375" s="246">
        <v>0</v>
      </c>
      <c r="V375" s="246">
        <v>0</v>
      </c>
      <c r="W375" s="246">
        <v>0</v>
      </c>
      <c r="X375" s="246">
        <v>0</v>
      </c>
      <c r="Y375" s="246">
        <v>0</v>
      </c>
      <c r="Z375" s="246">
        <v>0</v>
      </c>
      <c r="AA375" s="245">
        <v>0</v>
      </c>
      <c r="AB375" s="246">
        <v>0</v>
      </c>
      <c r="AC375" s="246">
        <v>0</v>
      </c>
      <c r="AD375" s="246">
        <v>0</v>
      </c>
      <c r="AE375" s="246">
        <v>0</v>
      </c>
      <c r="AF375" s="246">
        <v>0</v>
      </c>
      <c r="AG375" s="246">
        <v>0</v>
      </c>
      <c r="AH375" s="246">
        <v>0</v>
      </c>
      <c r="AI375" s="246">
        <v>0</v>
      </c>
      <c r="AJ375" s="246">
        <v>0</v>
      </c>
      <c r="AK375" s="246">
        <v>0</v>
      </c>
      <c r="AL375" s="246">
        <v>0</v>
      </c>
      <c r="AM375" s="246">
        <v>0</v>
      </c>
      <c r="AN375" s="245">
        <v>0</v>
      </c>
      <c r="AO375" s="246">
        <v>0</v>
      </c>
      <c r="AP375" s="246">
        <v>0</v>
      </c>
      <c r="AQ375" s="246">
        <v>0</v>
      </c>
      <c r="AR375" s="246">
        <v>0</v>
      </c>
      <c r="AS375" s="246">
        <v>0</v>
      </c>
      <c r="AT375" s="246">
        <v>0</v>
      </c>
      <c r="AU375" s="246">
        <v>0</v>
      </c>
      <c r="AV375" s="246">
        <v>0</v>
      </c>
      <c r="AW375" s="246">
        <v>0</v>
      </c>
      <c r="AX375" s="246">
        <v>0</v>
      </c>
      <c r="AY375" s="246">
        <v>0</v>
      </c>
      <c r="AZ375" s="246">
        <v>0</v>
      </c>
      <c r="BA375" s="245">
        <v>0</v>
      </c>
    </row>
    <row r="376" spans="1:53" ht="15">
      <c r="A376" s="253" t="s">
        <v>2031</v>
      </c>
      <c r="B376" s="246">
        <v>0</v>
      </c>
      <c r="C376" s="246">
        <v>0</v>
      </c>
      <c r="D376" s="246">
        <v>0</v>
      </c>
      <c r="E376" s="246">
        <v>0</v>
      </c>
      <c r="F376" s="246">
        <v>0</v>
      </c>
      <c r="G376" s="246">
        <v>0</v>
      </c>
      <c r="H376" s="246">
        <v>0</v>
      </c>
      <c r="I376" s="246">
        <v>0</v>
      </c>
      <c r="J376" s="246">
        <v>0</v>
      </c>
      <c r="K376" s="246">
        <v>0</v>
      </c>
      <c r="L376" s="246">
        <v>0</v>
      </c>
      <c r="M376" s="246">
        <v>0</v>
      </c>
      <c r="N376" s="245">
        <v>0</v>
      </c>
      <c r="O376" s="246">
        <v>0</v>
      </c>
      <c r="P376" s="246">
        <v>0</v>
      </c>
      <c r="Q376" s="246">
        <v>0</v>
      </c>
      <c r="R376" s="246">
        <v>0</v>
      </c>
      <c r="S376" s="246">
        <v>0</v>
      </c>
      <c r="T376" s="246">
        <v>0</v>
      </c>
      <c r="U376" s="246">
        <v>0</v>
      </c>
      <c r="V376" s="246">
        <v>0</v>
      </c>
      <c r="W376" s="246">
        <v>0</v>
      </c>
      <c r="X376" s="246">
        <v>0</v>
      </c>
      <c r="Y376" s="246">
        <v>0</v>
      </c>
      <c r="Z376" s="246">
        <v>0</v>
      </c>
      <c r="AA376" s="245">
        <v>0</v>
      </c>
      <c r="AB376" s="246">
        <v>0</v>
      </c>
      <c r="AC376" s="246">
        <v>0</v>
      </c>
      <c r="AD376" s="246">
        <v>0</v>
      </c>
      <c r="AE376" s="246">
        <v>0</v>
      </c>
      <c r="AF376" s="246">
        <v>0</v>
      </c>
      <c r="AG376" s="246">
        <v>0</v>
      </c>
      <c r="AH376" s="246">
        <v>0</v>
      </c>
      <c r="AI376" s="246">
        <v>0</v>
      </c>
      <c r="AJ376" s="246">
        <v>0</v>
      </c>
      <c r="AK376" s="246">
        <v>0</v>
      </c>
      <c r="AL376" s="246">
        <v>0</v>
      </c>
      <c r="AM376" s="246">
        <v>0</v>
      </c>
      <c r="AN376" s="245">
        <v>0</v>
      </c>
      <c r="AO376" s="246">
        <v>0</v>
      </c>
      <c r="AP376" s="246">
        <v>0</v>
      </c>
      <c r="AQ376" s="246">
        <v>0</v>
      </c>
      <c r="AR376" s="246">
        <v>0</v>
      </c>
      <c r="AS376" s="246">
        <v>0</v>
      </c>
      <c r="AT376" s="246">
        <v>0</v>
      </c>
      <c r="AU376" s="246">
        <v>0</v>
      </c>
      <c r="AV376" s="246">
        <v>0</v>
      </c>
      <c r="AW376" s="246">
        <v>0</v>
      </c>
      <c r="AX376" s="246">
        <v>0</v>
      </c>
      <c r="AY376" s="246">
        <v>0</v>
      </c>
      <c r="AZ376" s="246">
        <v>0</v>
      </c>
      <c r="BA376" s="245">
        <v>0</v>
      </c>
    </row>
    <row r="377" spans="1:53" ht="15">
      <c r="A377" s="253" t="s">
        <v>2032</v>
      </c>
      <c r="B377" s="246">
        <v>0</v>
      </c>
      <c r="C377" s="246">
        <v>0</v>
      </c>
      <c r="D377" s="246">
        <v>0</v>
      </c>
      <c r="E377" s="246">
        <v>0</v>
      </c>
      <c r="F377" s="246">
        <v>0</v>
      </c>
      <c r="G377" s="246">
        <v>0</v>
      </c>
      <c r="H377" s="246">
        <v>0</v>
      </c>
      <c r="I377" s="246">
        <v>0</v>
      </c>
      <c r="J377" s="246">
        <v>0</v>
      </c>
      <c r="K377" s="246">
        <v>0</v>
      </c>
      <c r="L377" s="246">
        <v>0</v>
      </c>
      <c r="M377" s="246">
        <v>0</v>
      </c>
      <c r="N377" s="245">
        <v>0</v>
      </c>
      <c r="O377" s="246">
        <v>0</v>
      </c>
      <c r="P377" s="246">
        <v>0</v>
      </c>
      <c r="Q377" s="246">
        <v>0</v>
      </c>
      <c r="R377" s="246">
        <v>0</v>
      </c>
      <c r="S377" s="246">
        <v>0</v>
      </c>
      <c r="T377" s="246">
        <v>0</v>
      </c>
      <c r="U377" s="246">
        <v>0</v>
      </c>
      <c r="V377" s="246">
        <v>0</v>
      </c>
      <c r="W377" s="246">
        <v>0</v>
      </c>
      <c r="X377" s="246">
        <v>0</v>
      </c>
      <c r="Y377" s="246">
        <v>0</v>
      </c>
      <c r="Z377" s="246">
        <v>0</v>
      </c>
      <c r="AA377" s="245">
        <v>0</v>
      </c>
      <c r="AB377" s="246">
        <v>0</v>
      </c>
      <c r="AC377" s="246">
        <v>0</v>
      </c>
      <c r="AD377" s="246">
        <v>0</v>
      </c>
      <c r="AE377" s="246">
        <v>0</v>
      </c>
      <c r="AF377" s="246">
        <v>0</v>
      </c>
      <c r="AG377" s="246">
        <v>0</v>
      </c>
      <c r="AH377" s="246">
        <v>0</v>
      </c>
      <c r="AI377" s="246">
        <v>0</v>
      </c>
      <c r="AJ377" s="246">
        <v>0</v>
      </c>
      <c r="AK377" s="246">
        <v>0</v>
      </c>
      <c r="AL377" s="246">
        <v>0</v>
      </c>
      <c r="AM377" s="246">
        <v>0</v>
      </c>
      <c r="AN377" s="245">
        <v>0</v>
      </c>
      <c r="AO377" s="246">
        <v>0</v>
      </c>
      <c r="AP377" s="246">
        <v>0</v>
      </c>
      <c r="AQ377" s="246">
        <v>0</v>
      </c>
      <c r="AR377" s="246">
        <v>0</v>
      </c>
      <c r="AS377" s="246">
        <v>0</v>
      </c>
      <c r="AT377" s="246">
        <v>0</v>
      </c>
      <c r="AU377" s="246">
        <v>0</v>
      </c>
      <c r="AV377" s="246">
        <v>0</v>
      </c>
      <c r="AW377" s="246">
        <v>0</v>
      </c>
      <c r="AX377" s="246">
        <v>0</v>
      </c>
      <c r="AY377" s="246">
        <v>0</v>
      </c>
      <c r="AZ377" s="246">
        <v>0</v>
      </c>
      <c r="BA377" s="245">
        <v>0</v>
      </c>
    </row>
    <row r="378" spans="1:53" ht="15">
      <c r="A378" s="253" t="s">
        <v>2033</v>
      </c>
      <c r="B378" s="246">
        <v>0</v>
      </c>
      <c r="C378" s="246">
        <v>0</v>
      </c>
      <c r="D378" s="246">
        <v>0</v>
      </c>
      <c r="E378" s="246">
        <v>0</v>
      </c>
      <c r="F378" s="246">
        <v>0</v>
      </c>
      <c r="G378" s="246">
        <v>0</v>
      </c>
      <c r="H378" s="246">
        <v>0</v>
      </c>
      <c r="I378" s="246">
        <v>0</v>
      </c>
      <c r="J378" s="246">
        <v>0</v>
      </c>
      <c r="K378" s="246">
        <v>0</v>
      </c>
      <c r="L378" s="246">
        <v>0</v>
      </c>
      <c r="M378" s="246">
        <v>0</v>
      </c>
      <c r="N378" s="245">
        <v>0</v>
      </c>
      <c r="O378" s="246">
        <v>0</v>
      </c>
      <c r="P378" s="246">
        <v>0</v>
      </c>
      <c r="Q378" s="246">
        <v>0</v>
      </c>
      <c r="R378" s="246">
        <v>0</v>
      </c>
      <c r="S378" s="246">
        <v>0</v>
      </c>
      <c r="T378" s="246">
        <v>0</v>
      </c>
      <c r="U378" s="246">
        <v>0</v>
      </c>
      <c r="V378" s="246">
        <v>0</v>
      </c>
      <c r="W378" s="246">
        <v>0</v>
      </c>
      <c r="X378" s="246">
        <v>0</v>
      </c>
      <c r="Y378" s="246">
        <v>0</v>
      </c>
      <c r="Z378" s="246">
        <v>0</v>
      </c>
      <c r="AA378" s="245">
        <v>0</v>
      </c>
      <c r="AB378" s="246">
        <v>0</v>
      </c>
      <c r="AC378" s="246">
        <v>0</v>
      </c>
      <c r="AD378" s="246">
        <v>0</v>
      </c>
      <c r="AE378" s="246">
        <v>0</v>
      </c>
      <c r="AF378" s="246">
        <v>0</v>
      </c>
      <c r="AG378" s="246">
        <v>0</v>
      </c>
      <c r="AH378" s="246">
        <v>0</v>
      </c>
      <c r="AI378" s="246">
        <v>0</v>
      </c>
      <c r="AJ378" s="246">
        <v>0</v>
      </c>
      <c r="AK378" s="246">
        <v>0</v>
      </c>
      <c r="AL378" s="246">
        <v>0</v>
      </c>
      <c r="AM378" s="246">
        <v>0</v>
      </c>
      <c r="AN378" s="245">
        <v>0</v>
      </c>
      <c r="AO378" s="246">
        <v>0</v>
      </c>
      <c r="AP378" s="246">
        <v>0</v>
      </c>
      <c r="AQ378" s="246">
        <v>0</v>
      </c>
      <c r="AR378" s="246">
        <v>0</v>
      </c>
      <c r="AS378" s="246">
        <v>0</v>
      </c>
      <c r="AT378" s="246">
        <v>0</v>
      </c>
      <c r="AU378" s="246">
        <v>0</v>
      </c>
      <c r="AV378" s="246">
        <v>0</v>
      </c>
      <c r="AW378" s="246">
        <v>0</v>
      </c>
      <c r="AX378" s="246">
        <v>0</v>
      </c>
      <c r="AY378" s="246">
        <v>0</v>
      </c>
      <c r="AZ378" s="246">
        <v>0</v>
      </c>
      <c r="BA378" s="245">
        <v>0</v>
      </c>
    </row>
    <row r="379" spans="1:53" ht="15">
      <c r="A379" s="253" t="s">
        <v>2034</v>
      </c>
      <c r="B379" s="246">
        <v>1054.9385</v>
      </c>
      <c r="C379" s="246">
        <v>1206.9385</v>
      </c>
      <c r="D379" s="246">
        <v>1892.9385</v>
      </c>
      <c r="E379" s="246">
        <v>1105.9385</v>
      </c>
      <c r="F379" s="246">
        <v>1248.9385</v>
      </c>
      <c r="G379" s="246">
        <v>1747.9385</v>
      </c>
      <c r="H379" s="246">
        <v>1055.9385</v>
      </c>
      <c r="I379" s="246">
        <v>1173.9385</v>
      </c>
      <c r="J379" s="246">
        <v>1714.9385</v>
      </c>
      <c r="K379" s="246">
        <v>1117.9385</v>
      </c>
      <c r="L379" s="246">
        <v>1388.9385</v>
      </c>
      <c r="M379" s="246">
        <v>1684.8185000000001</v>
      </c>
      <c r="N379" s="245">
        <v>16394.142</v>
      </c>
      <c r="O379" s="246">
        <v>667.5005000000001</v>
      </c>
      <c r="P379" s="246">
        <v>667.5005000000001</v>
      </c>
      <c r="Q379" s="246">
        <v>667.5005000000001</v>
      </c>
      <c r="R379" s="246">
        <v>667.5005000000001</v>
      </c>
      <c r="S379" s="246">
        <v>667.5005000000001</v>
      </c>
      <c r="T379" s="246">
        <v>917.5005000000001</v>
      </c>
      <c r="U379" s="246">
        <v>667.5005000000001</v>
      </c>
      <c r="V379" s="246">
        <v>667.5005000000001</v>
      </c>
      <c r="W379" s="246">
        <v>667.5005000000001</v>
      </c>
      <c r="X379" s="246">
        <v>667.5005000000001</v>
      </c>
      <c r="Y379" s="246">
        <v>667.5005000000001</v>
      </c>
      <c r="Z379" s="246">
        <v>919.62050000000011</v>
      </c>
      <c r="AA379" s="245">
        <v>8512.1260000000002</v>
      </c>
      <c r="AB379" s="246">
        <v>27939.339999999997</v>
      </c>
      <c r="AC379" s="246">
        <v>27439.339999999997</v>
      </c>
      <c r="AD379" s="246">
        <v>32752.339999999997</v>
      </c>
      <c r="AE379" s="246">
        <v>29239.339999999997</v>
      </c>
      <c r="AF379" s="246">
        <v>27639.339999999997</v>
      </c>
      <c r="AG379" s="246">
        <v>27942.089999999997</v>
      </c>
      <c r="AH379" s="246">
        <v>28039.339999999997</v>
      </c>
      <c r="AI379" s="246">
        <v>27689.339999999997</v>
      </c>
      <c r="AJ379" s="246">
        <v>27852.339999999997</v>
      </c>
      <c r="AK379" s="246">
        <v>28039.339999999997</v>
      </c>
      <c r="AL379" s="246">
        <v>27579.339999999997</v>
      </c>
      <c r="AM379" s="246">
        <v>27932.089999999997</v>
      </c>
      <c r="AN379" s="245">
        <v>340083.58</v>
      </c>
      <c r="AO379" s="246">
        <v>6931</v>
      </c>
      <c r="AP379" s="246">
        <v>6925</v>
      </c>
      <c r="AQ379" s="246">
        <v>6925</v>
      </c>
      <c r="AR379" s="246">
        <v>6925</v>
      </c>
      <c r="AS379" s="246">
        <v>6925</v>
      </c>
      <c r="AT379" s="246">
        <v>6925</v>
      </c>
      <c r="AU379" s="246">
        <v>6925</v>
      </c>
      <c r="AV379" s="246">
        <v>6925</v>
      </c>
      <c r="AW379" s="246">
        <v>6925</v>
      </c>
      <c r="AX379" s="246">
        <v>6925</v>
      </c>
      <c r="AY379" s="246">
        <v>6925</v>
      </c>
      <c r="AZ379" s="246">
        <v>6919</v>
      </c>
      <c r="BA379" s="245">
        <v>83100</v>
      </c>
    </row>
    <row r="380" spans="1:53" ht="15">
      <c r="A380" s="253" t="s">
        <v>2035</v>
      </c>
      <c r="B380" s="246">
        <v>0</v>
      </c>
      <c r="C380" s="246">
        <v>0</v>
      </c>
      <c r="D380" s="246">
        <v>0</v>
      </c>
      <c r="E380" s="246">
        <v>0</v>
      </c>
      <c r="F380" s="246">
        <v>0</v>
      </c>
      <c r="G380" s="246">
        <v>0</v>
      </c>
      <c r="H380" s="246">
        <v>0</v>
      </c>
      <c r="I380" s="246">
        <v>0</v>
      </c>
      <c r="J380" s="246">
        <v>0</v>
      </c>
      <c r="K380" s="246">
        <v>0</v>
      </c>
      <c r="L380" s="246">
        <v>0</v>
      </c>
      <c r="M380" s="246">
        <v>0</v>
      </c>
      <c r="N380" s="245">
        <v>0</v>
      </c>
      <c r="O380" s="246">
        <v>0</v>
      </c>
      <c r="P380" s="246">
        <v>0</v>
      </c>
      <c r="Q380" s="246">
        <v>0</v>
      </c>
      <c r="R380" s="246">
        <v>0</v>
      </c>
      <c r="S380" s="246">
        <v>0</v>
      </c>
      <c r="T380" s="246">
        <v>0</v>
      </c>
      <c r="U380" s="246">
        <v>0</v>
      </c>
      <c r="V380" s="246">
        <v>0</v>
      </c>
      <c r="W380" s="246">
        <v>0</v>
      </c>
      <c r="X380" s="246">
        <v>0</v>
      </c>
      <c r="Y380" s="246">
        <v>0</v>
      </c>
      <c r="Z380" s="246">
        <v>0</v>
      </c>
      <c r="AA380" s="245">
        <v>0</v>
      </c>
      <c r="AB380" s="246">
        <v>0</v>
      </c>
      <c r="AC380" s="246">
        <v>0</v>
      </c>
      <c r="AD380" s="246">
        <v>0</v>
      </c>
      <c r="AE380" s="246">
        <v>0</v>
      </c>
      <c r="AF380" s="246">
        <v>0</v>
      </c>
      <c r="AG380" s="246">
        <v>0</v>
      </c>
      <c r="AH380" s="246">
        <v>0</v>
      </c>
      <c r="AI380" s="246">
        <v>0</v>
      </c>
      <c r="AJ380" s="246">
        <v>0</v>
      </c>
      <c r="AK380" s="246">
        <v>0</v>
      </c>
      <c r="AL380" s="246">
        <v>0</v>
      </c>
      <c r="AM380" s="246">
        <v>0</v>
      </c>
      <c r="AN380" s="245">
        <v>0</v>
      </c>
      <c r="AO380" s="246">
        <v>0</v>
      </c>
      <c r="AP380" s="246">
        <v>0</v>
      </c>
      <c r="AQ380" s="246">
        <v>0</v>
      </c>
      <c r="AR380" s="246">
        <v>0</v>
      </c>
      <c r="AS380" s="246">
        <v>0</v>
      </c>
      <c r="AT380" s="246">
        <v>0</v>
      </c>
      <c r="AU380" s="246">
        <v>0</v>
      </c>
      <c r="AV380" s="246">
        <v>0</v>
      </c>
      <c r="AW380" s="246">
        <v>0</v>
      </c>
      <c r="AX380" s="246">
        <v>0</v>
      </c>
      <c r="AY380" s="246">
        <v>0</v>
      </c>
      <c r="AZ380" s="246">
        <v>0</v>
      </c>
      <c r="BA380" s="245">
        <v>0</v>
      </c>
    </row>
    <row r="381" spans="1:53" ht="15">
      <c r="A381" s="253" t="s">
        <v>2036</v>
      </c>
      <c r="B381" s="246">
        <v>0</v>
      </c>
      <c r="C381" s="246">
        <v>0</v>
      </c>
      <c r="D381" s="246">
        <v>0</v>
      </c>
      <c r="E381" s="246">
        <v>0</v>
      </c>
      <c r="F381" s="246">
        <v>0</v>
      </c>
      <c r="G381" s="246">
        <v>0</v>
      </c>
      <c r="H381" s="246">
        <v>0</v>
      </c>
      <c r="I381" s="246">
        <v>0</v>
      </c>
      <c r="J381" s="246">
        <v>0</v>
      </c>
      <c r="K381" s="246">
        <v>0</v>
      </c>
      <c r="L381" s="246">
        <v>0</v>
      </c>
      <c r="M381" s="246">
        <v>0</v>
      </c>
      <c r="N381" s="245">
        <v>0</v>
      </c>
      <c r="O381" s="246">
        <v>0</v>
      </c>
      <c r="P381" s="246">
        <v>0</v>
      </c>
      <c r="Q381" s="246">
        <v>0</v>
      </c>
      <c r="R381" s="246">
        <v>0</v>
      </c>
      <c r="S381" s="246">
        <v>0</v>
      </c>
      <c r="T381" s="246">
        <v>0</v>
      </c>
      <c r="U381" s="246">
        <v>0</v>
      </c>
      <c r="V381" s="246">
        <v>0</v>
      </c>
      <c r="W381" s="246">
        <v>0</v>
      </c>
      <c r="X381" s="246">
        <v>0</v>
      </c>
      <c r="Y381" s="246">
        <v>0</v>
      </c>
      <c r="Z381" s="246">
        <v>0</v>
      </c>
      <c r="AA381" s="245">
        <v>0</v>
      </c>
      <c r="AB381" s="246">
        <v>0</v>
      </c>
      <c r="AC381" s="246">
        <v>0</v>
      </c>
      <c r="AD381" s="246">
        <v>0</v>
      </c>
      <c r="AE381" s="246">
        <v>0</v>
      </c>
      <c r="AF381" s="246">
        <v>0</v>
      </c>
      <c r="AG381" s="246">
        <v>0</v>
      </c>
      <c r="AH381" s="246">
        <v>0</v>
      </c>
      <c r="AI381" s="246">
        <v>0</v>
      </c>
      <c r="AJ381" s="246">
        <v>0</v>
      </c>
      <c r="AK381" s="246">
        <v>0</v>
      </c>
      <c r="AL381" s="246">
        <v>0</v>
      </c>
      <c r="AM381" s="246">
        <v>0</v>
      </c>
      <c r="AN381" s="245">
        <v>0</v>
      </c>
      <c r="AO381" s="246">
        <v>0</v>
      </c>
      <c r="AP381" s="246">
        <v>0</v>
      </c>
      <c r="AQ381" s="246">
        <v>0</v>
      </c>
      <c r="AR381" s="246">
        <v>0</v>
      </c>
      <c r="AS381" s="246">
        <v>0</v>
      </c>
      <c r="AT381" s="246">
        <v>0</v>
      </c>
      <c r="AU381" s="246">
        <v>0</v>
      </c>
      <c r="AV381" s="246">
        <v>0</v>
      </c>
      <c r="AW381" s="246">
        <v>0</v>
      </c>
      <c r="AX381" s="246">
        <v>0</v>
      </c>
      <c r="AY381" s="246">
        <v>0</v>
      </c>
      <c r="AZ381" s="246">
        <v>0</v>
      </c>
      <c r="BA381" s="245">
        <v>0</v>
      </c>
    </row>
    <row r="382" spans="1:53" ht="15">
      <c r="A382" s="253" t="s">
        <v>2037</v>
      </c>
      <c r="B382" s="246">
        <v>0</v>
      </c>
      <c r="C382" s="246">
        <v>0</v>
      </c>
      <c r="D382" s="246">
        <v>0</v>
      </c>
      <c r="E382" s="246">
        <v>0</v>
      </c>
      <c r="F382" s="246">
        <v>0</v>
      </c>
      <c r="G382" s="246">
        <v>0</v>
      </c>
      <c r="H382" s="246">
        <v>0</v>
      </c>
      <c r="I382" s="246">
        <v>0</v>
      </c>
      <c r="J382" s="246">
        <v>0</v>
      </c>
      <c r="K382" s="246">
        <v>0</v>
      </c>
      <c r="L382" s="246">
        <v>0</v>
      </c>
      <c r="M382" s="246">
        <v>0</v>
      </c>
      <c r="N382" s="245">
        <v>0</v>
      </c>
      <c r="O382" s="246">
        <v>0</v>
      </c>
      <c r="P382" s="246">
        <v>0</v>
      </c>
      <c r="Q382" s="246">
        <v>0</v>
      </c>
      <c r="R382" s="246">
        <v>0</v>
      </c>
      <c r="S382" s="246">
        <v>0</v>
      </c>
      <c r="T382" s="246">
        <v>0</v>
      </c>
      <c r="U382" s="246">
        <v>0</v>
      </c>
      <c r="V382" s="246">
        <v>0</v>
      </c>
      <c r="W382" s="246">
        <v>0</v>
      </c>
      <c r="X382" s="246">
        <v>0</v>
      </c>
      <c r="Y382" s="246">
        <v>0</v>
      </c>
      <c r="Z382" s="246">
        <v>0</v>
      </c>
      <c r="AA382" s="245">
        <v>0</v>
      </c>
      <c r="AB382" s="246">
        <v>0</v>
      </c>
      <c r="AC382" s="246">
        <v>0</v>
      </c>
      <c r="AD382" s="246">
        <v>0</v>
      </c>
      <c r="AE382" s="246">
        <v>0</v>
      </c>
      <c r="AF382" s="246">
        <v>0</v>
      </c>
      <c r="AG382" s="246">
        <v>0</v>
      </c>
      <c r="AH382" s="246">
        <v>0</v>
      </c>
      <c r="AI382" s="246">
        <v>0</v>
      </c>
      <c r="AJ382" s="246">
        <v>0</v>
      </c>
      <c r="AK382" s="246">
        <v>0</v>
      </c>
      <c r="AL382" s="246">
        <v>0</v>
      </c>
      <c r="AM382" s="246">
        <v>0</v>
      </c>
      <c r="AN382" s="245">
        <v>0</v>
      </c>
      <c r="AO382" s="246">
        <v>0</v>
      </c>
      <c r="AP382" s="246">
        <v>0</v>
      </c>
      <c r="AQ382" s="246">
        <v>0</v>
      </c>
      <c r="AR382" s="246">
        <v>0</v>
      </c>
      <c r="AS382" s="246">
        <v>0</v>
      </c>
      <c r="AT382" s="246">
        <v>0</v>
      </c>
      <c r="AU382" s="246">
        <v>0</v>
      </c>
      <c r="AV382" s="246">
        <v>0</v>
      </c>
      <c r="AW382" s="246">
        <v>0</v>
      </c>
      <c r="AX382" s="246">
        <v>0</v>
      </c>
      <c r="AY382" s="246">
        <v>0</v>
      </c>
      <c r="AZ382" s="246">
        <v>0</v>
      </c>
      <c r="BA382" s="245">
        <v>0</v>
      </c>
    </row>
    <row r="383" spans="1:53" ht="15">
      <c r="A383" s="253" t="s">
        <v>2038</v>
      </c>
      <c r="B383" s="246">
        <v>1375</v>
      </c>
      <c r="C383" s="246">
        <v>1375</v>
      </c>
      <c r="D383" s="246">
        <v>1375</v>
      </c>
      <c r="E383" s="246">
        <v>1375</v>
      </c>
      <c r="F383" s="246">
        <v>1375</v>
      </c>
      <c r="G383" s="246">
        <v>1375</v>
      </c>
      <c r="H383" s="246">
        <v>1375</v>
      </c>
      <c r="I383" s="246">
        <v>1375</v>
      </c>
      <c r="J383" s="246">
        <v>1375</v>
      </c>
      <c r="K383" s="246">
        <v>1375</v>
      </c>
      <c r="L383" s="246">
        <v>1375</v>
      </c>
      <c r="M383" s="246">
        <v>1375</v>
      </c>
      <c r="N383" s="245">
        <v>16500</v>
      </c>
      <c r="O383" s="246">
        <v>250</v>
      </c>
      <c r="P383" s="246">
        <v>250</v>
      </c>
      <c r="Q383" s="246">
        <v>250</v>
      </c>
      <c r="R383" s="246">
        <v>250</v>
      </c>
      <c r="S383" s="246">
        <v>250</v>
      </c>
      <c r="T383" s="246">
        <v>250</v>
      </c>
      <c r="U383" s="246">
        <v>250</v>
      </c>
      <c r="V383" s="246">
        <v>250</v>
      </c>
      <c r="W383" s="246">
        <v>250</v>
      </c>
      <c r="X383" s="246">
        <v>250</v>
      </c>
      <c r="Y383" s="246">
        <v>250</v>
      </c>
      <c r="Z383" s="246">
        <v>250</v>
      </c>
      <c r="AA383" s="245">
        <v>3000</v>
      </c>
      <c r="AB383" s="246">
        <v>15000</v>
      </c>
      <c r="AC383" s="246">
        <v>15000</v>
      </c>
      <c r="AD383" s="246">
        <v>15000</v>
      </c>
      <c r="AE383" s="246">
        <v>15000</v>
      </c>
      <c r="AF383" s="246">
        <v>15000</v>
      </c>
      <c r="AG383" s="246">
        <v>15000</v>
      </c>
      <c r="AH383" s="246">
        <v>15000</v>
      </c>
      <c r="AI383" s="246">
        <v>15000</v>
      </c>
      <c r="AJ383" s="246">
        <v>15000</v>
      </c>
      <c r="AK383" s="246">
        <v>15000</v>
      </c>
      <c r="AL383" s="246">
        <v>15000</v>
      </c>
      <c r="AM383" s="246">
        <v>15000</v>
      </c>
      <c r="AN383" s="245">
        <v>180000</v>
      </c>
      <c r="AO383" s="246">
        <v>0</v>
      </c>
      <c r="AP383" s="246">
        <v>0</v>
      </c>
      <c r="AQ383" s="246">
        <v>0</v>
      </c>
      <c r="AR383" s="246">
        <v>0</v>
      </c>
      <c r="AS383" s="246">
        <v>0</v>
      </c>
      <c r="AT383" s="246">
        <v>0</v>
      </c>
      <c r="AU383" s="246">
        <v>0</v>
      </c>
      <c r="AV383" s="246">
        <v>0</v>
      </c>
      <c r="AW383" s="246">
        <v>0</v>
      </c>
      <c r="AX383" s="246">
        <v>0</v>
      </c>
      <c r="AY383" s="246">
        <v>0</v>
      </c>
      <c r="AZ383" s="246">
        <v>0</v>
      </c>
      <c r="BA383" s="245">
        <v>0</v>
      </c>
    </row>
    <row r="384" spans="1:53" ht="15">
      <c r="A384" s="253" t="s">
        <v>2039</v>
      </c>
      <c r="B384" s="246">
        <v>0</v>
      </c>
      <c r="C384" s="246">
        <v>0</v>
      </c>
      <c r="D384" s="246">
        <v>0</v>
      </c>
      <c r="E384" s="246">
        <v>0</v>
      </c>
      <c r="F384" s="246">
        <v>0</v>
      </c>
      <c r="G384" s="246">
        <v>0</v>
      </c>
      <c r="H384" s="246">
        <v>0</v>
      </c>
      <c r="I384" s="246">
        <v>0</v>
      </c>
      <c r="J384" s="246">
        <v>0</v>
      </c>
      <c r="K384" s="246">
        <v>0</v>
      </c>
      <c r="L384" s="246">
        <v>0</v>
      </c>
      <c r="M384" s="246">
        <v>0</v>
      </c>
      <c r="N384" s="245">
        <v>0</v>
      </c>
      <c r="O384" s="246">
        <v>0</v>
      </c>
      <c r="P384" s="246">
        <v>0</v>
      </c>
      <c r="Q384" s="246">
        <v>0</v>
      </c>
      <c r="R384" s="246">
        <v>0</v>
      </c>
      <c r="S384" s="246">
        <v>0</v>
      </c>
      <c r="T384" s="246">
        <v>0</v>
      </c>
      <c r="U384" s="246">
        <v>0</v>
      </c>
      <c r="V384" s="246">
        <v>0</v>
      </c>
      <c r="W384" s="246">
        <v>0</v>
      </c>
      <c r="X384" s="246">
        <v>0</v>
      </c>
      <c r="Y384" s="246">
        <v>0</v>
      </c>
      <c r="Z384" s="246">
        <v>0</v>
      </c>
      <c r="AA384" s="245">
        <v>0</v>
      </c>
      <c r="AB384" s="246">
        <v>0</v>
      </c>
      <c r="AC384" s="246">
        <v>0</v>
      </c>
      <c r="AD384" s="246">
        <v>0</v>
      </c>
      <c r="AE384" s="246">
        <v>0</v>
      </c>
      <c r="AF384" s="246">
        <v>0</v>
      </c>
      <c r="AG384" s="246">
        <v>0</v>
      </c>
      <c r="AH384" s="246">
        <v>0</v>
      </c>
      <c r="AI384" s="246">
        <v>0</v>
      </c>
      <c r="AJ384" s="246">
        <v>0</v>
      </c>
      <c r="AK384" s="246">
        <v>0</v>
      </c>
      <c r="AL384" s="246">
        <v>0</v>
      </c>
      <c r="AM384" s="246">
        <v>0</v>
      </c>
      <c r="AN384" s="245">
        <v>0</v>
      </c>
      <c r="AO384" s="246">
        <v>0</v>
      </c>
      <c r="AP384" s="246">
        <v>0</v>
      </c>
      <c r="AQ384" s="246">
        <v>0</v>
      </c>
      <c r="AR384" s="246">
        <v>0</v>
      </c>
      <c r="AS384" s="246">
        <v>0</v>
      </c>
      <c r="AT384" s="246">
        <v>0</v>
      </c>
      <c r="AU384" s="246">
        <v>0</v>
      </c>
      <c r="AV384" s="246">
        <v>0</v>
      </c>
      <c r="AW384" s="246">
        <v>0</v>
      </c>
      <c r="AX384" s="246">
        <v>0</v>
      </c>
      <c r="AY384" s="246">
        <v>0</v>
      </c>
      <c r="AZ384" s="246">
        <v>0</v>
      </c>
      <c r="BA384" s="245">
        <v>0</v>
      </c>
    </row>
    <row r="385" spans="1:53" ht="15">
      <c r="A385" s="253" t="s">
        <v>2040</v>
      </c>
      <c r="B385" s="246">
        <v>0</v>
      </c>
      <c r="C385" s="246">
        <v>0</v>
      </c>
      <c r="D385" s="246">
        <v>0</v>
      </c>
      <c r="E385" s="246">
        <v>0</v>
      </c>
      <c r="F385" s="246">
        <v>0</v>
      </c>
      <c r="G385" s="246">
        <v>0</v>
      </c>
      <c r="H385" s="246">
        <v>0</v>
      </c>
      <c r="I385" s="246">
        <v>0</v>
      </c>
      <c r="J385" s="246">
        <v>0</v>
      </c>
      <c r="K385" s="246">
        <v>0</v>
      </c>
      <c r="L385" s="246">
        <v>0</v>
      </c>
      <c r="M385" s="246">
        <v>0</v>
      </c>
      <c r="N385" s="245">
        <v>0</v>
      </c>
      <c r="O385" s="246">
        <v>0</v>
      </c>
      <c r="P385" s="246">
        <v>0</v>
      </c>
      <c r="Q385" s="246">
        <v>0</v>
      </c>
      <c r="R385" s="246">
        <v>0</v>
      </c>
      <c r="S385" s="246">
        <v>0</v>
      </c>
      <c r="T385" s="246">
        <v>0</v>
      </c>
      <c r="U385" s="246">
        <v>0</v>
      </c>
      <c r="V385" s="246">
        <v>0</v>
      </c>
      <c r="W385" s="246">
        <v>0</v>
      </c>
      <c r="X385" s="246">
        <v>0</v>
      </c>
      <c r="Y385" s="246">
        <v>0</v>
      </c>
      <c r="Z385" s="246">
        <v>0</v>
      </c>
      <c r="AA385" s="245">
        <v>0</v>
      </c>
      <c r="AB385" s="246">
        <v>0</v>
      </c>
      <c r="AC385" s="246">
        <v>0</v>
      </c>
      <c r="AD385" s="246">
        <v>0</v>
      </c>
      <c r="AE385" s="246">
        <v>0</v>
      </c>
      <c r="AF385" s="246">
        <v>0</v>
      </c>
      <c r="AG385" s="246">
        <v>0</v>
      </c>
      <c r="AH385" s="246">
        <v>0</v>
      </c>
      <c r="AI385" s="246">
        <v>0</v>
      </c>
      <c r="AJ385" s="246">
        <v>0</v>
      </c>
      <c r="AK385" s="246">
        <v>0</v>
      </c>
      <c r="AL385" s="246">
        <v>0</v>
      </c>
      <c r="AM385" s="246">
        <v>0</v>
      </c>
      <c r="AN385" s="245">
        <v>0</v>
      </c>
      <c r="AO385" s="246">
        <v>0</v>
      </c>
      <c r="AP385" s="246">
        <v>0</v>
      </c>
      <c r="AQ385" s="246">
        <v>0</v>
      </c>
      <c r="AR385" s="246">
        <v>0</v>
      </c>
      <c r="AS385" s="246">
        <v>0</v>
      </c>
      <c r="AT385" s="246">
        <v>0</v>
      </c>
      <c r="AU385" s="246">
        <v>0</v>
      </c>
      <c r="AV385" s="246">
        <v>0</v>
      </c>
      <c r="AW385" s="246">
        <v>0</v>
      </c>
      <c r="AX385" s="246">
        <v>0</v>
      </c>
      <c r="AY385" s="246">
        <v>0</v>
      </c>
      <c r="AZ385" s="246">
        <v>0</v>
      </c>
      <c r="BA385" s="245">
        <v>0</v>
      </c>
    </row>
    <row r="386" spans="1:53" ht="15">
      <c r="A386" s="253" t="s">
        <v>2041</v>
      </c>
      <c r="B386" s="246">
        <v>0</v>
      </c>
      <c r="C386" s="246">
        <v>0</v>
      </c>
      <c r="D386" s="246">
        <v>0</v>
      </c>
      <c r="E386" s="246">
        <v>0</v>
      </c>
      <c r="F386" s="246">
        <v>0</v>
      </c>
      <c r="G386" s="246">
        <v>0</v>
      </c>
      <c r="H386" s="246">
        <v>0</v>
      </c>
      <c r="I386" s="246">
        <v>0</v>
      </c>
      <c r="J386" s="246">
        <v>0</v>
      </c>
      <c r="K386" s="246">
        <v>0</v>
      </c>
      <c r="L386" s="246">
        <v>0</v>
      </c>
      <c r="M386" s="246">
        <v>0</v>
      </c>
      <c r="N386" s="245">
        <v>0</v>
      </c>
      <c r="O386" s="246">
        <v>0</v>
      </c>
      <c r="P386" s="246">
        <v>0</v>
      </c>
      <c r="Q386" s="246">
        <v>0</v>
      </c>
      <c r="R386" s="246">
        <v>0</v>
      </c>
      <c r="S386" s="246">
        <v>0</v>
      </c>
      <c r="T386" s="246">
        <v>0</v>
      </c>
      <c r="U386" s="246">
        <v>0</v>
      </c>
      <c r="V386" s="246">
        <v>0</v>
      </c>
      <c r="W386" s="246">
        <v>0</v>
      </c>
      <c r="X386" s="246">
        <v>0</v>
      </c>
      <c r="Y386" s="246">
        <v>0</v>
      </c>
      <c r="Z386" s="246">
        <v>0</v>
      </c>
      <c r="AA386" s="245">
        <v>0</v>
      </c>
      <c r="AB386" s="246">
        <v>0</v>
      </c>
      <c r="AC386" s="246">
        <v>0</v>
      </c>
      <c r="AD386" s="246">
        <v>0</v>
      </c>
      <c r="AE386" s="246">
        <v>0</v>
      </c>
      <c r="AF386" s="246">
        <v>0</v>
      </c>
      <c r="AG386" s="246">
        <v>0</v>
      </c>
      <c r="AH386" s="246">
        <v>0</v>
      </c>
      <c r="AI386" s="246">
        <v>0</v>
      </c>
      <c r="AJ386" s="246">
        <v>0</v>
      </c>
      <c r="AK386" s="246">
        <v>0</v>
      </c>
      <c r="AL386" s="246">
        <v>0</v>
      </c>
      <c r="AM386" s="246">
        <v>0</v>
      </c>
      <c r="AN386" s="245">
        <v>0</v>
      </c>
      <c r="AO386" s="246">
        <v>0</v>
      </c>
      <c r="AP386" s="246">
        <v>0</v>
      </c>
      <c r="AQ386" s="246">
        <v>0</v>
      </c>
      <c r="AR386" s="246">
        <v>0</v>
      </c>
      <c r="AS386" s="246">
        <v>0</v>
      </c>
      <c r="AT386" s="246">
        <v>0</v>
      </c>
      <c r="AU386" s="246">
        <v>0</v>
      </c>
      <c r="AV386" s="246">
        <v>0</v>
      </c>
      <c r="AW386" s="246">
        <v>0</v>
      </c>
      <c r="AX386" s="246">
        <v>0</v>
      </c>
      <c r="AY386" s="246">
        <v>0</v>
      </c>
      <c r="AZ386" s="246">
        <v>0</v>
      </c>
      <c r="BA386" s="245">
        <v>0</v>
      </c>
    </row>
    <row r="387" spans="1:53" ht="15">
      <c r="A387" s="253" t="s">
        <v>2042</v>
      </c>
      <c r="B387" s="246">
        <v>0</v>
      </c>
      <c r="C387" s="246">
        <v>0</v>
      </c>
      <c r="D387" s="246">
        <v>0</v>
      </c>
      <c r="E387" s="246">
        <v>0</v>
      </c>
      <c r="F387" s="246">
        <v>0</v>
      </c>
      <c r="G387" s="246">
        <v>0</v>
      </c>
      <c r="H387" s="246">
        <v>0</v>
      </c>
      <c r="I387" s="246">
        <v>0</v>
      </c>
      <c r="J387" s="246">
        <v>0</v>
      </c>
      <c r="K387" s="246">
        <v>0</v>
      </c>
      <c r="L387" s="246">
        <v>0</v>
      </c>
      <c r="M387" s="246">
        <v>0</v>
      </c>
      <c r="N387" s="245">
        <v>0</v>
      </c>
      <c r="O387" s="246">
        <v>0</v>
      </c>
      <c r="P387" s="246">
        <v>0</v>
      </c>
      <c r="Q387" s="246">
        <v>0</v>
      </c>
      <c r="R387" s="246">
        <v>0</v>
      </c>
      <c r="S387" s="246">
        <v>0</v>
      </c>
      <c r="T387" s="246">
        <v>0</v>
      </c>
      <c r="U387" s="246">
        <v>0</v>
      </c>
      <c r="V387" s="246">
        <v>0</v>
      </c>
      <c r="W387" s="246">
        <v>0</v>
      </c>
      <c r="X387" s="246">
        <v>0</v>
      </c>
      <c r="Y387" s="246">
        <v>0</v>
      </c>
      <c r="Z387" s="246">
        <v>0</v>
      </c>
      <c r="AA387" s="245">
        <v>0</v>
      </c>
      <c r="AB387" s="246">
        <v>0</v>
      </c>
      <c r="AC387" s="246">
        <v>0</v>
      </c>
      <c r="AD387" s="246">
        <v>0</v>
      </c>
      <c r="AE387" s="246">
        <v>0</v>
      </c>
      <c r="AF387" s="246">
        <v>0</v>
      </c>
      <c r="AG387" s="246">
        <v>0</v>
      </c>
      <c r="AH387" s="246">
        <v>0</v>
      </c>
      <c r="AI387" s="246">
        <v>0</v>
      </c>
      <c r="AJ387" s="246">
        <v>0</v>
      </c>
      <c r="AK387" s="246">
        <v>0</v>
      </c>
      <c r="AL387" s="246">
        <v>0</v>
      </c>
      <c r="AM387" s="246">
        <v>0</v>
      </c>
      <c r="AN387" s="245">
        <v>0</v>
      </c>
      <c r="AO387" s="246">
        <v>0</v>
      </c>
      <c r="AP387" s="246">
        <v>0</v>
      </c>
      <c r="AQ387" s="246">
        <v>0</v>
      </c>
      <c r="AR387" s="246">
        <v>0</v>
      </c>
      <c r="AS387" s="246">
        <v>0</v>
      </c>
      <c r="AT387" s="246">
        <v>0</v>
      </c>
      <c r="AU387" s="246">
        <v>0</v>
      </c>
      <c r="AV387" s="246">
        <v>0</v>
      </c>
      <c r="AW387" s="246">
        <v>0</v>
      </c>
      <c r="AX387" s="246">
        <v>0</v>
      </c>
      <c r="AY387" s="246">
        <v>0</v>
      </c>
      <c r="AZ387" s="246">
        <v>0</v>
      </c>
      <c r="BA387" s="245">
        <v>0</v>
      </c>
    </row>
    <row r="388" spans="1:53" ht="15">
      <c r="A388" s="252" t="s">
        <v>331</v>
      </c>
      <c r="B388" s="249">
        <v>2429.9384999999997</v>
      </c>
      <c r="C388" s="249">
        <v>2581.9384999999997</v>
      </c>
      <c r="D388" s="249">
        <v>3267.9384999999997</v>
      </c>
      <c r="E388" s="249">
        <v>2480.9384999999997</v>
      </c>
      <c r="F388" s="249">
        <v>2623.9384999999997</v>
      </c>
      <c r="G388" s="249">
        <v>3122.9384999999997</v>
      </c>
      <c r="H388" s="249">
        <v>2430.9384999999997</v>
      </c>
      <c r="I388" s="249">
        <v>2548.9384999999997</v>
      </c>
      <c r="J388" s="249">
        <v>3089.9384999999997</v>
      </c>
      <c r="K388" s="249">
        <v>2492.9384999999997</v>
      </c>
      <c r="L388" s="249">
        <v>2763.9384999999997</v>
      </c>
      <c r="M388" s="249">
        <v>3059.8184999999999</v>
      </c>
      <c r="N388" s="248">
        <v>32894.142</v>
      </c>
      <c r="O388" s="249">
        <v>917.50049999999999</v>
      </c>
      <c r="P388" s="249">
        <v>917.50049999999999</v>
      </c>
      <c r="Q388" s="249">
        <v>917.50049999999999</v>
      </c>
      <c r="R388" s="249">
        <v>917.50049999999999</v>
      </c>
      <c r="S388" s="249">
        <v>917.50049999999999</v>
      </c>
      <c r="T388" s="249">
        <v>1167.5004999999999</v>
      </c>
      <c r="U388" s="249">
        <v>917.50049999999999</v>
      </c>
      <c r="V388" s="249">
        <v>917.50049999999999</v>
      </c>
      <c r="W388" s="249">
        <v>917.50049999999999</v>
      </c>
      <c r="X388" s="249">
        <v>917.50049999999999</v>
      </c>
      <c r="Y388" s="249">
        <v>917.50049999999999</v>
      </c>
      <c r="Z388" s="249">
        <v>1169.6204999999998</v>
      </c>
      <c r="AA388" s="248">
        <v>11512.126</v>
      </c>
      <c r="AB388" s="249">
        <v>42939.34</v>
      </c>
      <c r="AC388" s="249">
        <v>42439.34</v>
      </c>
      <c r="AD388" s="249">
        <v>47752.34</v>
      </c>
      <c r="AE388" s="249">
        <v>44239.34</v>
      </c>
      <c r="AF388" s="249">
        <v>42639.34</v>
      </c>
      <c r="AG388" s="249">
        <v>42942.09</v>
      </c>
      <c r="AH388" s="249">
        <v>43039.34</v>
      </c>
      <c r="AI388" s="249">
        <v>42689.34</v>
      </c>
      <c r="AJ388" s="249">
        <v>42852.34</v>
      </c>
      <c r="AK388" s="249">
        <v>43039.34</v>
      </c>
      <c r="AL388" s="249">
        <v>42579.34</v>
      </c>
      <c r="AM388" s="249">
        <v>42932.09</v>
      </c>
      <c r="AN388" s="248">
        <v>520083.57999999996</v>
      </c>
      <c r="AO388" s="249">
        <v>6931</v>
      </c>
      <c r="AP388" s="249">
        <v>6925</v>
      </c>
      <c r="AQ388" s="249">
        <v>6925</v>
      </c>
      <c r="AR388" s="249">
        <v>6925</v>
      </c>
      <c r="AS388" s="249">
        <v>6925</v>
      </c>
      <c r="AT388" s="249">
        <v>6925</v>
      </c>
      <c r="AU388" s="249">
        <v>6925</v>
      </c>
      <c r="AV388" s="249">
        <v>6925</v>
      </c>
      <c r="AW388" s="249">
        <v>6925</v>
      </c>
      <c r="AX388" s="249">
        <v>6925</v>
      </c>
      <c r="AY388" s="249">
        <v>6925</v>
      </c>
      <c r="AZ388" s="249">
        <v>6919</v>
      </c>
      <c r="BA388" s="248">
        <v>83100</v>
      </c>
    </row>
    <row r="389" spans="1:53" ht="15">
      <c r="A389" s="253" t="s">
        <v>2043</v>
      </c>
      <c r="B389" s="246">
        <v>0</v>
      </c>
      <c r="C389" s="246">
        <v>0</v>
      </c>
      <c r="D389" s="246">
        <v>0</v>
      </c>
      <c r="E389" s="246">
        <v>0</v>
      </c>
      <c r="F389" s="246">
        <v>0</v>
      </c>
      <c r="G389" s="246">
        <v>0</v>
      </c>
      <c r="H389" s="246">
        <v>0</v>
      </c>
      <c r="I389" s="246">
        <v>0</v>
      </c>
      <c r="J389" s="246">
        <v>0</v>
      </c>
      <c r="K389" s="246">
        <v>0</v>
      </c>
      <c r="L389" s="246">
        <v>0</v>
      </c>
      <c r="M389" s="246">
        <v>0</v>
      </c>
      <c r="N389" s="245">
        <v>0</v>
      </c>
      <c r="O389" s="246">
        <v>0</v>
      </c>
      <c r="P389" s="246">
        <v>0</v>
      </c>
      <c r="Q389" s="246">
        <v>0</v>
      </c>
      <c r="R389" s="246">
        <v>0</v>
      </c>
      <c r="S389" s="246">
        <v>0</v>
      </c>
      <c r="T389" s="246">
        <v>0</v>
      </c>
      <c r="U389" s="246">
        <v>0</v>
      </c>
      <c r="V389" s="246">
        <v>0</v>
      </c>
      <c r="W389" s="246">
        <v>0</v>
      </c>
      <c r="X389" s="246">
        <v>0</v>
      </c>
      <c r="Y389" s="246">
        <v>0</v>
      </c>
      <c r="Z389" s="246">
        <v>0</v>
      </c>
      <c r="AA389" s="245">
        <v>0</v>
      </c>
      <c r="AB389" s="246">
        <v>0</v>
      </c>
      <c r="AC389" s="246">
        <v>0</v>
      </c>
      <c r="AD389" s="246">
        <v>0</v>
      </c>
      <c r="AE389" s="246">
        <v>0</v>
      </c>
      <c r="AF389" s="246">
        <v>0</v>
      </c>
      <c r="AG389" s="246">
        <v>0</v>
      </c>
      <c r="AH389" s="246">
        <v>0</v>
      </c>
      <c r="AI389" s="246">
        <v>0</v>
      </c>
      <c r="AJ389" s="246">
        <v>0</v>
      </c>
      <c r="AK389" s="246">
        <v>0</v>
      </c>
      <c r="AL389" s="246">
        <v>0</v>
      </c>
      <c r="AM389" s="246">
        <v>0</v>
      </c>
      <c r="AN389" s="245">
        <v>0</v>
      </c>
      <c r="AO389" s="246">
        <v>0</v>
      </c>
      <c r="AP389" s="246">
        <v>0</v>
      </c>
      <c r="AQ389" s="246">
        <v>0</v>
      </c>
      <c r="AR389" s="246">
        <v>0</v>
      </c>
      <c r="AS389" s="246">
        <v>0</v>
      </c>
      <c r="AT389" s="246">
        <v>0</v>
      </c>
      <c r="AU389" s="246">
        <v>0</v>
      </c>
      <c r="AV389" s="246">
        <v>0</v>
      </c>
      <c r="AW389" s="246">
        <v>0</v>
      </c>
      <c r="AX389" s="246">
        <v>0</v>
      </c>
      <c r="AY389" s="246">
        <v>0</v>
      </c>
      <c r="AZ389" s="246">
        <v>0</v>
      </c>
      <c r="BA389" s="245">
        <v>0</v>
      </c>
    </row>
    <row r="390" spans="1:53" ht="15">
      <c r="A390" s="253" t="s">
        <v>2044</v>
      </c>
      <c r="B390" s="246">
        <v>11113.667000000001</v>
      </c>
      <c r="C390" s="246">
        <v>11113.667000000001</v>
      </c>
      <c r="D390" s="246">
        <v>11113.667000000001</v>
      </c>
      <c r="E390" s="246">
        <v>11113.667000000001</v>
      </c>
      <c r="F390" s="246">
        <v>11116.667000000001</v>
      </c>
      <c r="G390" s="246">
        <v>11116.667000000001</v>
      </c>
      <c r="H390" s="246">
        <v>11116.667000000001</v>
      </c>
      <c r="I390" s="246">
        <v>11116.667000000001</v>
      </c>
      <c r="J390" s="246">
        <v>11117.667000000001</v>
      </c>
      <c r="K390" s="246">
        <v>11117.667000000001</v>
      </c>
      <c r="L390" s="246">
        <v>11117.667000000001</v>
      </c>
      <c r="M390" s="246">
        <v>11120.847000000002</v>
      </c>
      <c r="N390" s="245">
        <v>133395.18400000001</v>
      </c>
      <c r="O390" s="246">
        <v>9345.4873999999982</v>
      </c>
      <c r="P390" s="246">
        <v>9597.9873999999982</v>
      </c>
      <c r="Q390" s="246">
        <v>9221.4873999999982</v>
      </c>
      <c r="R390" s="246">
        <v>13288.4874</v>
      </c>
      <c r="S390" s="246">
        <v>11516.4874</v>
      </c>
      <c r="T390" s="246">
        <v>36123.487399999998</v>
      </c>
      <c r="U390" s="246">
        <v>10087.487399999998</v>
      </c>
      <c r="V390" s="246">
        <v>16246.9874</v>
      </c>
      <c r="W390" s="246">
        <v>11276.9874</v>
      </c>
      <c r="X390" s="246">
        <v>10730.9874</v>
      </c>
      <c r="Y390" s="246">
        <v>43111.987399999998</v>
      </c>
      <c r="Z390" s="246">
        <v>28127.7274</v>
      </c>
      <c r="AA390" s="245">
        <v>208675.5888</v>
      </c>
      <c r="AB390" s="246">
        <v>64872.020000000004</v>
      </c>
      <c r="AC390" s="246">
        <v>58696.020000000004</v>
      </c>
      <c r="AD390" s="246">
        <v>52308.020000000004</v>
      </c>
      <c r="AE390" s="246">
        <v>51397.020000000004</v>
      </c>
      <c r="AF390" s="246">
        <v>52318.020000000004</v>
      </c>
      <c r="AG390" s="246">
        <v>53343.020000000004</v>
      </c>
      <c r="AH390" s="246">
        <v>52546.020000000004</v>
      </c>
      <c r="AI390" s="246">
        <v>53013.020000000004</v>
      </c>
      <c r="AJ390" s="246">
        <v>54463.020000000004</v>
      </c>
      <c r="AK390" s="246">
        <v>55331.020000000004</v>
      </c>
      <c r="AL390" s="246">
        <v>54282.020000000004</v>
      </c>
      <c r="AM390" s="246">
        <v>102596.02</v>
      </c>
      <c r="AN390" s="245">
        <v>705165.24</v>
      </c>
      <c r="AO390" s="246">
        <v>13508</v>
      </c>
      <c r="AP390" s="246">
        <v>13508</v>
      </c>
      <c r="AQ390" s="246">
        <v>13508</v>
      </c>
      <c r="AR390" s="246">
        <v>13508</v>
      </c>
      <c r="AS390" s="246">
        <v>13508</v>
      </c>
      <c r="AT390" s="246">
        <v>13508</v>
      </c>
      <c r="AU390" s="246">
        <v>13508</v>
      </c>
      <c r="AV390" s="246">
        <v>13508</v>
      </c>
      <c r="AW390" s="246">
        <v>13508</v>
      </c>
      <c r="AX390" s="246">
        <v>13508</v>
      </c>
      <c r="AY390" s="246">
        <v>13508</v>
      </c>
      <c r="AZ390" s="246">
        <v>13514</v>
      </c>
      <c r="BA390" s="245">
        <v>162102</v>
      </c>
    </row>
    <row r="391" spans="1:53" ht="15">
      <c r="A391" s="253" t="s">
        <v>2045</v>
      </c>
      <c r="B391" s="246">
        <v>0</v>
      </c>
      <c r="C391" s="246">
        <v>0</v>
      </c>
      <c r="D391" s="246">
        <v>0</v>
      </c>
      <c r="E391" s="246">
        <v>0</v>
      </c>
      <c r="F391" s="246">
        <v>0</v>
      </c>
      <c r="G391" s="246">
        <v>0</v>
      </c>
      <c r="H391" s="246">
        <v>0</v>
      </c>
      <c r="I391" s="246">
        <v>480</v>
      </c>
      <c r="J391" s="246">
        <v>0</v>
      </c>
      <c r="K391" s="246">
        <v>0</v>
      </c>
      <c r="L391" s="246">
        <v>0</v>
      </c>
      <c r="M391" s="246">
        <v>0</v>
      </c>
      <c r="N391" s="245">
        <v>480</v>
      </c>
      <c r="O391" s="246">
        <v>125</v>
      </c>
      <c r="P391" s="246">
        <v>125</v>
      </c>
      <c r="Q391" s="246">
        <v>125</v>
      </c>
      <c r="R391" s="246">
        <v>125</v>
      </c>
      <c r="S391" s="246">
        <v>125</v>
      </c>
      <c r="T391" s="246">
        <v>125</v>
      </c>
      <c r="U391" s="246">
        <v>125</v>
      </c>
      <c r="V391" s="246">
        <v>680</v>
      </c>
      <c r="W391" s="246">
        <v>125</v>
      </c>
      <c r="X391" s="246">
        <v>125</v>
      </c>
      <c r="Y391" s="246">
        <v>125</v>
      </c>
      <c r="Z391" s="246">
        <v>125</v>
      </c>
      <c r="AA391" s="245">
        <v>2055</v>
      </c>
      <c r="AB391" s="246">
        <v>666.72</v>
      </c>
      <c r="AC391" s="246">
        <v>591.72</v>
      </c>
      <c r="AD391" s="246">
        <v>1079.5999999999999</v>
      </c>
      <c r="AE391" s="246">
        <v>666.72</v>
      </c>
      <c r="AF391" s="246">
        <v>591.72</v>
      </c>
      <c r="AG391" s="246">
        <v>591.72</v>
      </c>
      <c r="AH391" s="246">
        <v>666.72</v>
      </c>
      <c r="AI391" s="246">
        <v>591.72</v>
      </c>
      <c r="AJ391" s="246">
        <v>591.72</v>
      </c>
      <c r="AK391" s="246">
        <v>666.72</v>
      </c>
      <c r="AL391" s="246">
        <v>593.72</v>
      </c>
      <c r="AM391" s="246">
        <v>598.72</v>
      </c>
      <c r="AN391" s="245">
        <v>7897.52</v>
      </c>
      <c r="AO391" s="246">
        <v>345</v>
      </c>
      <c r="AP391" s="246">
        <v>345</v>
      </c>
      <c r="AQ391" s="246">
        <v>845</v>
      </c>
      <c r="AR391" s="246">
        <v>345</v>
      </c>
      <c r="AS391" s="246">
        <v>345</v>
      </c>
      <c r="AT391" s="246">
        <v>345</v>
      </c>
      <c r="AU391" s="246">
        <v>345</v>
      </c>
      <c r="AV391" s="246">
        <v>345</v>
      </c>
      <c r="AW391" s="246">
        <v>345</v>
      </c>
      <c r="AX391" s="246">
        <v>345</v>
      </c>
      <c r="AY391" s="246">
        <v>347</v>
      </c>
      <c r="AZ391" s="246">
        <v>342</v>
      </c>
      <c r="BA391" s="245">
        <v>4639</v>
      </c>
    </row>
    <row r="392" spans="1:53" ht="15">
      <c r="A392" s="253" t="s">
        <v>2046</v>
      </c>
      <c r="B392" s="246">
        <v>11544.7309</v>
      </c>
      <c r="C392" s="246">
        <v>11544.7309</v>
      </c>
      <c r="D392" s="246">
        <v>11544.7309</v>
      </c>
      <c r="E392" s="246">
        <v>11544.7309</v>
      </c>
      <c r="F392" s="246">
        <v>11544.7309</v>
      </c>
      <c r="G392" s="246">
        <v>11544.7309</v>
      </c>
      <c r="H392" s="246">
        <v>11544.7309</v>
      </c>
      <c r="I392" s="246">
        <v>11544.7309</v>
      </c>
      <c r="J392" s="246">
        <v>11544.7309</v>
      </c>
      <c r="K392" s="246">
        <v>11544.7309</v>
      </c>
      <c r="L392" s="246">
        <v>11544.7309</v>
      </c>
      <c r="M392" s="246">
        <v>11536.4509</v>
      </c>
      <c r="N392" s="245">
        <v>138528.4908</v>
      </c>
      <c r="O392" s="246">
        <v>10034.311400000001</v>
      </c>
      <c r="P392" s="246">
        <v>11630.811400000001</v>
      </c>
      <c r="Q392" s="246">
        <v>10585.311400000001</v>
      </c>
      <c r="R392" s="246">
        <v>9396.8114000000005</v>
      </c>
      <c r="S392" s="246">
        <v>9547.3114000000005</v>
      </c>
      <c r="T392" s="246">
        <v>13323.311400000001</v>
      </c>
      <c r="U392" s="246">
        <v>12071.311400000001</v>
      </c>
      <c r="V392" s="246">
        <v>14001.811400000001</v>
      </c>
      <c r="W392" s="246">
        <v>13780.311400000001</v>
      </c>
      <c r="X392" s="246">
        <v>11099.311400000001</v>
      </c>
      <c r="Y392" s="246">
        <v>14321.311400000001</v>
      </c>
      <c r="Z392" s="246">
        <v>13943.811400000001</v>
      </c>
      <c r="AA392" s="245">
        <v>143735.73680000001</v>
      </c>
      <c r="AB392" s="246">
        <v>51052.33</v>
      </c>
      <c r="AC392" s="246">
        <v>52285</v>
      </c>
      <c r="AD392" s="246">
        <v>53671</v>
      </c>
      <c r="AE392" s="246">
        <v>51420</v>
      </c>
      <c r="AF392" s="246">
        <v>53807</v>
      </c>
      <c r="AG392" s="246">
        <v>56559</v>
      </c>
      <c r="AH392" s="246">
        <v>50665</v>
      </c>
      <c r="AI392" s="246">
        <v>54671</v>
      </c>
      <c r="AJ392" s="246">
        <v>56376</v>
      </c>
      <c r="AK392" s="246">
        <v>60870</v>
      </c>
      <c r="AL392" s="246">
        <v>54978</v>
      </c>
      <c r="AM392" s="246">
        <v>55015</v>
      </c>
      <c r="AN392" s="245">
        <v>651369.32999999996</v>
      </c>
      <c r="AO392" s="246">
        <v>8554</v>
      </c>
      <c r="AP392" s="246">
        <v>8554</v>
      </c>
      <c r="AQ392" s="246">
        <v>8554</v>
      </c>
      <c r="AR392" s="246">
        <v>8554</v>
      </c>
      <c r="AS392" s="246">
        <v>8554</v>
      </c>
      <c r="AT392" s="246">
        <v>8554</v>
      </c>
      <c r="AU392" s="246">
        <v>8554</v>
      </c>
      <c r="AV392" s="246">
        <v>8554</v>
      </c>
      <c r="AW392" s="246">
        <v>8554</v>
      </c>
      <c r="AX392" s="246">
        <v>8554</v>
      </c>
      <c r="AY392" s="246">
        <v>8554</v>
      </c>
      <c r="AZ392" s="246">
        <v>8564</v>
      </c>
      <c r="BA392" s="245">
        <v>102658</v>
      </c>
    </row>
    <row r="393" spans="1:53" ht="15">
      <c r="A393" s="253" t="s">
        <v>2047</v>
      </c>
      <c r="B393" s="246">
        <v>7719.7732999999989</v>
      </c>
      <c r="C393" s="246">
        <v>7719.7732999999989</v>
      </c>
      <c r="D393" s="246">
        <v>7719.7732999999989</v>
      </c>
      <c r="E393" s="246">
        <v>8298.7732999999989</v>
      </c>
      <c r="F393" s="246">
        <v>9034.2733000000007</v>
      </c>
      <c r="G393" s="246">
        <v>9382.7733000000007</v>
      </c>
      <c r="H393" s="246">
        <v>10945.773300000001</v>
      </c>
      <c r="I393" s="246">
        <v>10799.773300000001</v>
      </c>
      <c r="J393" s="246">
        <v>9680.7733000000007</v>
      </c>
      <c r="K393" s="246">
        <v>9731.7733000000007</v>
      </c>
      <c r="L393" s="246">
        <v>11119.773300000001</v>
      </c>
      <c r="M393" s="246">
        <v>13520.613299999999</v>
      </c>
      <c r="N393" s="245">
        <v>115673.61960000001</v>
      </c>
      <c r="O393" s="246">
        <v>10794.1479</v>
      </c>
      <c r="P393" s="246">
        <v>10235.6479</v>
      </c>
      <c r="Q393" s="246">
        <v>9900.6478999999999</v>
      </c>
      <c r="R393" s="246">
        <v>14756.6479</v>
      </c>
      <c r="S393" s="246">
        <v>10379.1479</v>
      </c>
      <c r="T393" s="246">
        <v>30238.147899999996</v>
      </c>
      <c r="U393" s="246">
        <v>13365.1479</v>
      </c>
      <c r="V393" s="246">
        <v>11334.1479</v>
      </c>
      <c r="W393" s="246">
        <v>20416.147899999996</v>
      </c>
      <c r="X393" s="246">
        <v>12217.6479</v>
      </c>
      <c r="Y393" s="246">
        <v>44922.647899999996</v>
      </c>
      <c r="Z393" s="246">
        <v>20401.107899999999</v>
      </c>
      <c r="AA393" s="245">
        <v>208961.23480000001</v>
      </c>
      <c r="AB393" s="246">
        <v>36791</v>
      </c>
      <c r="AC393" s="246">
        <v>37034</v>
      </c>
      <c r="AD393" s="246">
        <v>37427</v>
      </c>
      <c r="AE393" s="246">
        <v>36113</v>
      </c>
      <c r="AF393" s="246">
        <v>40244</v>
      </c>
      <c r="AG393" s="246">
        <v>40549</v>
      </c>
      <c r="AH393" s="246">
        <v>35509</v>
      </c>
      <c r="AI393" s="246">
        <v>38746</v>
      </c>
      <c r="AJ393" s="246">
        <v>41636</v>
      </c>
      <c r="AK393" s="246">
        <v>43631</v>
      </c>
      <c r="AL393" s="246">
        <v>39946</v>
      </c>
      <c r="AM393" s="246">
        <v>41481</v>
      </c>
      <c r="AN393" s="245">
        <v>469107</v>
      </c>
      <c r="AO393" s="246">
        <v>6285</v>
      </c>
      <c r="AP393" s="246">
        <v>6285</v>
      </c>
      <c r="AQ393" s="246">
        <v>6285</v>
      </c>
      <c r="AR393" s="246">
        <v>6285</v>
      </c>
      <c r="AS393" s="246">
        <v>6285</v>
      </c>
      <c r="AT393" s="246">
        <v>6285</v>
      </c>
      <c r="AU393" s="246">
        <v>6285</v>
      </c>
      <c r="AV393" s="246">
        <v>6285</v>
      </c>
      <c r="AW393" s="246">
        <v>6285</v>
      </c>
      <c r="AX393" s="246">
        <v>6285</v>
      </c>
      <c r="AY393" s="246">
        <v>6285</v>
      </c>
      <c r="AZ393" s="246">
        <v>6285</v>
      </c>
      <c r="BA393" s="245">
        <v>75420</v>
      </c>
    </row>
    <row r="394" spans="1:53" ht="15">
      <c r="A394" s="253" t="s">
        <v>2048</v>
      </c>
      <c r="B394" s="246">
        <v>0</v>
      </c>
      <c r="C394" s="246">
        <v>0</v>
      </c>
      <c r="D394" s="246">
        <v>0</v>
      </c>
      <c r="E394" s="246">
        <v>0</v>
      </c>
      <c r="F394" s="246">
        <v>0</v>
      </c>
      <c r="G394" s="246">
        <v>0</v>
      </c>
      <c r="H394" s="246">
        <v>0</v>
      </c>
      <c r="I394" s="246">
        <v>0</v>
      </c>
      <c r="J394" s="246">
        <v>0</v>
      </c>
      <c r="K394" s="246">
        <v>0</v>
      </c>
      <c r="L394" s="246">
        <v>0</v>
      </c>
      <c r="M394" s="246">
        <v>0</v>
      </c>
      <c r="N394" s="245">
        <v>0</v>
      </c>
      <c r="O394" s="246">
        <v>12183.33</v>
      </c>
      <c r="P394" s="246">
        <v>9083.33</v>
      </c>
      <c r="Q394" s="246">
        <v>9183.33</v>
      </c>
      <c r="R394" s="246">
        <v>9083.33</v>
      </c>
      <c r="S394" s="246">
        <v>9183.33</v>
      </c>
      <c r="T394" s="246">
        <v>9083.33</v>
      </c>
      <c r="U394" s="246">
        <v>9133.33</v>
      </c>
      <c r="V394" s="246">
        <v>9083.33</v>
      </c>
      <c r="W394" s="246">
        <v>9683.33</v>
      </c>
      <c r="X394" s="246">
        <v>9083.33</v>
      </c>
      <c r="Y394" s="246">
        <v>17183.330000000002</v>
      </c>
      <c r="Z394" s="246">
        <v>9083.33</v>
      </c>
      <c r="AA394" s="245">
        <v>121049.95999999999</v>
      </c>
      <c r="AB394" s="246">
        <v>11287</v>
      </c>
      <c r="AC394" s="246">
        <v>11102</v>
      </c>
      <c r="AD394" s="246">
        <v>11126</v>
      </c>
      <c r="AE394" s="246">
        <v>11287</v>
      </c>
      <c r="AF394" s="246">
        <v>11102</v>
      </c>
      <c r="AG394" s="246">
        <v>11102</v>
      </c>
      <c r="AH394" s="246">
        <v>11370</v>
      </c>
      <c r="AI394" s="246">
        <v>11185</v>
      </c>
      <c r="AJ394" s="246">
        <v>11197</v>
      </c>
      <c r="AK394" s="246">
        <v>11776</v>
      </c>
      <c r="AL394" s="246">
        <v>11504</v>
      </c>
      <c r="AM394" s="246">
        <v>12446</v>
      </c>
      <c r="AN394" s="245">
        <v>136484</v>
      </c>
      <c r="AO394" s="246">
        <v>63</v>
      </c>
      <c r="AP394" s="246">
        <v>0</v>
      </c>
      <c r="AQ394" s="246">
        <v>0</v>
      </c>
      <c r="AR394" s="246">
        <v>63</v>
      </c>
      <c r="AS394" s="246">
        <v>0</v>
      </c>
      <c r="AT394" s="246">
        <v>0</v>
      </c>
      <c r="AU394" s="246">
        <v>63</v>
      </c>
      <c r="AV394" s="246">
        <v>0</v>
      </c>
      <c r="AW394" s="246">
        <v>0</v>
      </c>
      <c r="AX394" s="246">
        <v>61</v>
      </c>
      <c r="AY394" s="246">
        <v>0</v>
      </c>
      <c r="AZ394" s="246">
        <v>0</v>
      </c>
      <c r="BA394" s="245">
        <v>250</v>
      </c>
    </row>
    <row r="395" spans="1:53" ht="15">
      <c r="A395" s="252" t="s">
        <v>332</v>
      </c>
      <c r="B395" s="249">
        <v>30378.171200000001</v>
      </c>
      <c r="C395" s="249">
        <v>30378.171200000001</v>
      </c>
      <c r="D395" s="249">
        <v>30378.171200000001</v>
      </c>
      <c r="E395" s="249">
        <v>30957.171200000001</v>
      </c>
      <c r="F395" s="249">
        <v>31695.671200000001</v>
      </c>
      <c r="G395" s="249">
        <v>32044.171200000001</v>
      </c>
      <c r="H395" s="249">
        <v>33607.171199999997</v>
      </c>
      <c r="I395" s="249">
        <v>33941.171199999997</v>
      </c>
      <c r="J395" s="249">
        <v>32343.171200000001</v>
      </c>
      <c r="K395" s="249">
        <v>32394.171200000001</v>
      </c>
      <c r="L395" s="249">
        <v>33782.171199999997</v>
      </c>
      <c r="M395" s="249">
        <v>36177.911199999995</v>
      </c>
      <c r="N395" s="248">
        <v>388077.29440000001</v>
      </c>
      <c r="O395" s="249">
        <v>42482.276699999995</v>
      </c>
      <c r="P395" s="249">
        <v>40672.776699999995</v>
      </c>
      <c r="Q395" s="249">
        <v>39015.776699999995</v>
      </c>
      <c r="R395" s="249">
        <v>46650.276700000002</v>
      </c>
      <c r="S395" s="249">
        <v>40751.276699999995</v>
      </c>
      <c r="T395" s="249">
        <v>88893.276699999988</v>
      </c>
      <c r="U395" s="249">
        <v>44782.276700000002</v>
      </c>
      <c r="V395" s="249">
        <v>51346.276700000002</v>
      </c>
      <c r="W395" s="249">
        <v>55281.776700000002</v>
      </c>
      <c r="X395" s="249">
        <v>43256.276700000002</v>
      </c>
      <c r="Y395" s="249">
        <v>119664.27669999999</v>
      </c>
      <c r="Z395" s="249">
        <v>71680.976699999999</v>
      </c>
      <c r="AA395" s="248">
        <v>684477.52039999992</v>
      </c>
      <c r="AB395" s="249">
        <v>164669.07</v>
      </c>
      <c r="AC395" s="249">
        <v>159708.74</v>
      </c>
      <c r="AD395" s="249">
        <v>155611.62</v>
      </c>
      <c r="AE395" s="249">
        <v>150883.74</v>
      </c>
      <c r="AF395" s="249">
        <v>158062.74</v>
      </c>
      <c r="AG395" s="249">
        <v>162144.74</v>
      </c>
      <c r="AH395" s="249">
        <v>150756.74</v>
      </c>
      <c r="AI395" s="249">
        <v>158206.74</v>
      </c>
      <c r="AJ395" s="249">
        <v>164263.74</v>
      </c>
      <c r="AK395" s="249">
        <v>172274.74</v>
      </c>
      <c r="AL395" s="249">
        <v>161303.74</v>
      </c>
      <c r="AM395" s="249">
        <v>212136.74</v>
      </c>
      <c r="AN395" s="248">
        <v>1970023.0899999999</v>
      </c>
      <c r="AO395" s="249">
        <v>28755</v>
      </c>
      <c r="AP395" s="249">
        <v>28692</v>
      </c>
      <c r="AQ395" s="249">
        <v>29192</v>
      </c>
      <c r="AR395" s="249">
        <v>28755</v>
      </c>
      <c r="AS395" s="249">
        <v>28692</v>
      </c>
      <c r="AT395" s="249">
        <v>28692</v>
      </c>
      <c r="AU395" s="249">
        <v>28755</v>
      </c>
      <c r="AV395" s="249">
        <v>28692</v>
      </c>
      <c r="AW395" s="249">
        <v>28692</v>
      </c>
      <c r="AX395" s="249">
        <v>28753</v>
      </c>
      <c r="AY395" s="249">
        <v>28694</v>
      </c>
      <c r="AZ395" s="249">
        <v>28705</v>
      </c>
      <c r="BA395" s="248">
        <v>345069</v>
      </c>
    </row>
    <row r="396" spans="1:53" ht="15">
      <c r="A396" s="253" t="s">
        <v>2049</v>
      </c>
      <c r="B396" s="246">
        <v>306.16830000000004</v>
      </c>
      <c r="C396" s="246">
        <v>306.16830000000004</v>
      </c>
      <c r="D396" s="246">
        <v>306.16830000000004</v>
      </c>
      <c r="E396" s="246">
        <v>330.16830000000004</v>
      </c>
      <c r="F396" s="246">
        <v>306.16830000000004</v>
      </c>
      <c r="G396" s="246">
        <v>1056.1683</v>
      </c>
      <c r="H396" s="246">
        <v>402.16830000000004</v>
      </c>
      <c r="I396" s="246">
        <v>306.16830000000004</v>
      </c>
      <c r="J396" s="246">
        <v>306.16830000000004</v>
      </c>
      <c r="K396" s="246">
        <v>354.16830000000004</v>
      </c>
      <c r="L396" s="246">
        <v>306.16830000000004</v>
      </c>
      <c r="M396" s="246">
        <v>5056.1683000000003</v>
      </c>
      <c r="N396" s="245">
        <v>9342.0195999999996</v>
      </c>
      <c r="O396" s="246">
        <v>763.33080000000007</v>
      </c>
      <c r="P396" s="246">
        <v>763.33080000000007</v>
      </c>
      <c r="Q396" s="246">
        <v>2138.3308000000002</v>
      </c>
      <c r="R396" s="246">
        <v>3139.3307999999997</v>
      </c>
      <c r="S396" s="246">
        <v>1263.3308</v>
      </c>
      <c r="T396" s="246">
        <v>2138.3308000000002</v>
      </c>
      <c r="U396" s="246">
        <v>5467.3307999999997</v>
      </c>
      <c r="V396" s="246">
        <v>763.33080000000007</v>
      </c>
      <c r="W396" s="246">
        <v>2538.3307999999997</v>
      </c>
      <c r="X396" s="246">
        <v>3615.3307999999997</v>
      </c>
      <c r="Y396" s="246">
        <v>1313.3308</v>
      </c>
      <c r="Z396" s="246">
        <v>3638.3308000000002</v>
      </c>
      <c r="AA396" s="245">
        <v>27541.9696</v>
      </c>
      <c r="AB396" s="246">
        <v>14279</v>
      </c>
      <c r="AC396" s="246">
        <v>9954</v>
      </c>
      <c r="AD396" s="246">
        <v>30494</v>
      </c>
      <c r="AE396" s="246">
        <v>17164</v>
      </c>
      <c r="AF396" s="246">
        <v>11899</v>
      </c>
      <c r="AG396" s="246">
        <v>27994</v>
      </c>
      <c r="AH396" s="246">
        <v>185134</v>
      </c>
      <c r="AI396" s="246">
        <v>15328</v>
      </c>
      <c r="AJ396" s="246">
        <v>21090</v>
      </c>
      <c r="AK396" s="246">
        <v>17529</v>
      </c>
      <c r="AL396" s="246">
        <v>10753</v>
      </c>
      <c r="AM396" s="246">
        <v>24674</v>
      </c>
      <c r="AN396" s="245">
        <v>386292</v>
      </c>
      <c r="AO396" s="246">
        <v>9441</v>
      </c>
      <c r="AP396" s="246">
        <v>2291</v>
      </c>
      <c r="AQ396" s="246">
        <v>2291</v>
      </c>
      <c r="AR396" s="246">
        <v>9441</v>
      </c>
      <c r="AS396" s="246">
        <v>2291</v>
      </c>
      <c r="AT396" s="246">
        <v>2291</v>
      </c>
      <c r="AU396" s="246">
        <v>9441</v>
      </c>
      <c r="AV396" s="246">
        <v>2291</v>
      </c>
      <c r="AW396" s="246">
        <v>2291</v>
      </c>
      <c r="AX396" s="246">
        <v>9941</v>
      </c>
      <c r="AY396" s="246">
        <v>2291</v>
      </c>
      <c r="AZ396" s="246">
        <v>2299</v>
      </c>
      <c r="BA396" s="245">
        <v>56600</v>
      </c>
    </row>
    <row r="397" spans="1:53" ht="15">
      <c r="A397" s="253" t="s">
        <v>2050</v>
      </c>
      <c r="B397" s="246">
        <v>7347.5016999999998</v>
      </c>
      <c r="C397" s="246">
        <v>2297.5317000000005</v>
      </c>
      <c r="D397" s="246">
        <v>2297.5317000000005</v>
      </c>
      <c r="E397" s="246">
        <v>2297.5317000000005</v>
      </c>
      <c r="F397" s="246">
        <v>2297.5317000000005</v>
      </c>
      <c r="G397" s="246">
        <v>2297.5317000000005</v>
      </c>
      <c r="H397" s="246">
        <v>2297.5317000000005</v>
      </c>
      <c r="I397" s="246">
        <v>2297.5317000000005</v>
      </c>
      <c r="J397" s="246">
        <v>2297.5317000000005</v>
      </c>
      <c r="K397" s="246">
        <v>2297.5317000000005</v>
      </c>
      <c r="L397" s="246">
        <v>2297.5317000000005</v>
      </c>
      <c r="M397" s="246">
        <v>2297.5317000000005</v>
      </c>
      <c r="N397" s="245">
        <v>32620.350400000003</v>
      </c>
      <c r="O397" s="246">
        <v>1507.9992000000002</v>
      </c>
      <c r="P397" s="246">
        <v>1507.9992000000002</v>
      </c>
      <c r="Q397" s="246">
        <v>30882.999199999998</v>
      </c>
      <c r="R397" s="246">
        <v>1507.9992000000002</v>
      </c>
      <c r="S397" s="246">
        <v>1507.9992000000002</v>
      </c>
      <c r="T397" s="246">
        <v>32632.999199999998</v>
      </c>
      <c r="U397" s="246">
        <v>1507.9992000000002</v>
      </c>
      <c r="V397" s="246">
        <v>1507.9992000000002</v>
      </c>
      <c r="W397" s="246">
        <v>30883.999199999998</v>
      </c>
      <c r="X397" s="246">
        <v>1508.9992000000002</v>
      </c>
      <c r="Y397" s="246">
        <v>1508.9992000000002</v>
      </c>
      <c r="Z397" s="246">
        <v>32633.999199999998</v>
      </c>
      <c r="AA397" s="245">
        <v>139099.99040000001</v>
      </c>
      <c r="AB397" s="246">
        <v>18947</v>
      </c>
      <c r="AC397" s="246">
        <v>25197</v>
      </c>
      <c r="AD397" s="246">
        <v>17447</v>
      </c>
      <c r="AE397" s="246">
        <v>16947</v>
      </c>
      <c r="AF397" s="246">
        <v>21077</v>
      </c>
      <c r="AG397" s="246">
        <v>18947</v>
      </c>
      <c r="AH397" s="246">
        <v>62612</v>
      </c>
      <c r="AI397" s="246">
        <v>42612</v>
      </c>
      <c r="AJ397" s="246">
        <v>48112</v>
      </c>
      <c r="AK397" s="246">
        <v>66680</v>
      </c>
      <c r="AL397" s="246">
        <v>106279</v>
      </c>
      <c r="AM397" s="246">
        <v>68266</v>
      </c>
      <c r="AN397" s="245">
        <v>513123</v>
      </c>
      <c r="AO397" s="246">
        <v>1022</v>
      </c>
      <c r="AP397" s="246">
        <v>1022</v>
      </c>
      <c r="AQ397" s="246">
        <v>1022</v>
      </c>
      <c r="AR397" s="246">
        <v>1022</v>
      </c>
      <c r="AS397" s="246">
        <v>1022</v>
      </c>
      <c r="AT397" s="246">
        <v>1022</v>
      </c>
      <c r="AU397" s="246">
        <v>1022</v>
      </c>
      <c r="AV397" s="246">
        <v>1022</v>
      </c>
      <c r="AW397" s="246">
        <v>1022</v>
      </c>
      <c r="AX397" s="246">
        <v>1022</v>
      </c>
      <c r="AY397" s="246">
        <v>1022</v>
      </c>
      <c r="AZ397" s="246">
        <v>1016</v>
      </c>
      <c r="BA397" s="245">
        <v>12258</v>
      </c>
    </row>
    <row r="398" spans="1:53" ht="15">
      <c r="A398" s="253" t="s">
        <v>2051</v>
      </c>
      <c r="B398" s="246">
        <v>0</v>
      </c>
      <c r="C398" s="246">
        <v>0</v>
      </c>
      <c r="D398" s="246">
        <v>0</v>
      </c>
      <c r="E398" s="246">
        <v>0</v>
      </c>
      <c r="F398" s="246">
        <v>0</v>
      </c>
      <c r="G398" s="246">
        <v>0</v>
      </c>
      <c r="H398" s="246">
        <v>0</v>
      </c>
      <c r="I398" s="246">
        <v>0</v>
      </c>
      <c r="J398" s="246">
        <v>0</v>
      </c>
      <c r="K398" s="246">
        <v>0</v>
      </c>
      <c r="L398" s="246">
        <v>0</v>
      </c>
      <c r="M398" s="246">
        <v>0</v>
      </c>
      <c r="N398" s="245">
        <v>0</v>
      </c>
      <c r="O398" s="246">
        <v>0</v>
      </c>
      <c r="P398" s="246">
        <v>0</v>
      </c>
      <c r="Q398" s="246">
        <v>0</v>
      </c>
      <c r="R398" s="246">
        <v>0</v>
      </c>
      <c r="S398" s="246">
        <v>0</v>
      </c>
      <c r="T398" s="246">
        <v>0</v>
      </c>
      <c r="U398" s="246">
        <v>0</v>
      </c>
      <c r="V398" s="246">
        <v>0</v>
      </c>
      <c r="W398" s="246">
        <v>0</v>
      </c>
      <c r="X398" s="246">
        <v>0</v>
      </c>
      <c r="Y398" s="246">
        <v>0</v>
      </c>
      <c r="Z398" s="246">
        <v>0</v>
      </c>
      <c r="AA398" s="245">
        <v>0</v>
      </c>
      <c r="AB398" s="246">
        <v>0</v>
      </c>
      <c r="AC398" s="246">
        <v>500</v>
      </c>
      <c r="AD398" s="246">
        <v>0</v>
      </c>
      <c r="AE398" s="246">
        <v>0</v>
      </c>
      <c r="AF398" s="246">
        <v>500</v>
      </c>
      <c r="AG398" s="246">
        <v>0</v>
      </c>
      <c r="AH398" s="246">
        <v>0</v>
      </c>
      <c r="AI398" s="246">
        <v>500</v>
      </c>
      <c r="AJ398" s="246">
        <v>0</v>
      </c>
      <c r="AK398" s="246">
        <v>0</v>
      </c>
      <c r="AL398" s="246">
        <v>500</v>
      </c>
      <c r="AM398" s="246">
        <v>0</v>
      </c>
      <c r="AN398" s="245">
        <v>2000</v>
      </c>
      <c r="AO398" s="246">
        <v>0</v>
      </c>
      <c r="AP398" s="246">
        <v>0</v>
      </c>
      <c r="AQ398" s="246">
        <v>0</v>
      </c>
      <c r="AR398" s="246">
        <v>0</v>
      </c>
      <c r="AS398" s="246">
        <v>0</v>
      </c>
      <c r="AT398" s="246">
        <v>0</v>
      </c>
      <c r="AU398" s="246">
        <v>0</v>
      </c>
      <c r="AV398" s="246">
        <v>0</v>
      </c>
      <c r="AW398" s="246">
        <v>0</v>
      </c>
      <c r="AX398" s="246">
        <v>0</v>
      </c>
      <c r="AY398" s="246">
        <v>0</v>
      </c>
      <c r="AZ398" s="246">
        <v>0</v>
      </c>
      <c r="BA398" s="245">
        <v>0</v>
      </c>
    </row>
    <row r="399" spans="1:53" ht="15">
      <c r="A399" s="253" t="s">
        <v>2052</v>
      </c>
      <c r="B399" s="246">
        <v>0</v>
      </c>
      <c r="C399" s="246">
        <v>0</v>
      </c>
      <c r="D399" s="246">
        <v>0</v>
      </c>
      <c r="E399" s="246">
        <v>0</v>
      </c>
      <c r="F399" s="246">
        <v>0</v>
      </c>
      <c r="G399" s="246">
        <v>0</v>
      </c>
      <c r="H399" s="246">
        <v>0</v>
      </c>
      <c r="I399" s="246">
        <v>0</v>
      </c>
      <c r="J399" s="246">
        <v>0</v>
      </c>
      <c r="K399" s="246">
        <v>0</v>
      </c>
      <c r="L399" s="246">
        <v>0</v>
      </c>
      <c r="M399" s="246">
        <v>0</v>
      </c>
      <c r="N399" s="245">
        <v>0</v>
      </c>
      <c r="O399" s="246">
        <v>0</v>
      </c>
      <c r="P399" s="246">
        <v>0</v>
      </c>
      <c r="Q399" s="246">
        <v>0</v>
      </c>
      <c r="R399" s="246">
        <v>0</v>
      </c>
      <c r="S399" s="246">
        <v>0</v>
      </c>
      <c r="T399" s="246">
        <v>0</v>
      </c>
      <c r="U399" s="246">
        <v>0</v>
      </c>
      <c r="V399" s="246">
        <v>0</v>
      </c>
      <c r="W399" s="246">
        <v>0</v>
      </c>
      <c r="X399" s="246">
        <v>0</v>
      </c>
      <c r="Y399" s="246">
        <v>0</v>
      </c>
      <c r="Z399" s="246">
        <v>0</v>
      </c>
      <c r="AA399" s="245">
        <v>0</v>
      </c>
      <c r="AB399" s="246">
        <v>0</v>
      </c>
      <c r="AC399" s="246">
        <v>0</v>
      </c>
      <c r="AD399" s="246">
        <v>0</v>
      </c>
      <c r="AE399" s="246">
        <v>0</v>
      </c>
      <c r="AF399" s="246">
        <v>0</v>
      </c>
      <c r="AG399" s="246">
        <v>0</v>
      </c>
      <c r="AH399" s="246">
        <v>0</v>
      </c>
      <c r="AI399" s="246">
        <v>0</v>
      </c>
      <c r="AJ399" s="246">
        <v>0</v>
      </c>
      <c r="AK399" s="246">
        <v>0</v>
      </c>
      <c r="AL399" s="246">
        <v>0</v>
      </c>
      <c r="AM399" s="246">
        <v>0</v>
      </c>
      <c r="AN399" s="245">
        <v>0</v>
      </c>
      <c r="AO399" s="246">
        <v>0</v>
      </c>
      <c r="AP399" s="246">
        <v>0</v>
      </c>
      <c r="AQ399" s="246">
        <v>0</v>
      </c>
      <c r="AR399" s="246">
        <v>0</v>
      </c>
      <c r="AS399" s="246">
        <v>0</v>
      </c>
      <c r="AT399" s="246">
        <v>0</v>
      </c>
      <c r="AU399" s="246">
        <v>0</v>
      </c>
      <c r="AV399" s="246">
        <v>0</v>
      </c>
      <c r="AW399" s="246">
        <v>0</v>
      </c>
      <c r="AX399" s="246">
        <v>0</v>
      </c>
      <c r="AY399" s="246">
        <v>0</v>
      </c>
      <c r="AZ399" s="246">
        <v>0</v>
      </c>
      <c r="BA399" s="245">
        <v>0</v>
      </c>
    </row>
    <row r="400" spans="1:53" ht="15">
      <c r="A400" s="253" t="s">
        <v>2053</v>
      </c>
      <c r="B400" s="246">
        <v>0</v>
      </c>
      <c r="C400" s="246">
        <v>0</v>
      </c>
      <c r="D400" s="246">
        <v>0</v>
      </c>
      <c r="E400" s="246">
        <v>0</v>
      </c>
      <c r="F400" s="246">
        <v>0</v>
      </c>
      <c r="G400" s="246">
        <v>0</v>
      </c>
      <c r="H400" s="246">
        <v>0</v>
      </c>
      <c r="I400" s="246">
        <v>0</v>
      </c>
      <c r="J400" s="246">
        <v>0</v>
      </c>
      <c r="K400" s="246">
        <v>0</v>
      </c>
      <c r="L400" s="246">
        <v>0</v>
      </c>
      <c r="M400" s="246">
        <v>0</v>
      </c>
      <c r="N400" s="245">
        <v>0</v>
      </c>
      <c r="O400" s="246">
        <v>0</v>
      </c>
      <c r="P400" s="246">
        <v>0</v>
      </c>
      <c r="Q400" s="246">
        <v>0</v>
      </c>
      <c r="R400" s="246">
        <v>0</v>
      </c>
      <c r="S400" s="246">
        <v>0</v>
      </c>
      <c r="T400" s="246">
        <v>0</v>
      </c>
      <c r="U400" s="246">
        <v>0</v>
      </c>
      <c r="V400" s="246">
        <v>0</v>
      </c>
      <c r="W400" s="246">
        <v>0</v>
      </c>
      <c r="X400" s="246">
        <v>0</v>
      </c>
      <c r="Y400" s="246">
        <v>0</v>
      </c>
      <c r="Z400" s="246">
        <v>0</v>
      </c>
      <c r="AA400" s="245">
        <v>0</v>
      </c>
      <c r="AB400" s="246">
        <v>11144</v>
      </c>
      <c r="AC400" s="246">
        <v>10494</v>
      </c>
      <c r="AD400" s="246">
        <v>10494</v>
      </c>
      <c r="AE400" s="246">
        <v>16894</v>
      </c>
      <c r="AF400" s="246">
        <v>10494</v>
      </c>
      <c r="AG400" s="246">
        <v>10494</v>
      </c>
      <c r="AH400" s="246">
        <v>26994</v>
      </c>
      <c r="AI400" s="246">
        <v>10494</v>
      </c>
      <c r="AJ400" s="246">
        <v>10494</v>
      </c>
      <c r="AK400" s="246">
        <v>10494</v>
      </c>
      <c r="AL400" s="246">
        <v>10492</v>
      </c>
      <c r="AM400" s="246">
        <v>142688</v>
      </c>
      <c r="AN400" s="245">
        <v>281670</v>
      </c>
      <c r="AO400" s="246">
        <v>108</v>
      </c>
      <c r="AP400" s="246">
        <v>108</v>
      </c>
      <c r="AQ400" s="246">
        <v>108</v>
      </c>
      <c r="AR400" s="246">
        <v>108</v>
      </c>
      <c r="AS400" s="246">
        <v>108</v>
      </c>
      <c r="AT400" s="246">
        <v>108</v>
      </c>
      <c r="AU400" s="246">
        <v>108</v>
      </c>
      <c r="AV400" s="246">
        <v>108</v>
      </c>
      <c r="AW400" s="246">
        <v>108</v>
      </c>
      <c r="AX400" s="246">
        <v>108</v>
      </c>
      <c r="AY400" s="246">
        <v>108</v>
      </c>
      <c r="AZ400" s="246">
        <v>112</v>
      </c>
      <c r="BA400" s="245">
        <v>1300</v>
      </c>
    </row>
    <row r="401" spans="1:53" ht="15">
      <c r="A401" s="253" t="s">
        <v>2054</v>
      </c>
      <c r="B401" s="246">
        <v>0</v>
      </c>
      <c r="C401" s="246">
        <v>0</v>
      </c>
      <c r="D401" s="246">
        <v>0</v>
      </c>
      <c r="E401" s="246">
        <v>0</v>
      </c>
      <c r="F401" s="246">
        <v>0</v>
      </c>
      <c r="G401" s="246">
        <v>0</v>
      </c>
      <c r="H401" s="246">
        <v>0</v>
      </c>
      <c r="I401" s="246">
        <v>0</v>
      </c>
      <c r="J401" s="246">
        <v>0</v>
      </c>
      <c r="K401" s="246">
        <v>0</v>
      </c>
      <c r="L401" s="246">
        <v>0</v>
      </c>
      <c r="M401" s="246">
        <v>0</v>
      </c>
      <c r="N401" s="245">
        <v>0</v>
      </c>
      <c r="O401" s="246">
        <v>3333.33</v>
      </c>
      <c r="P401" s="246">
        <v>3333.33</v>
      </c>
      <c r="Q401" s="246">
        <v>3333.33</v>
      </c>
      <c r="R401" s="246">
        <v>3333.33</v>
      </c>
      <c r="S401" s="246">
        <v>3333.33</v>
      </c>
      <c r="T401" s="246">
        <v>3333.33</v>
      </c>
      <c r="U401" s="246">
        <v>3333.33</v>
      </c>
      <c r="V401" s="246">
        <v>3333.33</v>
      </c>
      <c r="W401" s="246">
        <v>3333.33</v>
      </c>
      <c r="X401" s="246">
        <v>3333.33</v>
      </c>
      <c r="Y401" s="246">
        <v>3333.33</v>
      </c>
      <c r="Z401" s="246">
        <v>3333.33</v>
      </c>
      <c r="AA401" s="245">
        <v>39999.96</v>
      </c>
      <c r="AB401" s="246">
        <v>475</v>
      </c>
      <c r="AC401" s="246">
        <v>125</v>
      </c>
      <c r="AD401" s="246">
        <v>125</v>
      </c>
      <c r="AE401" s="246">
        <v>125</v>
      </c>
      <c r="AF401" s="246">
        <v>125</v>
      </c>
      <c r="AG401" s="246">
        <v>125</v>
      </c>
      <c r="AH401" s="246">
        <v>5475</v>
      </c>
      <c r="AI401" s="246">
        <v>125</v>
      </c>
      <c r="AJ401" s="246">
        <v>125</v>
      </c>
      <c r="AK401" s="246">
        <v>125</v>
      </c>
      <c r="AL401" s="246">
        <v>125</v>
      </c>
      <c r="AM401" s="246">
        <v>125</v>
      </c>
      <c r="AN401" s="245">
        <v>7200</v>
      </c>
      <c r="AO401" s="246">
        <v>0</v>
      </c>
      <c r="AP401" s="246">
        <v>0</v>
      </c>
      <c r="AQ401" s="246">
        <v>0</v>
      </c>
      <c r="AR401" s="246">
        <v>0</v>
      </c>
      <c r="AS401" s="246">
        <v>0</v>
      </c>
      <c r="AT401" s="246">
        <v>0</v>
      </c>
      <c r="AU401" s="246">
        <v>0</v>
      </c>
      <c r="AV401" s="246">
        <v>0</v>
      </c>
      <c r="AW401" s="246">
        <v>0</v>
      </c>
      <c r="AX401" s="246">
        <v>0</v>
      </c>
      <c r="AY401" s="246">
        <v>0</v>
      </c>
      <c r="AZ401" s="246">
        <v>0</v>
      </c>
      <c r="BA401" s="245">
        <v>0</v>
      </c>
    </row>
    <row r="402" spans="1:53" ht="15">
      <c r="A402" s="253" t="s">
        <v>2055</v>
      </c>
      <c r="B402" s="246">
        <v>0</v>
      </c>
      <c r="C402" s="246">
        <v>0</v>
      </c>
      <c r="D402" s="246">
        <v>0</v>
      </c>
      <c r="E402" s="246">
        <v>0</v>
      </c>
      <c r="F402" s="246">
        <v>0</v>
      </c>
      <c r="G402" s="246">
        <v>0</v>
      </c>
      <c r="H402" s="246">
        <v>0</v>
      </c>
      <c r="I402" s="246">
        <v>0</v>
      </c>
      <c r="J402" s="246">
        <v>0</v>
      </c>
      <c r="K402" s="246">
        <v>0</v>
      </c>
      <c r="L402" s="246">
        <v>0</v>
      </c>
      <c r="M402" s="246">
        <v>0</v>
      </c>
      <c r="N402" s="245">
        <v>0</v>
      </c>
      <c r="O402" s="246">
        <v>1810</v>
      </c>
      <c r="P402" s="246">
        <v>1810</v>
      </c>
      <c r="Q402" s="246">
        <v>1810</v>
      </c>
      <c r="R402" s="246">
        <v>1810</v>
      </c>
      <c r="S402" s="246">
        <v>1810</v>
      </c>
      <c r="T402" s="246">
        <v>1810</v>
      </c>
      <c r="U402" s="246">
        <v>1810</v>
      </c>
      <c r="V402" s="246">
        <v>1810</v>
      </c>
      <c r="W402" s="246">
        <v>1810</v>
      </c>
      <c r="X402" s="246">
        <v>1810</v>
      </c>
      <c r="Y402" s="246">
        <v>1810</v>
      </c>
      <c r="Z402" s="246">
        <v>1810</v>
      </c>
      <c r="AA402" s="245">
        <v>21720</v>
      </c>
      <c r="AB402" s="246">
        <v>10021</v>
      </c>
      <c r="AC402" s="246">
        <v>10221</v>
      </c>
      <c r="AD402" s="246">
        <v>10021</v>
      </c>
      <c r="AE402" s="246">
        <v>10021</v>
      </c>
      <c r="AF402" s="246">
        <v>10021</v>
      </c>
      <c r="AG402" s="246">
        <v>10021</v>
      </c>
      <c r="AH402" s="246">
        <v>10021</v>
      </c>
      <c r="AI402" s="246">
        <v>10221</v>
      </c>
      <c r="AJ402" s="246">
        <v>10021</v>
      </c>
      <c r="AK402" s="246">
        <v>10021</v>
      </c>
      <c r="AL402" s="246">
        <v>10021</v>
      </c>
      <c r="AM402" s="246">
        <v>10021</v>
      </c>
      <c r="AN402" s="245">
        <v>120652</v>
      </c>
      <c r="AO402" s="246">
        <v>0</v>
      </c>
      <c r="AP402" s="246">
        <v>0</v>
      </c>
      <c r="AQ402" s="246">
        <v>0</v>
      </c>
      <c r="AR402" s="246">
        <v>0</v>
      </c>
      <c r="AS402" s="246">
        <v>0</v>
      </c>
      <c r="AT402" s="246">
        <v>0</v>
      </c>
      <c r="AU402" s="246">
        <v>0</v>
      </c>
      <c r="AV402" s="246">
        <v>0</v>
      </c>
      <c r="AW402" s="246">
        <v>0</v>
      </c>
      <c r="AX402" s="246">
        <v>0</v>
      </c>
      <c r="AY402" s="246">
        <v>0</v>
      </c>
      <c r="AZ402" s="246">
        <v>0</v>
      </c>
      <c r="BA402" s="245">
        <v>0</v>
      </c>
    </row>
    <row r="403" spans="1:53" ht="15">
      <c r="A403" s="253" t="s">
        <v>2056</v>
      </c>
      <c r="B403" s="246">
        <v>208</v>
      </c>
      <c r="C403" s="246">
        <v>208</v>
      </c>
      <c r="D403" s="246">
        <v>208</v>
      </c>
      <c r="E403" s="246">
        <v>208</v>
      </c>
      <c r="F403" s="246">
        <v>208</v>
      </c>
      <c r="G403" s="246">
        <v>208</v>
      </c>
      <c r="H403" s="246">
        <v>208</v>
      </c>
      <c r="I403" s="246">
        <v>208</v>
      </c>
      <c r="J403" s="246">
        <v>208</v>
      </c>
      <c r="K403" s="246">
        <v>208</v>
      </c>
      <c r="L403" s="246">
        <v>208</v>
      </c>
      <c r="M403" s="246">
        <v>208</v>
      </c>
      <c r="N403" s="245">
        <v>2496</v>
      </c>
      <c r="O403" s="246">
        <v>358</v>
      </c>
      <c r="P403" s="246">
        <v>358</v>
      </c>
      <c r="Q403" s="246">
        <v>358</v>
      </c>
      <c r="R403" s="246">
        <v>358</v>
      </c>
      <c r="S403" s="246">
        <v>358</v>
      </c>
      <c r="T403" s="246">
        <v>358</v>
      </c>
      <c r="U403" s="246">
        <v>358</v>
      </c>
      <c r="V403" s="246">
        <v>358</v>
      </c>
      <c r="W403" s="246">
        <v>358</v>
      </c>
      <c r="X403" s="246">
        <v>358</v>
      </c>
      <c r="Y403" s="246">
        <v>358</v>
      </c>
      <c r="Z403" s="246">
        <v>358</v>
      </c>
      <c r="AA403" s="245">
        <v>4296</v>
      </c>
      <c r="AB403" s="246">
        <v>36605.17</v>
      </c>
      <c r="AC403" s="246">
        <v>28455.17</v>
      </c>
      <c r="AD403" s="246">
        <v>32955.17</v>
      </c>
      <c r="AE403" s="246">
        <v>26455.17</v>
      </c>
      <c r="AF403" s="246">
        <v>27105.17</v>
      </c>
      <c r="AG403" s="246">
        <v>41125.17</v>
      </c>
      <c r="AH403" s="246">
        <v>27555.17</v>
      </c>
      <c r="AI403" s="246">
        <v>37855.17</v>
      </c>
      <c r="AJ403" s="246">
        <v>35655.17</v>
      </c>
      <c r="AK403" s="246">
        <v>37305.17</v>
      </c>
      <c r="AL403" s="246">
        <v>27155.17</v>
      </c>
      <c r="AM403" s="246">
        <v>39208.17</v>
      </c>
      <c r="AN403" s="245">
        <v>397435.04000000004</v>
      </c>
      <c r="AO403" s="246">
        <v>0</v>
      </c>
      <c r="AP403" s="246">
        <v>0</v>
      </c>
      <c r="AQ403" s="246">
        <v>0</v>
      </c>
      <c r="AR403" s="246">
        <v>0</v>
      </c>
      <c r="AS403" s="246">
        <v>0</v>
      </c>
      <c r="AT403" s="246">
        <v>0</v>
      </c>
      <c r="AU403" s="246">
        <v>0</v>
      </c>
      <c r="AV403" s="246">
        <v>0</v>
      </c>
      <c r="AW403" s="246">
        <v>0</v>
      </c>
      <c r="AX403" s="246">
        <v>0</v>
      </c>
      <c r="AY403" s="246">
        <v>0</v>
      </c>
      <c r="AZ403" s="246">
        <v>0</v>
      </c>
      <c r="BA403" s="245">
        <v>0</v>
      </c>
    </row>
    <row r="404" spans="1:53" ht="15">
      <c r="A404" s="253" t="s">
        <v>2057</v>
      </c>
      <c r="B404" s="246">
        <v>0</v>
      </c>
      <c r="C404" s="246">
        <v>0</v>
      </c>
      <c r="D404" s="246">
        <v>0</v>
      </c>
      <c r="E404" s="246">
        <v>0</v>
      </c>
      <c r="F404" s="246">
        <v>0</v>
      </c>
      <c r="G404" s="246">
        <v>0</v>
      </c>
      <c r="H404" s="246">
        <v>0</v>
      </c>
      <c r="I404" s="246">
        <v>0</v>
      </c>
      <c r="J404" s="246">
        <v>0</v>
      </c>
      <c r="K404" s="246">
        <v>0</v>
      </c>
      <c r="L404" s="246">
        <v>0</v>
      </c>
      <c r="M404" s="246">
        <v>0</v>
      </c>
      <c r="N404" s="245">
        <v>0</v>
      </c>
      <c r="O404" s="246">
        <v>0</v>
      </c>
      <c r="P404" s="246">
        <v>0</v>
      </c>
      <c r="Q404" s="246">
        <v>0</v>
      </c>
      <c r="R404" s="246">
        <v>0</v>
      </c>
      <c r="S404" s="246">
        <v>0</v>
      </c>
      <c r="T404" s="246">
        <v>0</v>
      </c>
      <c r="U404" s="246">
        <v>0</v>
      </c>
      <c r="V404" s="246">
        <v>0</v>
      </c>
      <c r="W404" s="246">
        <v>0</v>
      </c>
      <c r="X404" s="246">
        <v>0</v>
      </c>
      <c r="Y404" s="246">
        <v>0</v>
      </c>
      <c r="Z404" s="246">
        <v>0</v>
      </c>
      <c r="AA404" s="245">
        <v>0</v>
      </c>
      <c r="AB404" s="246">
        <v>54096</v>
      </c>
      <c r="AC404" s="246">
        <v>3016</v>
      </c>
      <c r="AD404" s="246">
        <v>2956</v>
      </c>
      <c r="AE404" s="246">
        <v>2956</v>
      </c>
      <c r="AF404" s="246">
        <v>956</v>
      </c>
      <c r="AG404" s="246">
        <v>956</v>
      </c>
      <c r="AH404" s="246">
        <v>956</v>
      </c>
      <c r="AI404" s="246">
        <v>956</v>
      </c>
      <c r="AJ404" s="246">
        <v>1456</v>
      </c>
      <c r="AK404" s="246">
        <v>956</v>
      </c>
      <c r="AL404" s="246">
        <v>1456</v>
      </c>
      <c r="AM404" s="246">
        <v>956</v>
      </c>
      <c r="AN404" s="245">
        <v>71672</v>
      </c>
      <c r="AO404" s="246">
        <v>1022</v>
      </c>
      <c r="AP404" s="246">
        <v>1022</v>
      </c>
      <c r="AQ404" s="246">
        <v>1022</v>
      </c>
      <c r="AR404" s="246">
        <v>1022</v>
      </c>
      <c r="AS404" s="246">
        <v>1022</v>
      </c>
      <c r="AT404" s="246">
        <v>1022</v>
      </c>
      <c r="AU404" s="246">
        <v>1022</v>
      </c>
      <c r="AV404" s="246">
        <v>1022</v>
      </c>
      <c r="AW404" s="246">
        <v>1022</v>
      </c>
      <c r="AX404" s="246">
        <v>1022</v>
      </c>
      <c r="AY404" s="246">
        <v>1022</v>
      </c>
      <c r="AZ404" s="246">
        <v>1016</v>
      </c>
      <c r="BA404" s="245">
        <v>12258</v>
      </c>
    </row>
    <row r="405" spans="1:53" ht="15">
      <c r="A405" s="253" t="s">
        <v>2058</v>
      </c>
      <c r="B405" s="246">
        <v>1312.33</v>
      </c>
      <c r="C405" s="246">
        <v>208.33</v>
      </c>
      <c r="D405" s="246">
        <v>208.33</v>
      </c>
      <c r="E405" s="246">
        <v>208.33</v>
      </c>
      <c r="F405" s="246">
        <v>208.33</v>
      </c>
      <c r="G405" s="246">
        <v>3808.33</v>
      </c>
      <c r="H405" s="246">
        <v>1312.33</v>
      </c>
      <c r="I405" s="246">
        <v>208.33</v>
      </c>
      <c r="J405" s="246">
        <v>208.33</v>
      </c>
      <c r="K405" s="246">
        <v>208.33</v>
      </c>
      <c r="L405" s="246">
        <v>1208.33</v>
      </c>
      <c r="M405" s="246">
        <v>2808.33</v>
      </c>
      <c r="N405" s="245">
        <v>11907.96</v>
      </c>
      <c r="O405" s="246">
        <v>200</v>
      </c>
      <c r="P405" s="246">
        <v>200</v>
      </c>
      <c r="Q405" s="246">
        <v>200</v>
      </c>
      <c r="R405" s="246">
        <v>200</v>
      </c>
      <c r="S405" s="246">
        <v>200</v>
      </c>
      <c r="T405" s="246">
        <v>200</v>
      </c>
      <c r="U405" s="246">
        <v>200</v>
      </c>
      <c r="V405" s="246">
        <v>200</v>
      </c>
      <c r="W405" s="246">
        <v>200</v>
      </c>
      <c r="X405" s="246">
        <v>200</v>
      </c>
      <c r="Y405" s="246">
        <v>200</v>
      </c>
      <c r="Z405" s="246">
        <v>200</v>
      </c>
      <c r="AA405" s="245">
        <v>2400</v>
      </c>
      <c r="AB405" s="246">
        <v>0</v>
      </c>
      <c r="AC405" s="246">
        <v>0</v>
      </c>
      <c r="AD405" s="246">
        <v>500</v>
      </c>
      <c r="AE405" s="246">
        <v>0</v>
      </c>
      <c r="AF405" s="246">
        <v>0</v>
      </c>
      <c r="AG405" s="246">
        <v>500</v>
      </c>
      <c r="AH405" s="246">
        <v>0</v>
      </c>
      <c r="AI405" s="246">
        <v>0</v>
      </c>
      <c r="AJ405" s="246">
        <v>500</v>
      </c>
      <c r="AK405" s="246">
        <v>0</v>
      </c>
      <c r="AL405" s="246">
        <v>0</v>
      </c>
      <c r="AM405" s="246">
        <v>500</v>
      </c>
      <c r="AN405" s="245">
        <v>2000</v>
      </c>
      <c r="AO405" s="246">
        <v>0</v>
      </c>
      <c r="AP405" s="246">
        <v>0</v>
      </c>
      <c r="AQ405" s="246">
        <v>0</v>
      </c>
      <c r="AR405" s="246">
        <v>0</v>
      </c>
      <c r="AS405" s="246">
        <v>0</v>
      </c>
      <c r="AT405" s="246">
        <v>0</v>
      </c>
      <c r="AU405" s="246">
        <v>0</v>
      </c>
      <c r="AV405" s="246">
        <v>0</v>
      </c>
      <c r="AW405" s="246">
        <v>0</v>
      </c>
      <c r="AX405" s="246">
        <v>0</v>
      </c>
      <c r="AY405" s="246">
        <v>0</v>
      </c>
      <c r="AZ405" s="246">
        <v>0</v>
      </c>
      <c r="BA405" s="245">
        <v>0</v>
      </c>
    </row>
    <row r="406" spans="1:53" ht="15">
      <c r="A406" s="252" t="s">
        <v>333</v>
      </c>
      <c r="B406" s="249">
        <v>9174</v>
      </c>
      <c r="C406" s="249">
        <v>3020.03</v>
      </c>
      <c r="D406" s="249">
        <v>3020.03</v>
      </c>
      <c r="E406" s="249">
        <v>3044.03</v>
      </c>
      <c r="F406" s="249">
        <v>3020.03</v>
      </c>
      <c r="G406" s="249">
        <v>7370.0300000000007</v>
      </c>
      <c r="H406" s="249">
        <v>4220.0300000000007</v>
      </c>
      <c r="I406" s="249">
        <v>3020.03</v>
      </c>
      <c r="J406" s="249">
        <v>3020.03</v>
      </c>
      <c r="K406" s="249">
        <v>3068.03</v>
      </c>
      <c r="L406" s="249">
        <v>4020.03</v>
      </c>
      <c r="M406" s="249">
        <v>10370.030000000001</v>
      </c>
      <c r="N406" s="248">
        <v>56366.33</v>
      </c>
      <c r="O406" s="249">
        <v>7972.66</v>
      </c>
      <c r="P406" s="249">
        <v>7972.66</v>
      </c>
      <c r="Q406" s="249">
        <v>38722.660000000003</v>
      </c>
      <c r="R406" s="249">
        <v>10348.66</v>
      </c>
      <c r="S406" s="249">
        <v>8472.66</v>
      </c>
      <c r="T406" s="249">
        <v>40472.660000000003</v>
      </c>
      <c r="U406" s="249">
        <v>12676.66</v>
      </c>
      <c r="V406" s="249">
        <v>7972.66</v>
      </c>
      <c r="W406" s="249">
        <v>39123.660000000003</v>
      </c>
      <c r="X406" s="249">
        <v>10825.66</v>
      </c>
      <c r="Y406" s="249">
        <v>8523.66</v>
      </c>
      <c r="Z406" s="249">
        <v>41973.66</v>
      </c>
      <c r="AA406" s="248">
        <v>235057.91999999998</v>
      </c>
      <c r="AB406" s="249">
        <v>145567.16999999998</v>
      </c>
      <c r="AC406" s="249">
        <v>87962.17</v>
      </c>
      <c r="AD406" s="249">
        <v>104992.17</v>
      </c>
      <c r="AE406" s="249">
        <v>90562.17</v>
      </c>
      <c r="AF406" s="249">
        <v>82177.17</v>
      </c>
      <c r="AG406" s="249">
        <v>110162.17</v>
      </c>
      <c r="AH406" s="249">
        <v>318747.17</v>
      </c>
      <c r="AI406" s="249">
        <v>118091.17</v>
      </c>
      <c r="AJ406" s="249">
        <v>127453.17</v>
      </c>
      <c r="AK406" s="249">
        <v>143110.16999999998</v>
      </c>
      <c r="AL406" s="249">
        <v>166781.16999999998</v>
      </c>
      <c r="AM406" s="249">
        <v>286438.17000000004</v>
      </c>
      <c r="AN406" s="248">
        <v>1782044.04</v>
      </c>
      <c r="AO406" s="249">
        <v>11593</v>
      </c>
      <c r="AP406" s="249">
        <v>4443</v>
      </c>
      <c r="AQ406" s="249">
        <v>4443</v>
      </c>
      <c r="AR406" s="249">
        <v>11593</v>
      </c>
      <c r="AS406" s="249">
        <v>4443</v>
      </c>
      <c r="AT406" s="249">
        <v>4443</v>
      </c>
      <c r="AU406" s="249">
        <v>11593</v>
      </c>
      <c r="AV406" s="249">
        <v>4443</v>
      </c>
      <c r="AW406" s="249">
        <v>4443</v>
      </c>
      <c r="AX406" s="249">
        <v>12093</v>
      </c>
      <c r="AY406" s="249">
        <v>4443</v>
      </c>
      <c r="AZ406" s="249">
        <v>4443</v>
      </c>
      <c r="BA406" s="248">
        <v>82416</v>
      </c>
    </row>
    <row r="407" spans="1:53" ht="15">
      <c r="A407" s="253" t="s">
        <v>2059</v>
      </c>
      <c r="B407" s="246">
        <v>0</v>
      </c>
      <c r="C407" s="246">
        <v>0</v>
      </c>
      <c r="D407" s="246">
        <v>0</v>
      </c>
      <c r="E407" s="246">
        <v>0</v>
      </c>
      <c r="F407" s="246">
        <v>0</v>
      </c>
      <c r="G407" s="246">
        <v>0</v>
      </c>
      <c r="H407" s="246">
        <v>0</v>
      </c>
      <c r="I407" s="246">
        <v>0</v>
      </c>
      <c r="J407" s="246">
        <v>0</v>
      </c>
      <c r="K407" s="246">
        <v>0</v>
      </c>
      <c r="L407" s="246">
        <v>0</v>
      </c>
      <c r="M407" s="246">
        <v>0</v>
      </c>
      <c r="N407" s="245">
        <v>0</v>
      </c>
      <c r="O407" s="246">
        <v>0</v>
      </c>
      <c r="P407" s="246">
        <v>0</v>
      </c>
      <c r="Q407" s="246">
        <v>0</v>
      </c>
      <c r="R407" s="246">
        <v>0</v>
      </c>
      <c r="S407" s="246">
        <v>0</v>
      </c>
      <c r="T407" s="246">
        <v>0</v>
      </c>
      <c r="U407" s="246">
        <v>0</v>
      </c>
      <c r="V407" s="246">
        <v>0</v>
      </c>
      <c r="W407" s="246">
        <v>0</v>
      </c>
      <c r="X407" s="246">
        <v>0</v>
      </c>
      <c r="Y407" s="246">
        <v>0</v>
      </c>
      <c r="Z407" s="246">
        <v>0</v>
      </c>
      <c r="AA407" s="245">
        <v>0</v>
      </c>
      <c r="AB407" s="246">
        <v>0</v>
      </c>
      <c r="AC407" s="246">
        <v>0</v>
      </c>
      <c r="AD407" s="246">
        <v>0</v>
      </c>
      <c r="AE407" s="246">
        <v>0</v>
      </c>
      <c r="AF407" s="246">
        <v>0</v>
      </c>
      <c r="AG407" s="246">
        <v>0</v>
      </c>
      <c r="AH407" s="246">
        <v>0</v>
      </c>
      <c r="AI407" s="246">
        <v>0</v>
      </c>
      <c r="AJ407" s="246">
        <v>0</v>
      </c>
      <c r="AK407" s="246">
        <v>0</v>
      </c>
      <c r="AL407" s="246">
        <v>0</v>
      </c>
      <c r="AM407" s="246">
        <v>0</v>
      </c>
      <c r="AN407" s="245">
        <v>0</v>
      </c>
      <c r="AO407" s="246">
        <v>0</v>
      </c>
      <c r="AP407" s="246">
        <v>0</v>
      </c>
      <c r="AQ407" s="246">
        <v>0</v>
      </c>
      <c r="AR407" s="246">
        <v>0</v>
      </c>
      <c r="AS407" s="246">
        <v>0</v>
      </c>
      <c r="AT407" s="246">
        <v>0</v>
      </c>
      <c r="AU407" s="246">
        <v>0</v>
      </c>
      <c r="AV407" s="246">
        <v>0</v>
      </c>
      <c r="AW407" s="246">
        <v>0</v>
      </c>
      <c r="AX407" s="246">
        <v>0</v>
      </c>
      <c r="AY407" s="246">
        <v>0</v>
      </c>
      <c r="AZ407" s="246">
        <v>0</v>
      </c>
      <c r="BA407" s="245">
        <v>0</v>
      </c>
    </row>
    <row r="408" spans="1:53" ht="15">
      <c r="A408" s="253" t="s">
        <v>2060</v>
      </c>
      <c r="B408" s="246">
        <v>0</v>
      </c>
      <c r="C408" s="246">
        <v>0</v>
      </c>
      <c r="D408" s="246">
        <v>0</v>
      </c>
      <c r="E408" s="246">
        <v>0</v>
      </c>
      <c r="F408" s="246">
        <v>0</v>
      </c>
      <c r="G408" s="246">
        <v>0</v>
      </c>
      <c r="H408" s="246">
        <v>0</v>
      </c>
      <c r="I408" s="246">
        <v>0</v>
      </c>
      <c r="J408" s="246">
        <v>0</v>
      </c>
      <c r="K408" s="246">
        <v>0</v>
      </c>
      <c r="L408" s="246">
        <v>0</v>
      </c>
      <c r="M408" s="246">
        <v>0</v>
      </c>
      <c r="N408" s="245">
        <v>0</v>
      </c>
      <c r="O408" s="246">
        <v>0</v>
      </c>
      <c r="P408" s="246">
        <v>0</v>
      </c>
      <c r="Q408" s="246">
        <v>0</v>
      </c>
      <c r="R408" s="246">
        <v>0</v>
      </c>
      <c r="S408" s="246">
        <v>0</v>
      </c>
      <c r="T408" s="246">
        <v>0</v>
      </c>
      <c r="U408" s="246">
        <v>0</v>
      </c>
      <c r="V408" s="246">
        <v>0</v>
      </c>
      <c r="W408" s="246">
        <v>0</v>
      </c>
      <c r="X408" s="246">
        <v>0</v>
      </c>
      <c r="Y408" s="246">
        <v>0</v>
      </c>
      <c r="Z408" s="246">
        <v>0</v>
      </c>
      <c r="AA408" s="245">
        <v>0</v>
      </c>
      <c r="AB408" s="246">
        <v>0</v>
      </c>
      <c r="AC408" s="246">
        <v>0</v>
      </c>
      <c r="AD408" s="246">
        <v>0</v>
      </c>
      <c r="AE408" s="246">
        <v>0</v>
      </c>
      <c r="AF408" s="246">
        <v>0</v>
      </c>
      <c r="AG408" s="246">
        <v>0</v>
      </c>
      <c r="AH408" s="246">
        <v>0</v>
      </c>
      <c r="AI408" s="246">
        <v>0</v>
      </c>
      <c r="AJ408" s="246">
        <v>0</v>
      </c>
      <c r="AK408" s="246">
        <v>0</v>
      </c>
      <c r="AL408" s="246">
        <v>0</v>
      </c>
      <c r="AM408" s="246">
        <v>0</v>
      </c>
      <c r="AN408" s="245">
        <v>0</v>
      </c>
      <c r="AO408" s="246">
        <v>0</v>
      </c>
      <c r="AP408" s="246">
        <v>0</v>
      </c>
      <c r="AQ408" s="246">
        <v>0</v>
      </c>
      <c r="AR408" s="246">
        <v>0</v>
      </c>
      <c r="AS408" s="246">
        <v>0</v>
      </c>
      <c r="AT408" s="246">
        <v>0</v>
      </c>
      <c r="AU408" s="246">
        <v>0</v>
      </c>
      <c r="AV408" s="246">
        <v>0</v>
      </c>
      <c r="AW408" s="246">
        <v>0</v>
      </c>
      <c r="AX408" s="246">
        <v>0</v>
      </c>
      <c r="AY408" s="246">
        <v>0</v>
      </c>
      <c r="AZ408" s="246">
        <v>0</v>
      </c>
      <c r="BA408" s="245">
        <v>0</v>
      </c>
    </row>
    <row r="409" spans="1:53" ht="15">
      <c r="A409" s="253" t="s">
        <v>2061</v>
      </c>
      <c r="B409" s="246">
        <v>0</v>
      </c>
      <c r="C409" s="246">
        <v>0</v>
      </c>
      <c r="D409" s="246">
        <v>0</v>
      </c>
      <c r="E409" s="246">
        <v>0</v>
      </c>
      <c r="F409" s="246">
        <v>0</v>
      </c>
      <c r="G409" s="246">
        <v>0</v>
      </c>
      <c r="H409" s="246">
        <v>0</v>
      </c>
      <c r="I409" s="246">
        <v>0</v>
      </c>
      <c r="J409" s="246">
        <v>0</v>
      </c>
      <c r="K409" s="246">
        <v>0</v>
      </c>
      <c r="L409" s="246">
        <v>0</v>
      </c>
      <c r="M409" s="246">
        <v>0</v>
      </c>
      <c r="N409" s="245">
        <v>0</v>
      </c>
      <c r="O409" s="246">
        <v>0</v>
      </c>
      <c r="P409" s="246">
        <v>0</v>
      </c>
      <c r="Q409" s="246">
        <v>0</v>
      </c>
      <c r="R409" s="246">
        <v>0</v>
      </c>
      <c r="S409" s="246">
        <v>0</v>
      </c>
      <c r="T409" s="246">
        <v>0</v>
      </c>
      <c r="U409" s="246">
        <v>0</v>
      </c>
      <c r="V409" s="246">
        <v>0</v>
      </c>
      <c r="W409" s="246">
        <v>0</v>
      </c>
      <c r="X409" s="246">
        <v>0</v>
      </c>
      <c r="Y409" s="246">
        <v>0</v>
      </c>
      <c r="Z409" s="246">
        <v>0</v>
      </c>
      <c r="AA409" s="245">
        <v>0</v>
      </c>
      <c r="AB409" s="246">
        <v>0</v>
      </c>
      <c r="AC409" s="246">
        <v>0</v>
      </c>
      <c r="AD409" s="246">
        <v>0</v>
      </c>
      <c r="AE409" s="246">
        <v>0</v>
      </c>
      <c r="AF409" s="246">
        <v>0</v>
      </c>
      <c r="AG409" s="246">
        <v>0</v>
      </c>
      <c r="AH409" s="246">
        <v>0</v>
      </c>
      <c r="AI409" s="246">
        <v>0</v>
      </c>
      <c r="AJ409" s="246">
        <v>0</v>
      </c>
      <c r="AK409" s="246">
        <v>0</v>
      </c>
      <c r="AL409" s="246">
        <v>0</v>
      </c>
      <c r="AM409" s="246">
        <v>0</v>
      </c>
      <c r="AN409" s="245">
        <v>0</v>
      </c>
      <c r="AO409" s="246">
        <v>0</v>
      </c>
      <c r="AP409" s="246">
        <v>0</v>
      </c>
      <c r="AQ409" s="246">
        <v>0</v>
      </c>
      <c r="AR409" s="246">
        <v>0</v>
      </c>
      <c r="AS409" s="246">
        <v>0</v>
      </c>
      <c r="AT409" s="246">
        <v>0</v>
      </c>
      <c r="AU409" s="246">
        <v>0</v>
      </c>
      <c r="AV409" s="246">
        <v>0</v>
      </c>
      <c r="AW409" s="246">
        <v>0</v>
      </c>
      <c r="AX409" s="246">
        <v>0</v>
      </c>
      <c r="AY409" s="246">
        <v>0</v>
      </c>
      <c r="AZ409" s="246">
        <v>0</v>
      </c>
      <c r="BA409" s="245">
        <v>0</v>
      </c>
    </row>
    <row r="410" spans="1:53" ht="15">
      <c r="A410" s="253" t="s">
        <v>2062</v>
      </c>
      <c r="B410" s="246">
        <v>0</v>
      </c>
      <c r="C410" s="246">
        <v>0</v>
      </c>
      <c r="D410" s="246">
        <v>0</v>
      </c>
      <c r="E410" s="246">
        <v>0</v>
      </c>
      <c r="F410" s="246">
        <v>0</v>
      </c>
      <c r="G410" s="246">
        <v>0</v>
      </c>
      <c r="H410" s="246">
        <v>0</v>
      </c>
      <c r="I410" s="246">
        <v>0</v>
      </c>
      <c r="J410" s="246">
        <v>0</v>
      </c>
      <c r="K410" s="246">
        <v>0</v>
      </c>
      <c r="L410" s="246">
        <v>0</v>
      </c>
      <c r="M410" s="246">
        <v>0</v>
      </c>
      <c r="N410" s="245">
        <v>0</v>
      </c>
      <c r="O410" s="246">
        <v>0</v>
      </c>
      <c r="P410" s="246">
        <v>0</v>
      </c>
      <c r="Q410" s="246">
        <v>0</v>
      </c>
      <c r="R410" s="246">
        <v>0</v>
      </c>
      <c r="S410" s="246">
        <v>0</v>
      </c>
      <c r="T410" s="246">
        <v>0</v>
      </c>
      <c r="U410" s="246">
        <v>0</v>
      </c>
      <c r="V410" s="246">
        <v>0</v>
      </c>
      <c r="W410" s="246">
        <v>0</v>
      </c>
      <c r="X410" s="246">
        <v>0</v>
      </c>
      <c r="Y410" s="246">
        <v>0</v>
      </c>
      <c r="Z410" s="246">
        <v>0</v>
      </c>
      <c r="AA410" s="245">
        <v>0</v>
      </c>
      <c r="AB410" s="246">
        <v>0</v>
      </c>
      <c r="AC410" s="246">
        <v>0</v>
      </c>
      <c r="AD410" s="246">
        <v>0</v>
      </c>
      <c r="AE410" s="246">
        <v>0</v>
      </c>
      <c r="AF410" s="246">
        <v>0</v>
      </c>
      <c r="AG410" s="246">
        <v>0</v>
      </c>
      <c r="AH410" s="246">
        <v>0</v>
      </c>
      <c r="AI410" s="246">
        <v>0</v>
      </c>
      <c r="AJ410" s="246">
        <v>0</v>
      </c>
      <c r="AK410" s="246">
        <v>0</v>
      </c>
      <c r="AL410" s="246">
        <v>0</v>
      </c>
      <c r="AM410" s="246">
        <v>0</v>
      </c>
      <c r="AN410" s="245">
        <v>0</v>
      </c>
      <c r="AO410" s="246">
        <v>0</v>
      </c>
      <c r="AP410" s="246">
        <v>0</v>
      </c>
      <c r="AQ410" s="246">
        <v>0</v>
      </c>
      <c r="AR410" s="246">
        <v>0</v>
      </c>
      <c r="AS410" s="246">
        <v>0</v>
      </c>
      <c r="AT410" s="246">
        <v>0</v>
      </c>
      <c r="AU410" s="246">
        <v>0</v>
      </c>
      <c r="AV410" s="246">
        <v>0</v>
      </c>
      <c r="AW410" s="246">
        <v>0</v>
      </c>
      <c r="AX410" s="246">
        <v>0</v>
      </c>
      <c r="AY410" s="246">
        <v>0</v>
      </c>
      <c r="AZ410" s="246">
        <v>0</v>
      </c>
      <c r="BA410" s="245">
        <v>0</v>
      </c>
    </row>
    <row r="411" spans="1:53" ht="15">
      <c r="A411" s="253" t="s">
        <v>2063</v>
      </c>
      <c r="B411" s="246">
        <v>206801.88</v>
      </c>
      <c r="C411" s="246">
        <v>285801.88</v>
      </c>
      <c r="D411" s="246">
        <v>353269.28</v>
      </c>
      <c r="E411" s="246">
        <v>191801.88</v>
      </c>
      <c r="F411" s="246">
        <v>206801.88</v>
      </c>
      <c r="G411" s="246">
        <v>211426.88</v>
      </c>
      <c r="H411" s="246">
        <v>247801.88</v>
      </c>
      <c r="I411" s="246">
        <v>277301.88</v>
      </c>
      <c r="J411" s="246">
        <v>318426.88</v>
      </c>
      <c r="K411" s="246">
        <v>288941.88</v>
      </c>
      <c r="L411" s="246">
        <v>361341.88</v>
      </c>
      <c r="M411" s="246">
        <v>253466.88</v>
      </c>
      <c r="N411" s="245">
        <v>3203184.96</v>
      </c>
      <c r="O411" s="246">
        <v>91806.631999999998</v>
      </c>
      <c r="P411" s="246">
        <v>91784.432000000001</v>
      </c>
      <c r="Q411" s="246">
        <v>171534.432</v>
      </c>
      <c r="R411" s="246">
        <v>91806.631999999998</v>
      </c>
      <c r="S411" s="246">
        <v>91784.432000000001</v>
      </c>
      <c r="T411" s="246">
        <v>171534.432</v>
      </c>
      <c r="U411" s="246">
        <v>92182.366999999998</v>
      </c>
      <c r="V411" s="246">
        <v>91784.432000000001</v>
      </c>
      <c r="W411" s="246">
        <v>171534.432</v>
      </c>
      <c r="X411" s="246">
        <v>91806.631999999998</v>
      </c>
      <c r="Y411" s="246">
        <v>91784.432000000001</v>
      </c>
      <c r="Z411" s="246">
        <v>171534.432</v>
      </c>
      <c r="AA411" s="245">
        <v>1420877.7189999998</v>
      </c>
      <c r="AB411" s="246">
        <v>1801510</v>
      </c>
      <c r="AC411" s="246">
        <v>1820170.5</v>
      </c>
      <c r="AD411" s="246">
        <v>1698274.63</v>
      </c>
      <c r="AE411" s="246">
        <v>1613011.5499999998</v>
      </c>
      <c r="AF411" s="246">
        <v>1557984.42</v>
      </c>
      <c r="AG411" s="246">
        <v>1606357.5499999998</v>
      </c>
      <c r="AH411" s="246">
        <v>1542572.7699999996</v>
      </c>
      <c r="AI411" s="246">
        <v>1596864.75</v>
      </c>
      <c r="AJ411" s="246">
        <v>1732734.6499999994</v>
      </c>
      <c r="AK411" s="246">
        <v>1544480.6500000004</v>
      </c>
      <c r="AL411" s="246">
        <v>1515760.6500000004</v>
      </c>
      <c r="AM411" s="246">
        <v>1666344.8500000006</v>
      </c>
      <c r="AN411" s="245">
        <v>19696066.969999999</v>
      </c>
      <c r="AO411" s="246">
        <v>162637.32500000001</v>
      </c>
      <c r="AP411" s="246">
        <v>162280.32500000001</v>
      </c>
      <c r="AQ411" s="246">
        <v>162380.32500000001</v>
      </c>
      <c r="AR411" s="246">
        <v>162637.32500000001</v>
      </c>
      <c r="AS411" s="246">
        <v>162280.32500000001</v>
      </c>
      <c r="AT411" s="246">
        <v>187380.32500000001</v>
      </c>
      <c r="AU411" s="246">
        <v>193689.55</v>
      </c>
      <c r="AV411" s="246">
        <v>188718.32500000001</v>
      </c>
      <c r="AW411" s="246">
        <v>188818.32500000001</v>
      </c>
      <c r="AX411" s="246">
        <v>164077.32500000001</v>
      </c>
      <c r="AY411" s="246">
        <v>163720.32500000001</v>
      </c>
      <c r="AZ411" s="246">
        <v>163824.32500000001</v>
      </c>
      <c r="BA411" s="245">
        <v>2062444.125</v>
      </c>
    </row>
    <row r="412" spans="1:53" ht="15">
      <c r="A412" s="253" t="s">
        <v>2064</v>
      </c>
      <c r="B412" s="246">
        <v>0</v>
      </c>
      <c r="C412" s="246">
        <v>0</v>
      </c>
      <c r="D412" s="246">
        <v>0</v>
      </c>
      <c r="E412" s="246">
        <v>0</v>
      </c>
      <c r="F412" s="246">
        <v>0</v>
      </c>
      <c r="G412" s="246">
        <v>0</v>
      </c>
      <c r="H412" s="246">
        <v>0</v>
      </c>
      <c r="I412" s="246">
        <v>0</v>
      </c>
      <c r="J412" s="246">
        <v>0</v>
      </c>
      <c r="K412" s="246">
        <v>0</v>
      </c>
      <c r="L412" s="246">
        <v>0</v>
      </c>
      <c r="M412" s="246">
        <v>0</v>
      </c>
      <c r="N412" s="245">
        <v>0</v>
      </c>
      <c r="O412" s="246">
        <v>0</v>
      </c>
      <c r="P412" s="246">
        <v>0</v>
      </c>
      <c r="Q412" s="246">
        <v>0</v>
      </c>
      <c r="R412" s="246">
        <v>0</v>
      </c>
      <c r="S412" s="246">
        <v>0</v>
      </c>
      <c r="T412" s="246">
        <v>0</v>
      </c>
      <c r="U412" s="246">
        <v>0</v>
      </c>
      <c r="V412" s="246">
        <v>0</v>
      </c>
      <c r="W412" s="246">
        <v>0</v>
      </c>
      <c r="X412" s="246">
        <v>0</v>
      </c>
      <c r="Y412" s="246">
        <v>0</v>
      </c>
      <c r="Z412" s="246">
        <v>0</v>
      </c>
      <c r="AA412" s="245">
        <v>0</v>
      </c>
      <c r="AB412" s="246">
        <v>0</v>
      </c>
      <c r="AC412" s="246">
        <v>0</v>
      </c>
      <c r="AD412" s="246">
        <v>0</v>
      </c>
      <c r="AE412" s="246">
        <v>0</v>
      </c>
      <c r="AF412" s="246">
        <v>0</v>
      </c>
      <c r="AG412" s="246">
        <v>0</v>
      </c>
      <c r="AH412" s="246">
        <v>0</v>
      </c>
      <c r="AI412" s="246">
        <v>0</v>
      </c>
      <c r="AJ412" s="246">
        <v>0</v>
      </c>
      <c r="AK412" s="246">
        <v>0</v>
      </c>
      <c r="AL412" s="246">
        <v>0</v>
      </c>
      <c r="AM412" s="246">
        <v>0</v>
      </c>
      <c r="AN412" s="245">
        <v>0</v>
      </c>
      <c r="AO412" s="246">
        <v>0</v>
      </c>
      <c r="AP412" s="246">
        <v>0</v>
      </c>
      <c r="AQ412" s="246">
        <v>50</v>
      </c>
      <c r="AR412" s="246">
        <v>0</v>
      </c>
      <c r="AS412" s="246">
        <v>0</v>
      </c>
      <c r="AT412" s="246">
        <v>50</v>
      </c>
      <c r="AU412" s="246">
        <v>0</v>
      </c>
      <c r="AV412" s="246">
        <v>0</v>
      </c>
      <c r="AW412" s="246">
        <v>50</v>
      </c>
      <c r="AX412" s="246">
        <v>0</v>
      </c>
      <c r="AY412" s="246">
        <v>0</v>
      </c>
      <c r="AZ412" s="246">
        <v>100</v>
      </c>
      <c r="BA412" s="245">
        <v>250</v>
      </c>
    </row>
    <row r="413" spans="1:53" ht="15">
      <c r="A413" s="253" t="s">
        <v>2065</v>
      </c>
      <c r="B413" s="246">
        <v>0</v>
      </c>
      <c r="C413" s="246">
        <v>0</v>
      </c>
      <c r="D413" s="246">
        <v>0</v>
      </c>
      <c r="E413" s="246">
        <v>0</v>
      </c>
      <c r="F413" s="246">
        <v>0</v>
      </c>
      <c r="G413" s="246">
        <v>0</v>
      </c>
      <c r="H413" s="246">
        <v>0</v>
      </c>
      <c r="I413" s="246">
        <v>0</v>
      </c>
      <c r="J413" s="246">
        <v>0</v>
      </c>
      <c r="K413" s="246">
        <v>0</v>
      </c>
      <c r="L413" s="246">
        <v>0</v>
      </c>
      <c r="M413" s="246">
        <v>0</v>
      </c>
      <c r="N413" s="245">
        <v>0</v>
      </c>
      <c r="O413" s="246">
        <v>105241</v>
      </c>
      <c r="P413" s="246">
        <v>107616</v>
      </c>
      <c r="Q413" s="246">
        <v>107616</v>
      </c>
      <c r="R413" s="246">
        <v>107141</v>
      </c>
      <c r="S413" s="246">
        <v>128516</v>
      </c>
      <c r="T413" s="246">
        <v>129941</v>
      </c>
      <c r="U413" s="246">
        <v>142766</v>
      </c>
      <c r="V413" s="246">
        <v>142766</v>
      </c>
      <c r="W413" s="246">
        <v>128516</v>
      </c>
      <c r="X413" s="246">
        <v>119016</v>
      </c>
      <c r="Y413" s="246">
        <v>119016</v>
      </c>
      <c r="Z413" s="246">
        <v>119016</v>
      </c>
      <c r="AA413" s="245">
        <v>1457167</v>
      </c>
      <c r="AB413" s="246">
        <v>0</v>
      </c>
      <c r="AC413" s="246">
        <v>0</v>
      </c>
      <c r="AD413" s="246">
        <v>0</v>
      </c>
      <c r="AE413" s="246">
        <v>0</v>
      </c>
      <c r="AF413" s="246">
        <v>0</v>
      </c>
      <c r="AG413" s="246">
        <v>0</v>
      </c>
      <c r="AH413" s="246">
        <v>0</v>
      </c>
      <c r="AI413" s="246">
        <v>0</v>
      </c>
      <c r="AJ413" s="246">
        <v>0</v>
      </c>
      <c r="AK413" s="246">
        <v>0</v>
      </c>
      <c r="AL413" s="246">
        <v>0</v>
      </c>
      <c r="AM413" s="246">
        <v>0</v>
      </c>
      <c r="AN413" s="245">
        <v>0</v>
      </c>
      <c r="AO413" s="246">
        <v>0</v>
      </c>
      <c r="AP413" s="246">
        <v>0</v>
      </c>
      <c r="AQ413" s="246">
        <v>0</v>
      </c>
      <c r="AR413" s="246">
        <v>0</v>
      </c>
      <c r="AS413" s="246">
        <v>0</v>
      </c>
      <c r="AT413" s="246">
        <v>0</v>
      </c>
      <c r="AU413" s="246">
        <v>0</v>
      </c>
      <c r="AV413" s="246">
        <v>0</v>
      </c>
      <c r="AW413" s="246">
        <v>0</v>
      </c>
      <c r="AX413" s="246">
        <v>0</v>
      </c>
      <c r="AY413" s="246">
        <v>0</v>
      </c>
      <c r="AZ413" s="246">
        <v>0</v>
      </c>
      <c r="BA413" s="245">
        <v>0</v>
      </c>
    </row>
    <row r="414" spans="1:53" ht="15">
      <c r="A414" s="253" t="s">
        <v>2066</v>
      </c>
      <c r="B414" s="246">
        <v>0</v>
      </c>
      <c r="C414" s="246">
        <v>0</v>
      </c>
      <c r="D414" s="246">
        <v>0</v>
      </c>
      <c r="E414" s="246">
        <v>0</v>
      </c>
      <c r="F414" s="246">
        <v>0</v>
      </c>
      <c r="G414" s="246">
        <v>0</v>
      </c>
      <c r="H414" s="246">
        <v>0</v>
      </c>
      <c r="I414" s="246">
        <v>0</v>
      </c>
      <c r="J414" s="246">
        <v>0</v>
      </c>
      <c r="K414" s="246">
        <v>0</v>
      </c>
      <c r="L414" s="246">
        <v>0</v>
      </c>
      <c r="M414" s="246">
        <v>0</v>
      </c>
      <c r="N414" s="245">
        <v>0</v>
      </c>
      <c r="O414" s="246">
        <v>0</v>
      </c>
      <c r="P414" s="246">
        <v>0</v>
      </c>
      <c r="Q414" s="246">
        <v>0</v>
      </c>
      <c r="R414" s="246">
        <v>0</v>
      </c>
      <c r="S414" s="246">
        <v>0</v>
      </c>
      <c r="T414" s="246">
        <v>0</v>
      </c>
      <c r="U414" s="246">
        <v>0</v>
      </c>
      <c r="V414" s="246">
        <v>0</v>
      </c>
      <c r="W414" s="246">
        <v>0</v>
      </c>
      <c r="X414" s="246">
        <v>0</v>
      </c>
      <c r="Y414" s="246">
        <v>0</v>
      </c>
      <c r="Z414" s="246">
        <v>0</v>
      </c>
      <c r="AA414" s="245">
        <v>0</v>
      </c>
      <c r="AB414" s="246">
        <v>0</v>
      </c>
      <c r="AC414" s="246">
        <v>0</v>
      </c>
      <c r="AD414" s="246">
        <v>0</v>
      </c>
      <c r="AE414" s="246">
        <v>0</v>
      </c>
      <c r="AF414" s="246">
        <v>0</v>
      </c>
      <c r="AG414" s="246">
        <v>0</v>
      </c>
      <c r="AH414" s="246">
        <v>0</v>
      </c>
      <c r="AI414" s="246">
        <v>0</v>
      </c>
      <c r="AJ414" s="246">
        <v>0</v>
      </c>
      <c r="AK414" s="246">
        <v>0</v>
      </c>
      <c r="AL414" s="246">
        <v>0</v>
      </c>
      <c r="AM414" s="246">
        <v>0</v>
      </c>
      <c r="AN414" s="245">
        <v>0</v>
      </c>
      <c r="AO414" s="246">
        <v>0</v>
      </c>
      <c r="AP414" s="246">
        <v>0</v>
      </c>
      <c r="AQ414" s="246">
        <v>0</v>
      </c>
      <c r="AR414" s="246">
        <v>0</v>
      </c>
      <c r="AS414" s="246">
        <v>0</v>
      </c>
      <c r="AT414" s="246">
        <v>0</v>
      </c>
      <c r="AU414" s="246">
        <v>0</v>
      </c>
      <c r="AV414" s="246">
        <v>0</v>
      </c>
      <c r="AW414" s="246">
        <v>0</v>
      </c>
      <c r="AX414" s="246">
        <v>0</v>
      </c>
      <c r="AY414" s="246">
        <v>0</v>
      </c>
      <c r="AZ414" s="246">
        <v>0</v>
      </c>
      <c r="BA414" s="245">
        <v>0</v>
      </c>
    </row>
    <row r="415" spans="1:53" ht="15">
      <c r="A415" s="253" t="s">
        <v>2067</v>
      </c>
      <c r="B415" s="246">
        <v>0</v>
      </c>
      <c r="C415" s="246">
        <v>0</v>
      </c>
      <c r="D415" s="246">
        <v>0</v>
      </c>
      <c r="E415" s="246">
        <v>0</v>
      </c>
      <c r="F415" s="246">
        <v>0</v>
      </c>
      <c r="G415" s="246">
        <v>0</v>
      </c>
      <c r="H415" s="246">
        <v>0</v>
      </c>
      <c r="I415" s="246">
        <v>0</v>
      </c>
      <c r="J415" s="246">
        <v>0</v>
      </c>
      <c r="K415" s="246">
        <v>0</v>
      </c>
      <c r="L415" s="246">
        <v>0</v>
      </c>
      <c r="M415" s="246">
        <v>0</v>
      </c>
      <c r="N415" s="245">
        <v>0</v>
      </c>
      <c r="O415" s="246">
        <v>0</v>
      </c>
      <c r="P415" s="246">
        <v>0</v>
      </c>
      <c r="Q415" s="246">
        <v>0</v>
      </c>
      <c r="R415" s="246">
        <v>0</v>
      </c>
      <c r="S415" s="246">
        <v>0</v>
      </c>
      <c r="T415" s="246">
        <v>0</v>
      </c>
      <c r="U415" s="246">
        <v>0</v>
      </c>
      <c r="V415" s="246">
        <v>0</v>
      </c>
      <c r="W415" s="246">
        <v>0</v>
      </c>
      <c r="X415" s="246">
        <v>0</v>
      </c>
      <c r="Y415" s="246">
        <v>0</v>
      </c>
      <c r="Z415" s="246">
        <v>0</v>
      </c>
      <c r="AA415" s="245">
        <v>0</v>
      </c>
      <c r="AB415" s="246">
        <v>0</v>
      </c>
      <c r="AC415" s="246">
        <v>0</v>
      </c>
      <c r="AD415" s="246">
        <v>0</v>
      </c>
      <c r="AE415" s="246">
        <v>0</v>
      </c>
      <c r="AF415" s="246">
        <v>0</v>
      </c>
      <c r="AG415" s="246">
        <v>0</v>
      </c>
      <c r="AH415" s="246">
        <v>0</v>
      </c>
      <c r="AI415" s="246">
        <v>0</v>
      </c>
      <c r="AJ415" s="246">
        <v>0</v>
      </c>
      <c r="AK415" s="246">
        <v>0</v>
      </c>
      <c r="AL415" s="246">
        <v>0</v>
      </c>
      <c r="AM415" s="246">
        <v>0</v>
      </c>
      <c r="AN415" s="245">
        <v>0</v>
      </c>
      <c r="AO415" s="246">
        <v>0</v>
      </c>
      <c r="AP415" s="246">
        <v>0</v>
      </c>
      <c r="AQ415" s="246">
        <v>0</v>
      </c>
      <c r="AR415" s="246">
        <v>0</v>
      </c>
      <c r="AS415" s="246">
        <v>0</v>
      </c>
      <c r="AT415" s="246">
        <v>0</v>
      </c>
      <c r="AU415" s="246">
        <v>0</v>
      </c>
      <c r="AV415" s="246">
        <v>0</v>
      </c>
      <c r="AW415" s="246">
        <v>0</v>
      </c>
      <c r="AX415" s="246">
        <v>0</v>
      </c>
      <c r="AY415" s="246">
        <v>0</v>
      </c>
      <c r="AZ415" s="246">
        <v>0</v>
      </c>
      <c r="BA415" s="245">
        <v>0</v>
      </c>
    </row>
    <row r="416" spans="1:53" ht="15">
      <c r="A416" s="253" t="s">
        <v>2068</v>
      </c>
      <c r="B416" s="246">
        <v>0</v>
      </c>
      <c r="C416" s="246">
        <v>0</v>
      </c>
      <c r="D416" s="246">
        <v>0</v>
      </c>
      <c r="E416" s="246">
        <v>0</v>
      </c>
      <c r="F416" s="246">
        <v>0</v>
      </c>
      <c r="G416" s="246">
        <v>0</v>
      </c>
      <c r="H416" s="246">
        <v>0</v>
      </c>
      <c r="I416" s="246">
        <v>0</v>
      </c>
      <c r="J416" s="246">
        <v>0</v>
      </c>
      <c r="K416" s="246">
        <v>0</v>
      </c>
      <c r="L416" s="246">
        <v>0</v>
      </c>
      <c r="M416" s="246">
        <v>0</v>
      </c>
      <c r="N416" s="245">
        <v>0</v>
      </c>
      <c r="O416" s="246">
        <v>126673.026</v>
      </c>
      <c r="P416" s="246">
        <v>133005.18899999998</v>
      </c>
      <c r="Q416" s="246">
        <v>129498.213</v>
      </c>
      <c r="R416" s="246">
        <v>144976.16399999999</v>
      </c>
      <c r="S416" s="246">
        <v>154916.90099999998</v>
      </c>
      <c r="T416" s="246">
        <v>196112.43</v>
      </c>
      <c r="U416" s="246">
        <v>196112.43</v>
      </c>
      <c r="V416" s="246">
        <v>196245.27</v>
      </c>
      <c r="W416" s="246">
        <v>135473.43</v>
      </c>
      <c r="X416" s="246">
        <v>133505.43</v>
      </c>
      <c r="Y416" s="246">
        <v>130307.43</v>
      </c>
      <c r="Z416" s="246">
        <v>135227.43</v>
      </c>
      <c r="AA416" s="245">
        <v>1812053.3429999999</v>
      </c>
      <c r="AB416" s="246">
        <v>0</v>
      </c>
      <c r="AC416" s="246">
        <v>0</v>
      </c>
      <c r="AD416" s="246">
        <v>0</v>
      </c>
      <c r="AE416" s="246">
        <v>0</v>
      </c>
      <c r="AF416" s="246">
        <v>0</v>
      </c>
      <c r="AG416" s="246">
        <v>0</v>
      </c>
      <c r="AH416" s="246">
        <v>0</v>
      </c>
      <c r="AI416" s="246">
        <v>0</v>
      </c>
      <c r="AJ416" s="246">
        <v>0</v>
      </c>
      <c r="AK416" s="246">
        <v>0</v>
      </c>
      <c r="AL416" s="246">
        <v>0</v>
      </c>
      <c r="AM416" s="246">
        <v>0</v>
      </c>
      <c r="AN416" s="245">
        <v>0</v>
      </c>
      <c r="AO416" s="246">
        <v>3089.5860000000002</v>
      </c>
      <c r="AP416" s="246">
        <v>3244.029</v>
      </c>
      <c r="AQ416" s="246">
        <v>3158.4929999999999</v>
      </c>
      <c r="AR416" s="246">
        <v>3536.0039999999999</v>
      </c>
      <c r="AS416" s="246">
        <v>3778.4610000000002</v>
      </c>
      <c r="AT416" s="246">
        <v>4783.2300000000005</v>
      </c>
      <c r="AU416" s="246">
        <v>4783.2300000000005</v>
      </c>
      <c r="AV416" s="246">
        <v>4786.47</v>
      </c>
      <c r="AW416" s="246">
        <v>3304.23</v>
      </c>
      <c r="AX416" s="246">
        <v>3256.23</v>
      </c>
      <c r="AY416" s="246">
        <v>3178.23</v>
      </c>
      <c r="AZ416" s="246">
        <v>3298.23</v>
      </c>
      <c r="BA416" s="245">
        <v>44196.423000000003</v>
      </c>
    </row>
    <row r="417" spans="1:53" ht="15">
      <c r="A417" s="253" t="s">
        <v>2069</v>
      </c>
      <c r="B417" s="246">
        <v>0</v>
      </c>
      <c r="C417" s="246">
        <v>0</v>
      </c>
      <c r="D417" s="246">
        <v>0</v>
      </c>
      <c r="E417" s="246">
        <v>0</v>
      </c>
      <c r="F417" s="246">
        <v>0</v>
      </c>
      <c r="G417" s="246">
        <v>0</v>
      </c>
      <c r="H417" s="246">
        <v>0</v>
      </c>
      <c r="I417" s="246">
        <v>0</v>
      </c>
      <c r="J417" s="246">
        <v>0</v>
      </c>
      <c r="K417" s="246">
        <v>0</v>
      </c>
      <c r="L417" s="246">
        <v>0</v>
      </c>
      <c r="M417" s="246">
        <v>0</v>
      </c>
      <c r="N417" s="245">
        <v>0</v>
      </c>
      <c r="O417" s="246">
        <v>0</v>
      </c>
      <c r="P417" s="246">
        <v>0</v>
      </c>
      <c r="Q417" s="246">
        <v>0</v>
      </c>
      <c r="R417" s="246">
        <v>0</v>
      </c>
      <c r="S417" s="246">
        <v>0</v>
      </c>
      <c r="T417" s="246">
        <v>0</v>
      </c>
      <c r="U417" s="246">
        <v>0</v>
      </c>
      <c r="V417" s="246">
        <v>0</v>
      </c>
      <c r="W417" s="246">
        <v>0</v>
      </c>
      <c r="X417" s="246">
        <v>0</v>
      </c>
      <c r="Y417" s="246">
        <v>0</v>
      </c>
      <c r="Z417" s="246">
        <v>0</v>
      </c>
      <c r="AA417" s="245">
        <v>0</v>
      </c>
      <c r="AB417" s="246">
        <v>0</v>
      </c>
      <c r="AC417" s="246">
        <v>0</v>
      </c>
      <c r="AD417" s="246">
        <v>0</v>
      </c>
      <c r="AE417" s="246">
        <v>0</v>
      </c>
      <c r="AF417" s="246">
        <v>0</v>
      </c>
      <c r="AG417" s="246">
        <v>0</v>
      </c>
      <c r="AH417" s="246">
        <v>0</v>
      </c>
      <c r="AI417" s="246">
        <v>0</v>
      </c>
      <c r="AJ417" s="246">
        <v>0</v>
      </c>
      <c r="AK417" s="246">
        <v>0</v>
      </c>
      <c r="AL417" s="246">
        <v>0</v>
      </c>
      <c r="AM417" s="246">
        <v>0</v>
      </c>
      <c r="AN417" s="245">
        <v>0</v>
      </c>
      <c r="AO417" s="246">
        <v>0</v>
      </c>
      <c r="AP417" s="246">
        <v>0</v>
      </c>
      <c r="AQ417" s="246">
        <v>0</v>
      </c>
      <c r="AR417" s="246">
        <v>0</v>
      </c>
      <c r="AS417" s="246">
        <v>0</v>
      </c>
      <c r="AT417" s="246">
        <v>0</v>
      </c>
      <c r="AU417" s="246">
        <v>0</v>
      </c>
      <c r="AV417" s="246">
        <v>0</v>
      </c>
      <c r="AW417" s="246">
        <v>0</v>
      </c>
      <c r="AX417" s="246">
        <v>0</v>
      </c>
      <c r="AY417" s="246">
        <v>0</v>
      </c>
      <c r="AZ417" s="246">
        <v>0</v>
      </c>
      <c r="BA417" s="245">
        <v>0</v>
      </c>
    </row>
    <row r="418" spans="1:53" ht="15">
      <c r="A418" s="253" t="s">
        <v>2070</v>
      </c>
      <c r="B418" s="246">
        <v>0</v>
      </c>
      <c r="C418" s="246">
        <v>0</v>
      </c>
      <c r="D418" s="246">
        <v>0</v>
      </c>
      <c r="E418" s="246">
        <v>0</v>
      </c>
      <c r="F418" s="246">
        <v>0</v>
      </c>
      <c r="G418" s="246">
        <v>0</v>
      </c>
      <c r="H418" s="246">
        <v>0</v>
      </c>
      <c r="I418" s="246">
        <v>0</v>
      </c>
      <c r="J418" s="246">
        <v>0</v>
      </c>
      <c r="K418" s="246">
        <v>0</v>
      </c>
      <c r="L418" s="246">
        <v>0</v>
      </c>
      <c r="M418" s="246">
        <v>0</v>
      </c>
      <c r="N418" s="245">
        <v>0</v>
      </c>
      <c r="O418" s="246">
        <v>65226</v>
      </c>
      <c r="P418" s="246">
        <v>65226</v>
      </c>
      <c r="Q418" s="246">
        <v>65226</v>
      </c>
      <c r="R418" s="246">
        <v>65226</v>
      </c>
      <c r="S418" s="246">
        <v>65226</v>
      </c>
      <c r="T418" s="246">
        <v>65226</v>
      </c>
      <c r="U418" s="246">
        <v>65226</v>
      </c>
      <c r="V418" s="246">
        <v>65226</v>
      </c>
      <c r="W418" s="246">
        <v>65226</v>
      </c>
      <c r="X418" s="246">
        <v>65226</v>
      </c>
      <c r="Y418" s="246">
        <v>65226</v>
      </c>
      <c r="Z418" s="246">
        <v>65221</v>
      </c>
      <c r="AA418" s="245">
        <v>782707</v>
      </c>
      <c r="AB418" s="246">
        <v>135417</v>
      </c>
      <c r="AC418" s="246">
        <v>135417</v>
      </c>
      <c r="AD418" s="246">
        <v>135417</v>
      </c>
      <c r="AE418" s="246">
        <v>135417</v>
      </c>
      <c r="AF418" s="246">
        <v>135417</v>
      </c>
      <c r="AG418" s="246">
        <v>135417</v>
      </c>
      <c r="AH418" s="246">
        <v>135417</v>
      </c>
      <c r="AI418" s="246">
        <v>135417</v>
      </c>
      <c r="AJ418" s="246">
        <v>135417</v>
      </c>
      <c r="AK418" s="246">
        <v>135417</v>
      </c>
      <c r="AL418" s="246">
        <v>135417</v>
      </c>
      <c r="AM418" s="246">
        <v>135413</v>
      </c>
      <c r="AN418" s="245">
        <v>1625000</v>
      </c>
      <c r="AO418" s="246">
        <v>0</v>
      </c>
      <c r="AP418" s="246">
        <v>0</v>
      </c>
      <c r="AQ418" s="246">
        <v>0</v>
      </c>
      <c r="AR418" s="246">
        <v>0</v>
      </c>
      <c r="AS418" s="246">
        <v>0</v>
      </c>
      <c r="AT418" s="246">
        <v>0</v>
      </c>
      <c r="AU418" s="246">
        <v>0</v>
      </c>
      <c r="AV418" s="246">
        <v>0</v>
      </c>
      <c r="AW418" s="246">
        <v>0</v>
      </c>
      <c r="AX418" s="246">
        <v>0</v>
      </c>
      <c r="AY418" s="246">
        <v>0</v>
      </c>
      <c r="AZ418" s="246">
        <v>0</v>
      </c>
      <c r="BA418" s="245">
        <v>0</v>
      </c>
    </row>
    <row r="419" spans="1:53" ht="15">
      <c r="A419" s="253" t="s">
        <v>2071</v>
      </c>
      <c r="B419" s="246">
        <v>0</v>
      </c>
      <c r="C419" s="246">
        <v>0</v>
      </c>
      <c r="D419" s="246">
        <v>0</v>
      </c>
      <c r="E419" s="246">
        <v>0</v>
      </c>
      <c r="F419" s="246">
        <v>0</v>
      </c>
      <c r="G419" s="246">
        <v>0</v>
      </c>
      <c r="H419" s="246">
        <v>0</v>
      </c>
      <c r="I419" s="246">
        <v>0</v>
      </c>
      <c r="J419" s="246">
        <v>0</v>
      </c>
      <c r="K419" s="246">
        <v>0</v>
      </c>
      <c r="L419" s="246">
        <v>0</v>
      </c>
      <c r="M419" s="246">
        <v>0</v>
      </c>
      <c r="N419" s="245">
        <v>0</v>
      </c>
      <c r="O419" s="246">
        <v>0</v>
      </c>
      <c r="P419" s="246">
        <v>0</v>
      </c>
      <c r="Q419" s="246">
        <v>0</v>
      </c>
      <c r="R419" s="246">
        <v>0</v>
      </c>
      <c r="S419" s="246">
        <v>0</v>
      </c>
      <c r="T419" s="246">
        <v>0</v>
      </c>
      <c r="U419" s="246">
        <v>0</v>
      </c>
      <c r="V419" s="246">
        <v>0</v>
      </c>
      <c r="W419" s="246">
        <v>0</v>
      </c>
      <c r="X419" s="246">
        <v>0</v>
      </c>
      <c r="Y419" s="246">
        <v>0</v>
      </c>
      <c r="Z419" s="246">
        <v>0</v>
      </c>
      <c r="AA419" s="245">
        <v>0</v>
      </c>
      <c r="AB419" s="246">
        <v>0</v>
      </c>
      <c r="AC419" s="246">
        <v>0</v>
      </c>
      <c r="AD419" s="246">
        <v>0</v>
      </c>
      <c r="AE419" s="246">
        <v>0</v>
      </c>
      <c r="AF419" s="246">
        <v>0</v>
      </c>
      <c r="AG419" s="246">
        <v>0</v>
      </c>
      <c r="AH419" s="246">
        <v>0</v>
      </c>
      <c r="AI419" s="246">
        <v>0</v>
      </c>
      <c r="AJ419" s="246">
        <v>0</v>
      </c>
      <c r="AK419" s="246">
        <v>0</v>
      </c>
      <c r="AL419" s="246">
        <v>0</v>
      </c>
      <c r="AM419" s="246">
        <v>0</v>
      </c>
      <c r="AN419" s="245">
        <v>0</v>
      </c>
      <c r="AO419" s="246">
        <v>0</v>
      </c>
      <c r="AP419" s="246">
        <v>0</v>
      </c>
      <c r="AQ419" s="246">
        <v>0</v>
      </c>
      <c r="AR419" s="246">
        <v>0</v>
      </c>
      <c r="AS419" s="246">
        <v>0</v>
      </c>
      <c r="AT419" s="246">
        <v>0</v>
      </c>
      <c r="AU419" s="246">
        <v>0</v>
      </c>
      <c r="AV419" s="246">
        <v>0</v>
      </c>
      <c r="AW419" s="246">
        <v>0</v>
      </c>
      <c r="AX419" s="246">
        <v>0</v>
      </c>
      <c r="AY419" s="246">
        <v>0</v>
      </c>
      <c r="AZ419" s="246">
        <v>0</v>
      </c>
      <c r="BA419" s="245">
        <v>0</v>
      </c>
    </row>
    <row r="420" spans="1:53" ht="15">
      <c r="A420" s="253" t="s">
        <v>2072</v>
      </c>
      <c r="B420" s="246">
        <v>0</v>
      </c>
      <c r="C420" s="246">
        <v>0</v>
      </c>
      <c r="D420" s="246">
        <v>0</v>
      </c>
      <c r="E420" s="246">
        <v>0</v>
      </c>
      <c r="F420" s="246">
        <v>0</v>
      </c>
      <c r="G420" s="246">
        <v>0</v>
      </c>
      <c r="H420" s="246">
        <v>0</v>
      </c>
      <c r="I420" s="246">
        <v>0</v>
      </c>
      <c r="J420" s="246">
        <v>0</v>
      </c>
      <c r="K420" s="246">
        <v>0</v>
      </c>
      <c r="L420" s="246">
        <v>0</v>
      </c>
      <c r="M420" s="246">
        <v>0</v>
      </c>
      <c r="N420" s="245">
        <v>0</v>
      </c>
      <c r="O420" s="246">
        <v>0</v>
      </c>
      <c r="P420" s="246">
        <v>0</v>
      </c>
      <c r="Q420" s="246">
        <v>0</v>
      </c>
      <c r="R420" s="246">
        <v>0</v>
      </c>
      <c r="S420" s="246">
        <v>0</v>
      </c>
      <c r="T420" s="246">
        <v>0</v>
      </c>
      <c r="U420" s="246">
        <v>0</v>
      </c>
      <c r="V420" s="246">
        <v>0</v>
      </c>
      <c r="W420" s="246">
        <v>0</v>
      </c>
      <c r="X420" s="246">
        <v>0</v>
      </c>
      <c r="Y420" s="246">
        <v>0</v>
      </c>
      <c r="Z420" s="246">
        <v>0</v>
      </c>
      <c r="AA420" s="245">
        <v>0</v>
      </c>
      <c r="AB420" s="246">
        <v>0</v>
      </c>
      <c r="AC420" s="246">
        <v>0</v>
      </c>
      <c r="AD420" s="246">
        <v>0</v>
      </c>
      <c r="AE420" s="246">
        <v>0</v>
      </c>
      <c r="AF420" s="246">
        <v>0</v>
      </c>
      <c r="AG420" s="246">
        <v>0</v>
      </c>
      <c r="AH420" s="246">
        <v>0</v>
      </c>
      <c r="AI420" s="246">
        <v>0</v>
      </c>
      <c r="AJ420" s="246">
        <v>0</v>
      </c>
      <c r="AK420" s="246">
        <v>0</v>
      </c>
      <c r="AL420" s="246">
        <v>0</v>
      </c>
      <c r="AM420" s="246">
        <v>0</v>
      </c>
      <c r="AN420" s="245">
        <v>0</v>
      </c>
      <c r="AO420" s="246">
        <v>0</v>
      </c>
      <c r="AP420" s="246">
        <v>0</v>
      </c>
      <c r="AQ420" s="246">
        <v>0</v>
      </c>
      <c r="AR420" s="246">
        <v>0</v>
      </c>
      <c r="AS420" s="246">
        <v>0</v>
      </c>
      <c r="AT420" s="246">
        <v>0</v>
      </c>
      <c r="AU420" s="246">
        <v>0</v>
      </c>
      <c r="AV420" s="246">
        <v>0</v>
      </c>
      <c r="AW420" s="246">
        <v>0</v>
      </c>
      <c r="AX420" s="246">
        <v>0</v>
      </c>
      <c r="AY420" s="246">
        <v>0</v>
      </c>
      <c r="AZ420" s="246">
        <v>0</v>
      </c>
      <c r="BA420" s="245">
        <v>0</v>
      </c>
    </row>
    <row r="421" spans="1:53" ht="15">
      <c r="A421" s="253" t="s">
        <v>2073</v>
      </c>
      <c r="B421" s="246">
        <v>0</v>
      </c>
      <c r="C421" s="246">
        <v>0</v>
      </c>
      <c r="D421" s="246">
        <v>0</v>
      </c>
      <c r="E421" s="246">
        <v>0</v>
      </c>
      <c r="F421" s="246">
        <v>0</v>
      </c>
      <c r="G421" s="246">
        <v>0</v>
      </c>
      <c r="H421" s="246">
        <v>0</v>
      </c>
      <c r="I421" s="246">
        <v>0</v>
      </c>
      <c r="J421" s="246">
        <v>0</v>
      </c>
      <c r="K421" s="246">
        <v>0</v>
      </c>
      <c r="L421" s="246">
        <v>0</v>
      </c>
      <c r="M421" s="246">
        <v>0</v>
      </c>
      <c r="N421" s="245">
        <v>0</v>
      </c>
      <c r="O421" s="246">
        <v>0</v>
      </c>
      <c r="P421" s="246">
        <v>0</v>
      </c>
      <c r="Q421" s="246">
        <v>0</v>
      </c>
      <c r="R421" s="246">
        <v>0</v>
      </c>
      <c r="S421" s="246">
        <v>0</v>
      </c>
      <c r="T421" s="246">
        <v>0</v>
      </c>
      <c r="U421" s="246">
        <v>0</v>
      </c>
      <c r="V421" s="246">
        <v>0</v>
      </c>
      <c r="W421" s="246">
        <v>0</v>
      </c>
      <c r="X421" s="246">
        <v>0</v>
      </c>
      <c r="Y421" s="246">
        <v>0</v>
      </c>
      <c r="Z421" s="246">
        <v>0</v>
      </c>
      <c r="AA421" s="245">
        <v>0</v>
      </c>
      <c r="AB421" s="246">
        <v>0</v>
      </c>
      <c r="AC421" s="246">
        <v>0</v>
      </c>
      <c r="AD421" s="246">
        <v>0</v>
      </c>
      <c r="AE421" s="246">
        <v>0</v>
      </c>
      <c r="AF421" s="246">
        <v>0</v>
      </c>
      <c r="AG421" s="246">
        <v>0</v>
      </c>
      <c r="AH421" s="246">
        <v>0</v>
      </c>
      <c r="AI421" s="246">
        <v>0</v>
      </c>
      <c r="AJ421" s="246">
        <v>0</v>
      </c>
      <c r="AK421" s="246">
        <v>0</v>
      </c>
      <c r="AL421" s="246">
        <v>0</v>
      </c>
      <c r="AM421" s="246">
        <v>0</v>
      </c>
      <c r="AN421" s="245">
        <v>0</v>
      </c>
      <c r="AO421" s="246">
        <v>0</v>
      </c>
      <c r="AP421" s="246">
        <v>0</v>
      </c>
      <c r="AQ421" s="246">
        <v>0</v>
      </c>
      <c r="AR421" s="246">
        <v>0</v>
      </c>
      <c r="AS421" s="246">
        <v>0</v>
      </c>
      <c r="AT421" s="246">
        <v>0</v>
      </c>
      <c r="AU421" s="246">
        <v>0</v>
      </c>
      <c r="AV421" s="246">
        <v>0</v>
      </c>
      <c r="AW421" s="246">
        <v>0</v>
      </c>
      <c r="AX421" s="246">
        <v>0</v>
      </c>
      <c r="AY421" s="246">
        <v>0</v>
      </c>
      <c r="AZ421" s="246">
        <v>0</v>
      </c>
      <c r="BA421" s="245">
        <v>0</v>
      </c>
    </row>
    <row r="422" spans="1:53" ht="15">
      <c r="A422" s="253" t="s">
        <v>2074</v>
      </c>
      <c r="B422" s="246">
        <v>0</v>
      </c>
      <c r="C422" s="246">
        <v>0</v>
      </c>
      <c r="D422" s="246">
        <v>0</v>
      </c>
      <c r="E422" s="246">
        <v>0</v>
      </c>
      <c r="F422" s="246">
        <v>0</v>
      </c>
      <c r="G422" s="246">
        <v>0</v>
      </c>
      <c r="H422" s="246">
        <v>0</v>
      </c>
      <c r="I422" s="246">
        <v>0</v>
      </c>
      <c r="J422" s="246">
        <v>0</v>
      </c>
      <c r="K422" s="246">
        <v>0</v>
      </c>
      <c r="L422" s="246">
        <v>0</v>
      </c>
      <c r="M422" s="246">
        <v>0</v>
      </c>
      <c r="N422" s="245">
        <v>0</v>
      </c>
      <c r="O422" s="246">
        <v>0</v>
      </c>
      <c r="P422" s="246">
        <v>0</v>
      </c>
      <c r="Q422" s="246">
        <v>0</v>
      </c>
      <c r="R422" s="246">
        <v>0</v>
      </c>
      <c r="S422" s="246">
        <v>0</v>
      </c>
      <c r="T422" s="246">
        <v>0</v>
      </c>
      <c r="U422" s="246">
        <v>0</v>
      </c>
      <c r="V422" s="246">
        <v>0</v>
      </c>
      <c r="W422" s="246">
        <v>0</v>
      </c>
      <c r="X422" s="246">
        <v>0</v>
      </c>
      <c r="Y422" s="246">
        <v>0</v>
      </c>
      <c r="Z422" s="246">
        <v>0</v>
      </c>
      <c r="AA422" s="245">
        <v>0</v>
      </c>
      <c r="AB422" s="246">
        <v>0</v>
      </c>
      <c r="AC422" s="246">
        <v>0</v>
      </c>
      <c r="AD422" s="246">
        <v>0</v>
      </c>
      <c r="AE422" s="246">
        <v>0</v>
      </c>
      <c r="AF422" s="246">
        <v>0</v>
      </c>
      <c r="AG422" s="246">
        <v>0</v>
      </c>
      <c r="AH422" s="246">
        <v>0</v>
      </c>
      <c r="AI422" s="246">
        <v>0</v>
      </c>
      <c r="AJ422" s="246">
        <v>0</v>
      </c>
      <c r="AK422" s="246">
        <v>0</v>
      </c>
      <c r="AL422" s="246">
        <v>0</v>
      </c>
      <c r="AM422" s="246">
        <v>0</v>
      </c>
      <c r="AN422" s="245">
        <v>0</v>
      </c>
      <c r="AO422" s="246">
        <v>0</v>
      </c>
      <c r="AP422" s="246">
        <v>0</v>
      </c>
      <c r="AQ422" s="246">
        <v>0</v>
      </c>
      <c r="AR422" s="246">
        <v>0</v>
      </c>
      <c r="AS422" s="246">
        <v>0</v>
      </c>
      <c r="AT422" s="246">
        <v>0</v>
      </c>
      <c r="AU422" s="246">
        <v>0</v>
      </c>
      <c r="AV422" s="246">
        <v>0</v>
      </c>
      <c r="AW422" s="246">
        <v>0</v>
      </c>
      <c r="AX422" s="246">
        <v>0</v>
      </c>
      <c r="AY422" s="246">
        <v>0</v>
      </c>
      <c r="AZ422" s="246">
        <v>0</v>
      </c>
      <c r="BA422" s="245">
        <v>0</v>
      </c>
    </row>
    <row r="423" spans="1:53" ht="15">
      <c r="A423" s="253" t="s">
        <v>2075</v>
      </c>
      <c r="B423" s="246">
        <v>0</v>
      </c>
      <c r="C423" s="246">
        <v>0</v>
      </c>
      <c r="D423" s="246">
        <v>0</v>
      </c>
      <c r="E423" s="246">
        <v>0</v>
      </c>
      <c r="F423" s="246">
        <v>0</v>
      </c>
      <c r="G423" s="246">
        <v>0</v>
      </c>
      <c r="H423" s="246">
        <v>0</v>
      </c>
      <c r="I423" s="246">
        <v>0</v>
      </c>
      <c r="J423" s="246">
        <v>0</v>
      </c>
      <c r="K423" s="246">
        <v>0</v>
      </c>
      <c r="L423" s="246">
        <v>0</v>
      </c>
      <c r="M423" s="246">
        <v>0</v>
      </c>
      <c r="N423" s="245">
        <v>0</v>
      </c>
      <c r="O423" s="246">
        <v>0</v>
      </c>
      <c r="P423" s="246">
        <v>0</v>
      </c>
      <c r="Q423" s="246">
        <v>0</v>
      </c>
      <c r="R423" s="246">
        <v>0</v>
      </c>
      <c r="S423" s="246">
        <v>0</v>
      </c>
      <c r="T423" s="246">
        <v>0</v>
      </c>
      <c r="U423" s="246">
        <v>0</v>
      </c>
      <c r="V423" s="246">
        <v>0</v>
      </c>
      <c r="W423" s="246">
        <v>0</v>
      </c>
      <c r="X423" s="246">
        <v>0</v>
      </c>
      <c r="Y423" s="246">
        <v>0</v>
      </c>
      <c r="Z423" s="246">
        <v>0</v>
      </c>
      <c r="AA423" s="245">
        <v>0</v>
      </c>
      <c r="AB423" s="246">
        <v>0</v>
      </c>
      <c r="AC423" s="246">
        <v>0</v>
      </c>
      <c r="AD423" s="246">
        <v>0</v>
      </c>
      <c r="AE423" s="246">
        <v>0</v>
      </c>
      <c r="AF423" s="246">
        <v>0</v>
      </c>
      <c r="AG423" s="246">
        <v>0</v>
      </c>
      <c r="AH423" s="246">
        <v>0</v>
      </c>
      <c r="AI423" s="246">
        <v>0</v>
      </c>
      <c r="AJ423" s="246">
        <v>0</v>
      </c>
      <c r="AK423" s="246">
        <v>0</v>
      </c>
      <c r="AL423" s="246">
        <v>0</v>
      </c>
      <c r="AM423" s="246">
        <v>0</v>
      </c>
      <c r="AN423" s="245">
        <v>0</v>
      </c>
      <c r="AO423" s="246">
        <v>0</v>
      </c>
      <c r="AP423" s="246">
        <v>0</v>
      </c>
      <c r="AQ423" s="246">
        <v>0</v>
      </c>
      <c r="AR423" s="246">
        <v>0</v>
      </c>
      <c r="AS423" s="246">
        <v>0</v>
      </c>
      <c r="AT423" s="246">
        <v>0</v>
      </c>
      <c r="AU423" s="246">
        <v>0</v>
      </c>
      <c r="AV423" s="246">
        <v>0</v>
      </c>
      <c r="AW423" s="246">
        <v>0</v>
      </c>
      <c r="AX423" s="246">
        <v>0</v>
      </c>
      <c r="AY423" s="246">
        <v>0</v>
      </c>
      <c r="AZ423" s="246">
        <v>0</v>
      </c>
      <c r="BA423" s="245">
        <v>0</v>
      </c>
    </row>
    <row r="424" spans="1:53" ht="15">
      <c r="A424" s="253" t="s">
        <v>2076</v>
      </c>
      <c r="B424" s="246">
        <v>0</v>
      </c>
      <c r="C424" s="246">
        <v>0</v>
      </c>
      <c r="D424" s="246">
        <v>0</v>
      </c>
      <c r="E424" s="246">
        <v>0</v>
      </c>
      <c r="F424" s="246">
        <v>0</v>
      </c>
      <c r="G424" s="246">
        <v>0</v>
      </c>
      <c r="H424" s="246">
        <v>0</v>
      </c>
      <c r="I424" s="246">
        <v>0</v>
      </c>
      <c r="J424" s="246">
        <v>0</v>
      </c>
      <c r="K424" s="246">
        <v>0</v>
      </c>
      <c r="L424" s="246">
        <v>0</v>
      </c>
      <c r="M424" s="246">
        <v>0</v>
      </c>
      <c r="N424" s="245">
        <v>0</v>
      </c>
      <c r="O424" s="246">
        <v>0</v>
      </c>
      <c r="P424" s="246">
        <v>0</v>
      </c>
      <c r="Q424" s="246">
        <v>0</v>
      </c>
      <c r="R424" s="246">
        <v>0</v>
      </c>
      <c r="S424" s="246">
        <v>0</v>
      </c>
      <c r="T424" s="246">
        <v>0</v>
      </c>
      <c r="U424" s="246">
        <v>0</v>
      </c>
      <c r="V424" s="246">
        <v>0</v>
      </c>
      <c r="W424" s="246">
        <v>0</v>
      </c>
      <c r="X424" s="246">
        <v>0</v>
      </c>
      <c r="Y424" s="246">
        <v>0</v>
      </c>
      <c r="Z424" s="246">
        <v>0</v>
      </c>
      <c r="AA424" s="245">
        <v>0</v>
      </c>
      <c r="AB424" s="246">
        <v>0</v>
      </c>
      <c r="AC424" s="246">
        <v>0</v>
      </c>
      <c r="AD424" s="246">
        <v>0</v>
      </c>
      <c r="AE424" s="246">
        <v>0</v>
      </c>
      <c r="AF424" s="246">
        <v>0</v>
      </c>
      <c r="AG424" s="246">
        <v>0</v>
      </c>
      <c r="AH424" s="246">
        <v>0</v>
      </c>
      <c r="AI424" s="246">
        <v>0</v>
      </c>
      <c r="AJ424" s="246">
        <v>0</v>
      </c>
      <c r="AK424" s="246">
        <v>0</v>
      </c>
      <c r="AL424" s="246">
        <v>0</v>
      </c>
      <c r="AM424" s="246">
        <v>0</v>
      </c>
      <c r="AN424" s="245">
        <v>0</v>
      </c>
      <c r="AO424" s="246">
        <v>0</v>
      </c>
      <c r="AP424" s="246">
        <v>0</v>
      </c>
      <c r="AQ424" s="246">
        <v>0</v>
      </c>
      <c r="AR424" s="246">
        <v>0</v>
      </c>
      <c r="AS424" s="246">
        <v>0</v>
      </c>
      <c r="AT424" s="246">
        <v>0</v>
      </c>
      <c r="AU424" s="246">
        <v>0</v>
      </c>
      <c r="AV424" s="246">
        <v>0</v>
      </c>
      <c r="AW424" s="246">
        <v>0</v>
      </c>
      <c r="AX424" s="246">
        <v>0</v>
      </c>
      <c r="AY424" s="246">
        <v>0</v>
      </c>
      <c r="AZ424" s="246">
        <v>0</v>
      </c>
      <c r="BA424" s="245">
        <v>0</v>
      </c>
    </row>
    <row r="425" spans="1:53" ht="15">
      <c r="A425" s="253" t="s">
        <v>2077</v>
      </c>
      <c r="B425" s="246">
        <v>0</v>
      </c>
      <c r="C425" s="246">
        <v>0</v>
      </c>
      <c r="D425" s="246">
        <v>0</v>
      </c>
      <c r="E425" s="246">
        <v>0</v>
      </c>
      <c r="F425" s="246">
        <v>0</v>
      </c>
      <c r="G425" s="246">
        <v>0</v>
      </c>
      <c r="H425" s="246">
        <v>0</v>
      </c>
      <c r="I425" s="246">
        <v>0</v>
      </c>
      <c r="J425" s="246">
        <v>0</v>
      </c>
      <c r="K425" s="246">
        <v>0</v>
      </c>
      <c r="L425" s="246">
        <v>0</v>
      </c>
      <c r="M425" s="246">
        <v>0</v>
      </c>
      <c r="N425" s="245">
        <v>0</v>
      </c>
      <c r="O425" s="246">
        <v>0</v>
      </c>
      <c r="P425" s="246">
        <v>0</v>
      </c>
      <c r="Q425" s="246">
        <v>0</v>
      </c>
      <c r="R425" s="246">
        <v>0</v>
      </c>
      <c r="S425" s="246">
        <v>0</v>
      </c>
      <c r="T425" s="246">
        <v>0</v>
      </c>
      <c r="U425" s="246">
        <v>0</v>
      </c>
      <c r="V425" s="246">
        <v>0</v>
      </c>
      <c r="W425" s="246">
        <v>0</v>
      </c>
      <c r="X425" s="246">
        <v>0</v>
      </c>
      <c r="Y425" s="246">
        <v>0</v>
      </c>
      <c r="Z425" s="246">
        <v>0</v>
      </c>
      <c r="AA425" s="245">
        <v>0</v>
      </c>
      <c r="AB425" s="246">
        <v>0</v>
      </c>
      <c r="AC425" s="246">
        <v>0</v>
      </c>
      <c r="AD425" s="246">
        <v>0</v>
      </c>
      <c r="AE425" s="246">
        <v>0</v>
      </c>
      <c r="AF425" s="246">
        <v>0</v>
      </c>
      <c r="AG425" s="246">
        <v>0</v>
      </c>
      <c r="AH425" s="246">
        <v>0</v>
      </c>
      <c r="AI425" s="246">
        <v>0</v>
      </c>
      <c r="AJ425" s="246">
        <v>0</v>
      </c>
      <c r="AK425" s="246">
        <v>0</v>
      </c>
      <c r="AL425" s="246">
        <v>0</v>
      </c>
      <c r="AM425" s="246">
        <v>0</v>
      </c>
      <c r="AN425" s="245">
        <v>0</v>
      </c>
      <c r="AO425" s="246">
        <v>0</v>
      </c>
      <c r="AP425" s="246">
        <v>0</v>
      </c>
      <c r="AQ425" s="246">
        <v>0</v>
      </c>
      <c r="AR425" s="246">
        <v>0</v>
      </c>
      <c r="AS425" s="246">
        <v>0</v>
      </c>
      <c r="AT425" s="246">
        <v>0</v>
      </c>
      <c r="AU425" s="246">
        <v>0</v>
      </c>
      <c r="AV425" s="246">
        <v>0</v>
      </c>
      <c r="AW425" s="246">
        <v>0</v>
      </c>
      <c r="AX425" s="246">
        <v>0</v>
      </c>
      <c r="AY425" s="246">
        <v>0</v>
      </c>
      <c r="AZ425" s="246">
        <v>0</v>
      </c>
      <c r="BA425" s="245">
        <v>0</v>
      </c>
    </row>
    <row r="426" spans="1:53" ht="15">
      <c r="A426" s="253" t="s">
        <v>2078</v>
      </c>
      <c r="B426" s="246">
        <v>0</v>
      </c>
      <c r="C426" s="246">
        <v>0</v>
      </c>
      <c r="D426" s="246">
        <v>0</v>
      </c>
      <c r="E426" s="246">
        <v>0</v>
      </c>
      <c r="F426" s="246">
        <v>0</v>
      </c>
      <c r="G426" s="246">
        <v>0</v>
      </c>
      <c r="H426" s="246">
        <v>0</v>
      </c>
      <c r="I426" s="246">
        <v>0</v>
      </c>
      <c r="J426" s="246">
        <v>0</v>
      </c>
      <c r="K426" s="246">
        <v>0</v>
      </c>
      <c r="L426" s="246">
        <v>0</v>
      </c>
      <c r="M426" s="246">
        <v>0</v>
      </c>
      <c r="N426" s="245">
        <v>0</v>
      </c>
      <c r="O426" s="246">
        <v>0</v>
      </c>
      <c r="P426" s="246">
        <v>0</v>
      </c>
      <c r="Q426" s="246">
        <v>0</v>
      </c>
      <c r="R426" s="246">
        <v>0</v>
      </c>
      <c r="S426" s="246">
        <v>0</v>
      </c>
      <c r="T426" s="246">
        <v>0</v>
      </c>
      <c r="U426" s="246">
        <v>0</v>
      </c>
      <c r="V426" s="246">
        <v>0</v>
      </c>
      <c r="W426" s="246">
        <v>0</v>
      </c>
      <c r="X426" s="246">
        <v>0</v>
      </c>
      <c r="Y426" s="246">
        <v>0</v>
      </c>
      <c r="Z426" s="246">
        <v>0</v>
      </c>
      <c r="AA426" s="245">
        <v>0</v>
      </c>
      <c r="AB426" s="246">
        <v>0</v>
      </c>
      <c r="AC426" s="246">
        <v>0</v>
      </c>
      <c r="AD426" s="246">
        <v>0</v>
      </c>
      <c r="AE426" s="246">
        <v>0</v>
      </c>
      <c r="AF426" s="246">
        <v>0</v>
      </c>
      <c r="AG426" s="246">
        <v>0</v>
      </c>
      <c r="AH426" s="246">
        <v>0</v>
      </c>
      <c r="AI426" s="246">
        <v>0</v>
      </c>
      <c r="AJ426" s="246">
        <v>0</v>
      </c>
      <c r="AK426" s="246">
        <v>0</v>
      </c>
      <c r="AL426" s="246">
        <v>0</v>
      </c>
      <c r="AM426" s="246">
        <v>0</v>
      </c>
      <c r="AN426" s="245">
        <v>0</v>
      </c>
      <c r="AO426" s="246">
        <v>0</v>
      </c>
      <c r="AP426" s="246">
        <v>0</v>
      </c>
      <c r="AQ426" s="246">
        <v>0</v>
      </c>
      <c r="AR426" s="246">
        <v>0</v>
      </c>
      <c r="AS426" s="246">
        <v>0</v>
      </c>
      <c r="AT426" s="246">
        <v>0</v>
      </c>
      <c r="AU426" s="246">
        <v>0</v>
      </c>
      <c r="AV426" s="246">
        <v>0</v>
      </c>
      <c r="AW426" s="246">
        <v>0</v>
      </c>
      <c r="AX426" s="246">
        <v>0</v>
      </c>
      <c r="AY426" s="246">
        <v>0</v>
      </c>
      <c r="AZ426" s="246">
        <v>0</v>
      </c>
      <c r="BA426" s="245">
        <v>0</v>
      </c>
    </row>
    <row r="427" spans="1:53" ht="15">
      <c r="A427" s="253" t="s">
        <v>2079</v>
      </c>
      <c r="B427" s="246">
        <v>0</v>
      </c>
      <c r="C427" s="246">
        <v>0</v>
      </c>
      <c r="D427" s="246">
        <v>0</v>
      </c>
      <c r="E427" s="246">
        <v>0</v>
      </c>
      <c r="F427" s="246">
        <v>0</v>
      </c>
      <c r="G427" s="246">
        <v>0</v>
      </c>
      <c r="H427" s="246">
        <v>0</v>
      </c>
      <c r="I427" s="246">
        <v>0</v>
      </c>
      <c r="J427" s="246">
        <v>0</v>
      </c>
      <c r="K427" s="246">
        <v>0</v>
      </c>
      <c r="L427" s="246">
        <v>0</v>
      </c>
      <c r="M427" s="246">
        <v>0</v>
      </c>
      <c r="N427" s="245">
        <v>0</v>
      </c>
      <c r="O427" s="246">
        <v>0</v>
      </c>
      <c r="P427" s="246">
        <v>0</v>
      </c>
      <c r="Q427" s="246">
        <v>0</v>
      </c>
      <c r="R427" s="246">
        <v>0</v>
      </c>
      <c r="S427" s="246">
        <v>0</v>
      </c>
      <c r="T427" s="246">
        <v>0</v>
      </c>
      <c r="U427" s="246">
        <v>0</v>
      </c>
      <c r="V427" s="246">
        <v>0</v>
      </c>
      <c r="W427" s="246">
        <v>0</v>
      </c>
      <c r="X427" s="246">
        <v>0</v>
      </c>
      <c r="Y427" s="246">
        <v>0</v>
      </c>
      <c r="Z427" s="246">
        <v>0</v>
      </c>
      <c r="AA427" s="245">
        <v>0</v>
      </c>
      <c r="AB427" s="246">
        <v>0</v>
      </c>
      <c r="AC427" s="246">
        <v>0</v>
      </c>
      <c r="AD427" s="246">
        <v>0</v>
      </c>
      <c r="AE427" s="246">
        <v>0</v>
      </c>
      <c r="AF427" s="246">
        <v>0</v>
      </c>
      <c r="AG427" s="246">
        <v>0</v>
      </c>
      <c r="AH427" s="246">
        <v>0</v>
      </c>
      <c r="AI427" s="246">
        <v>0</v>
      </c>
      <c r="AJ427" s="246">
        <v>0</v>
      </c>
      <c r="AK427" s="246">
        <v>0</v>
      </c>
      <c r="AL427" s="246">
        <v>0</v>
      </c>
      <c r="AM427" s="246">
        <v>0</v>
      </c>
      <c r="AN427" s="245">
        <v>0</v>
      </c>
      <c r="AO427" s="246">
        <v>0</v>
      </c>
      <c r="AP427" s="246">
        <v>0</v>
      </c>
      <c r="AQ427" s="246">
        <v>0</v>
      </c>
      <c r="AR427" s="246">
        <v>0</v>
      </c>
      <c r="AS427" s="246">
        <v>0</v>
      </c>
      <c r="AT427" s="246">
        <v>0</v>
      </c>
      <c r="AU427" s="246">
        <v>0</v>
      </c>
      <c r="AV427" s="246">
        <v>0</v>
      </c>
      <c r="AW427" s="246">
        <v>0</v>
      </c>
      <c r="AX427" s="246">
        <v>0</v>
      </c>
      <c r="AY427" s="246">
        <v>0</v>
      </c>
      <c r="AZ427" s="246">
        <v>0</v>
      </c>
      <c r="BA427" s="245">
        <v>0</v>
      </c>
    </row>
    <row r="428" spans="1:53" ht="15">
      <c r="A428" s="252" t="s">
        <v>334</v>
      </c>
      <c r="B428" s="249">
        <v>206801.88</v>
      </c>
      <c r="C428" s="249">
        <v>285801.88</v>
      </c>
      <c r="D428" s="249">
        <v>353269.28</v>
      </c>
      <c r="E428" s="249">
        <v>191801.88</v>
      </c>
      <c r="F428" s="249">
        <v>206801.88</v>
      </c>
      <c r="G428" s="249">
        <v>211426.88</v>
      </c>
      <c r="H428" s="249">
        <v>247801.88</v>
      </c>
      <c r="I428" s="249">
        <v>277301.88</v>
      </c>
      <c r="J428" s="249">
        <v>318426.88</v>
      </c>
      <c r="K428" s="249">
        <v>288941.88</v>
      </c>
      <c r="L428" s="249">
        <v>361341.88</v>
      </c>
      <c r="M428" s="249">
        <v>253466.88</v>
      </c>
      <c r="N428" s="248">
        <v>3203184.96</v>
      </c>
      <c r="O428" s="249">
        <v>388946.658</v>
      </c>
      <c r="P428" s="249">
        <v>397631.62099999998</v>
      </c>
      <c r="Q428" s="249">
        <v>473874.64500000002</v>
      </c>
      <c r="R428" s="249">
        <v>409149.79599999997</v>
      </c>
      <c r="S428" s="249">
        <v>440443.33299999998</v>
      </c>
      <c r="T428" s="249">
        <v>562813.86199999996</v>
      </c>
      <c r="U428" s="249">
        <v>496286.79700000002</v>
      </c>
      <c r="V428" s="249">
        <v>496021.70199999999</v>
      </c>
      <c r="W428" s="249">
        <v>500749.86200000002</v>
      </c>
      <c r="X428" s="249">
        <v>409554.06199999998</v>
      </c>
      <c r="Y428" s="249">
        <v>406333.86200000002</v>
      </c>
      <c r="Z428" s="249">
        <v>490998.86200000002</v>
      </c>
      <c r="AA428" s="248">
        <v>5472805.0619999999</v>
      </c>
      <c r="AB428" s="249">
        <v>1936927</v>
      </c>
      <c r="AC428" s="249">
        <v>1955587.5</v>
      </c>
      <c r="AD428" s="249">
        <v>1833691.63</v>
      </c>
      <c r="AE428" s="249">
        <v>1748428.5499999998</v>
      </c>
      <c r="AF428" s="249">
        <v>1693401.42</v>
      </c>
      <c r="AG428" s="249">
        <v>1741774.5499999998</v>
      </c>
      <c r="AH428" s="249">
        <v>1677989.7700000005</v>
      </c>
      <c r="AI428" s="249">
        <v>1732281.75</v>
      </c>
      <c r="AJ428" s="249">
        <v>1868151.6499999994</v>
      </c>
      <c r="AK428" s="249">
        <v>1679897.6499999994</v>
      </c>
      <c r="AL428" s="249">
        <v>1651177.6499999994</v>
      </c>
      <c r="AM428" s="249">
        <v>1801757.8500000006</v>
      </c>
      <c r="AN428" s="248">
        <v>21321066.969999999</v>
      </c>
      <c r="AO428" s="249">
        <v>165726.91099999999</v>
      </c>
      <c r="AP428" s="249">
        <v>165524.35399999999</v>
      </c>
      <c r="AQ428" s="249">
        <v>165588.818</v>
      </c>
      <c r="AR428" s="249">
        <v>166173.329</v>
      </c>
      <c r="AS428" s="249">
        <v>166058.78599999999</v>
      </c>
      <c r="AT428" s="249">
        <v>192213.55499999999</v>
      </c>
      <c r="AU428" s="249">
        <v>198472.78</v>
      </c>
      <c r="AV428" s="249">
        <v>193504.79500000001</v>
      </c>
      <c r="AW428" s="249">
        <v>192172.55499999999</v>
      </c>
      <c r="AX428" s="249">
        <v>167333.55499999999</v>
      </c>
      <c r="AY428" s="249">
        <v>166898.55499999999</v>
      </c>
      <c r="AZ428" s="249">
        <v>167222.55499999999</v>
      </c>
      <c r="BA428" s="248">
        <v>2106890.548</v>
      </c>
    </row>
    <row r="429" spans="1:53" ht="15">
      <c r="A429" s="253" t="s">
        <v>2080</v>
      </c>
      <c r="B429" s="246">
        <v>100296.1491</v>
      </c>
      <c r="C429" s="246">
        <v>137716.05505000002</v>
      </c>
      <c r="D429" s="246">
        <v>172488.28887500003</v>
      </c>
      <c r="E429" s="246">
        <v>201332.39735000007</v>
      </c>
      <c r="F429" s="246">
        <v>167578.80807500007</v>
      </c>
      <c r="G429" s="246">
        <v>148876.08032500002</v>
      </c>
      <c r="H429" s="246">
        <v>108786.19727500003</v>
      </c>
      <c r="I429" s="246">
        <v>93185.457575000008</v>
      </c>
      <c r="J429" s="246">
        <v>105104.36335000003</v>
      </c>
      <c r="K429" s="246">
        <v>116090.12485000001</v>
      </c>
      <c r="L429" s="246">
        <v>109005.31302500001</v>
      </c>
      <c r="M429" s="246">
        <v>112366.762025</v>
      </c>
      <c r="N429" s="245">
        <v>1572825.9968750002</v>
      </c>
      <c r="O429" s="246">
        <v>0</v>
      </c>
      <c r="P429" s="246">
        <v>0</v>
      </c>
      <c r="Q429" s="246">
        <v>0</v>
      </c>
      <c r="R429" s="246">
        <v>0</v>
      </c>
      <c r="S429" s="246">
        <v>0</v>
      </c>
      <c r="T429" s="246">
        <v>0</v>
      </c>
      <c r="U429" s="246">
        <v>0</v>
      </c>
      <c r="V429" s="246">
        <v>0</v>
      </c>
      <c r="W429" s="246">
        <v>0</v>
      </c>
      <c r="X429" s="246">
        <v>0</v>
      </c>
      <c r="Y429" s="246">
        <v>0</v>
      </c>
      <c r="Z429" s="246">
        <v>0</v>
      </c>
      <c r="AA429" s="245">
        <v>0</v>
      </c>
      <c r="AB429" s="246">
        <v>0</v>
      </c>
      <c r="AC429" s="246">
        <v>0</v>
      </c>
      <c r="AD429" s="246">
        <v>0</v>
      </c>
      <c r="AE429" s="246">
        <v>0</v>
      </c>
      <c r="AF429" s="246">
        <v>0</v>
      </c>
      <c r="AG429" s="246">
        <v>0</v>
      </c>
      <c r="AH429" s="246">
        <v>0</v>
      </c>
      <c r="AI429" s="246">
        <v>0</v>
      </c>
      <c r="AJ429" s="246">
        <v>0</v>
      </c>
      <c r="AK429" s="246">
        <v>0</v>
      </c>
      <c r="AL429" s="246">
        <v>0</v>
      </c>
      <c r="AM429" s="246">
        <v>0</v>
      </c>
      <c r="AN429" s="245">
        <v>0</v>
      </c>
      <c r="AO429" s="246">
        <v>0</v>
      </c>
      <c r="AP429" s="246">
        <v>0</v>
      </c>
      <c r="AQ429" s="246">
        <v>0</v>
      </c>
      <c r="AR429" s="246">
        <v>0</v>
      </c>
      <c r="AS429" s="246">
        <v>0</v>
      </c>
      <c r="AT429" s="246">
        <v>0</v>
      </c>
      <c r="AU429" s="246">
        <v>0</v>
      </c>
      <c r="AV429" s="246">
        <v>0</v>
      </c>
      <c r="AW429" s="246">
        <v>0</v>
      </c>
      <c r="AX429" s="246">
        <v>0</v>
      </c>
      <c r="AY429" s="246">
        <v>0</v>
      </c>
      <c r="AZ429" s="246">
        <v>0</v>
      </c>
      <c r="BA429" s="245">
        <v>0</v>
      </c>
    </row>
    <row r="430" spans="1:53" ht="15">
      <c r="A430" s="253" t="s">
        <v>2081</v>
      </c>
      <c r="B430" s="246">
        <v>0</v>
      </c>
      <c r="C430" s="246">
        <v>0</v>
      </c>
      <c r="D430" s="246">
        <v>0</v>
      </c>
      <c r="E430" s="246">
        <v>0</v>
      </c>
      <c r="F430" s="246">
        <v>0</v>
      </c>
      <c r="G430" s="246">
        <v>0</v>
      </c>
      <c r="H430" s="246">
        <v>0</v>
      </c>
      <c r="I430" s="246">
        <v>0</v>
      </c>
      <c r="J430" s="246">
        <v>0</v>
      </c>
      <c r="K430" s="246">
        <v>0</v>
      </c>
      <c r="L430" s="246">
        <v>0</v>
      </c>
      <c r="M430" s="246">
        <v>0</v>
      </c>
      <c r="N430" s="245">
        <v>0</v>
      </c>
      <c r="O430" s="246">
        <v>0</v>
      </c>
      <c r="P430" s="246">
        <v>0</v>
      </c>
      <c r="Q430" s="246">
        <v>0</v>
      </c>
      <c r="R430" s="246">
        <v>0</v>
      </c>
      <c r="S430" s="246">
        <v>0</v>
      </c>
      <c r="T430" s="246">
        <v>0</v>
      </c>
      <c r="U430" s="246">
        <v>0</v>
      </c>
      <c r="V430" s="246">
        <v>0</v>
      </c>
      <c r="W430" s="246">
        <v>0</v>
      </c>
      <c r="X430" s="246">
        <v>0</v>
      </c>
      <c r="Y430" s="246">
        <v>0</v>
      </c>
      <c r="Z430" s="246">
        <v>0</v>
      </c>
      <c r="AA430" s="245">
        <v>0</v>
      </c>
      <c r="AB430" s="246">
        <v>0</v>
      </c>
      <c r="AC430" s="246">
        <v>0</v>
      </c>
      <c r="AD430" s="246">
        <v>0</v>
      </c>
      <c r="AE430" s="246">
        <v>0</v>
      </c>
      <c r="AF430" s="246">
        <v>0</v>
      </c>
      <c r="AG430" s="246">
        <v>0</v>
      </c>
      <c r="AH430" s="246">
        <v>0</v>
      </c>
      <c r="AI430" s="246">
        <v>0</v>
      </c>
      <c r="AJ430" s="246">
        <v>0</v>
      </c>
      <c r="AK430" s="246">
        <v>0</v>
      </c>
      <c r="AL430" s="246">
        <v>0</v>
      </c>
      <c r="AM430" s="246">
        <v>0</v>
      </c>
      <c r="AN430" s="245">
        <v>0</v>
      </c>
      <c r="AO430" s="246">
        <v>0</v>
      </c>
      <c r="AP430" s="246">
        <v>0</v>
      </c>
      <c r="AQ430" s="246">
        <v>0</v>
      </c>
      <c r="AR430" s="246">
        <v>0</v>
      </c>
      <c r="AS430" s="246">
        <v>0</v>
      </c>
      <c r="AT430" s="246">
        <v>0</v>
      </c>
      <c r="AU430" s="246">
        <v>0</v>
      </c>
      <c r="AV430" s="246">
        <v>0</v>
      </c>
      <c r="AW430" s="246">
        <v>0</v>
      </c>
      <c r="AX430" s="246">
        <v>0</v>
      </c>
      <c r="AY430" s="246">
        <v>0</v>
      </c>
      <c r="AZ430" s="246">
        <v>0</v>
      </c>
      <c r="BA430" s="245">
        <v>0</v>
      </c>
    </row>
    <row r="431" spans="1:53" ht="15">
      <c r="A431" s="252" t="s">
        <v>335</v>
      </c>
      <c r="B431" s="249">
        <v>100296.1491</v>
      </c>
      <c r="C431" s="249">
        <v>137716.05505000002</v>
      </c>
      <c r="D431" s="249">
        <v>172488.28887500003</v>
      </c>
      <c r="E431" s="249">
        <v>201332.39735000007</v>
      </c>
      <c r="F431" s="249">
        <v>167578.80807500007</v>
      </c>
      <c r="G431" s="249">
        <v>148876.08032500002</v>
      </c>
      <c r="H431" s="249">
        <v>108786.19727500003</v>
      </c>
      <c r="I431" s="249">
        <v>93185.457575000008</v>
      </c>
      <c r="J431" s="249">
        <v>105104.36335000003</v>
      </c>
      <c r="K431" s="249">
        <v>116090.12485000001</v>
      </c>
      <c r="L431" s="249">
        <v>109005.31302500001</v>
      </c>
      <c r="M431" s="249">
        <v>112366.762025</v>
      </c>
      <c r="N431" s="248">
        <v>1572825.9968750002</v>
      </c>
      <c r="O431" s="249">
        <v>0</v>
      </c>
      <c r="P431" s="249">
        <v>0</v>
      </c>
      <c r="Q431" s="249">
        <v>0</v>
      </c>
      <c r="R431" s="249">
        <v>0</v>
      </c>
      <c r="S431" s="249">
        <v>0</v>
      </c>
      <c r="T431" s="249">
        <v>0</v>
      </c>
      <c r="U431" s="249">
        <v>0</v>
      </c>
      <c r="V431" s="249">
        <v>0</v>
      </c>
      <c r="W431" s="249">
        <v>0</v>
      </c>
      <c r="X431" s="249">
        <v>0</v>
      </c>
      <c r="Y431" s="249">
        <v>0</v>
      </c>
      <c r="Z431" s="249">
        <v>0</v>
      </c>
      <c r="AA431" s="248">
        <v>0</v>
      </c>
      <c r="AB431" s="249">
        <v>0</v>
      </c>
      <c r="AC431" s="249">
        <v>0</v>
      </c>
      <c r="AD431" s="249">
        <v>0</v>
      </c>
      <c r="AE431" s="249">
        <v>0</v>
      </c>
      <c r="AF431" s="249">
        <v>0</v>
      </c>
      <c r="AG431" s="249">
        <v>0</v>
      </c>
      <c r="AH431" s="249">
        <v>0</v>
      </c>
      <c r="AI431" s="249">
        <v>0</v>
      </c>
      <c r="AJ431" s="249">
        <v>0</v>
      </c>
      <c r="AK431" s="249">
        <v>0</v>
      </c>
      <c r="AL431" s="249">
        <v>0</v>
      </c>
      <c r="AM431" s="249">
        <v>0</v>
      </c>
      <c r="AN431" s="248">
        <v>0</v>
      </c>
      <c r="AO431" s="249">
        <v>0</v>
      </c>
      <c r="AP431" s="249">
        <v>0</v>
      </c>
      <c r="AQ431" s="249">
        <v>0</v>
      </c>
      <c r="AR431" s="249">
        <v>0</v>
      </c>
      <c r="AS431" s="249">
        <v>0</v>
      </c>
      <c r="AT431" s="249">
        <v>0</v>
      </c>
      <c r="AU431" s="249">
        <v>0</v>
      </c>
      <c r="AV431" s="249">
        <v>0</v>
      </c>
      <c r="AW431" s="249">
        <v>0</v>
      </c>
      <c r="AX431" s="249">
        <v>0</v>
      </c>
      <c r="AY431" s="249">
        <v>0</v>
      </c>
      <c r="AZ431" s="249">
        <v>0</v>
      </c>
      <c r="BA431" s="248">
        <v>0</v>
      </c>
    </row>
    <row r="432" spans="1:53" ht="15">
      <c r="A432" s="253" t="s">
        <v>2082</v>
      </c>
      <c r="B432" s="246">
        <v>0</v>
      </c>
      <c r="C432" s="246">
        <v>0</v>
      </c>
      <c r="D432" s="246">
        <v>0</v>
      </c>
      <c r="E432" s="246">
        <v>0</v>
      </c>
      <c r="F432" s="246">
        <v>0</v>
      </c>
      <c r="G432" s="246">
        <v>0</v>
      </c>
      <c r="H432" s="246">
        <v>0</v>
      </c>
      <c r="I432" s="246">
        <v>0</v>
      </c>
      <c r="J432" s="246">
        <v>0</v>
      </c>
      <c r="K432" s="246">
        <v>0</v>
      </c>
      <c r="L432" s="246">
        <v>0</v>
      </c>
      <c r="M432" s="246">
        <v>0</v>
      </c>
      <c r="N432" s="245">
        <v>0</v>
      </c>
      <c r="O432" s="246">
        <v>0</v>
      </c>
      <c r="P432" s="246">
        <v>0</v>
      </c>
      <c r="Q432" s="246">
        <v>0</v>
      </c>
      <c r="R432" s="246">
        <v>0</v>
      </c>
      <c r="S432" s="246">
        <v>0</v>
      </c>
      <c r="T432" s="246">
        <v>0</v>
      </c>
      <c r="U432" s="246">
        <v>0</v>
      </c>
      <c r="V432" s="246">
        <v>0</v>
      </c>
      <c r="W432" s="246">
        <v>0</v>
      </c>
      <c r="X432" s="246">
        <v>0</v>
      </c>
      <c r="Y432" s="246">
        <v>0</v>
      </c>
      <c r="Z432" s="246">
        <v>0</v>
      </c>
      <c r="AA432" s="245">
        <v>0</v>
      </c>
      <c r="AB432" s="246">
        <v>0</v>
      </c>
      <c r="AC432" s="246">
        <v>0</v>
      </c>
      <c r="AD432" s="246">
        <v>0</v>
      </c>
      <c r="AE432" s="246">
        <v>0</v>
      </c>
      <c r="AF432" s="246">
        <v>0</v>
      </c>
      <c r="AG432" s="246">
        <v>0</v>
      </c>
      <c r="AH432" s="246">
        <v>0</v>
      </c>
      <c r="AI432" s="246">
        <v>0</v>
      </c>
      <c r="AJ432" s="246">
        <v>0</v>
      </c>
      <c r="AK432" s="246">
        <v>0</v>
      </c>
      <c r="AL432" s="246">
        <v>0</v>
      </c>
      <c r="AM432" s="246">
        <v>0</v>
      </c>
      <c r="AN432" s="245">
        <v>0</v>
      </c>
      <c r="AO432" s="246">
        <v>0</v>
      </c>
      <c r="AP432" s="246">
        <v>0</v>
      </c>
      <c r="AQ432" s="246">
        <v>0</v>
      </c>
      <c r="AR432" s="246">
        <v>0</v>
      </c>
      <c r="AS432" s="246">
        <v>0</v>
      </c>
      <c r="AT432" s="246">
        <v>0</v>
      </c>
      <c r="AU432" s="246">
        <v>0</v>
      </c>
      <c r="AV432" s="246">
        <v>0</v>
      </c>
      <c r="AW432" s="246">
        <v>0</v>
      </c>
      <c r="AX432" s="246">
        <v>0</v>
      </c>
      <c r="AY432" s="246">
        <v>0</v>
      </c>
      <c r="AZ432" s="246">
        <v>0</v>
      </c>
      <c r="BA432" s="245">
        <v>0</v>
      </c>
    </row>
    <row r="433" spans="1:53" ht="15">
      <c r="A433" s="253" t="s">
        <v>2083</v>
      </c>
      <c r="B433" s="246">
        <v>0</v>
      </c>
      <c r="C433" s="246">
        <v>0</v>
      </c>
      <c r="D433" s="246">
        <v>0</v>
      </c>
      <c r="E433" s="246">
        <v>0</v>
      </c>
      <c r="F433" s="246">
        <v>0</v>
      </c>
      <c r="G433" s="246">
        <v>0</v>
      </c>
      <c r="H433" s="246">
        <v>0</v>
      </c>
      <c r="I433" s="246">
        <v>0</v>
      </c>
      <c r="J433" s="246">
        <v>0</v>
      </c>
      <c r="K433" s="246">
        <v>0</v>
      </c>
      <c r="L433" s="246">
        <v>0</v>
      </c>
      <c r="M433" s="246">
        <v>0</v>
      </c>
      <c r="N433" s="245">
        <v>0</v>
      </c>
      <c r="O433" s="246">
        <v>0</v>
      </c>
      <c r="P433" s="246">
        <v>0</v>
      </c>
      <c r="Q433" s="246">
        <v>0</v>
      </c>
      <c r="R433" s="246">
        <v>0</v>
      </c>
      <c r="S433" s="246">
        <v>0</v>
      </c>
      <c r="T433" s="246">
        <v>0</v>
      </c>
      <c r="U433" s="246">
        <v>0</v>
      </c>
      <c r="V433" s="246">
        <v>0</v>
      </c>
      <c r="W433" s="246">
        <v>0</v>
      </c>
      <c r="X433" s="246">
        <v>0</v>
      </c>
      <c r="Y433" s="246">
        <v>0</v>
      </c>
      <c r="Z433" s="246">
        <v>0</v>
      </c>
      <c r="AA433" s="245">
        <v>0</v>
      </c>
      <c r="AB433" s="246">
        <v>0</v>
      </c>
      <c r="AC433" s="246">
        <v>0</v>
      </c>
      <c r="AD433" s="246">
        <v>0</v>
      </c>
      <c r="AE433" s="246">
        <v>0</v>
      </c>
      <c r="AF433" s="246">
        <v>0</v>
      </c>
      <c r="AG433" s="246">
        <v>0</v>
      </c>
      <c r="AH433" s="246">
        <v>0</v>
      </c>
      <c r="AI433" s="246">
        <v>0</v>
      </c>
      <c r="AJ433" s="246">
        <v>0</v>
      </c>
      <c r="AK433" s="246">
        <v>0</v>
      </c>
      <c r="AL433" s="246">
        <v>0</v>
      </c>
      <c r="AM433" s="246">
        <v>0</v>
      </c>
      <c r="AN433" s="245">
        <v>0</v>
      </c>
      <c r="AO433" s="246">
        <v>0</v>
      </c>
      <c r="AP433" s="246">
        <v>0</v>
      </c>
      <c r="AQ433" s="246">
        <v>0</v>
      </c>
      <c r="AR433" s="246">
        <v>0</v>
      </c>
      <c r="AS433" s="246">
        <v>0</v>
      </c>
      <c r="AT433" s="246">
        <v>0</v>
      </c>
      <c r="AU433" s="246">
        <v>0</v>
      </c>
      <c r="AV433" s="246">
        <v>0</v>
      </c>
      <c r="AW433" s="246">
        <v>0</v>
      </c>
      <c r="AX433" s="246">
        <v>0</v>
      </c>
      <c r="AY433" s="246">
        <v>0</v>
      </c>
      <c r="AZ433" s="246">
        <v>0</v>
      </c>
      <c r="BA433" s="245">
        <v>0</v>
      </c>
    </row>
    <row r="434" spans="1:53" ht="15">
      <c r="A434" s="253" t="s">
        <v>2084</v>
      </c>
      <c r="B434" s="246">
        <v>0</v>
      </c>
      <c r="C434" s="246">
        <v>0</v>
      </c>
      <c r="D434" s="246">
        <v>0</v>
      </c>
      <c r="E434" s="246">
        <v>0</v>
      </c>
      <c r="F434" s="246">
        <v>0</v>
      </c>
      <c r="G434" s="246">
        <v>0</v>
      </c>
      <c r="H434" s="246">
        <v>0</v>
      </c>
      <c r="I434" s="246">
        <v>0</v>
      </c>
      <c r="J434" s="246">
        <v>0</v>
      </c>
      <c r="K434" s="246">
        <v>0</v>
      </c>
      <c r="L434" s="246">
        <v>0</v>
      </c>
      <c r="M434" s="246">
        <v>0</v>
      </c>
      <c r="N434" s="245">
        <v>0</v>
      </c>
      <c r="O434" s="246">
        <v>0</v>
      </c>
      <c r="P434" s="246">
        <v>0</v>
      </c>
      <c r="Q434" s="246">
        <v>0</v>
      </c>
      <c r="R434" s="246">
        <v>0</v>
      </c>
      <c r="S434" s="246">
        <v>0</v>
      </c>
      <c r="T434" s="246">
        <v>0</v>
      </c>
      <c r="U434" s="246">
        <v>0</v>
      </c>
      <c r="V434" s="246">
        <v>0</v>
      </c>
      <c r="W434" s="246">
        <v>0</v>
      </c>
      <c r="X434" s="246">
        <v>0</v>
      </c>
      <c r="Y434" s="246">
        <v>0</v>
      </c>
      <c r="Z434" s="246">
        <v>0</v>
      </c>
      <c r="AA434" s="245">
        <v>0</v>
      </c>
      <c r="AB434" s="246">
        <v>0</v>
      </c>
      <c r="AC434" s="246">
        <v>0</v>
      </c>
      <c r="AD434" s="246">
        <v>0</v>
      </c>
      <c r="AE434" s="246">
        <v>0</v>
      </c>
      <c r="AF434" s="246">
        <v>0</v>
      </c>
      <c r="AG434" s="246">
        <v>0</v>
      </c>
      <c r="AH434" s="246">
        <v>0</v>
      </c>
      <c r="AI434" s="246">
        <v>0</v>
      </c>
      <c r="AJ434" s="246">
        <v>0</v>
      </c>
      <c r="AK434" s="246">
        <v>0</v>
      </c>
      <c r="AL434" s="246">
        <v>0</v>
      </c>
      <c r="AM434" s="246">
        <v>0</v>
      </c>
      <c r="AN434" s="245">
        <v>0</v>
      </c>
      <c r="AO434" s="246">
        <v>0</v>
      </c>
      <c r="AP434" s="246">
        <v>0</v>
      </c>
      <c r="AQ434" s="246">
        <v>0</v>
      </c>
      <c r="AR434" s="246">
        <v>0</v>
      </c>
      <c r="AS434" s="246">
        <v>0</v>
      </c>
      <c r="AT434" s="246">
        <v>0</v>
      </c>
      <c r="AU434" s="246">
        <v>0</v>
      </c>
      <c r="AV434" s="246">
        <v>0</v>
      </c>
      <c r="AW434" s="246">
        <v>0</v>
      </c>
      <c r="AX434" s="246">
        <v>0</v>
      </c>
      <c r="AY434" s="246">
        <v>0</v>
      </c>
      <c r="AZ434" s="246">
        <v>0</v>
      </c>
      <c r="BA434" s="245">
        <v>0</v>
      </c>
    </row>
    <row r="435" spans="1:53" ht="15">
      <c r="A435" s="253" t="s">
        <v>2085</v>
      </c>
      <c r="B435" s="246">
        <v>0</v>
      </c>
      <c r="C435" s="246">
        <v>0</v>
      </c>
      <c r="D435" s="246">
        <v>0</v>
      </c>
      <c r="E435" s="246">
        <v>0</v>
      </c>
      <c r="F435" s="246">
        <v>0</v>
      </c>
      <c r="G435" s="246">
        <v>0</v>
      </c>
      <c r="H435" s="246">
        <v>0</v>
      </c>
      <c r="I435" s="246">
        <v>0</v>
      </c>
      <c r="J435" s="246">
        <v>0</v>
      </c>
      <c r="K435" s="246">
        <v>0</v>
      </c>
      <c r="L435" s="246">
        <v>0</v>
      </c>
      <c r="M435" s="246">
        <v>0</v>
      </c>
      <c r="N435" s="245">
        <v>0</v>
      </c>
      <c r="O435" s="246">
        <v>0</v>
      </c>
      <c r="P435" s="246">
        <v>0</v>
      </c>
      <c r="Q435" s="246">
        <v>0</v>
      </c>
      <c r="R435" s="246">
        <v>0</v>
      </c>
      <c r="S435" s="246">
        <v>0</v>
      </c>
      <c r="T435" s="246">
        <v>0</v>
      </c>
      <c r="U435" s="246">
        <v>0</v>
      </c>
      <c r="V435" s="246">
        <v>0</v>
      </c>
      <c r="W435" s="246">
        <v>0</v>
      </c>
      <c r="X435" s="246">
        <v>0</v>
      </c>
      <c r="Y435" s="246">
        <v>0</v>
      </c>
      <c r="Z435" s="246">
        <v>0</v>
      </c>
      <c r="AA435" s="245">
        <v>0</v>
      </c>
      <c r="AB435" s="246">
        <v>0</v>
      </c>
      <c r="AC435" s="246">
        <v>0</v>
      </c>
      <c r="AD435" s="246">
        <v>0</v>
      </c>
      <c r="AE435" s="246">
        <v>0</v>
      </c>
      <c r="AF435" s="246">
        <v>0</v>
      </c>
      <c r="AG435" s="246">
        <v>0</v>
      </c>
      <c r="AH435" s="246">
        <v>0</v>
      </c>
      <c r="AI435" s="246">
        <v>0</v>
      </c>
      <c r="AJ435" s="246">
        <v>0</v>
      </c>
      <c r="AK435" s="246">
        <v>0</v>
      </c>
      <c r="AL435" s="246">
        <v>0</v>
      </c>
      <c r="AM435" s="246">
        <v>0</v>
      </c>
      <c r="AN435" s="245">
        <v>0</v>
      </c>
      <c r="AO435" s="246">
        <v>0</v>
      </c>
      <c r="AP435" s="246">
        <v>0</v>
      </c>
      <c r="AQ435" s="246">
        <v>0</v>
      </c>
      <c r="AR435" s="246">
        <v>0</v>
      </c>
      <c r="AS435" s="246">
        <v>0</v>
      </c>
      <c r="AT435" s="246">
        <v>0</v>
      </c>
      <c r="AU435" s="246">
        <v>0</v>
      </c>
      <c r="AV435" s="246">
        <v>0</v>
      </c>
      <c r="AW435" s="246">
        <v>0</v>
      </c>
      <c r="AX435" s="246">
        <v>0</v>
      </c>
      <c r="AY435" s="246">
        <v>0</v>
      </c>
      <c r="AZ435" s="246">
        <v>0</v>
      </c>
      <c r="BA435" s="245">
        <v>0</v>
      </c>
    </row>
    <row r="436" spans="1:53" ht="15">
      <c r="A436" s="253" t="s">
        <v>2086</v>
      </c>
      <c r="B436" s="246">
        <v>0</v>
      </c>
      <c r="C436" s="246">
        <v>0</v>
      </c>
      <c r="D436" s="246">
        <v>0</v>
      </c>
      <c r="E436" s="246">
        <v>0</v>
      </c>
      <c r="F436" s="246">
        <v>0</v>
      </c>
      <c r="G436" s="246">
        <v>0</v>
      </c>
      <c r="H436" s="246">
        <v>0</v>
      </c>
      <c r="I436" s="246">
        <v>0</v>
      </c>
      <c r="J436" s="246">
        <v>0</v>
      </c>
      <c r="K436" s="246">
        <v>0</v>
      </c>
      <c r="L436" s="246">
        <v>0</v>
      </c>
      <c r="M436" s="246">
        <v>0</v>
      </c>
      <c r="N436" s="245">
        <v>0</v>
      </c>
      <c r="O436" s="246">
        <v>0</v>
      </c>
      <c r="P436" s="246">
        <v>0</v>
      </c>
      <c r="Q436" s="246">
        <v>0</v>
      </c>
      <c r="R436" s="246">
        <v>0</v>
      </c>
      <c r="S436" s="246">
        <v>0</v>
      </c>
      <c r="T436" s="246">
        <v>0</v>
      </c>
      <c r="U436" s="246">
        <v>0</v>
      </c>
      <c r="V436" s="246">
        <v>0</v>
      </c>
      <c r="W436" s="246">
        <v>0</v>
      </c>
      <c r="X436" s="246">
        <v>0</v>
      </c>
      <c r="Y436" s="246">
        <v>0</v>
      </c>
      <c r="Z436" s="246">
        <v>0</v>
      </c>
      <c r="AA436" s="245">
        <v>0</v>
      </c>
      <c r="AB436" s="246">
        <v>0</v>
      </c>
      <c r="AC436" s="246">
        <v>0</v>
      </c>
      <c r="AD436" s="246">
        <v>0</v>
      </c>
      <c r="AE436" s="246">
        <v>0</v>
      </c>
      <c r="AF436" s="246">
        <v>0</v>
      </c>
      <c r="AG436" s="246">
        <v>0</v>
      </c>
      <c r="AH436" s="246">
        <v>0</v>
      </c>
      <c r="AI436" s="246">
        <v>0</v>
      </c>
      <c r="AJ436" s="246">
        <v>0</v>
      </c>
      <c r="AK436" s="246">
        <v>0</v>
      </c>
      <c r="AL436" s="246">
        <v>0</v>
      </c>
      <c r="AM436" s="246">
        <v>0</v>
      </c>
      <c r="AN436" s="245">
        <v>0</v>
      </c>
      <c r="AO436" s="246">
        <v>0</v>
      </c>
      <c r="AP436" s="246">
        <v>0</v>
      </c>
      <c r="AQ436" s="246">
        <v>0</v>
      </c>
      <c r="AR436" s="246">
        <v>0</v>
      </c>
      <c r="AS436" s="246">
        <v>0</v>
      </c>
      <c r="AT436" s="246">
        <v>0</v>
      </c>
      <c r="AU436" s="246">
        <v>0</v>
      </c>
      <c r="AV436" s="246">
        <v>0</v>
      </c>
      <c r="AW436" s="246">
        <v>0</v>
      </c>
      <c r="AX436" s="246">
        <v>0</v>
      </c>
      <c r="AY436" s="246">
        <v>0</v>
      </c>
      <c r="AZ436" s="246">
        <v>0</v>
      </c>
      <c r="BA436" s="245">
        <v>0</v>
      </c>
    </row>
    <row r="437" spans="1:53" ht="15">
      <c r="A437" s="253" t="s">
        <v>2087</v>
      </c>
      <c r="B437" s="246">
        <v>0</v>
      </c>
      <c r="C437" s="246">
        <v>0</v>
      </c>
      <c r="D437" s="246">
        <v>0</v>
      </c>
      <c r="E437" s="246">
        <v>0</v>
      </c>
      <c r="F437" s="246">
        <v>0</v>
      </c>
      <c r="G437" s="246">
        <v>0</v>
      </c>
      <c r="H437" s="246">
        <v>0</v>
      </c>
      <c r="I437" s="246">
        <v>0</v>
      </c>
      <c r="J437" s="246">
        <v>0</v>
      </c>
      <c r="K437" s="246">
        <v>0</v>
      </c>
      <c r="L437" s="246">
        <v>0</v>
      </c>
      <c r="M437" s="246">
        <v>0</v>
      </c>
      <c r="N437" s="245">
        <v>0</v>
      </c>
      <c r="O437" s="246">
        <v>0</v>
      </c>
      <c r="P437" s="246">
        <v>0</v>
      </c>
      <c r="Q437" s="246">
        <v>0</v>
      </c>
      <c r="R437" s="246">
        <v>0</v>
      </c>
      <c r="S437" s="246">
        <v>0</v>
      </c>
      <c r="T437" s="246">
        <v>0</v>
      </c>
      <c r="U437" s="246">
        <v>0</v>
      </c>
      <c r="V437" s="246">
        <v>0</v>
      </c>
      <c r="W437" s="246">
        <v>0</v>
      </c>
      <c r="X437" s="246">
        <v>0</v>
      </c>
      <c r="Y437" s="246">
        <v>0</v>
      </c>
      <c r="Z437" s="246">
        <v>0</v>
      </c>
      <c r="AA437" s="245">
        <v>0</v>
      </c>
      <c r="AB437" s="246">
        <v>0</v>
      </c>
      <c r="AC437" s="246">
        <v>0</v>
      </c>
      <c r="AD437" s="246">
        <v>0</v>
      </c>
      <c r="AE437" s="246">
        <v>0</v>
      </c>
      <c r="AF437" s="246">
        <v>0</v>
      </c>
      <c r="AG437" s="246">
        <v>0</v>
      </c>
      <c r="AH437" s="246">
        <v>0</v>
      </c>
      <c r="AI437" s="246">
        <v>0</v>
      </c>
      <c r="AJ437" s="246">
        <v>0</v>
      </c>
      <c r="AK437" s="246">
        <v>0</v>
      </c>
      <c r="AL437" s="246">
        <v>0</v>
      </c>
      <c r="AM437" s="246">
        <v>0</v>
      </c>
      <c r="AN437" s="245">
        <v>0</v>
      </c>
      <c r="AO437" s="246">
        <v>0</v>
      </c>
      <c r="AP437" s="246">
        <v>0</v>
      </c>
      <c r="AQ437" s="246">
        <v>0</v>
      </c>
      <c r="AR437" s="246">
        <v>0</v>
      </c>
      <c r="AS437" s="246">
        <v>0</v>
      </c>
      <c r="AT437" s="246">
        <v>0</v>
      </c>
      <c r="AU437" s="246">
        <v>0</v>
      </c>
      <c r="AV437" s="246">
        <v>0</v>
      </c>
      <c r="AW437" s="246">
        <v>0</v>
      </c>
      <c r="AX437" s="246">
        <v>0</v>
      </c>
      <c r="AY437" s="246">
        <v>0</v>
      </c>
      <c r="AZ437" s="246">
        <v>0</v>
      </c>
      <c r="BA437" s="245">
        <v>0</v>
      </c>
    </row>
    <row r="438" spans="1:53" ht="15">
      <c r="A438" s="253" t="s">
        <v>2088</v>
      </c>
      <c r="B438" s="246">
        <v>0</v>
      </c>
      <c r="C438" s="246">
        <v>0</v>
      </c>
      <c r="D438" s="246">
        <v>0</v>
      </c>
      <c r="E438" s="246">
        <v>0</v>
      </c>
      <c r="F438" s="246">
        <v>0</v>
      </c>
      <c r="G438" s="246">
        <v>0</v>
      </c>
      <c r="H438" s="246">
        <v>0</v>
      </c>
      <c r="I438" s="246">
        <v>0</v>
      </c>
      <c r="J438" s="246">
        <v>0</v>
      </c>
      <c r="K438" s="246">
        <v>0</v>
      </c>
      <c r="L438" s="246">
        <v>0</v>
      </c>
      <c r="M438" s="246">
        <v>0</v>
      </c>
      <c r="N438" s="245">
        <v>0</v>
      </c>
      <c r="O438" s="246">
        <v>0</v>
      </c>
      <c r="P438" s="246">
        <v>0</v>
      </c>
      <c r="Q438" s="246">
        <v>0</v>
      </c>
      <c r="R438" s="246">
        <v>0</v>
      </c>
      <c r="S438" s="246">
        <v>0</v>
      </c>
      <c r="T438" s="246">
        <v>0</v>
      </c>
      <c r="U438" s="246">
        <v>0</v>
      </c>
      <c r="V438" s="246">
        <v>0</v>
      </c>
      <c r="W438" s="246">
        <v>0</v>
      </c>
      <c r="X438" s="246">
        <v>0</v>
      </c>
      <c r="Y438" s="246">
        <v>0</v>
      </c>
      <c r="Z438" s="246">
        <v>0</v>
      </c>
      <c r="AA438" s="245">
        <v>0</v>
      </c>
      <c r="AB438" s="246">
        <v>0</v>
      </c>
      <c r="AC438" s="246">
        <v>0</v>
      </c>
      <c r="AD438" s="246">
        <v>0</v>
      </c>
      <c r="AE438" s="246">
        <v>0</v>
      </c>
      <c r="AF438" s="246">
        <v>0</v>
      </c>
      <c r="AG438" s="246">
        <v>0</v>
      </c>
      <c r="AH438" s="246">
        <v>0</v>
      </c>
      <c r="AI438" s="246">
        <v>0</v>
      </c>
      <c r="AJ438" s="246">
        <v>0</v>
      </c>
      <c r="AK438" s="246">
        <v>0</v>
      </c>
      <c r="AL438" s="246">
        <v>0</v>
      </c>
      <c r="AM438" s="246">
        <v>0</v>
      </c>
      <c r="AN438" s="245">
        <v>0</v>
      </c>
      <c r="AO438" s="246">
        <v>0</v>
      </c>
      <c r="AP438" s="246">
        <v>0</v>
      </c>
      <c r="AQ438" s="246">
        <v>0</v>
      </c>
      <c r="AR438" s="246">
        <v>0</v>
      </c>
      <c r="AS438" s="246">
        <v>0</v>
      </c>
      <c r="AT438" s="246">
        <v>0</v>
      </c>
      <c r="AU438" s="246">
        <v>0</v>
      </c>
      <c r="AV438" s="246">
        <v>0</v>
      </c>
      <c r="AW438" s="246">
        <v>0</v>
      </c>
      <c r="AX438" s="246">
        <v>0</v>
      </c>
      <c r="AY438" s="246">
        <v>0</v>
      </c>
      <c r="AZ438" s="246">
        <v>0</v>
      </c>
      <c r="BA438" s="245">
        <v>0</v>
      </c>
    </row>
    <row r="439" spans="1:53" ht="15">
      <c r="A439" s="253" t="s">
        <v>2089</v>
      </c>
      <c r="B439" s="246">
        <v>0</v>
      </c>
      <c r="C439" s="246">
        <v>0</v>
      </c>
      <c r="D439" s="246">
        <v>0</v>
      </c>
      <c r="E439" s="246">
        <v>0</v>
      </c>
      <c r="F439" s="246">
        <v>0</v>
      </c>
      <c r="G439" s="246">
        <v>0</v>
      </c>
      <c r="H439" s="246">
        <v>0</v>
      </c>
      <c r="I439" s="246">
        <v>0</v>
      </c>
      <c r="J439" s="246">
        <v>0</v>
      </c>
      <c r="K439" s="246">
        <v>0</v>
      </c>
      <c r="L439" s="246">
        <v>0</v>
      </c>
      <c r="M439" s="246">
        <v>0</v>
      </c>
      <c r="N439" s="245">
        <v>0</v>
      </c>
      <c r="O439" s="246">
        <v>0</v>
      </c>
      <c r="P439" s="246">
        <v>0</v>
      </c>
      <c r="Q439" s="246">
        <v>0</v>
      </c>
      <c r="R439" s="246">
        <v>0</v>
      </c>
      <c r="S439" s="246">
        <v>0</v>
      </c>
      <c r="T439" s="246">
        <v>0</v>
      </c>
      <c r="U439" s="246">
        <v>0</v>
      </c>
      <c r="V439" s="246">
        <v>0</v>
      </c>
      <c r="W439" s="246">
        <v>0</v>
      </c>
      <c r="X439" s="246">
        <v>0</v>
      </c>
      <c r="Y439" s="246">
        <v>0</v>
      </c>
      <c r="Z439" s="246">
        <v>0</v>
      </c>
      <c r="AA439" s="245">
        <v>0</v>
      </c>
      <c r="AB439" s="246">
        <v>0</v>
      </c>
      <c r="AC439" s="246">
        <v>0</v>
      </c>
      <c r="AD439" s="246">
        <v>0</v>
      </c>
      <c r="AE439" s="246">
        <v>0</v>
      </c>
      <c r="AF439" s="246">
        <v>0</v>
      </c>
      <c r="AG439" s="246">
        <v>0</v>
      </c>
      <c r="AH439" s="246">
        <v>0</v>
      </c>
      <c r="AI439" s="246">
        <v>0</v>
      </c>
      <c r="AJ439" s="246">
        <v>0</v>
      </c>
      <c r="AK439" s="246">
        <v>0</v>
      </c>
      <c r="AL439" s="246">
        <v>0</v>
      </c>
      <c r="AM439" s="246">
        <v>0</v>
      </c>
      <c r="AN439" s="245">
        <v>0</v>
      </c>
      <c r="AO439" s="246">
        <v>0</v>
      </c>
      <c r="AP439" s="246">
        <v>0</v>
      </c>
      <c r="AQ439" s="246">
        <v>0</v>
      </c>
      <c r="AR439" s="246">
        <v>0</v>
      </c>
      <c r="AS439" s="246">
        <v>0</v>
      </c>
      <c r="AT439" s="246">
        <v>0</v>
      </c>
      <c r="AU439" s="246">
        <v>0</v>
      </c>
      <c r="AV439" s="246">
        <v>0</v>
      </c>
      <c r="AW439" s="246">
        <v>0</v>
      </c>
      <c r="AX439" s="246">
        <v>0</v>
      </c>
      <c r="AY439" s="246">
        <v>0</v>
      </c>
      <c r="AZ439" s="246">
        <v>0</v>
      </c>
      <c r="BA439" s="245">
        <v>0</v>
      </c>
    </row>
    <row r="440" spans="1:53" ht="15">
      <c r="A440" s="253" t="s">
        <v>2090</v>
      </c>
      <c r="B440" s="246">
        <v>0</v>
      </c>
      <c r="C440" s="246">
        <v>0</v>
      </c>
      <c r="D440" s="246">
        <v>0</v>
      </c>
      <c r="E440" s="246">
        <v>0</v>
      </c>
      <c r="F440" s="246">
        <v>0</v>
      </c>
      <c r="G440" s="246">
        <v>0</v>
      </c>
      <c r="H440" s="246">
        <v>0</v>
      </c>
      <c r="I440" s="246">
        <v>0</v>
      </c>
      <c r="J440" s="246">
        <v>0</v>
      </c>
      <c r="K440" s="246">
        <v>0</v>
      </c>
      <c r="L440" s="246">
        <v>0</v>
      </c>
      <c r="M440" s="246">
        <v>0</v>
      </c>
      <c r="N440" s="245">
        <v>0</v>
      </c>
      <c r="O440" s="246">
        <v>0</v>
      </c>
      <c r="P440" s="246">
        <v>0</v>
      </c>
      <c r="Q440" s="246">
        <v>0</v>
      </c>
      <c r="R440" s="246">
        <v>0</v>
      </c>
      <c r="S440" s="246">
        <v>0</v>
      </c>
      <c r="T440" s="246">
        <v>0</v>
      </c>
      <c r="U440" s="246">
        <v>0</v>
      </c>
      <c r="V440" s="246">
        <v>0</v>
      </c>
      <c r="W440" s="246">
        <v>0</v>
      </c>
      <c r="X440" s="246">
        <v>0</v>
      </c>
      <c r="Y440" s="246">
        <v>0</v>
      </c>
      <c r="Z440" s="246">
        <v>0</v>
      </c>
      <c r="AA440" s="245">
        <v>0</v>
      </c>
      <c r="AB440" s="246">
        <v>0</v>
      </c>
      <c r="AC440" s="246">
        <v>0</v>
      </c>
      <c r="AD440" s="246">
        <v>0</v>
      </c>
      <c r="AE440" s="246">
        <v>0</v>
      </c>
      <c r="AF440" s="246">
        <v>0</v>
      </c>
      <c r="AG440" s="246">
        <v>0</v>
      </c>
      <c r="AH440" s="246">
        <v>0</v>
      </c>
      <c r="AI440" s="246">
        <v>0</v>
      </c>
      <c r="AJ440" s="246">
        <v>0</v>
      </c>
      <c r="AK440" s="246">
        <v>0</v>
      </c>
      <c r="AL440" s="246">
        <v>0</v>
      </c>
      <c r="AM440" s="246">
        <v>0</v>
      </c>
      <c r="AN440" s="245">
        <v>0</v>
      </c>
      <c r="AO440" s="246">
        <v>0</v>
      </c>
      <c r="AP440" s="246">
        <v>0</v>
      </c>
      <c r="AQ440" s="246">
        <v>0</v>
      </c>
      <c r="AR440" s="246">
        <v>0</v>
      </c>
      <c r="AS440" s="246">
        <v>0</v>
      </c>
      <c r="AT440" s="246">
        <v>0</v>
      </c>
      <c r="AU440" s="246">
        <v>0</v>
      </c>
      <c r="AV440" s="246">
        <v>0</v>
      </c>
      <c r="AW440" s="246">
        <v>0</v>
      </c>
      <c r="AX440" s="246">
        <v>0</v>
      </c>
      <c r="AY440" s="246">
        <v>0</v>
      </c>
      <c r="AZ440" s="246">
        <v>0</v>
      </c>
      <c r="BA440" s="245">
        <v>0</v>
      </c>
    </row>
    <row r="441" spans="1:53" ht="15">
      <c r="A441" s="253" t="s">
        <v>2091</v>
      </c>
      <c r="B441" s="246">
        <v>0</v>
      </c>
      <c r="C441" s="246">
        <v>0</v>
      </c>
      <c r="D441" s="246">
        <v>0</v>
      </c>
      <c r="E441" s="246">
        <v>0</v>
      </c>
      <c r="F441" s="246">
        <v>0</v>
      </c>
      <c r="G441" s="246">
        <v>0</v>
      </c>
      <c r="H441" s="246">
        <v>0</v>
      </c>
      <c r="I441" s="246">
        <v>0</v>
      </c>
      <c r="J441" s="246">
        <v>0</v>
      </c>
      <c r="K441" s="246">
        <v>0</v>
      </c>
      <c r="L441" s="246">
        <v>0</v>
      </c>
      <c r="M441" s="246">
        <v>0</v>
      </c>
      <c r="N441" s="245">
        <v>0</v>
      </c>
      <c r="O441" s="246">
        <v>0</v>
      </c>
      <c r="P441" s="246">
        <v>0</v>
      </c>
      <c r="Q441" s="246">
        <v>0</v>
      </c>
      <c r="R441" s="246">
        <v>0</v>
      </c>
      <c r="S441" s="246">
        <v>0</v>
      </c>
      <c r="T441" s="246">
        <v>0</v>
      </c>
      <c r="U441" s="246">
        <v>0</v>
      </c>
      <c r="V441" s="246">
        <v>0</v>
      </c>
      <c r="W441" s="246">
        <v>0</v>
      </c>
      <c r="X441" s="246">
        <v>0</v>
      </c>
      <c r="Y441" s="246">
        <v>0</v>
      </c>
      <c r="Z441" s="246">
        <v>0</v>
      </c>
      <c r="AA441" s="245">
        <v>0</v>
      </c>
      <c r="AB441" s="246">
        <v>0</v>
      </c>
      <c r="AC441" s="246">
        <v>0</v>
      </c>
      <c r="AD441" s="246">
        <v>0</v>
      </c>
      <c r="AE441" s="246">
        <v>0</v>
      </c>
      <c r="AF441" s="246">
        <v>0</v>
      </c>
      <c r="AG441" s="246">
        <v>0</v>
      </c>
      <c r="AH441" s="246">
        <v>0</v>
      </c>
      <c r="AI441" s="246">
        <v>0</v>
      </c>
      <c r="AJ441" s="246">
        <v>0</v>
      </c>
      <c r="AK441" s="246">
        <v>0</v>
      </c>
      <c r="AL441" s="246">
        <v>0</v>
      </c>
      <c r="AM441" s="246">
        <v>0</v>
      </c>
      <c r="AN441" s="245">
        <v>0</v>
      </c>
      <c r="AO441" s="246">
        <v>0</v>
      </c>
      <c r="AP441" s="246">
        <v>0</v>
      </c>
      <c r="AQ441" s="246">
        <v>0</v>
      </c>
      <c r="AR441" s="246">
        <v>0</v>
      </c>
      <c r="AS441" s="246">
        <v>0</v>
      </c>
      <c r="AT441" s="246">
        <v>0</v>
      </c>
      <c r="AU441" s="246">
        <v>0</v>
      </c>
      <c r="AV441" s="246">
        <v>0</v>
      </c>
      <c r="AW441" s="246">
        <v>0</v>
      </c>
      <c r="AX441" s="246">
        <v>0</v>
      </c>
      <c r="AY441" s="246">
        <v>0</v>
      </c>
      <c r="AZ441" s="246">
        <v>0</v>
      </c>
      <c r="BA441" s="245">
        <v>0</v>
      </c>
    </row>
    <row r="442" spans="1:53" ht="15">
      <c r="A442" s="253" t="s">
        <v>2092</v>
      </c>
      <c r="B442" s="246">
        <v>0</v>
      </c>
      <c r="C442" s="246">
        <v>0</v>
      </c>
      <c r="D442" s="246">
        <v>0</v>
      </c>
      <c r="E442" s="246">
        <v>0</v>
      </c>
      <c r="F442" s="246">
        <v>0</v>
      </c>
      <c r="G442" s="246">
        <v>0</v>
      </c>
      <c r="H442" s="246">
        <v>0</v>
      </c>
      <c r="I442" s="246">
        <v>0</v>
      </c>
      <c r="J442" s="246">
        <v>0</v>
      </c>
      <c r="K442" s="246">
        <v>0</v>
      </c>
      <c r="L442" s="246">
        <v>0</v>
      </c>
      <c r="M442" s="246">
        <v>0</v>
      </c>
      <c r="N442" s="245">
        <v>0</v>
      </c>
      <c r="O442" s="246">
        <v>0</v>
      </c>
      <c r="P442" s="246">
        <v>0</v>
      </c>
      <c r="Q442" s="246">
        <v>0</v>
      </c>
      <c r="R442" s="246">
        <v>0</v>
      </c>
      <c r="S442" s="246">
        <v>0</v>
      </c>
      <c r="T442" s="246">
        <v>0</v>
      </c>
      <c r="U442" s="246">
        <v>0</v>
      </c>
      <c r="V442" s="246">
        <v>0</v>
      </c>
      <c r="W442" s="246">
        <v>0</v>
      </c>
      <c r="X442" s="246">
        <v>0</v>
      </c>
      <c r="Y442" s="246">
        <v>0</v>
      </c>
      <c r="Z442" s="246">
        <v>0</v>
      </c>
      <c r="AA442" s="245">
        <v>0</v>
      </c>
      <c r="AB442" s="246">
        <v>0</v>
      </c>
      <c r="AC442" s="246">
        <v>0</v>
      </c>
      <c r="AD442" s="246">
        <v>0</v>
      </c>
      <c r="AE442" s="246">
        <v>0</v>
      </c>
      <c r="AF442" s="246">
        <v>0</v>
      </c>
      <c r="AG442" s="246">
        <v>0</v>
      </c>
      <c r="AH442" s="246">
        <v>0</v>
      </c>
      <c r="AI442" s="246">
        <v>0</v>
      </c>
      <c r="AJ442" s="246">
        <v>0</v>
      </c>
      <c r="AK442" s="246">
        <v>0</v>
      </c>
      <c r="AL442" s="246">
        <v>0</v>
      </c>
      <c r="AM442" s="246">
        <v>0</v>
      </c>
      <c r="AN442" s="245">
        <v>0</v>
      </c>
      <c r="AO442" s="246">
        <v>0</v>
      </c>
      <c r="AP442" s="246">
        <v>0</v>
      </c>
      <c r="AQ442" s="246">
        <v>0</v>
      </c>
      <c r="AR442" s="246">
        <v>0</v>
      </c>
      <c r="AS442" s="246">
        <v>0</v>
      </c>
      <c r="AT442" s="246">
        <v>0</v>
      </c>
      <c r="AU442" s="246">
        <v>0</v>
      </c>
      <c r="AV442" s="246">
        <v>0</v>
      </c>
      <c r="AW442" s="246">
        <v>0</v>
      </c>
      <c r="AX442" s="246">
        <v>0</v>
      </c>
      <c r="AY442" s="246">
        <v>0</v>
      </c>
      <c r="AZ442" s="246">
        <v>0</v>
      </c>
      <c r="BA442" s="245">
        <v>0</v>
      </c>
    </row>
    <row r="443" spans="1:53" ht="15">
      <c r="A443" s="253" t="s">
        <v>2093</v>
      </c>
      <c r="B443" s="246">
        <v>0</v>
      </c>
      <c r="C443" s="246">
        <v>0</v>
      </c>
      <c r="D443" s="246">
        <v>0</v>
      </c>
      <c r="E443" s="246">
        <v>0</v>
      </c>
      <c r="F443" s="246">
        <v>0</v>
      </c>
      <c r="G443" s="246">
        <v>0</v>
      </c>
      <c r="H443" s="246">
        <v>0</v>
      </c>
      <c r="I443" s="246">
        <v>0</v>
      </c>
      <c r="J443" s="246">
        <v>0</v>
      </c>
      <c r="K443" s="246">
        <v>0</v>
      </c>
      <c r="L443" s="246">
        <v>0</v>
      </c>
      <c r="M443" s="246">
        <v>0</v>
      </c>
      <c r="N443" s="245">
        <v>0</v>
      </c>
      <c r="O443" s="246">
        <v>0</v>
      </c>
      <c r="P443" s="246">
        <v>0</v>
      </c>
      <c r="Q443" s="246">
        <v>0</v>
      </c>
      <c r="R443" s="246">
        <v>0</v>
      </c>
      <c r="S443" s="246">
        <v>0</v>
      </c>
      <c r="T443" s="246">
        <v>0</v>
      </c>
      <c r="U443" s="246">
        <v>0</v>
      </c>
      <c r="V443" s="246">
        <v>0</v>
      </c>
      <c r="W443" s="246">
        <v>0</v>
      </c>
      <c r="X443" s="246">
        <v>0</v>
      </c>
      <c r="Y443" s="246">
        <v>0</v>
      </c>
      <c r="Z443" s="246">
        <v>0</v>
      </c>
      <c r="AA443" s="245">
        <v>0</v>
      </c>
      <c r="AB443" s="246">
        <v>0</v>
      </c>
      <c r="AC443" s="246">
        <v>0</v>
      </c>
      <c r="AD443" s="246">
        <v>0</v>
      </c>
      <c r="AE443" s="246">
        <v>0</v>
      </c>
      <c r="AF443" s="246">
        <v>0</v>
      </c>
      <c r="AG443" s="246">
        <v>0</v>
      </c>
      <c r="AH443" s="246">
        <v>0</v>
      </c>
      <c r="AI443" s="246">
        <v>0</v>
      </c>
      <c r="AJ443" s="246">
        <v>0</v>
      </c>
      <c r="AK443" s="246">
        <v>0</v>
      </c>
      <c r="AL443" s="246">
        <v>0</v>
      </c>
      <c r="AM443" s="246">
        <v>0</v>
      </c>
      <c r="AN443" s="245">
        <v>0</v>
      </c>
      <c r="AO443" s="246">
        <v>0</v>
      </c>
      <c r="AP443" s="246">
        <v>0</v>
      </c>
      <c r="AQ443" s="246">
        <v>0</v>
      </c>
      <c r="AR443" s="246">
        <v>0</v>
      </c>
      <c r="AS443" s="246">
        <v>0</v>
      </c>
      <c r="AT443" s="246">
        <v>0</v>
      </c>
      <c r="AU443" s="246">
        <v>0</v>
      </c>
      <c r="AV443" s="246">
        <v>0</v>
      </c>
      <c r="AW443" s="246">
        <v>0</v>
      </c>
      <c r="AX443" s="246">
        <v>0</v>
      </c>
      <c r="AY443" s="246">
        <v>0</v>
      </c>
      <c r="AZ443" s="246">
        <v>0</v>
      </c>
      <c r="BA443" s="245">
        <v>0</v>
      </c>
    </row>
    <row r="444" spans="1:53" ht="15">
      <c r="A444" s="253" t="s">
        <v>2094</v>
      </c>
      <c r="B444" s="246">
        <v>0</v>
      </c>
      <c r="C444" s="246">
        <v>0</v>
      </c>
      <c r="D444" s="246">
        <v>0</v>
      </c>
      <c r="E444" s="246">
        <v>0</v>
      </c>
      <c r="F444" s="246">
        <v>0</v>
      </c>
      <c r="G444" s="246">
        <v>0</v>
      </c>
      <c r="H444" s="246">
        <v>0</v>
      </c>
      <c r="I444" s="246">
        <v>0</v>
      </c>
      <c r="J444" s="246">
        <v>0</v>
      </c>
      <c r="K444" s="246">
        <v>0</v>
      </c>
      <c r="L444" s="246">
        <v>0</v>
      </c>
      <c r="M444" s="246">
        <v>0</v>
      </c>
      <c r="N444" s="245">
        <v>0</v>
      </c>
      <c r="O444" s="246">
        <v>0</v>
      </c>
      <c r="P444" s="246">
        <v>0</v>
      </c>
      <c r="Q444" s="246">
        <v>0</v>
      </c>
      <c r="R444" s="246">
        <v>0</v>
      </c>
      <c r="S444" s="246">
        <v>0</v>
      </c>
      <c r="T444" s="246">
        <v>0</v>
      </c>
      <c r="U444" s="246">
        <v>0</v>
      </c>
      <c r="V444" s="246">
        <v>0</v>
      </c>
      <c r="W444" s="246">
        <v>0</v>
      </c>
      <c r="X444" s="246">
        <v>0</v>
      </c>
      <c r="Y444" s="246">
        <v>0</v>
      </c>
      <c r="Z444" s="246">
        <v>0</v>
      </c>
      <c r="AA444" s="245">
        <v>0</v>
      </c>
      <c r="AB444" s="246">
        <v>0</v>
      </c>
      <c r="AC444" s="246">
        <v>0</v>
      </c>
      <c r="AD444" s="246">
        <v>0</v>
      </c>
      <c r="AE444" s="246">
        <v>0</v>
      </c>
      <c r="AF444" s="246">
        <v>0</v>
      </c>
      <c r="AG444" s="246">
        <v>0</v>
      </c>
      <c r="AH444" s="246">
        <v>0</v>
      </c>
      <c r="AI444" s="246">
        <v>0</v>
      </c>
      <c r="AJ444" s="246">
        <v>0</v>
      </c>
      <c r="AK444" s="246">
        <v>0</v>
      </c>
      <c r="AL444" s="246">
        <v>0</v>
      </c>
      <c r="AM444" s="246">
        <v>0</v>
      </c>
      <c r="AN444" s="245">
        <v>0</v>
      </c>
      <c r="AO444" s="246">
        <v>0</v>
      </c>
      <c r="AP444" s="246">
        <v>0</v>
      </c>
      <c r="AQ444" s="246">
        <v>0</v>
      </c>
      <c r="AR444" s="246">
        <v>0</v>
      </c>
      <c r="AS444" s="246">
        <v>0</v>
      </c>
      <c r="AT444" s="246">
        <v>0</v>
      </c>
      <c r="AU444" s="246">
        <v>0</v>
      </c>
      <c r="AV444" s="246">
        <v>0</v>
      </c>
      <c r="AW444" s="246">
        <v>0</v>
      </c>
      <c r="AX444" s="246">
        <v>0</v>
      </c>
      <c r="AY444" s="246">
        <v>0</v>
      </c>
      <c r="AZ444" s="246">
        <v>0</v>
      </c>
      <c r="BA444" s="245">
        <v>0</v>
      </c>
    </row>
    <row r="445" spans="1:53" ht="15">
      <c r="A445" s="253" t="s">
        <v>2095</v>
      </c>
      <c r="B445" s="246">
        <v>0</v>
      </c>
      <c r="C445" s="246">
        <v>0</v>
      </c>
      <c r="D445" s="246">
        <v>0</v>
      </c>
      <c r="E445" s="246">
        <v>0</v>
      </c>
      <c r="F445" s="246">
        <v>0</v>
      </c>
      <c r="G445" s="246">
        <v>0</v>
      </c>
      <c r="H445" s="246">
        <v>0</v>
      </c>
      <c r="I445" s="246">
        <v>0</v>
      </c>
      <c r="J445" s="246">
        <v>0</v>
      </c>
      <c r="K445" s="246">
        <v>0</v>
      </c>
      <c r="L445" s="246">
        <v>0</v>
      </c>
      <c r="M445" s="246">
        <v>0</v>
      </c>
      <c r="N445" s="245">
        <v>0</v>
      </c>
      <c r="O445" s="246">
        <v>0</v>
      </c>
      <c r="P445" s="246">
        <v>0</v>
      </c>
      <c r="Q445" s="246">
        <v>0</v>
      </c>
      <c r="R445" s="246">
        <v>0</v>
      </c>
      <c r="S445" s="246">
        <v>0</v>
      </c>
      <c r="T445" s="246">
        <v>0</v>
      </c>
      <c r="U445" s="246">
        <v>0</v>
      </c>
      <c r="V445" s="246">
        <v>0</v>
      </c>
      <c r="W445" s="246">
        <v>0</v>
      </c>
      <c r="X445" s="246">
        <v>0</v>
      </c>
      <c r="Y445" s="246">
        <v>0</v>
      </c>
      <c r="Z445" s="246">
        <v>0</v>
      </c>
      <c r="AA445" s="245">
        <v>0</v>
      </c>
      <c r="AB445" s="246">
        <v>0</v>
      </c>
      <c r="AC445" s="246">
        <v>0</v>
      </c>
      <c r="AD445" s="246">
        <v>0</v>
      </c>
      <c r="AE445" s="246">
        <v>0</v>
      </c>
      <c r="AF445" s="246">
        <v>0</v>
      </c>
      <c r="AG445" s="246">
        <v>0</v>
      </c>
      <c r="AH445" s="246">
        <v>0</v>
      </c>
      <c r="AI445" s="246">
        <v>0</v>
      </c>
      <c r="AJ445" s="246">
        <v>0</v>
      </c>
      <c r="AK445" s="246">
        <v>0</v>
      </c>
      <c r="AL445" s="246">
        <v>0</v>
      </c>
      <c r="AM445" s="246">
        <v>0</v>
      </c>
      <c r="AN445" s="245">
        <v>0</v>
      </c>
      <c r="AO445" s="246">
        <v>0</v>
      </c>
      <c r="AP445" s="246">
        <v>0</v>
      </c>
      <c r="AQ445" s="246">
        <v>0</v>
      </c>
      <c r="AR445" s="246">
        <v>0</v>
      </c>
      <c r="AS445" s="246">
        <v>0</v>
      </c>
      <c r="AT445" s="246">
        <v>0</v>
      </c>
      <c r="AU445" s="246">
        <v>0</v>
      </c>
      <c r="AV445" s="246">
        <v>0</v>
      </c>
      <c r="AW445" s="246">
        <v>0</v>
      </c>
      <c r="AX445" s="246">
        <v>0</v>
      </c>
      <c r="AY445" s="246">
        <v>0</v>
      </c>
      <c r="AZ445" s="246">
        <v>0</v>
      </c>
      <c r="BA445" s="245">
        <v>0</v>
      </c>
    </row>
    <row r="446" spans="1:53" ht="15">
      <c r="A446" s="253" t="s">
        <v>2096</v>
      </c>
      <c r="B446" s="246">
        <v>0</v>
      </c>
      <c r="C446" s="246">
        <v>0</v>
      </c>
      <c r="D446" s="246">
        <v>0</v>
      </c>
      <c r="E446" s="246">
        <v>0</v>
      </c>
      <c r="F446" s="246">
        <v>0</v>
      </c>
      <c r="G446" s="246">
        <v>0</v>
      </c>
      <c r="H446" s="246">
        <v>0</v>
      </c>
      <c r="I446" s="246">
        <v>0</v>
      </c>
      <c r="J446" s="246">
        <v>0</v>
      </c>
      <c r="K446" s="246">
        <v>0</v>
      </c>
      <c r="L446" s="246">
        <v>0</v>
      </c>
      <c r="M446" s="246">
        <v>0</v>
      </c>
      <c r="N446" s="245">
        <v>0</v>
      </c>
      <c r="O446" s="246">
        <v>0</v>
      </c>
      <c r="P446" s="246">
        <v>0</v>
      </c>
      <c r="Q446" s="246">
        <v>0</v>
      </c>
      <c r="R446" s="246">
        <v>0</v>
      </c>
      <c r="S446" s="246">
        <v>0</v>
      </c>
      <c r="T446" s="246">
        <v>0</v>
      </c>
      <c r="U446" s="246">
        <v>0</v>
      </c>
      <c r="V446" s="246">
        <v>0</v>
      </c>
      <c r="W446" s="246">
        <v>0</v>
      </c>
      <c r="X446" s="246">
        <v>0</v>
      </c>
      <c r="Y446" s="246">
        <v>0</v>
      </c>
      <c r="Z446" s="246">
        <v>0</v>
      </c>
      <c r="AA446" s="245">
        <v>0</v>
      </c>
      <c r="AB446" s="246">
        <v>0</v>
      </c>
      <c r="AC446" s="246">
        <v>0</v>
      </c>
      <c r="AD446" s="246">
        <v>0</v>
      </c>
      <c r="AE446" s="246">
        <v>0</v>
      </c>
      <c r="AF446" s="246">
        <v>0</v>
      </c>
      <c r="AG446" s="246">
        <v>0</v>
      </c>
      <c r="AH446" s="246">
        <v>0</v>
      </c>
      <c r="AI446" s="246">
        <v>0</v>
      </c>
      <c r="AJ446" s="246">
        <v>0</v>
      </c>
      <c r="AK446" s="246">
        <v>0</v>
      </c>
      <c r="AL446" s="246">
        <v>0</v>
      </c>
      <c r="AM446" s="246">
        <v>0</v>
      </c>
      <c r="AN446" s="245">
        <v>0</v>
      </c>
      <c r="AO446" s="246">
        <v>0</v>
      </c>
      <c r="AP446" s="246">
        <v>0</v>
      </c>
      <c r="AQ446" s="246">
        <v>0</v>
      </c>
      <c r="AR446" s="246">
        <v>0</v>
      </c>
      <c r="AS446" s="246">
        <v>0</v>
      </c>
      <c r="AT446" s="246">
        <v>0</v>
      </c>
      <c r="AU446" s="246">
        <v>0</v>
      </c>
      <c r="AV446" s="246">
        <v>0</v>
      </c>
      <c r="AW446" s="246">
        <v>0</v>
      </c>
      <c r="AX446" s="246">
        <v>0</v>
      </c>
      <c r="AY446" s="246">
        <v>0</v>
      </c>
      <c r="AZ446" s="246">
        <v>0</v>
      </c>
      <c r="BA446" s="245">
        <v>0</v>
      </c>
    </row>
    <row r="447" spans="1:53" ht="15">
      <c r="A447" s="253" t="s">
        <v>2097</v>
      </c>
      <c r="B447" s="246">
        <v>0</v>
      </c>
      <c r="C447" s="246">
        <v>0</v>
      </c>
      <c r="D447" s="246">
        <v>0</v>
      </c>
      <c r="E447" s="246">
        <v>0</v>
      </c>
      <c r="F447" s="246">
        <v>0</v>
      </c>
      <c r="G447" s="246">
        <v>0</v>
      </c>
      <c r="H447" s="246">
        <v>0</v>
      </c>
      <c r="I447" s="246">
        <v>0</v>
      </c>
      <c r="J447" s="246">
        <v>0</v>
      </c>
      <c r="K447" s="246">
        <v>0</v>
      </c>
      <c r="L447" s="246">
        <v>0</v>
      </c>
      <c r="M447" s="246">
        <v>0</v>
      </c>
      <c r="N447" s="245">
        <v>0</v>
      </c>
      <c r="O447" s="246">
        <v>0</v>
      </c>
      <c r="P447" s="246">
        <v>0</v>
      </c>
      <c r="Q447" s="246">
        <v>0</v>
      </c>
      <c r="R447" s="246">
        <v>0</v>
      </c>
      <c r="S447" s="246">
        <v>0</v>
      </c>
      <c r="T447" s="246">
        <v>0</v>
      </c>
      <c r="U447" s="246">
        <v>0</v>
      </c>
      <c r="V447" s="246">
        <v>0</v>
      </c>
      <c r="W447" s="246">
        <v>0</v>
      </c>
      <c r="X447" s="246">
        <v>0</v>
      </c>
      <c r="Y447" s="246">
        <v>0</v>
      </c>
      <c r="Z447" s="246">
        <v>0</v>
      </c>
      <c r="AA447" s="245">
        <v>0</v>
      </c>
      <c r="AB447" s="246">
        <v>0</v>
      </c>
      <c r="AC447" s="246">
        <v>0</v>
      </c>
      <c r="AD447" s="246">
        <v>0</v>
      </c>
      <c r="AE447" s="246">
        <v>0</v>
      </c>
      <c r="AF447" s="246">
        <v>0</v>
      </c>
      <c r="AG447" s="246">
        <v>0</v>
      </c>
      <c r="AH447" s="246">
        <v>0</v>
      </c>
      <c r="AI447" s="246">
        <v>0</v>
      </c>
      <c r="AJ447" s="246">
        <v>0</v>
      </c>
      <c r="AK447" s="246">
        <v>0</v>
      </c>
      <c r="AL447" s="246">
        <v>0</v>
      </c>
      <c r="AM447" s="246">
        <v>0</v>
      </c>
      <c r="AN447" s="245">
        <v>0</v>
      </c>
      <c r="AO447" s="246">
        <v>0</v>
      </c>
      <c r="AP447" s="246">
        <v>0</v>
      </c>
      <c r="AQ447" s="246">
        <v>0</v>
      </c>
      <c r="AR447" s="246">
        <v>0</v>
      </c>
      <c r="AS447" s="246">
        <v>0</v>
      </c>
      <c r="AT447" s="246">
        <v>0</v>
      </c>
      <c r="AU447" s="246">
        <v>0</v>
      </c>
      <c r="AV447" s="246">
        <v>0</v>
      </c>
      <c r="AW447" s="246">
        <v>0</v>
      </c>
      <c r="AX447" s="246">
        <v>0</v>
      </c>
      <c r="AY447" s="246">
        <v>0</v>
      </c>
      <c r="AZ447" s="246">
        <v>0</v>
      </c>
      <c r="BA447" s="245">
        <v>0</v>
      </c>
    </row>
    <row r="448" spans="1:53" ht="15">
      <c r="A448" s="253" t="s">
        <v>2098</v>
      </c>
      <c r="B448" s="246">
        <v>0</v>
      </c>
      <c r="C448" s="246">
        <v>0</v>
      </c>
      <c r="D448" s="246">
        <v>0</v>
      </c>
      <c r="E448" s="246">
        <v>0</v>
      </c>
      <c r="F448" s="246">
        <v>0</v>
      </c>
      <c r="G448" s="246">
        <v>0</v>
      </c>
      <c r="H448" s="246">
        <v>0</v>
      </c>
      <c r="I448" s="246">
        <v>0</v>
      </c>
      <c r="J448" s="246">
        <v>0</v>
      </c>
      <c r="K448" s="246">
        <v>0</v>
      </c>
      <c r="L448" s="246">
        <v>0</v>
      </c>
      <c r="M448" s="246">
        <v>0</v>
      </c>
      <c r="N448" s="245">
        <v>0</v>
      </c>
      <c r="O448" s="246">
        <v>0</v>
      </c>
      <c r="P448" s="246">
        <v>0</v>
      </c>
      <c r="Q448" s="246">
        <v>0</v>
      </c>
      <c r="R448" s="246">
        <v>0</v>
      </c>
      <c r="S448" s="246">
        <v>0</v>
      </c>
      <c r="T448" s="246">
        <v>0</v>
      </c>
      <c r="U448" s="246">
        <v>0</v>
      </c>
      <c r="V448" s="246">
        <v>0</v>
      </c>
      <c r="W448" s="246">
        <v>0</v>
      </c>
      <c r="X448" s="246">
        <v>0</v>
      </c>
      <c r="Y448" s="246">
        <v>0</v>
      </c>
      <c r="Z448" s="246">
        <v>0</v>
      </c>
      <c r="AA448" s="245">
        <v>0</v>
      </c>
      <c r="AB448" s="246">
        <v>0</v>
      </c>
      <c r="AC448" s="246">
        <v>0</v>
      </c>
      <c r="AD448" s="246">
        <v>0</v>
      </c>
      <c r="AE448" s="246">
        <v>0</v>
      </c>
      <c r="AF448" s="246">
        <v>0</v>
      </c>
      <c r="AG448" s="246">
        <v>0</v>
      </c>
      <c r="AH448" s="246">
        <v>0</v>
      </c>
      <c r="AI448" s="246">
        <v>0</v>
      </c>
      <c r="AJ448" s="246">
        <v>0</v>
      </c>
      <c r="AK448" s="246">
        <v>0</v>
      </c>
      <c r="AL448" s="246">
        <v>0</v>
      </c>
      <c r="AM448" s="246">
        <v>0</v>
      </c>
      <c r="AN448" s="245">
        <v>0</v>
      </c>
      <c r="AO448" s="246">
        <v>0</v>
      </c>
      <c r="AP448" s="246">
        <v>0</v>
      </c>
      <c r="AQ448" s="246">
        <v>0</v>
      </c>
      <c r="AR448" s="246">
        <v>0</v>
      </c>
      <c r="AS448" s="246">
        <v>0</v>
      </c>
      <c r="AT448" s="246">
        <v>0</v>
      </c>
      <c r="AU448" s="246">
        <v>0</v>
      </c>
      <c r="AV448" s="246">
        <v>0</v>
      </c>
      <c r="AW448" s="246">
        <v>0</v>
      </c>
      <c r="AX448" s="246">
        <v>0</v>
      </c>
      <c r="AY448" s="246">
        <v>0</v>
      </c>
      <c r="AZ448" s="246">
        <v>0</v>
      </c>
      <c r="BA448" s="245">
        <v>0</v>
      </c>
    </row>
    <row r="449" spans="1:53" ht="15">
      <c r="A449" s="253" t="s">
        <v>2099</v>
      </c>
      <c r="B449" s="246">
        <v>0</v>
      </c>
      <c r="C449" s="246">
        <v>0</v>
      </c>
      <c r="D449" s="246">
        <v>0</v>
      </c>
      <c r="E449" s="246">
        <v>0</v>
      </c>
      <c r="F449" s="246">
        <v>0</v>
      </c>
      <c r="G449" s="246">
        <v>0</v>
      </c>
      <c r="H449" s="246">
        <v>0</v>
      </c>
      <c r="I449" s="246">
        <v>0</v>
      </c>
      <c r="J449" s="246">
        <v>0</v>
      </c>
      <c r="K449" s="246">
        <v>0</v>
      </c>
      <c r="L449" s="246">
        <v>0</v>
      </c>
      <c r="M449" s="246">
        <v>0</v>
      </c>
      <c r="N449" s="245">
        <v>0</v>
      </c>
      <c r="O449" s="246">
        <v>0</v>
      </c>
      <c r="P449" s="246">
        <v>0</v>
      </c>
      <c r="Q449" s="246">
        <v>0</v>
      </c>
      <c r="R449" s="246">
        <v>0</v>
      </c>
      <c r="S449" s="246">
        <v>0</v>
      </c>
      <c r="T449" s="246">
        <v>0</v>
      </c>
      <c r="U449" s="246">
        <v>0</v>
      </c>
      <c r="V449" s="246">
        <v>0</v>
      </c>
      <c r="W449" s="246">
        <v>0</v>
      </c>
      <c r="X449" s="246">
        <v>0</v>
      </c>
      <c r="Y449" s="246">
        <v>0</v>
      </c>
      <c r="Z449" s="246">
        <v>0</v>
      </c>
      <c r="AA449" s="245">
        <v>0</v>
      </c>
      <c r="AB449" s="246">
        <v>0</v>
      </c>
      <c r="AC449" s="246">
        <v>0</v>
      </c>
      <c r="AD449" s="246">
        <v>0</v>
      </c>
      <c r="AE449" s="246">
        <v>0</v>
      </c>
      <c r="AF449" s="246">
        <v>0</v>
      </c>
      <c r="AG449" s="246">
        <v>0</v>
      </c>
      <c r="AH449" s="246">
        <v>0</v>
      </c>
      <c r="AI449" s="246">
        <v>0</v>
      </c>
      <c r="AJ449" s="246">
        <v>0</v>
      </c>
      <c r="AK449" s="246">
        <v>0</v>
      </c>
      <c r="AL449" s="246">
        <v>0</v>
      </c>
      <c r="AM449" s="246">
        <v>0</v>
      </c>
      <c r="AN449" s="245">
        <v>0</v>
      </c>
      <c r="AO449" s="246">
        <v>0</v>
      </c>
      <c r="AP449" s="246">
        <v>0</v>
      </c>
      <c r="AQ449" s="246">
        <v>0</v>
      </c>
      <c r="AR449" s="246">
        <v>0</v>
      </c>
      <c r="AS449" s="246">
        <v>0</v>
      </c>
      <c r="AT449" s="246">
        <v>0</v>
      </c>
      <c r="AU449" s="246">
        <v>0</v>
      </c>
      <c r="AV449" s="246">
        <v>0</v>
      </c>
      <c r="AW449" s="246">
        <v>0</v>
      </c>
      <c r="AX449" s="246">
        <v>0</v>
      </c>
      <c r="AY449" s="246">
        <v>0</v>
      </c>
      <c r="AZ449" s="246">
        <v>0</v>
      </c>
      <c r="BA449" s="245">
        <v>0</v>
      </c>
    </row>
    <row r="450" spans="1:53" ht="15">
      <c r="A450" s="253" t="s">
        <v>2100</v>
      </c>
      <c r="B450" s="246">
        <v>0</v>
      </c>
      <c r="C450" s="246">
        <v>0</v>
      </c>
      <c r="D450" s="246">
        <v>0</v>
      </c>
      <c r="E450" s="246">
        <v>0</v>
      </c>
      <c r="F450" s="246">
        <v>0</v>
      </c>
      <c r="G450" s="246">
        <v>0</v>
      </c>
      <c r="H450" s="246">
        <v>0</v>
      </c>
      <c r="I450" s="246">
        <v>0</v>
      </c>
      <c r="J450" s="246">
        <v>0</v>
      </c>
      <c r="K450" s="246">
        <v>0</v>
      </c>
      <c r="L450" s="246">
        <v>0</v>
      </c>
      <c r="M450" s="246">
        <v>0</v>
      </c>
      <c r="N450" s="245">
        <v>0</v>
      </c>
      <c r="O450" s="246">
        <v>0</v>
      </c>
      <c r="P450" s="246">
        <v>0</v>
      </c>
      <c r="Q450" s="246">
        <v>0</v>
      </c>
      <c r="R450" s="246">
        <v>0</v>
      </c>
      <c r="S450" s="246">
        <v>0</v>
      </c>
      <c r="T450" s="246">
        <v>0</v>
      </c>
      <c r="U450" s="246">
        <v>0</v>
      </c>
      <c r="V450" s="246">
        <v>0</v>
      </c>
      <c r="W450" s="246">
        <v>0</v>
      </c>
      <c r="X450" s="246">
        <v>0</v>
      </c>
      <c r="Y450" s="246">
        <v>0</v>
      </c>
      <c r="Z450" s="246">
        <v>0</v>
      </c>
      <c r="AA450" s="245">
        <v>0</v>
      </c>
      <c r="AB450" s="246">
        <v>0</v>
      </c>
      <c r="AC450" s="246">
        <v>0</v>
      </c>
      <c r="AD450" s="246">
        <v>0</v>
      </c>
      <c r="AE450" s="246">
        <v>0</v>
      </c>
      <c r="AF450" s="246">
        <v>0</v>
      </c>
      <c r="AG450" s="246">
        <v>0</v>
      </c>
      <c r="AH450" s="246">
        <v>0</v>
      </c>
      <c r="AI450" s="246">
        <v>0</v>
      </c>
      <c r="AJ450" s="246">
        <v>0</v>
      </c>
      <c r="AK450" s="246">
        <v>0</v>
      </c>
      <c r="AL450" s="246">
        <v>0</v>
      </c>
      <c r="AM450" s="246">
        <v>0</v>
      </c>
      <c r="AN450" s="245">
        <v>0</v>
      </c>
      <c r="AO450" s="246">
        <v>0</v>
      </c>
      <c r="AP450" s="246">
        <v>0</v>
      </c>
      <c r="AQ450" s="246">
        <v>0</v>
      </c>
      <c r="AR450" s="246">
        <v>0</v>
      </c>
      <c r="AS450" s="246">
        <v>0</v>
      </c>
      <c r="AT450" s="246">
        <v>0</v>
      </c>
      <c r="AU450" s="246">
        <v>0</v>
      </c>
      <c r="AV450" s="246">
        <v>0</v>
      </c>
      <c r="AW450" s="246">
        <v>0</v>
      </c>
      <c r="AX450" s="246">
        <v>0</v>
      </c>
      <c r="AY450" s="246">
        <v>0</v>
      </c>
      <c r="AZ450" s="246">
        <v>0</v>
      </c>
      <c r="BA450" s="245">
        <v>0</v>
      </c>
    </row>
    <row r="451" spans="1:53" ht="15">
      <c r="A451" s="253" t="s">
        <v>2101</v>
      </c>
      <c r="B451" s="246">
        <v>0</v>
      </c>
      <c r="C451" s="246">
        <v>0</v>
      </c>
      <c r="D451" s="246">
        <v>0</v>
      </c>
      <c r="E451" s="246">
        <v>0</v>
      </c>
      <c r="F451" s="246">
        <v>0</v>
      </c>
      <c r="G451" s="246">
        <v>0</v>
      </c>
      <c r="H451" s="246">
        <v>0</v>
      </c>
      <c r="I451" s="246">
        <v>0</v>
      </c>
      <c r="J451" s="246">
        <v>0</v>
      </c>
      <c r="K451" s="246">
        <v>0</v>
      </c>
      <c r="L451" s="246">
        <v>0</v>
      </c>
      <c r="M451" s="246">
        <v>0</v>
      </c>
      <c r="N451" s="245">
        <v>0</v>
      </c>
      <c r="O451" s="246">
        <v>0</v>
      </c>
      <c r="P451" s="246">
        <v>0</v>
      </c>
      <c r="Q451" s="246">
        <v>0</v>
      </c>
      <c r="R451" s="246">
        <v>0</v>
      </c>
      <c r="S451" s="246">
        <v>0</v>
      </c>
      <c r="T451" s="246">
        <v>0</v>
      </c>
      <c r="U451" s="246">
        <v>0</v>
      </c>
      <c r="V451" s="246">
        <v>0</v>
      </c>
      <c r="W451" s="246">
        <v>0</v>
      </c>
      <c r="X451" s="246">
        <v>0</v>
      </c>
      <c r="Y451" s="246">
        <v>0</v>
      </c>
      <c r="Z451" s="246">
        <v>0</v>
      </c>
      <c r="AA451" s="245">
        <v>0</v>
      </c>
      <c r="AB451" s="246">
        <v>0</v>
      </c>
      <c r="AC451" s="246">
        <v>0</v>
      </c>
      <c r="AD451" s="246">
        <v>0</v>
      </c>
      <c r="AE451" s="246">
        <v>0</v>
      </c>
      <c r="AF451" s="246">
        <v>0</v>
      </c>
      <c r="AG451" s="246">
        <v>0</v>
      </c>
      <c r="AH451" s="246">
        <v>0</v>
      </c>
      <c r="AI451" s="246">
        <v>0</v>
      </c>
      <c r="AJ451" s="246">
        <v>0</v>
      </c>
      <c r="AK451" s="246">
        <v>0</v>
      </c>
      <c r="AL451" s="246">
        <v>0</v>
      </c>
      <c r="AM451" s="246">
        <v>0</v>
      </c>
      <c r="AN451" s="245">
        <v>0</v>
      </c>
      <c r="AO451" s="246">
        <v>0</v>
      </c>
      <c r="AP451" s="246">
        <v>0</v>
      </c>
      <c r="AQ451" s="246">
        <v>0</v>
      </c>
      <c r="AR451" s="246">
        <v>0</v>
      </c>
      <c r="AS451" s="246">
        <v>0</v>
      </c>
      <c r="AT451" s="246">
        <v>0</v>
      </c>
      <c r="AU451" s="246">
        <v>0</v>
      </c>
      <c r="AV451" s="246">
        <v>0</v>
      </c>
      <c r="AW451" s="246">
        <v>0</v>
      </c>
      <c r="AX451" s="246">
        <v>0</v>
      </c>
      <c r="AY451" s="246">
        <v>0</v>
      </c>
      <c r="AZ451" s="246">
        <v>0</v>
      </c>
      <c r="BA451" s="245">
        <v>0</v>
      </c>
    </row>
    <row r="452" spans="1:53" ht="15">
      <c r="A452" s="253" t="s">
        <v>2102</v>
      </c>
      <c r="B452" s="246">
        <v>0</v>
      </c>
      <c r="C452" s="246">
        <v>0</v>
      </c>
      <c r="D452" s="246">
        <v>0</v>
      </c>
      <c r="E452" s="246">
        <v>0</v>
      </c>
      <c r="F452" s="246">
        <v>0</v>
      </c>
      <c r="G452" s="246">
        <v>0</v>
      </c>
      <c r="H452" s="246">
        <v>0</v>
      </c>
      <c r="I452" s="246">
        <v>0</v>
      </c>
      <c r="J452" s="246">
        <v>0</v>
      </c>
      <c r="K452" s="246">
        <v>0</v>
      </c>
      <c r="L452" s="246">
        <v>0</v>
      </c>
      <c r="M452" s="246">
        <v>0</v>
      </c>
      <c r="N452" s="245">
        <v>0</v>
      </c>
      <c r="O452" s="246">
        <v>0</v>
      </c>
      <c r="P452" s="246">
        <v>0</v>
      </c>
      <c r="Q452" s="246">
        <v>0</v>
      </c>
      <c r="R452" s="246">
        <v>0</v>
      </c>
      <c r="S452" s="246">
        <v>0</v>
      </c>
      <c r="T452" s="246">
        <v>0</v>
      </c>
      <c r="U452" s="246">
        <v>0</v>
      </c>
      <c r="V452" s="246">
        <v>0</v>
      </c>
      <c r="W452" s="246">
        <v>0</v>
      </c>
      <c r="X452" s="246">
        <v>0</v>
      </c>
      <c r="Y452" s="246">
        <v>0</v>
      </c>
      <c r="Z452" s="246">
        <v>0</v>
      </c>
      <c r="AA452" s="245">
        <v>0</v>
      </c>
      <c r="AB452" s="246">
        <v>-9748481.5249717794</v>
      </c>
      <c r="AC452" s="246">
        <v>-10248286.852861527</v>
      </c>
      <c r="AD452" s="246">
        <v>-10216519.877140943</v>
      </c>
      <c r="AE452" s="246">
        <v>-10467222.711596724</v>
      </c>
      <c r="AF452" s="246">
        <v>-10556920.261760842</v>
      </c>
      <c r="AG452" s="246">
        <v>-10124343.829767942</v>
      </c>
      <c r="AH452" s="246">
        <v>-10216169.642353814</v>
      </c>
      <c r="AI452" s="246">
        <v>-10319508.594770942</v>
      </c>
      <c r="AJ452" s="246">
        <v>-12852349.853621148</v>
      </c>
      <c r="AK452" s="246">
        <v>-10835168.656939715</v>
      </c>
      <c r="AL452" s="246">
        <v>-12178051.315399896</v>
      </c>
      <c r="AM452" s="246">
        <v>-9476129.2223305311</v>
      </c>
      <c r="AN452" s="245">
        <v>-127239152.34351581</v>
      </c>
      <c r="AO452" s="246">
        <v>0</v>
      </c>
      <c r="AP452" s="246">
        <v>0</v>
      </c>
      <c r="AQ452" s="246">
        <v>0</v>
      </c>
      <c r="AR452" s="246">
        <v>0</v>
      </c>
      <c r="AS452" s="246">
        <v>0</v>
      </c>
      <c r="AT452" s="246">
        <v>0</v>
      </c>
      <c r="AU452" s="246">
        <v>0</v>
      </c>
      <c r="AV452" s="246">
        <v>0</v>
      </c>
      <c r="AW452" s="246">
        <v>0</v>
      </c>
      <c r="AX452" s="246">
        <v>0</v>
      </c>
      <c r="AY452" s="246">
        <v>0</v>
      </c>
      <c r="AZ452" s="246">
        <v>0</v>
      </c>
      <c r="BA452" s="245">
        <v>0</v>
      </c>
    </row>
    <row r="453" spans="1:53" ht="15">
      <c r="A453" s="253" t="s">
        <v>2103</v>
      </c>
      <c r="B453" s="246">
        <v>0</v>
      </c>
      <c r="C453" s="246">
        <v>0</v>
      </c>
      <c r="D453" s="246">
        <v>0</v>
      </c>
      <c r="E453" s="246">
        <v>0</v>
      </c>
      <c r="F453" s="246">
        <v>0</v>
      </c>
      <c r="G453" s="246">
        <v>0</v>
      </c>
      <c r="H453" s="246">
        <v>0</v>
      </c>
      <c r="I453" s="246">
        <v>0</v>
      </c>
      <c r="J453" s="246">
        <v>0</v>
      </c>
      <c r="K453" s="246">
        <v>0</v>
      </c>
      <c r="L453" s="246">
        <v>0</v>
      </c>
      <c r="M453" s="246">
        <v>0</v>
      </c>
      <c r="N453" s="245">
        <v>0</v>
      </c>
      <c r="O453" s="246">
        <v>0</v>
      </c>
      <c r="P453" s="246">
        <v>0</v>
      </c>
      <c r="Q453" s="246">
        <v>0</v>
      </c>
      <c r="R453" s="246">
        <v>0</v>
      </c>
      <c r="S453" s="246">
        <v>0</v>
      </c>
      <c r="T453" s="246">
        <v>0</v>
      </c>
      <c r="U453" s="246">
        <v>0</v>
      </c>
      <c r="V453" s="246">
        <v>0</v>
      </c>
      <c r="W453" s="246">
        <v>0</v>
      </c>
      <c r="X453" s="246">
        <v>0</v>
      </c>
      <c r="Y453" s="246">
        <v>0</v>
      </c>
      <c r="Z453" s="246">
        <v>0</v>
      </c>
      <c r="AA453" s="245">
        <v>0</v>
      </c>
      <c r="AB453" s="246">
        <v>0</v>
      </c>
      <c r="AC453" s="246">
        <v>0</v>
      </c>
      <c r="AD453" s="246">
        <v>0</v>
      </c>
      <c r="AE453" s="246">
        <v>0</v>
      </c>
      <c r="AF453" s="246">
        <v>0</v>
      </c>
      <c r="AG453" s="246">
        <v>0</v>
      </c>
      <c r="AH453" s="246">
        <v>0</v>
      </c>
      <c r="AI453" s="246">
        <v>0</v>
      </c>
      <c r="AJ453" s="246">
        <v>0</v>
      </c>
      <c r="AK453" s="246">
        <v>0</v>
      </c>
      <c r="AL453" s="246">
        <v>0</v>
      </c>
      <c r="AM453" s="246">
        <v>0</v>
      </c>
      <c r="AN453" s="245">
        <v>0</v>
      </c>
      <c r="AO453" s="246">
        <v>0</v>
      </c>
      <c r="AP453" s="246">
        <v>0</v>
      </c>
      <c r="AQ453" s="246">
        <v>0</v>
      </c>
      <c r="AR453" s="246">
        <v>0</v>
      </c>
      <c r="AS453" s="246">
        <v>0</v>
      </c>
      <c r="AT453" s="246">
        <v>0</v>
      </c>
      <c r="AU453" s="246">
        <v>0</v>
      </c>
      <c r="AV453" s="246">
        <v>0</v>
      </c>
      <c r="AW453" s="246">
        <v>0</v>
      </c>
      <c r="AX453" s="246">
        <v>0</v>
      </c>
      <c r="AY453" s="246">
        <v>0</v>
      </c>
      <c r="AZ453" s="246">
        <v>0</v>
      </c>
      <c r="BA453" s="245">
        <v>0</v>
      </c>
    </row>
    <row r="454" spans="1:53" ht="15">
      <c r="A454" s="253" t="s">
        <v>2104</v>
      </c>
      <c r="B454" s="246">
        <v>0</v>
      </c>
      <c r="C454" s="246">
        <v>0</v>
      </c>
      <c r="D454" s="246">
        <v>0</v>
      </c>
      <c r="E454" s="246">
        <v>0</v>
      </c>
      <c r="F454" s="246">
        <v>0</v>
      </c>
      <c r="G454" s="246">
        <v>0</v>
      </c>
      <c r="H454" s="246">
        <v>0</v>
      </c>
      <c r="I454" s="246">
        <v>0</v>
      </c>
      <c r="J454" s="246">
        <v>0</v>
      </c>
      <c r="K454" s="246">
        <v>0</v>
      </c>
      <c r="L454" s="246">
        <v>0</v>
      </c>
      <c r="M454" s="246">
        <v>0</v>
      </c>
      <c r="N454" s="245">
        <v>0</v>
      </c>
      <c r="O454" s="246">
        <v>0</v>
      </c>
      <c r="P454" s="246">
        <v>0</v>
      </c>
      <c r="Q454" s="246">
        <v>0</v>
      </c>
      <c r="R454" s="246">
        <v>0</v>
      </c>
      <c r="S454" s="246">
        <v>0</v>
      </c>
      <c r="T454" s="246">
        <v>0</v>
      </c>
      <c r="U454" s="246">
        <v>0</v>
      </c>
      <c r="V454" s="246">
        <v>0</v>
      </c>
      <c r="W454" s="246">
        <v>0</v>
      </c>
      <c r="X454" s="246">
        <v>0</v>
      </c>
      <c r="Y454" s="246">
        <v>0</v>
      </c>
      <c r="Z454" s="246">
        <v>0</v>
      </c>
      <c r="AA454" s="245">
        <v>0</v>
      </c>
      <c r="AB454" s="246">
        <v>0</v>
      </c>
      <c r="AC454" s="246">
        <v>0</v>
      </c>
      <c r="AD454" s="246">
        <v>0</v>
      </c>
      <c r="AE454" s="246">
        <v>0</v>
      </c>
      <c r="AF454" s="246">
        <v>0</v>
      </c>
      <c r="AG454" s="246">
        <v>0</v>
      </c>
      <c r="AH454" s="246">
        <v>0</v>
      </c>
      <c r="AI454" s="246">
        <v>0</v>
      </c>
      <c r="AJ454" s="246">
        <v>0</v>
      </c>
      <c r="AK454" s="246">
        <v>0</v>
      </c>
      <c r="AL454" s="246">
        <v>0</v>
      </c>
      <c r="AM454" s="246">
        <v>0</v>
      </c>
      <c r="AN454" s="245">
        <v>0</v>
      </c>
      <c r="AO454" s="246">
        <v>0</v>
      </c>
      <c r="AP454" s="246">
        <v>0</v>
      </c>
      <c r="AQ454" s="246">
        <v>0</v>
      </c>
      <c r="AR454" s="246">
        <v>0</v>
      </c>
      <c r="AS454" s="246">
        <v>0</v>
      </c>
      <c r="AT454" s="246">
        <v>0</v>
      </c>
      <c r="AU454" s="246">
        <v>0</v>
      </c>
      <c r="AV454" s="246">
        <v>0</v>
      </c>
      <c r="AW454" s="246">
        <v>0</v>
      </c>
      <c r="AX454" s="246">
        <v>0</v>
      </c>
      <c r="AY454" s="246">
        <v>0</v>
      </c>
      <c r="AZ454" s="246">
        <v>0</v>
      </c>
      <c r="BA454" s="245">
        <v>0</v>
      </c>
    </row>
    <row r="455" spans="1:53" ht="15">
      <c r="A455" s="253" t="s">
        <v>2105</v>
      </c>
      <c r="B455" s="246">
        <v>0</v>
      </c>
      <c r="C455" s="246">
        <v>0</v>
      </c>
      <c r="D455" s="246">
        <v>0</v>
      </c>
      <c r="E455" s="246">
        <v>0</v>
      </c>
      <c r="F455" s="246">
        <v>0</v>
      </c>
      <c r="G455" s="246">
        <v>0</v>
      </c>
      <c r="H455" s="246">
        <v>0</v>
      </c>
      <c r="I455" s="246">
        <v>0</v>
      </c>
      <c r="J455" s="246">
        <v>0</v>
      </c>
      <c r="K455" s="246">
        <v>0</v>
      </c>
      <c r="L455" s="246">
        <v>0</v>
      </c>
      <c r="M455" s="246">
        <v>0</v>
      </c>
      <c r="N455" s="245">
        <v>0</v>
      </c>
      <c r="O455" s="246">
        <v>0</v>
      </c>
      <c r="P455" s="246">
        <v>0</v>
      </c>
      <c r="Q455" s="246">
        <v>0</v>
      </c>
      <c r="R455" s="246">
        <v>0</v>
      </c>
      <c r="S455" s="246">
        <v>0</v>
      </c>
      <c r="T455" s="246">
        <v>0</v>
      </c>
      <c r="U455" s="246">
        <v>0</v>
      </c>
      <c r="V455" s="246">
        <v>0</v>
      </c>
      <c r="W455" s="246">
        <v>0</v>
      </c>
      <c r="X455" s="246">
        <v>0</v>
      </c>
      <c r="Y455" s="246">
        <v>0</v>
      </c>
      <c r="Z455" s="246">
        <v>0</v>
      </c>
      <c r="AA455" s="245">
        <v>0</v>
      </c>
      <c r="AB455" s="246">
        <v>0</v>
      </c>
      <c r="AC455" s="246">
        <v>0</v>
      </c>
      <c r="AD455" s="246">
        <v>0</v>
      </c>
      <c r="AE455" s="246">
        <v>0</v>
      </c>
      <c r="AF455" s="246">
        <v>0</v>
      </c>
      <c r="AG455" s="246">
        <v>0</v>
      </c>
      <c r="AH455" s="246">
        <v>0</v>
      </c>
      <c r="AI455" s="246">
        <v>0</v>
      </c>
      <c r="AJ455" s="246">
        <v>0</v>
      </c>
      <c r="AK455" s="246">
        <v>0</v>
      </c>
      <c r="AL455" s="246">
        <v>0</v>
      </c>
      <c r="AM455" s="246">
        <v>0</v>
      </c>
      <c r="AN455" s="245">
        <v>0</v>
      </c>
      <c r="AO455" s="246">
        <v>0</v>
      </c>
      <c r="AP455" s="246">
        <v>0</v>
      </c>
      <c r="AQ455" s="246">
        <v>0</v>
      </c>
      <c r="AR455" s="246">
        <v>0</v>
      </c>
      <c r="AS455" s="246">
        <v>0</v>
      </c>
      <c r="AT455" s="246">
        <v>0</v>
      </c>
      <c r="AU455" s="246">
        <v>0</v>
      </c>
      <c r="AV455" s="246">
        <v>0</v>
      </c>
      <c r="AW455" s="246">
        <v>0</v>
      </c>
      <c r="AX455" s="246">
        <v>0</v>
      </c>
      <c r="AY455" s="246">
        <v>0</v>
      </c>
      <c r="AZ455" s="246">
        <v>0</v>
      </c>
      <c r="BA455" s="245">
        <v>0</v>
      </c>
    </row>
    <row r="456" spans="1:53" ht="15">
      <c r="A456" s="253" t="s">
        <v>2106</v>
      </c>
      <c r="B456" s="246">
        <v>0</v>
      </c>
      <c r="C456" s="246">
        <v>0</v>
      </c>
      <c r="D456" s="246">
        <v>0</v>
      </c>
      <c r="E456" s="246">
        <v>0</v>
      </c>
      <c r="F456" s="246">
        <v>0</v>
      </c>
      <c r="G456" s="246">
        <v>0</v>
      </c>
      <c r="H456" s="246">
        <v>0</v>
      </c>
      <c r="I456" s="246">
        <v>0</v>
      </c>
      <c r="J456" s="246">
        <v>0</v>
      </c>
      <c r="K456" s="246">
        <v>0</v>
      </c>
      <c r="L456" s="246">
        <v>0</v>
      </c>
      <c r="M456" s="246">
        <v>0</v>
      </c>
      <c r="N456" s="245">
        <v>0</v>
      </c>
      <c r="O456" s="246">
        <v>0</v>
      </c>
      <c r="P456" s="246">
        <v>0</v>
      </c>
      <c r="Q456" s="246">
        <v>0</v>
      </c>
      <c r="R456" s="246">
        <v>0</v>
      </c>
      <c r="S456" s="246">
        <v>0</v>
      </c>
      <c r="T456" s="246">
        <v>0</v>
      </c>
      <c r="U456" s="246">
        <v>0</v>
      </c>
      <c r="V456" s="246">
        <v>0</v>
      </c>
      <c r="W456" s="246">
        <v>0</v>
      </c>
      <c r="X456" s="246">
        <v>0</v>
      </c>
      <c r="Y456" s="246">
        <v>0</v>
      </c>
      <c r="Z456" s="246">
        <v>0</v>
      </c>
      <c r="AA456" s="245">
        <v>0</v>
      </c>
      <c r="AB456" s="246">
        <v>0</v>
      </c>
      <c r="AC456" s="246">
        <v>0</v>
      </c>
      <c r="AD456" s="246">
        <v>0</v>
      </c>
      <c r="AE456" s="246">
        <v>0</v>
      </c>
      <c r="AF456" s="246">
        <v>0</v>
      </c>
      <c r="AG456" s="246">
        <v>0</v>
      </c>
      <c r="AH456" s="246">
        <v>0</v>
      </c>
      <c r="AI456" s="246">
        <v>0</v>
      </c>
      <c r="AJ456" s="246">
        <v>0</v>
      </c>
      <c r="AK456" s="246">
        <v>0</v>
      </c>
      <c r="AL456" s="246">
        <v>0</v>
      </c>
      <c r="AM456" s="246">
        <v>0</v>
      </c>
      <c r="AN456" s="245">
        <v>0</v>
      </c>
      <c r="AO456" s="246">
        <v>0</v>
      </c>
      <c r="AP456" s="246">
        <v>0</v>
      </c>
      <c r="AQ456" s="246">
        <v>0</v>
      </c>
      <c r="AR456" s="246">
        <v>0</v>
      </c>
      <c r="AS456" s="246">
        <v>0</v>
      </c>
      <c r="AT456" s="246">
        <v>0</v>
      </c>
      <c r="AU456" s="246">
        <v>0</v>
      </c>
      <c r="AV456" s="246">
        <v>0</v>
      </c>
      <c r="AW456" s="246">
        <v>0</v>
      </c>
      <c r="AX456" s="246">
        <v>0</v>
      </c>
      <c r="AY456" s="246">
        <v>0</v>
      </c>
      <c r="AZ456" s="246">
        <v>0</v>
      </c>
      <c r="BA456" s="245">
        <v>0</v>
      </c>
    </row>
    <row r="457" spans="1:53" ht="15">
      <c r="A457" s="253" t="s">
        <v>2107</v>
      </c>
      <c r="B457" s="246">
        <v>0</v>
      </c>
      <c r="C457" s="246">
        <v>0</v>
      </c>
      <c r="D457" s="246">
        <v>0</v>
      </c>
      <c r="E457" s="246">
        <v>0</v>
      </c>
      <c r="F457" s="246">
        <v>0</v>
      </c>
      <c r="G457" s="246">
        <v>0</v>
      </c>
      <c r="H457" s="246">
        <v>0</v>
      </c>
      <c r="I457" s="246">
        <v>0</v>
      </c>
      <c r="J457" s="246">
        <v>0</v>
      </c>
      <c r="K457" s="246">
        <v>0</v>
      </c>
      <c r="L457" s="246">
        <v>0</v>
      </c>
      <c r="M457" s="246">
        <v>0</v>
      </c>
      <c r="N457" s="245">
        <v>0</v>
      </c>
      <c r="O457" s="246">
        <v>0</v>
      </c>
      <c r="P457" s="246">
        <v>0</v>
      </c>
      <c r="Q457" s="246">
        <v>0</v>
      </c>
      <c r="R457" s="246">
        <v>0</v>
      </c>
      <c r="S457" s="246">
        <v>0</v>
      </c>
      <c r="T457" s="246">
        <v>0</v>
      </c>
      <c r="U457" s="246">
        <v>0</v>
      </c>
      <c r="V457" s="246">
        <v>0</v>
      </c>
      <c r="W457" s="246">
        <v>0</v>
      </c>
      <c r="X457" s="246">
        <v>0</v>
      </c>
      <c r="Y457" s="246">
        <v>0</v>
      </c>
      <c r="Z457" s="246">
        <v>0</v>
      </c>
      <c r="AA457" s="245">
        <v>0</v>
      </c>
      <c r="AB457" s="246">
        <v>0</v>
      </c>
      <c r="AC457" s="246">
        <v>0</v>
      </c>
      <c r="AD457" s="246">
        <v>0</v>
      </c>
      <c r="AE457" s="246">
        <v>0</v>
      </c>
      <c r="AF457" s="246">
        <v>0</v>
      </c>
      <c r="AG457" s="246">
        <v>0</v>
      </c>
      <c r="AH457" s="246">
        <v>0</v>
      </c>
      <c r="AI457" s="246">
        <v>0</v>
      </c>
      <c r="AJ457" s="246">
        <v>0</v>
      </c>
      <c r="AK457" s="246">
        <v>0</v>
      </c>
      <c r="AL457" s="246">
        <v>0</v>
      </c>
      <c r="AM457" s="246">
        <v>0</v>
      </c>
      <c r="AN457" s="245">
        <v>0</v>
      </c>
      <c r="AO457" s="246">
        <v>0</v>
      </c>
      <c r="AP457" s="246">
        <v>0</v>
      </c>
      <c r="AQ457" s="246">
        <v>0</v>
      </c>
      <c r="AR457" s="246">
        <v>0</v>
      </c>
      <c r="AS457" s="246">
        <v>0</v>
      </c>
      <c r="AT457" s="246">
        <v>0</v>
      </c>
      <c r="AU457" s="246">
        <v>0</v>
      </c>
      <c r="AV457" s="246">
        <v>0</v>
      </c>
      <c r="AW457" s="246">
        <v>0</v>
      </c>
      <c r="AX457" s="246">
        <v>0</v>
      </c>
      <c r="AY457" s="246">
        <v>0</v>
      </c>
      <c r="AZ457" s="246">
        <v>0</v>
      </c>
      <c r="BA457" s="245">
        <v>0</v>
      </c>
    </row>
    <row r="458" spans="1:53" ht="15">
      <c r="A458" s="253" t="s">
        <v>2108</v>
      </c>
      <c r="B458" s="246">
        <v>0</v>
      </c>
      <c r="C458" s="246">
        <v>0</v>
      </c>
      <c r="D458" s="246">
        <v>0</v>
      </c>
      <c r="E458" s="246">
        <v>0</v>
      </c>
      <c r="F458" s="246">
        <v>0</v>
      </c>
      <c r="G458" s="246">
        <v>0</v>
      </c>
      <c r="H458" s="246">
        <v>0</v>
      </c>
      <c r="I458" s="246">
        <v>0</v>
      </c>
      <c r="J458" s="246">
        <v>0</v>
      </c>
      <c r="K458" s="246">
        <v>0</v>
      </c>
      <c r="L458" s="246">
        <v>0</v>
      </c>
      <c r="M458" s="246">
        <v>0</v>
      </c>
      <c r="N458" s="245">
        <v>0</v>
      </c>
      <c r="O458" s="246">
        <v>0</v>
      </c>
      <c r="P458" s="246">
        <v>0</v>
      </c>
      <c r="Q458" s="246">
        <v>0</v>
      </c>
      <c r="R458" s="246">
        <v>0</v>
      </c>
      <c r="S458" s="246">
        <v>0</v>
      </c>
      <c r="T458" s="246">
        <v>0</v>
      </c>
      <c r="U458" s="246">
        <v>0</v>
      </c>
      <c r="V458" s="246">
        <v>0</v>
      </c>
      <c r="W458" s="246">
        <v>0</v>
      </c>
      <c r="X458" s="246">
        <v>0</v>
      </c>
      <c r="Y458" s="246">
        <v>0</v>
      </c>
      <c r="Z458" s="246">
        <v>0</v>
      </c>
      <c r="AA458" s="245">
        <v>0</v>
      </c>
      <c r="AB458" s="246">
        <v>0</v>
      </c>
      <c r="AC458" s="246">
        <v>0</v>
      </c>
      <c r="AD458" s="246">
        <v>0</v>
      </c>
      <c r="AE458" s="246">
        <v>0</v>
      </c>
      <c r="AF458" s="246">
        <v>0</v>
      </c>
      <c r="AG458" s="246">
        <v>0</v>
      </c>
      <c r="AH458" s="246">
        <v>0</v>
      </c>
      <c r="AI458" s="246">
        <v>0</v>
      </c>
      <c r="AJ458" s="246">
        <v>0</v>
      </c>
      <c r="AK458" s="246">
        <v>0</v>
      </c>
      <c r="AL458" s="246">
        <v>0</v>
      </c>
      <c r="AM458" s="246">
        <v>0</v>
      </c>
      <c r="AN458" s="245">
        <v>0</v>
      </c>
      <c r="AO458" s="246">
        <v>0</v>
      </c>
      <c r="AP458" s="246">
        <v>0</v>
      </c>
      <c r="AQ458" s="246">
        <v>0</v>
      </c>
      <c r="AR458" s="246">
        <v>0</v>
      </c>
      <c r="AS458" s="246">
        <v>0</v>
      </c>
      <c r="AT458" s="246">
        <v>0</v>
      </c>
      <c r="AU458" s="246">
        <v>0</v>
      </c>
      <c r="AV458" s="246">
        <v>0</v>
      </c>
      <c r="AW458" s="246">
        <v>0</v>
      </c>
      <c r="AX458" s="246">
        <v>0</v>
      </c>
      <c r="AY458" s="246">
        <v>0</v>
      </c>
      <c r="AZ458" s="246">
        <v>0</v>
      </c>
      <c r="BA458" s="245">
        <v>0</v>
      </c>
    </row>
    <row r="459" spans="1:53" ht="15">
      <c r="A459" s="253" t="s">
        <v>2109</v>
      </c>
      <c r="B459" s="246">
        <v>0</v>
      </c>
      <c r="C459" s="246">
        <v>0</v>
      </c>
      <c r="D459" s="246">
        <v>0</v>
      </c>
      <c r="E459" s="246">
        <v>0</v>
      </c>
      <c r="F459" s="246">
        <v>0</v>
      </c>
      <c r="G459" s="246">
        <v>0</v>
      </c>
      <c r="H459" s="246">
        <v>0</v>
      </c>
      <c r="I459" s="246">
        <v>0</v>
      </c>
      <c r="J459" s="246">
        <v>0</v>
      </c>
      <c r="K459" s="246">
        <v>0</v>
      </c>
      <c r="L459" s="246">
        <v>0</v>
      </c>
      <c r="M459" s="246">
        <v>0</v>
      </c>
      <c r="N459" s="245">
        <v>0</v>
      </c>
      <c r="O459" s="246">
        <v>0</v>
      </c>
      <c r="P459" s="246">
        <v>0</v>
      </c>
      <c r="Q459" s="246">
        <v>0</v>
      </c>
      <c r="R459" s="246">
        <v>0</v>
      </c>
      <c r="S459" s="246">
        <v>0</v>
      </c>
      <c r="T459" s="246">
        <v>0</v>
      </c>
      <c r="U459" s="246">
        <v>0</v>
      </c>
      <c r="V459" s="246">
        <v>0</v>
      </c>
      <c r="W459" s="246">
        <v>0</v>
      </c>
      <c r="X459" s="246">
        <v>0</v>
      </c>
      <c r="Y459" s="246">
        <v>0</v>
      </c>
      <c r="Z459" s="246">
        <v>0</v>
      </c>
      <c r="AA459" s="245">
        <v>0</v>
      </c>
      <c r="AB459" s="246">
        <v>0</v>
      </c>
      <c r="AC459" s="246">
        <v>0</v>
      </c>
      <c r="AD459" s="246">
        <v>0</v>
      </c>
      <c r="AE459" s="246">
        <v>0</v>
      </c>
      <c r="AF459" s="246">
        <v>0</v>
      </c>
      <c r="AG459" s="246">
        <v>0</v>
      </c>
      <c r="AH459" s="246">
        <v>0</v>
      </c>
      <c r="AI459" s="246">
        <v>0</v>
      </c>
      <c r="AJ459" s="246">
        <v>0</v>
      </c>
      <c r="AK459" s="246">
        <v>0</v>
      </c>
      <c r="AL459" s="246">
        <v>0</v>
      </c>
      <c r="AM459" s="246">
        <v>0</v>
      </c>
      <c r="AN459" s="245">
        <v>0</v>
      </c>
      <c r="AO459" s="246">
        <v>0</v>
      </c>
      <c r="AP459" s="246">
        <v>0</v>
      </c>
      <c r="AQ459" s="246">
        <v>0</v>
      </c>
      <c r="AR459" s="246">
        <v>0</v>
      </c>
      <c r="AS459" s="246">
        <v>0</v>
      </c>
      <c r="AT459" s="246">
        <v>0</v>
      </c>
      <c r="AU459" s="246">
        <v>0</v>
      </c>
      <c r="AV459" s="246">
        <v>0</v>
      </c>
      <c r="AW459" s="246">
        <v>0</v>
      </c>
      <c r="AX459" s="246">
        <v>0</v>
      </c>
      <c r="AY459" s="246">
        <v>0</v>
      </c>
      <c r="AZ459" s="246">
        <v>0</v>
      </c>
      <c r="BA459" s="245">
        <v>0</v>
      </c>
    </row>
    <row r="460" spans="1:53" ht="15">
      <c r="A460" s="253" t="s">
        <v>2110</v>
      </c>
      <c r="B460" s="246">
        <v>0</v>
      </c>
      <c r="C460" s="246">
        <v>0</v>
      </c>
      <c r="D460" s="246">
        <v>0</v>
      </c>
      <c r="E460" s="246">
        <v>0</v>
      </c>
      <c r="F460" s="246">
        <v>0</v>
      </c>
      <c r="G460" s="246">
        <v>0</v>
      </c>
      <c r="H460" s="246">
        <v>0</v>
      </c>
      <c r="I460" s="246">
        <v>0</v>
      </c>
      <c r="J460" s="246">
        <v>0</v>
      </c>
      <c r="K460" s="246">
        <v>0</v>
      </c>
      <c r="L460" s="246">
        <v>0</v>
      </c>
      <c r="M460" s="246">
        <v>0</v>
      </c>
      <c r="N460" s="245">
        <v>0</v>
      </c>
      <c r="O460" s="246">
        <v>0</v>
      </c>
      <c r="P460" s="246">
        <v>0</v>
      </c>
      <c r="Q460" s="246">
        <v>0</v>
      </c>
      <c r="R460" s="246">
        <v>0</v>
      </c>
      <c r="S460" s="246">
        <v>0</v>
      </c>
      <c r="T460" s="246">
        <v>0</v>
      </c>
      <c r="U460" s="246">
        <v>0</v>
      </c>
      <c r="V460" s="246">
        <v>0</v>
      </c>
      <c r="W460" s="246">
        <v>0</v>
      </c>
      <c r="X460" s="246">
        <v>0</v>
      </c>
      <c r="Y460" s="246">
        <v>0</v>
      </c>
      <c r="Z460" s="246">
        <v>0</v>
      </c>
      <c r="AA460" s="245">
        <v>0</v>
      </c>
      <c r="AB460" s="246">
        <v>0</v>
      </c>
      <c r="AC460" s="246">
        <v>0</v>
      </c>
      <c r="AD460" s="246">
        <v>0</v>
      </c>
      <c r="AE460" s="246">
        <v>0</v>
      </c>
      <c r="AF460" s="246">
        <v>0</v>
      </c>
      <c r="AG460" s="246">
        <v>0</v>
      </c>
      <c r="AH460" s="246">
        <v>0</v>
      </c>
      <c r="AI460" s="246">
        <v>0</v>
      </c>
      <c r="AJ460" s="246">
        <v>0</v>
      </c>
      <c r="AK460" s="246">
        <v>0</v>
      </c>
      <c r="AL460" s="246">
        <v>0</v>
      </c>
      <c r="AM460" s="246">
        <v>0</v>
      </c>
      <c r="AN460" s="245">
        <v>0</v>
      </c>
      <c r="AO460" s="246">
        <v>0</v>
      </c>
      <c r="AP460" s="246">
        <v>0</v>
      </c>
      <c r="AQ460" s="246">
        <v>0</v>
      </c>
      <c r="AR460" s="246">
        <v>0</v>
      </c>
      <c r="AS460" s="246">
        <v>0</v>
      </c>
      <c r="AT460" s="246">
        <v>0</v>
      </c>
      <c r="AU460" s="246">
        <v>0</v>
      </c>
      <c r="AV460" s="246">
        <v>0</v>
      </c>
      <c r="AW460" s="246">
        <v>0</v>
      </c>
      <c r="AX460" s="246">
        <v>0</v>
      </c>
      <c r="AY460" s="246">
        <v>0</v>
      </c>
      <c r="AZ460" s="246">
        <v>0</v>
      </c>
      <c r="BA460" s="245">
        <v>0</v>
      </c>
    </row>
    <row r="461" spans="1:53" ht="15">
      <c r="A461" s="253" t="s">
        <v>2111</v>
      </c>
      <c r="B461" s="246">
        <v>0</v>
      </c>
      <c r="C461" s="246">
        <v>0</v>
      </c>
      <c r="D461" s="246">
        <v>0</v>
      </c>
      <c r="E461" s="246">
        <v>0</v>
      </c>
      <c r="F461" s="246">
        <v>0</v>
      </c>
      <c r="G461" s="246">
        <v>0</v>
      </c>
      <c r="H461" s="246">
        <v>0</v>
      </c>
      <c r="I461" s="246">
        <v>0</v>
      </c>
      <c r="J461" s="246">
        <v>0</v>
      </c>
      <c r="K461" s="246">
        <v>0</v>
      </c>
      <c r="L461" s="246">
        <v>0</v>
      </c>
      <c r="M461" s="246">
        <v>0</v>
      </c>
      <c r="N461" s="245">
        <v>0</v>
      </c>
      <c r="O461" s="246">
        <v>0</v>
      </c>
      <c r="P461" s="246">
        <v>0</v>
      </c>
      <c r="Q461" s="246">
        <v>0</v>
      </c>
      <c r="R461" s="246">
        <v>0</v>
      </c>
      <c r="S461" s="246">
        <v>0</v>
      </c>
      <c r="T461" s="246">
        <v>0</v>
      </c>
      <c r="U461" s="246">
        <v>0</v>
      </c>
      <c r="V461" s="246">
        <v>0</v>
      </c>
      <c r="W461" s="246">
        <v>0</v>
      </c>
      <c r="X461" s="246">
        <v>0</v>
      </c>
      <c r="Y461" s="246">
        <v>0</v>
      </c>
      <c r="Z461" s="246">
        <v>0</v>
      </c>
      <c r="AA461" s="245">
        <v>0</v>
      </c>
      <c r="AB461" s="246">
        <v>0</v>
      </c>
      <c r="AC461" s="246">
        <v>0</v>
      </c>
      <c r="AD461" s="246">
        <v>0</v>
      </c>
      <c r="AE461" s="246">
        <v>0</v>
      </c>
      <c r="AF461" s="246">
        <v>0</v>
      </c>
      <c r="AG461" s="246">
        <v>0</v>
      </c>
      <c r="AH461" s="246">
        <v>0</v>
      </c>
      <c r="AI461" s="246">
        <v>0</v>
      </c>
      <c r="AJ461" s="246">
        <v>0</v>
      </c>
      <c r="AK461" s="246">
        <v>0</v>
      </c>
      <c r="AL461" s="246">
        <v>0</v>
      </c>
      <c r="AM461" s="246">
        <v>0</v>
      </c>
      <c r="AN461" s="245">
        <v>0</v>
      </c>
      <c r="AO461" s="246">
        <v>0</v>
      </c>
      <c r="AP461" s="246">
        <v>0</v>
      </c>
      <c r="AQ461" s="246">
        <v>0</v>
      </c>
      <c r="AR461" s="246">
        <v>0</v>
      </c>
      <c r="AS461" s="246">
        <v>0</v>
      </c>
      <c r="AT461" s="246">
        <v>0</v>
      </c>
      <c r="AU461" s="246">
        <v>0</v>
      </c>
      <c r="AV461" s="246">
        <v>0</v>
      </c>
      <c r="AW461" s="246">
        <v>0</v>
      </c>
      <c r="AX461" s="246">
        <v>0</v>
      </c>
      <c r="AY461" s="246">
        <v>0</v>
      </c>
      <c r="AZ461" s="246">
        <v>0</v>
      </c>
      <c r="BA461" s="245">
        <v>0</v>
      </c>
    </row>
    <row r="462" spans="1:53" ht="15">
      <c r="A462" s="253" t="s">
        <v>2112</v>
      </c>
      <c r="B462" s="246">
        <v>0</v>
      </c>
      <c r="C462" s="246">
        <v>0</v>
      </c>
      <c r="D462" s="246">
        <v>0</v>
      </c>
      <c r="E462" s="246">
        <v>0</v>
      </c>
      <c r="F462" s="246">
        <v>0</v>
      </c>
      <c r="G462" s="246">
        <v>0</v>
      </c>
      <c r="H462" s="246">
        <v>0</v>
      </c>
      <c r="I462" s="246">
        <v>0</v>
      </c>
      <c r="J462" s="246">
        <v>0</v>
      </c>
      <c r="K462" s="246">
        <v>0</v>
      </c>
      <c r="L462" s="246">
        <v>0</v>
      </c>
      <c r="M462" s="246">
        <v>0</v>
      </c>
      <c r="N462" s="245">
        <v>0</v>
      </c>
      <c r="O462" s="246">
        <v>0</v>
      </c>
      <c r="P462" s="246">
        <v>0</v>
      </c>
      <c r="Q462" s="246">
        <v>0</v>
      </c>
      <c r="R462" s="246">
        <v>0</v>
      </c>
      <c r="S462" s="246">
        <v>0</v>
      </c>
      <c r="T462" s="246">
        <v>0</v>
      </c>
      <c r="U462" s="246">
        <v>0</v>
      </c>
      <c r="V462" s="246">
        <v>0</v>
      </c>
      <c r="W462" s="246">
        <v>0</v>
      </c>
      <c r="X462" s="246">
        <v>0</v>
      </c>
      <c r="Y462" s="246">
        <v>0</v>
      </c>
      <c r="Z462" s="246">
        <v>0</v>
      </c>
      <c r="AA462" s="245">
        <v>0</v>
      </c>
      <c r="AB462" s="246">
        <v>0</v>
      </c>
      <c r="AC462" s="246">
        <v>0</v>
      </c>
      <c r="AD462" s="246">
        <v>0</v>
      </c>
      <c r="AE462" s="246">
        <v>0</v>
      </c>
      <c r="AF462" s="246">
        <v>0</v>
      </c>
      <c r="AG462" s="246">
        <v>0</v>
      </c>
      <c r="AH462" s="246">
        <v>0</v>
      </c>
      <c r="AI462" s="246">
        <v>0</v>
      </c>
      <c r="AJ462" s="246">
        <v>0</v>
      </c>
      <c r="AK462" s="246">
        <v>0</v>
      </c>
      <c r="AL462" s="246">
        <v>0</v>
      </c>
      <c r="AM462" s="246">
        <v>0</v>
      </c>
      <c r="AN462" s="245">
        <v>0</v>
      </c>
      <c r="AO462" s="246">
        <v>0</v>
      </c>
      <c r="AP462" s="246">
        <v>0</v>
      </c>
      <c r="AQ462" s="246">
        <v>0</v>
      </c>
      <c r="AR462" s="246">
        <v>0</v>
      </c>
      <c r="AS462" s="246">
        <v>0</v>
      </c>
      <c r="AT462" s="246">
        <v>0</v>
      </c>
      <c r="AU462" s="246">
        <v>0</v>
      </c>
      <c r="AV462" s="246">
        <v>0</v>
      </c>
      <c r="AW462" s="246">
        <v>0</v>
      </c>
      <c r="AX462" s="246">
        <v>0</v>
      </c>
      <c r="AY462" s="246">
        <v>0</v>
      </c>
      <c r="AZ462" s="246">
        <v>0</v>
      </c>
      <c r="BA462" s="245">
        <v>0</v>
      </c>
    </row>
    <row r="463" spans="1:53" ht="15">
      <c r="A463" s="253" t="s">
        <v>2113</v>
      </c>
      <c r="B463" s="246">
        <v>21028.5</v>
      </c>
      <c r="C463" s="246">
        <v>21028.5</v>
      </c>
      <c r="D463" s="246">
        <v>21028.5</v>
      </c>
      <c r="E463" s="246">
        <v>21028.5</v>
      </c>
      <c r="F463" s="246">
        <v>21027.5</v>
      </c>
      <c r="G463" s="246">
        <v>21277.5</v>
      </c>
      <c r="H463" s="246">
        <v>21027.5</v>
      </c>
      <c r="I463" s="246">
        <v>21027.5</v>
      </c>
      <c r="J463" s="246">
        <v>21007.5</v>
      </c>
      <c r="K463" s="246">
        <v>21007.5</v>
      </c>
      <c r="L463" s="246">
        <v>21007.5</v>
      </c>
      <c r="M463" s="246">
        <v>21257.5</v>
      </c>
      <c r="N463" s="245">
        <v>252754</v>
      </c>
      <c r="O463" s="246">
        <v>5374.6700201220001</v>
      </c>
      <c r="P463" s="246">
        <v>1374.6700201220001</v>
      </c>
      <c r="Q463" s="246">
        <v>1474.6700201220001</v>
      </c>
      <c r="R463" s="246">
        <v>1374.6700201220001</v>
      </c>
      <c r="S463" s="246">
        <v>1374.6700201220001</v>
      </c>
      <c r="T463" s="246">
        <v>1374.6700201220001</v>
      </c>
      <c r="U463" s="246">
        <v>1474.6700201220001</v>
      </c>
      <c r="V463" s="246">
        <v>1374.6700201220001</v>
      </c>
      <c r="W463" s="246">
        <v>1374.6700201220001</v>
      </c>
      <c r="X463" s="246">
        <v>1474.6700201220001</v>
      </c>
      <c r="Y463" s="246">
        <v>1374.6700201220001</v>
      </c>
      <c r="Z463" s="246">
        <v>1378.6700201220001</v>
      </c>
      <c r="AA463" s="245">
        <v>20800.040241464001</v>
      </c>
      <c r="AB463" s="246">
        <v>2064.67</v>
      </c>
      <c r="AC463" s="246">
        <v>2064.67</v>
      </c>
      <c r="AD463" s="246">
        <v>3464.67</v>
      </c>
      <c r="AE463" s="246">
        <v>2964.67</v>
      </c>
      <c r="AF463" s="246">
        <v>2791.67</v>
      </c>
      <c r="AG463" s="246">
        <v>2064.67</v>
      </c>
      <c r="AH463" s="246">
        <v>2064.67</v>
      </c>
      <c r="AI463" s="246">
        <v>2064.67</v>
      </c>
      <c r="AJ463" s="246">
        <v>2064.67</v>
      </c>
      <c r="AK463" s="246">
        <v>2064.67</v>
      </c>
      <c r="AL463" s="246">
        <v>2064.67</v>
      </c>
      <c r="AM463" s="246">
        <v>2458.67</v>
      </c>
      <c r="AN463" s="245">
        <v>28197.040000000001</v>
      </c>
      <c r="AO463" s="246">
        <v>791</v>
      </c>
      <c r="AP463" s="246">
        <v>666</v>
      </c>
      <c r="AQ463" s="246">
        <v>666</v>
      </c>
      <c r="AR463" s="246">
        <v>791</v>
      </c>
      <c r="AS463" s="246">
        <v>666</v>
      </c>
      <c r="AT463" s="246">
        <v>666</v>
      </c>
      <c r="AU463" s="246">
        <v>791</v>
      </c>
      <c r="AV463" s="246">
        <v>666</v>
      </c>
      <c r="AW463" s="246">
        <v>666</v>
      </c>
      <c r="AX463" s="246">
        <v>791</v>
      </c>
      <c r="AY463" s="246">
        <v>666</v>
      </c>
      <c r="AZ463" s="246">
        <v>664</v>
      </c>
      <c r="BA463" s="245">
        <v>8490</v>
      </c>
    </row>
    <row r="464" spans="1:53" ht="15">
      <c r="A464" s="253" t="s">
        <v>2114</v>
      </c>
      <c r="B464" s="246">
        <v>0</v>
      </c>
      <c r="C464" s="246">
        <v>0</v>
      </c>
      <c r="D464" s="246">
        <v>0</v>
      </c>
      <c r="E464" s="246">
        <v>0</v>
      </c>
      <c r="F464" s="246">
        <v>0</v>
      </c>
      <c r="G464" s="246">
        <v>0</v>
      </c>
      <c r="H464" s="246">
        <v>0</v>
      </c>
      <c r="I464" s="246">
        <v>0</v>
      </c>
      <c r="J464" s="246">
        <v>0</v>
      </c>
      <c r="K464" s="246">
        <v>0</v>
      </c>
      <c r="L464" s="246">
        <v>0</v>
      </c>
      <c r="M464" s="246">
        <v>0</v>
      </c>
      <c r="N464" s="245">
        <v>0</v>
      </c>
      <c r="O464" s="246">
        <v>0</v>
      </c>
      <c r="P464" s="246">
        <v>0</v>
      </c>
      <c r="Q464" s="246">
        <v>0</v>
      </c>
      <c r="R464" s="246">
        <v>0</v>
      </c>
      <c r="S464" s="246">
        <v>0</v>
      </c>
      <c r="T464" s="246">
        <v>0</v>
      </c>
      <c r="U464" s="246">
        <v>0</v>
      </c>
      <c r="V464" s="246">
        <v>0</v>
      </c>
      <c r="W464" s="246">
        <v>0</v>
      </c>
      <c r="X464" s="246">
        <v>0</v>
      </c>
      <c r="Y464" s="246">
        <v>0</v>
      </c>
      <c r="Z464" s="246">
        <v>0</v>
      </c>
      <c r="AA464" s="245">
        <v>0</v>
      </c>
      <c r="AB464" s="246">
        <v>0</v>
      </c>
      <c r="AC464" s="246">
        <v>0</v>
      </c>
      <c r="AD464" s="246">
        <v>0</v>
      </c>
      <c r="AE464" s="246">
        <v>0</v>
      </c>
      <c r="AF464" s="246">
        <v>0</v>
      </c>
      <c r="AG464" s="246">
        <v>0</v>
      </c>
      <c r="AH464" s="246">
        <v>0</v>
      </c>
      <c r="AI464" s="246">
        <v>0</v>
      </c>
      <c r="AJ464" s="246">
        <v>0</v>
      </c>
      <c r="AK464" s="246">
        <v>0</v>
      </c>
      <c r="AL464" s="246">
        <v>0</v>
      </c>
      <c r="AM464" s="246">
        <v>0</v>
      </c>
      <c r="AN464" s="245">
        <v>0</v>
      </c>
      <c r="AO464" s="246">
        <v>0</v>
      </c>
      <c r="AP464" s="246">
        <v>0</v>
      </c>
      <c r="AQ464" s="246">
        <v>0</v>
      </c>
      <c r="AR464" s="246">
        <v>0</v>
      </c>
      <c r="AS464" s="246">
        <v>0</v>
      </c>
      <c r="AT464" s="246">
        <v>0</v>
      </c>
      <c r="AU464" s="246">
        <v>0</v>
      </c>
      <c r="AV464" s="246">
        <v>0</v>
      </c>
      <c r="AW464" s="246">
        <v>0</v>
      </c>
      <c r="AX464" s="246">
        <v>0</v>
      </c>
      <c r="AY464" s="246">
        <v>0</v>
      </c>
      <c r="AZ464" s="246">
        <v>0</v>
      </c>
      <c r="BA464" s="245">
        <v>0</v>
      </c>
    </row>
    <row r="465" spans="1:53" ht="15">
      <c r="A465" s="253" t="s">
        <v>2115</v>
      </c>
      <c r="B465" s="246">
        <v>0</v>
      </c>
      <c r="C465" s="246">
        <v>0</v>
      </c>
      <c r="D465" s="246">
        <v>0</v>
      </c>
      <c r="E465" s="246">
        <v>0</v>
      </c>
      <c r="F465" s="246">
        <v>0</v>
      </c>
      <c r="G465" s="246">
        <v>0</v>
      </c>
      <c r="H465" s="246">
        <v>0</v>
      </c>
      <c r="I465" s="246">
        <v>0</v>
      </c>
      <c r="J465" s="246">
        <v>0</v>
      </c>
      <c r="K465" s="246">
        <v>0</v>
      </c>
      <c r="L465" s="246">
        <v>0</v>
      </c>
      <c r="M465" s="246">
        <v>0</v>
      </c>
      <c r="N465" s="245">
        <v>0</v>
      </c>
      <c r="O465" s="246">
        <v>0</v>
      </c>
      <c r="P465" s="246">
        <v>0</v>
      </c>
      <c r="Q465" s="246">
        <v>0</v>
      </c>
      <c r="R465" s="246">
        <v>0</v>
      </c>
      <c r="S465" s="246">
        <v>0</v>
      </c>
      <c r="T465" s="246">
        <v>0</v>
      </c>
      <c r="U465" s="246">
        <v>0</v>
      </c>
      <c r="V465" s="246">
        <v>0</v>
      </c>
      <c r="W465" s="246">
        <v>0</v>
      </c>
      <c r="X465" s="246">
        <v>0</v>
      </c>
      <c r="Y465" s="246">
        <v>0</v>
      </c>
      <c r="Z465" s="246">
        <v>0</v>
      </c>
      <c r="AA465" s="245">
        <v>0</v>
      </c>
      <c r="AB465" s="246">
        <v>0</v>
      </c>
      <c r="AC465" s="246">
        <v>0</v>
      </c>
      <c r="AD465" s="246">
        <v>0</v>
      </c>
      <c r="AE465" s="246">
        <v>0</v>
      </c>
      <c r="AF465" s="246">
        <v>0</v>
      </c>
      <c r="AG465" s="246">
        <v>0</v>
      </c>
      <c r="AH465" s="246">
        <v>0</v>
      </c>
      <c r="AI465" s="246">
        <v>0</v>
      </c>
      <c r="AJ465" s="246">
        <v>0</v>
      </c>
      <c r="AK465" s="246">
        <v>0</v>
      </c>
      <c r="AL465" s="246">
        <v>0</v>
      </c>
      <c r="AM465" s="246">
        <v>0</v>
      </c>
      <c r="AN465" s="245">
        <v>0</v>
      </c>
      <c r="AO465" s="246">
        <v>0</v>
      </c>
      <c r="AP465" s="246">
        <v>0</v>
      </c>
      <c r="AQ465" s="246">
        <v>0</v>
      </c>
      <c r="AR465" s="246">
        <v>0</v>
      </c>
      <c r="AS465" s="246">
        <v>0</v>
      </c>
      <c r="AT465" s="246">
        <v>0</v>
      </c>
      <c r="AU465" s="246">
        <v>0</v>
      </c>
      <c r="AV465" s="246">
        <v>0</v>
      </c>
      <c r="AW465" s="246">
        <v>0</v>
      </c>
      <c r="AX465" s="246">
        <v>0</v>
      </c>
      <c r="AY465" s="246">
        <v>0</v>
      </c>
      <c r="AZ465" s="246">
        <v>0</v>
      </c>
      <c r="BA465" s="245">
        <v>0</v>
      </c>
    </row>
    <row r="466" spans="1:53" ht="15">
      <c r="A466" s="253" t="s">
        <v>2116</v>
      </c>
      <c r="B466" s="246">
        <v>0</v>
      </c>
      <c r="C466" s="246">
        <v>0</v>
      </c>
      <c r="D466" s="246">
        <v>0</v>
      </c>
      <c r="E466" s="246">
        <v>0</v>
      </c>
      <c r="F466" s="246">
        <v>0</v>
      </c>
      <c r="G466" s="246">
        <v>0</v>
      </c>
      <c r="H466" s="246">
        <v>0</v>
      </c>
      <c r="I466" s="246">
        <v>0</v>
      </c>
      <c r="J466" s="246">
        <v>0</v>
      </c>
      <c r="K466" s="246">
        <v>0</v>
      </c>
      <c r="L466" s="246">
        <v>0</v>
      </c>
      <c r="M466" s="246">
        <v>0</v>
      </c>
      <c r="N466" s="245">
        <v>0</v>
      </c>
      <c r="O466" s="246">
        <v>0</v>
      </c>
      <c r="P466" s="246">
        <v>0</v>
      </c>
      <c r="Q466" s="246">
        <v>0</v>
      </c>
      <c r="R466" s="246">
        <v>0</v>
      </c>
      <c r="S466" s="246">
        <v>0</v>
      </c>
      <c r="T466" s="246">
        <v>0</v>
      </c>
      <c r="U466" s="246">
        <v>0</v>
      </c>
      <c r="V466" s="246">
        <v>0</v>
      </c>
      <c r="W466" s="246">
        <v>0</v>
      </c>
      <c r="X466" s="246">
        <v>0</v>
      </c>
      <c r="Y466" s="246">
        <v>0</v>
      </c>
      <c r="Z466" s="246">
        <v>0</v>
      </c>
      <c r="AA466" s="245">
        <v>0</v>
      </c>
      <c r="AB466" s="246">
        <v>0</v>
      </c>
      <c r="AC466" s="246">
        <v>0</v>
      </c>
      <c r="AD466" s="246">
        <v>0</v>
      </c>
      <c r="AE466" s="246">
        <v>0</v>
      </c>
      <c r="AF466" s="246">
        <v>0</v>
      </c>
      <c r="AG466" s="246">
        <v>0</v>
      </c>
      <c r="AH466" s="246">
        <v>0</v>
      </c>
      <c r="AI466" s="246">
        <v>0</v>
      </c>
      <c r="AJ466" s="246">
        <v>0</v>
      </c>
      <c r="AK466" s="246">
        <v>0</v>
      </c>
      <c r="AL466" s="246">
        <v>0</v>
      </c>
      <c r="AM466" s="246">
        <v>0</v>
      </c>
      <c r="AN466" s="245">
        <v>0</v>
      </c>
      <c r="AO466" s="246">
        <v>0</v>
      </c>
      <c r="AP466" s="246">
        <v>0</v>
      </c>
      <c r="AQ466" s="246">
        <v>0</v>
      </c>
      <c r="AR466" s="246">
        <v>0</v>
      </c>
      <c r="AS466" s="246">
        <v>0</v>
      </c>
      <c r="AT466" s="246">
        <v>0</v>
      </c>
      <c r="AU466" s="246">
        <v>0</v>
      </c>
      <c r="AV466" s="246">
        <v>0</v>
      </c>
      <c r="AW466" s="246">
        <v>0</v>
      </c>
      <c r="AX466" s="246">
        <v>0</v>
      </c>
      <c r="AY466" s="246">
        <v>0</v>
      </c>
      <c r="AZ466" s="246">
        <v>0</v>
      </c>
      <c r="BA466" s="245">
        <v>0</v>
      </c>
    </row>
    <row r="467" spans="1:53" ht="15">
      <c r="A467" s="253" t="s">
        <v>2117</v>
      </c>
      <c r="B467" s="246">
        <v>0</v>
      </c>
      <c r="C467" s="246">
        <v>0</v>
      </c>
      <c r="D467" s="246">
        <v>0</v>
      </c>
      <c r="E467" s="246">
        <v>0</v>
      </c>
      <c r="F467" s="246">
        <v>0</v>
      </c>
      <c r="G467" s="246">
        <v>0</v>
      </c>
      <c r="H467" s="246">
        <v>0</v>
      </c>
      <c r="I467" s="246">
        <v>0</v>
      </c>
      <c r="J467" s="246">
        <v>0</v>
      </c>
      <c r="K467" s="246">
        <v>0</v>
      </c>
      <c r="L467" s="246">
        <v>0</v>
      </c>
      <c r="M467" s="246">
        <v>0</v>
      </c>
      <c r="N467" s="245">
        <v>0</v>
      </c>
      <c r="O467" s="246">
        <v>0</v>
      </c>
      <c r="P467" s="246">
        <v>0</v>
      </c>
      <c r="Q467" s="246">
        <v>0</v>
      </c>
      <c r="R467" s="246">
        <v>0</v>
      </c>
      <c r="S467" s="246">
        <v>0</v>
      </c>
      <c r="T467" s="246">
        <v>0</v>
      </c>
      <c r="U467" s="246">
        <v>0</v>
      </c>
      <c r="V467" s="246">
        <v>0</v>
      </c>
      <c r="W467" s="246">
        <v>0</v>
      </c>
      <c r="X467" s="246">
        <v>0</v>
      </c>
      <c r="Y467" s="246">
        <v>0</v>
      </c>
      <c r="Z467" s="246">
        <v>0</v>
      </c>
      <c r="AA467" s="245">
        <v>0</v>
      </c>
      <c r="AB467" s="246">
        <v>0</v>
      </c>
      <c r="AC467" s="246">
        <v>0</v>
      </c>
      <c r="AD467" s="246">
        <v>0</v>
      </c>
      <c r="AE467" s="246">
        <v>0</v>
      </c>
      <c r="AF467" s="246">
        <v>0</v>
      </c>
      <c r="AG467" s="246">
        <v>0</v>
      </c>
      <c r="AH467" s="246">
        <v>0</v>
      </c>
      <c r="AI467" s="246">
        <v>0</v>
      </c>
      <c r="AJ467" s="246">
        <v>0</v>
      </c>
      <c r="AK467" s="246">
        <v>0</v>
      </c>
      <c r="AL467" s="246">
        <v>0</v>
      </c>
      <c r="AM467" s="246">
        <v>0</v>
      </c>
      <c r="AN467" s="245">
        <v>0</v>
      </c>
      <c r="AO467" s="246">
        <v>0</v>
      </c>
      <c r="AP467" s="246">
        <v>0</v>
      </c>
      <c r="AQ467" s="246">
        <v>0</v>
      </c>
      <c r="AR467" s="246">
        <v>0</v>
      </c>
      <c r="AS467" s="246">
        <v>0</v>
      </c>
      <c r="AT467" s="246">
        <v>0</v>
      </c>
      <c r="AU467" s="246">
        <v>0</v>
      </c>
      <c r="AV467" s="246">
        <v>0</v>
      </c>
      <c r="AW467" s="246">
        <v>0</v>
      </c>
      <c r="AX467" s="246">
        <v>0</v>
      </c>
      <c r="AY467" s="246">
        <v>0</v>
      </c>
      <c r="AZ467" s="246">
        <v>0</v>
      </c>
      <c r="BA467" s="245">
        <v>0</v>
      </c>
    </row>
    <row r="468" spans="1:53" ht="15">
      <c r="A468" s="253" t="s">
        <v>2118</v>
      </c>
      <c r="B468" s="246">
        <v>0</v>
      </c>
      <c r="C468" s="246">
        <v>0</v>
      </c>
      <c r="D468" s="246">
        <v>0</v>
      </c>
      <c r="E468" s="246">
        <v>0</v>
      </c>
      <c r="F468" s="246">
        <v>0</v>
      </c>
      <c r="G468" s="246">
        <v>0</v>
      </c>
      <c r="H468" s="246">
        <v>0</v>
      </c>
      <c r="I468" s="246">
        <v>0</v>
      </c>
      <c r="J468" s="246">
        <v>0</v>
      </c>
      <c r="K468" s="246">
        <v>0</v>
      </c>
      <c r="L468" s="246">
        <v>0</v>
      </c>
      <c r="M468" s="246">
        <v>0</v>
      </c>
      <c r="N468" s="245">
        <v>0</v>
      </c>
      <c r="O468" s="246">
        <v>0</v>
      </c>
      <c r="P468" s="246">
        <v>0</v>
      </c>
      <c r="Q468" s="246">
        <v>0</v>
      </c>
      <c r="R468" s="246">
        <v>0</v>
      </c>
      <c r="S468" s="246">
        <v>0</v>
      </c>
      <c r="T468" s="246">
        <v>0</v>
      </c>
      <c r="U468" s="246">
        <v>0</v>
      </c>
      <c r="V468" s="246">
        <v>0</v>
      </c>
      <c r="W468" s="246">
        <v>0</v>
      </c>
      <c r="X468" s="246">
        <v>0</v>
      </c>
      <c r="Y468" s="246">
        <v>0</v>
      </c>
      <c r="Z468" s="246">
        <v>0</v>
      </c>
      <c r="AA468" s="245">
        <v>0</v>
      </c>
      <c r="AB468" s="246">
        <v>0</v>
      </c>
      <c r="AC468" s="246">
        <v>0</v>
      </c>
      <c r="AD468" s="246">
        <v>0</v>
      </c>
      <c r="AE468" s="246">
        <v>0</v>
      </c>
      <c r="AF468" s="246">
        <v>0</v>
      </c>
      <c r="AG468" s="246">
        <v>0</v>
      </c>
      <c r="AH468" s="246">
        <v>0</v>
      </c>
      <c r="AI468" s="246">
        <v>0</v>
      </c>
      <c r="AJ468" s="246">
        <v>0</v>
      </c>
      <c r="AK468" s="246">
        <v>0</v>
      </c>
      <c r="AL468" s="246">
        <v>0</v>
      </c>
      <c r="AM468" s="246">
        <v>0</v>
      </c>
      <c r="AN468" s="245">
        <v>0</v>
      </c>
      <c r="AO468" s="246">
        <v>0</v>
      </c>
      <c r="AP468" s="246">
        <v>0</v>
      </c>
      <c r="AQ468" s="246">
        <v>0</v>
      </c>
      <c r="AR468" s="246">
        <v>0</v>
      </c>
      <c r="AS468" s="246">
        <v>0</v>
      </c>
      <c r="AT468" s="246">
        <v>0</v>
      </c>
      <c r="AU468" s="246">
        <v>0</v>
      </c>
      <c r="AV468" s="246">
        <v>0</v>
      </c>
      <c r="AW468" s="246">
        <v>0</v>
      </c>
      <c r="AX468" s="246">
        <v>0</v>
      </c>
      <c r="AY468" s="246">
        <v>0</v>
      </c>
      <c r="AZ468" s="246">
        <v>0</v>
      </c>
      <c r="BA468" s="245">
        <v>0</v>
      </c>
    </row>
    <row r="469" spans="1:53" ht="15">
      <c r="A469" s="253" t="s">
        <v>2119</v>
      </c>
      <c r="B469" s="246">
        <v>0</v>
      </c>
      <c r="C469" s="246">
        <v>0</v>
      </c>
      <c r="D469" s="246">
        <v>0</v>
      </c>
      <c r="E469" s="246">
        <v>0</v>
      </c>
      <c r="F469" s="246">
        <v>0</v>
      </c>
      <c r="G469" s="246">
        <v>0</v>
      </c>
      <c r="H469" s="246">
        <v>0</v>
      </c>
      <c r="I469" s="246">
        <v>0</v>
      </c>
      <c r="J469" s="246">
        <v>0</v>
      </c>
      <c r="K469" s="246">
        <v>0</v>
      </c>
      <c r="L469" s="246">
        <v>0</v>
      </c>
      <c r="M469" s="246">
        <v>0</v>
      </c>
      <c r="N469" s="245">
        <v>0</v>
      </c>
      <c r="O469" s="246">
        <v>0</v>
      </c>
      <c r="P469" s="246">
        <v>0</v>
      </c>
      <c r="Q469" s="246">
        <v>0</v>
      </c>
      <c r="R469" s="246">
        <v>0</v>
      </c>
      <c r="S469" s="246">
        <v>0</v>
      </c>
      <c r="T469" s="246">
        <v>0</v>
      </c>
      <c r="U469" s="246">
        <v>0</v>
      </c>
      <c r="V469" s="246">
        <v>0</v>
      </c>
      <c r="W469" s="246">
        <v>0</v>
      </c>
      <c r="X469" s="246">
        <v>0</v>
      </c>
      <c r="Y469" s="246">
        <v>0</v>
      </c>
      <c r="Z469" s="246">
        <v>0</v>
      </c>
      <c r="AA469" s="245">
        <v>0</v>
      </c>
      <c r="AB469" s="246">
        <v>0</v>
      </c>
      <c r="AC469" s="246">
        <v>0</v>
      </c>
      <c r="AD469" s="246">
        <v>0</v>
      </c>
      <c r="AE469" s="246">
        <v>0</v>
      </c>
      <c r="AF469" s="246">
        <v>0</v>
      </c>
      <c r="AG469" s="246">
        <v>0</v>
      </c>
      <c r="AH469" s="246">
        <v>0</v>
      </c>
      <c r="AI469" s="246">
        <v>0</v>
      </c>
      <c r="AJ469" s="246">
        <v>0</v>
      </c>
      <c r="AK469" s="246">
        <v>0</v>
      </c>
      <c r="AL469" s="246">
        <v>0</v>
      </c>
      <c r="AM469" s="246">
        <v>0</v>
      </c>
      <c r="AN469" s="245">
        <v>0</v>
      </c>
      <c r="AO469" s="246">
        <v>0</v>
      </c>
      <c r="AP469" s="246">
        <v>0</v>
      </c>
      <c r="AQ469" s="246">
        <v>0</v>
      </c>
      <c r="AR469" s="246">
        <v>0</v>
      </c>
      <c r="AS469" s="246">
        <v>0</v>
      </c>
      <c r="AT469" s="246">
        <v>0</v>
      </c>
      <c r="AU469" s="246">
        <v>0</v>
      </c>
      <c r="AV469" s="246">
        <v>0</v>
      </c>
      <c r="AW469" s="246">
        <v>0</v>
      </c>
      <c r="AX469" s="246">
        <v>0</v>
      </c>
      <c r="AY469" s="246">
        <v>0</v>
      </c>
      <c r="AZ469" s="246">
        <v>0</v>
      </c>
      <c r="BA469" s="245">
        <v>0</v>
      </c>
    </row>
    <row r="470" spans="1:53" ht="15">
      <c r="A470" s="253" t="s">
        <v>2120</v>
      </c>
      <c r="B470" s="246">
        <v>0</v>
      </c>
      <c r="C470" s="246">
        <v>0</v>
      </c>
      <c r="D470" s="246">
        <v>0</v>
      </c>
      <c r="E470" s="246">
        <v>0</v>
      </c>
      <c r="F470" s="246">
        <v>0</v>
      </c>
      <c r="G470" s="246">
        <v>0</v>
      </c>
      <c r="H470" s="246">
        <v>0</v>
      </c>
      <c r="I470" s="246">
        <v>0</v>
      </c>
      <c r="J470" s="246">
        <v>0</v>
      </c>
      <c r="K470" s="246">
        <v>0</v>
      </c>
      <c r="L470" s="246">
        <v>0</v>
      </c>
      <c r="M470" s="246">
        <v>0</v>
      </c>
      <c r="N470" s="245">
        <v>0</v>
      </c>
      <c r="O470" s="246">
        <v>0</v>
      </c>
      <c r="P470" s="246">
        <v>0</v>
      </c>
      <c r="Q470" s="246">
        <v>0</v>
      </c>
      <c r="R470" s="246">
        <v>0</v>
      </c>
      <c r="S470" s="246">
        <v>0</v>
      </c>
      <c r="T470" s="246">
        <v>0</v>
      </c>
      <c r="U470" s="246">
        <v>0</v>
      </c>
      <c r="V470" s="246">
        <v>0</v>
      </c>
      <c r="W470" s="246">
        <v>0</v>
      </c>
      <c r="X470" s="246">
        <v>0</v>
      </c>
      <c r="Y470" s="246">
        <v>0</v>
      </c>
      <c r="Z470" s="246">
        <v>0</v>
      </c>
      <c r="AA470" s="245">
        <v>0</v>
      </c>
      <c r="AB470" s="246">
        <v>0</v>
      </c>
      <c r="AC470" s="246">
        <v>0</v>
      </c>
      <c r="AD470" s="246">
        <v>0</v>
      </c>
      <c r="AE470" s="246">
        <v>0</v>
      </c>
      <c r="AF470" s="246">
        <v>0</v>
      </c>
      <c r="AG470" s="246">
        <v>0</v>
      </c>
      <c r="AH470" s="246">
        <v>0</v>
      </c>
      <c r="AI470" s="246">
        <v>0</v>
      </c>
      <c r="AJ470" s="246">
        <v>0</v>
      </c>
      <c r="AK470" s="246">
        <v>0</v>
      </c>
      <c r="AL470" s="246">
        <v>0</v>
      </c>
      <c r="AM470" s="246">
        <v>0</v>
      </c>
      <c r="AN470" s="245">
        <v>0</v>
      </c>
      <c r="AO470" s="246">
        <v>0</v>
      </c>
      <c r="AP470" s="246">
        <v>0</v>
      </c>
      <c r="AQ470" s="246">
        <v>0</v>
      </c>
      <c r="AR470" s="246">
        <v>0</v>
      </c>
      <c r="AS470" s="246">
        <v>0</v>
      </c>
      <c r="AT470" s="246">
        <v>0</v>
      </c>
      <c r="AU470" s="246">
        <v>0</v>
      </c>
      <c r="AV470" s="246">
        <v>0</v>
      </c>
      <c r="AW470" s="246">
        <v>0</v>
      </c>
      <c r="AX470" s="246">
        <v>0</v>
      </c>
      <c r="AY470" s="246">
        <v>0</v>
      </c>
      <c r="AZ470" s="246">
        <v>0</v>
      </c>
      <c r="BA470" s="245">
        <v>0</v>
      </c>
    </row>
    <row r="471" spans="1:53" ht="15">
      <c r="A471" s="253" t="s">
        <v>2121</v>
      </c>
      <c r="B471" s="246">
        <v>0</v>
      </c>
      <c r="C471" s="246">
        <v>0</v>
      </c>
      <c r="D471" s="246">
        <v>0</v>
      </c>
      <c r="E471" s="246">
        <v>0</v>
      </c>
      <c r="F471" s="246">
        <v>0</v>
      </c>
      <c r="G471" s="246">
        <v>0</v>
      </c>
      <c r="H471" s="246">
        <v>0</v>
      </c>
      <c r="I471" s="246">
        <v>0</v>
      </c>
      <c r="J471" s="246">
        <v>0</v>
      </c>
      <c r="K471" s="246">
        <v>0</v>
      </c>
      <c r="L471" s="246">
        <v>0</v>
      </c>
      <c r="M471" s="246">
        <v>0</v>
      </c>
      <c r="N471" s="245">
        <v>0</v>
      </c>
      <c r="O471" s="246">
        <v>0</v>
      </c>
      <c r="P471" s="246">
        <v>0</v>
      </c>
      <c r="Q471" s="246">
        <v>0</v>
      </c>
      <c r="R471" s="246">
        <v>0</v>
      </c>
      <c r="S471" s="246">
        <v>0</v>
      </c>
      <c r="T471" s="246">
        <v>0</v>
      </c>
      <c r="U471" s="246">
        <v>0</v>
      </c>
      <c r="V471" s="246">
        <v>0</v>
      </c>
      <c r="W471" s="246">
        <v>0</v>
      </c>
      <c r="X471" s="246">
        <v>0</v>
      </c>
      <c r="Y471" s="246">
        <v>0</v>
      </c>
      <c r="Z471" s="246">
        <v>0</v>
      </c>
      <c r="AA471" s="245">
        <v>0</v>
      </c>
      <c r="AB471" s="246">
        <v>0</v>
      </c>
      <c r="AC471" s="246">
        <v>0</v>
      </c>
      <c r="AD471" s="246">
        <v>0</v>
      </c>
      <c r="AE471" s="246">
        <v>0</v>
      </c>
      <c r="AF471" s="246">
        <v>0</v>
      </c>
      <c r="AG471" s="246">
        <v>0</v>
      </c>
      <c r="AH471" s="246">
        <v>0</v>
      </c>
      <c r="AI471" s="246">
        <v>0</v>
      </c>
      <c r="AJ471" s="246">
        <v>0</v>
      </c>
      <c r="AK471" s="246">
        <v>0</v>
      </c>
      <c r="AL471" s="246">
        <v>0</v>
      </c>
      <c r="AM471" s="246">
        <v>0</v>
      </c>
      <c r="AN471" s="245">
        <v>0</v>
      </c>
      <c r="AO471" s="246">
        <v>0</v>
      </c>
      <c r="AP471" s="246">
        <v>0</v>
      </c>
      <c r="AQ471" s="246">
        <v>0</v>
      </c>
      <c r="AR471" s="246">
        <v>0</v>
      </c>
      <c r="AS471" s="246">
        <v>0</v>
      </c>
      <c r="AT471" s="246">
        <v>0</v>
      </c>
      <c r="AU471" s="246">
        <v>0</v>
      </c>
      <c r="AV471" s="246">
        <v>0</v>
      </c>
      <c r="AW471" s="246">
        <v>0</v>
      </c>
      <c r="AX471" s="246">
        <v>0</v>
      </c>
      <c r="AY471" s="246">
        <v>0</v>
      </c>
      <c r="AZ471" s="246">
        <v>0</v>
      </c>
      <c r="BA471" s="245">
        <v>0</v>
      </c>
    </row>
    <row r="472" spans="1:53" ht="15">
      <c r="A472" s="253" t="s">
        <v>2122</v>
      </c>
      <c r="B472" s="246">
        <v>0</v>
      </c>
      <c r="C472" s="246">
        <v>0</v>
      </c>
      <c r="D472" s="246">
        <v>0</v>
      </c>
      <c r="E472" s="246">
        <v>0</v>
      </c>
      <c r="F472" s="246">
        <v>0</v>
      </c>
      <c r="G472" s="246">
        <v>0</v>
      </c>
      <c r="H472" s="246">
        <v>0</v>
      </c>
      <c r="I472" s="246">
        <v>0</v>
      </c>
      <c r="J472" s="246">
        <v>0</v>
      </c>
      <c r="K472" s="246">
        <v>0</v>
      </c>
      <c r="L472" s="246">
        <v>0</v>
      </c>
      <c r="M472" s="246">
        <v>0</v>
      </c>
      <c r="N472" s="245">
        <v>0</v>
      </c>
      <c r="O472" s="246">
        <v>0</v>
      </c>
      <c r="P472" s="246">
        <v>0</v>
      </c>
      <c r="Q472" s="246">
        <v>0</v>
      </c>
      <c r="R472" s="246">
        <v>0</v>
      </c>
      <c r="S472" s="246">
        <v>0</v>
      </c>
      <c r="T472" s="246">
        <v>0</v>
      </c>
      <c r="U472" s="246">
        <v>0</v>
      </c>
      <c r="V472" s="246">
        <v>0</v>
      </c>
      <c r="W472" s="246">
        <v>0</v>
      </c>
      <c r="X472" s="246">
        <v>0</v>
      </c>
      <c r="Y472" s="246">
        <v>0</v>
      </c>
      <c r="Z472" s="246">
        <v>0</v>
      </c>
      <c r="AA472" s="245">
        <v>0</v>
      </c>
      <c r="AB472" s="246">
        <v>0</v>
      </c>
      <c r="AC472" s="246">
        <v>0</v>
      </c>
      <c r="AD472" s="246">
        <v>0</v>
      </c>
      <c r="AE472" s="246">
        <v>0</v>
      </c>
      <c r="AF472" s="246">
        <v>0</v>
      </c>
      <c r="AG472" s="246">
        <v>0</v>
      </c>
      <c r="AH472" s="246">
        <v>0</v>
      </c>
      <c r="AI472" s="246">
        <v>0</v>
      </c>
      <c r="AJ472" s="246">
        <v>0</v>
      </c>
      <c r="AK472" s="246">
        <v>0</v>
      </c>
      <c r="AL472" s="246">
        <v>0</v>
      </c>
      <c r="AM472" s="246">
        <v>0</v>
      </c>
      <c r="AN472" s="245">
        <v>0</v>
      </c>
      <c r="AO472" s="246">
        <v>0</v>
      </c>
      <c r="AP472" s="246">
        <v>0</v>
      </c>
      <c r="AQ472" s="246">
        <v>0</v>
      </c>
      <c r="AR472" s="246">
        <v>0</v>
      </c>
      <c r="AS472" s="246">
        <v>0</v>
      </c>
      <c r="AT472" s="246">
        <v>0</v>
      </c>
      <c r="AU472" s="246">
        <v>0</v>
      </c>
      <c r="AV472" s="246">
        <v>0</v>
      </c>
      <c r="AW472" s="246">
        <v>0</v>
      </c>
      <c r="AX472" s="246">
        <v>0</v>
      </c>
      <c r="AY472" s="246">
        <v>0</v>
      </c>
      <c r="AZ472" s="246">
        <v>0</v>
      </c>
      <c r="BA472" s="245">
        <v>0</v>
      </c>
    </row>
    <row r="473" spans="1:53" ht="15">
      <c r="A473" s="253" t="s">
        <v>2123</v>
      </c>
      <c r="B473" s="246">
        <v>0</v>
      </c>
      <c r="C473" s="246">
        <v>0</v>
      </c>
      <c r="D473" s="246">
        <v>0</v>
      </c>
      <c r="E473" s="246">
        <v>0</v>
      </c>
      <c r="F473" s="246">
        <v>0</v>
      </c>
      <c r="G473" s="246">
        <v>0</v>
      </c>
      <c r="H473" s="246">
        <v>0</v>
      </c>
      <c r="I473" s="246">
        <v>0</v>
      </c>
      <c r="J473" s="246">
        <v>0</v>
      </c>
      <c r="K473" s="246">
        <v>0</v>
      </c>
      <c r="L473" s="246">
        <v>0</v>
      </c>
      <c r="M473" s="246">
        <v>0</v>
      </c>
      <c r="N473" s="245">
        <v>0</v>
      </c>
      <c r="O473" s="246">
        <v>0</v>
      </c>
      <c r="P473" s="246">
        <v>0</v>
      </c>
      <c r="Q473" s="246">
        <v>0</v>
      </c>
      <c r="R473" s="246">
        <v>0</v>
      </c>
      <c r="S473" s="246">
        <v>0</v>
      </c>
      <c r="T473" s="246">
        <v>0</v>
      </c>
      <c r="U473" s="246">
        <v>0</v>
      </c>
      <c r="V473" s="246">
        <v>0</v>
      </c>
      <c r="W473" s="246">
        <v>0</v>
      </c>
      <c r="X473" s="246">
        <v>0</v>
      </c>
      <c r="Y473" s="246">
        <v>0</v>
      </c>
      <c r="Z473" s="246">
        <v>0</v>
      </c>
      <c r="AA473" s="245">
        <v>0</v>
      </c>
      <c r="AB473" s="246">
        <v>0</v>
      </c>
      <c r="AC473" s="246">
        <v>0</v>
      </c>
      <c r="AD473" s="246">
        <v>0</v>
      </c>
      <c r="AE473" s="246">
        <v>0</v>
      </c>
      <c r="AF473" s="246">
        <v>0</v>
      </c>
      <c r="AG473" s="246">
        <v>0</v>
      </c>
      <c r="AH473" s="246">
        <v>0</v>
      </c>
      <c r="AI473" s="246">
        <v>0</v>
      </c>
      <c r="AJ473" s="246">
        <v>0</v>
      </c>
      <c r="AK473" s="246">
        <v>0</v>
      </c>
      <c r="AL473" s="246">
        <v>0</v>
      </c>
      <c r="AM473" s="246">
        <v>0</v>
      </c>
      <c r="AN473" s="245">
        <v>0</v>
      </c>
      <c r="AO473" s="246">
        <v>0</v>
      </c>
      <c r="AP473" s="246">
        <v>0</v>
      </c>
      <c r="AQ473" s="246">
        <v>0</v>
      </c>
      <c r="AR473" s="246">
        <v>0</v>
      </c>
      <c r="AS473" s="246">
        <v>0</v>
      </c>
      <c r="AT473" s="246">
        <v>0</v>
      </c>
      <c r="AU473" s="246">
        <v>0</v>
      </c>
      <c r="AV473" s="246">
        <v>0</v>
      </c>
      <c r="AW473" s="246">
        <v>0</v>
      </c>
      <c r="AX473" s="246">
        <v>0</v>
      </c>
      <c r="AY473" s="246">
        <v>0</v>
      </c>
      <c r="AZ473" s="246">
        <v>0</v>
      </c>
      <c r="BA473" s="245">
        <v>0</v>
      </c>
    </row>
    <row r="474" spans="1:53" ht="15">
      <c r="A474" s="253" t="s">
        <v>2124</v>
      </c>
      <c r="B474" s="246">
        <v>0</v>
      </c>
      <c r="C474" s="246">
        <v>0</v>
      </c>
      <c r="D474" s="246">
        <v>0</v>
      </c>
      <c r="E474" s="246">
        <v>0</v>
      </c>
      <c r="F474" s="246">
        <v>0</v>
      </c>
      <c r="G474" s="246">
        <v>0</v>
      </c>
      <c r="H474" s="246">
        <v>0</v>
      </c>
      <c r="I474" s="246">
        <v>0</v>
      </c>
      <c r="J474" s="246">
        <v>0</v>
      </c>
      <c r="K474" s="246">
        <v>0</v>
      </c>
      <c r="L474" s="246">
        <v>0</v>
      </c>
      <c r="M474" s="246">
        <v>0</v>
      </c>
      <c r="N474" s="245">
        <v>0</v>
      </c>
      <c r="O474" s="246">
        <v>0</v>
      </c>
      <c r="P474" s="246">
        <v>0</v>
      </c>
      <c r="Q474" s="246">
        <v>0</v>
      </c>
      <c r="R474" s="246">
        <v>0</v>
      </c>
      <c r="S474" s="246">
        <v>0</v>
      </c>
      <c r="T474" s="246">
        <v>0</v>
      </c>
      <c r="U474" s="246">
        <v>0</v>
      </c>
      <c r="V474" s="246">
        <v>0</v>
      </c>
      <c r="W474" s="246">
        <v>0</v>
      </c>
      <c r="X474" s="246">
        <v>0</v>
      </c>
      <c r="Y474" s="246">
        <v>0</v>
      </c>
      <c r="Z474" s="246">
        <v>0</v>
      </c>
      <c r="AA474" s="245">
        <v>0</v>
      </c>
      <c r="AB474" s="246">
        <v>0</v>
      </c>
      <c r="AC474" s="246">
        <v>0</v>
      </c>
      <c r="AD474" s="246">
        <v>0</v>
      </c>
      <c r="AE474" s="246">
        <v>0</v>
      </c>
      <c r="AF474" s="246">
        <v>0</v>
      </c>
      <c r="AG474" s="246">
        <v>0</v>
      </c>
      <c r="AH474" s="246">
        <v>0</v>
      </c>
      <c r="AI474" s="246">
        <v>0</v>
      </c>
      <c r="AJ474" s="246">
        <v>0</v>
      </c>
      <c r="AK474" s="246">
        <v>0</v>
      </c>
      <c r="AL474" s="246">
        <v>0</v>
      </c>
      <c r="AM474" s="246">
        <v>0</v>
      </c>
      <c r="AN474" s="245">
        <v>0</v>
      </c>
      <c r="AO474" s="246">
        <v>0</v>
      </c>
      <c r="AP474" s="246">
        <v>0</v>
      </c>
      <c r="AQ474" s="246">
        <v>0</v>
      </c>
      <c r="AR474" s="246">
        <v>0</v>
      </c>
      <c r="AS474" s="246">
        <v>0</v>
      </c>
      <c r="AT474" s="246">
        <v>0</v>
      </c>
      <c r="AU474" s="246">
        <v>0</v>
      </c>
      <c r="AV474" s="246">
        <v>0</v>
      </c>
      <c r="AW474" s="246">
        <v>0</v>
      </c>
      <c r="AX474" s="246">
        <v>0</v>
      </c>
      <c r="AY474" s="246">
        <v>0</v>
      </c>
      <c r="AZ474" s="246">
        <v>0</v>
      </c>
      <c r="BA474" s="245">
        <v>0</v>
      </c>
    </row>
    <row r="475" spans="1:53" ht="15">
      <c r="A475" s="253" t="s">
        <v>2125</v>
      </c>
      <c r="B475" s="246">
        <v>0</v>
      </c>
      <c r="C475" s="246">
        <v>0</v>
      </c>
      <c r="D475" s="246">
        <v>0</v>
      </c>
      <c r="E475" s="246">
        <v>0</v>
      </c>
      <c r="F475" s="246">
        <v>0</v>
      </c>
      <c r="G475" s="246">
        <v>0</v>
      </c>
      <c r="H475" s="246">
        <v>0</v>
      </c>
      <c r="I475" s="246">
        <v>0</v>
      </c>
      <c r="J475" s="246">
        <v>0</v>
      </c>
      <c r="K475" s="246">
        <v>0</v>
      </c>
      <c r="L475" s="246">
        <v>0</v>
      </c>
      <c r="M475" s="246">
        <v>0</v>
      </c>
      <c r="N475" s="245">
        <v>0</v>
      </c>
      <c r="O475" s="246">
        <v>0</v>
      </c>
      <c r="P475" s="246">
        <v>0</v>
      </c>
      <c r="Q475" s="246">
        <v>0</v>
      </c>
      <c r="R475" s="246">
        <v>0</v>
      </c>
      <c r="S475" s="246">
        <v>0</v>
      </c>
      <c r="T475" s="246">
        <v>0</v>
      </c>
      <c r="U475" s="246">
        <v>0</v>
      </c>
      <c r="V475" s="246">
        <v>0</v>
      </c>
      <c r="W475" s="246">
        <v>0</v>
      </c>
      <c r="X475" s="246">
        <v>0</v>
      </c>
      <c r="Y475" s="246">
        <v>0</v>
      </c>
      <c r="Z475" s="246">
        <v>0</v>
      </c>
      <c r="AA475" s="245">
        <v>0</v>
      </c>
      <c r="AB475" s="246">
        <v>0</v>
      </c>
      <c r="AC475" s="246">
        <v>0</v>
      </c>
      <c r="AD475" s="246">
        <v>0</v>
      </c>
      <c r="AE475" s="246">
        <v>0</v>
      </c>
      <c r="AF475" s="246">
        <v>0</v>
      </c>
      <c r="AG475" s="246">
        <v>0</v>
      </c>
      <c r="AH475" s="246">
        <v>0</v>
      </c>
      <c r="AI475" s="246">
        <v>0</v>
      </c>
      <c r="AJ475" s="246">
        <v>0</v>
      </c>
      <c r="AK475" s="246">
        <v>0</v>
      </c>
      <c r="AL475" s="246">
        <v>0</v>
      </c>
      <c r="AM475" s="246">
        <v>0</v>
      </c>
      <c r="AN475" s="245">
        <v>0</v>
      </c>
      <c r="AO475" s="246">
        <v>0</v>
      </c>
      <c r="AP475" s="246">
        <v>0</v>
      </c>
      <c r="AQ475" s="246">
        <v>0</v>
      </c>
      <c r="AR475" s="246">
        <v>0</v>
      </c>
      <c r="AS475" s="246">
        <v>0</v>
      </c>
      <c r="AT475" s="246">
        <v>0</v>
      </c>
      <c r="AU475" s="246">
        <v>0</v>
      </c>
      <c r="AV475" s="246">
        <v>0</v>
      </c>
      <c r="AW475" s="246">
        <v>0</v>
      </c>
      <c r="AX475" s="246">
        <v>0</v>
      </c>
      <c r="AY475" s="246">
        <v>0</v>
      </c>
      <c r="AZ475" s="246">
        <v>0</v>
      </c>
      <c r="BA475" s="245">
        <v>0</v>
      </c>
    </row>
    <row r="476" spans="1:53" ht="15">
      <c r="A476" s="253" t="s">
        <v>2126</v>
      </c>
      <c r="B476" s="246">
        <v>0</v>
      </c>
      <c r="C476" s="246">
        <v>0</v>
      </c>
      <c r="D476" s="246">
        <v>0</v>
      </c>
      <c r="E476" s="246">
        <v>0</v>
      </c>
      <c r="F476" s="246">
        <v>0</v>
      </c>
      <c r="G476" s="246">
        <v>0</v>
      </c>
      <c r="H476" s="246">
        <v>0</v>
      </c>
      <c r="I476" s="246">
        <v>0</v>
      </c>
      <c r="J476" s="246">
        <v>0</v>
      </c>
      <c r="K476" s="246">
        <v>0</v>
      </c>
      <c r="L476" s="246">
        <v>0</v>
      </c>
      <c r="M476" s="246">
        <v>0</v>
      </c>
      <c r="N476" s="245">
        <v>0</v>
      </c>
      <c r="O476" s="246">
        <v>0</v>
      </c>
      <c r="P476" s="246">
        <v>0</v>
      </c>
      <c r="Q476" s="246">
        <v>0</v>
      </c>
      <c r="R476" s="246">
        <v>0</v>
      </c>
      <c r="S476" s="246">
        <v>0</v>
      </c>
      <c r="T476" s="246">
        <v>0</v>
      </c>
      <c r="U476" s="246">
        <v>0</v>
      </c>
      <c r="V476" s="246">
        <v>0</v>
      </c>
      <c r="W476" s="246">
        <v>0</v>
      </c>
      <c r="X476" s="246">
        <v>0</v>
      </c>
      <c r="Y476" s="246">
        <v>0</v>
      </c>
      <c r="Z476" s="246">
        <v>0</v>
      </c>
      <c r="AA476" s="245">
        <v>0</v>
      </c>
      <c r="AB476" s="246">
        <v>0</v>
      </c>
      <c r="AC476" s="246">
        <v>0</v>
      </c>
      <c r="AD476" s="246">
        <v>0</v>
      </c>
      <c r="AE476" s="246">
        <v>0</v>
      </c>
      <c r="AF476" s="246">
        <v>0</v>
      </c>
      <c r="AG476" s="246">
        <v>0</v>
      </c>
      <c r="AH476" s="246">
        <v>0</v>
      </c>
      <c r="AI476" s="246">
        <v>0</v>
      </c>
      <c r="AJ476" s="246">
        <v>0</v>
      </c>
      <c r="AK476" s="246">
        <v>0</v>
      </c>
      <c r="AL476" s="246">
        <v>0</v>
      </c>
      <c r="AM476" s="246">
        <v>0</v>
      </c>
      <c r="AN476" s="245">
        <v>0</v>
      </c>
      <c r="AO476" s="246">
        <v>0</v>
      </c>
      <c r="AP476" s="246">
        <v>0</v>
      </c>
      <c r="AQ476" s="246">
        <v>0</v>
      </c>
      <c r="AR476" s="246">
        <v>0</v>
      </c>
      <c r="AS476" s="246">
        <v>0</v>
      </c>
      <c r="AT476" s="246">
        <v>0</v>
      </c>
      <c r="AU476" s="246">
        <v>0</v>
      </c>
      <c r="AV476" s="246">
        <v>0</v>
      </c>
      <c r="AW476" s="246">
        <v>0</v>
      </c>
      <c r="AX476" s="246">
        <v>0</v>
      </c>
      <c r="AY476" s="246">
        <v>0</v>
      </c>
      <c r="AZ476" s="246">
        <v>0</v>
      </c>
      <c r="BA476" s="245">
        <v>0</v>
      </c>
    </row>
    <row r="477" spans="1:53" ht="15">
      <c r="A477" s="253" t="s">
        <v>2127</v>
      </c>
      <c r="B477" s="246">
        <v>0</v>
      </c>
      <c r="C477" s="246">
        <v>0</v>
      </c>
      <c r="D477" s="246">
        <v>0</v>
      </c>
      <c r="E477" s="246">
        <v>0</v>
      </c>
      <c r="F477" s="246">
        <v>0</v>
      </c>
      <c r="G477" s="246">
        <v>0</v>
      </c>
      <c r="H477" s="246">
        <v>0</v>
      </c>
      <c r="I477" s="246">
        <v>0</v>
      </c>
      <c r="J477" s="246">
        <v>0</v>
      </c>
      <c r="K477" s="246">
        <v>0</v>
      </c>
      <c r="L477" s="246">
        <v>0</v>
      </c>
      <c r="M477" s="246">
        <v>0</v>
      </c>
      <c r="N477" s="245">
        <v>0</v>
      </c>
      <c r="O477" s="246">
        <v>0</v>
      </c>
      <c r="P477" s="246">
        <v>0</v>
      </c>
      <c r="Q477" s="246">
        <v>0</v>
      </c>
      <c r="R477" s="246">
        <v>0</v>
      </c>
      <c r="S477" s="246">
        <v>0</v>
      </c>
      <c r="T477" s="246">
        <v>0</v>
      </c>
      <c r="U477" s="246">
        <v>0</v>
      </c>
      <c r="V477" s="246">
        <v>0</v>
      </c>
      <c r="W477" s="246">
        <v>0</v>
      </c>
      <c r="X477" s="246">
        <v>0</v>
      </c>
      <c r="Y477" s="246">
        <v>0</v>
      </c>
      <c r="Z477" s="246">
        <v>0</v>
      </c>
      <c r="AA477" s="245">
        <v>0</v>
      </c>
      <c r="AB477" s="246">
        <v>0</v>
      </c>
      <c r="AC477" s="246">
        <v>0</v>
      </c>
      <c r="AD477" s="246">
        <v>0</v>
      </c>
      <c r="AE477" s="246">
        <v>0</v>
      </c>
      <c r="AF477" s="246">
        <v>0</v>
      </c>
      <c r="AG477" s="246">
        <v>0</v>
      </c>
      <c r="AH477" s="246">
        <v>0</v>
      </c>
      <c r="AI477" s="246">
        <v>0</v>
      </c>
      <c r="AJ477" s="246">
        <v>0</v>
      </c>
      <c r="AK477" s="246">
        <v>0</v>
      </c>
      <c r="AL477" s="246">
        <v>0</v>
      </c>
      <c r="AM477" s="246">
        <v>0</v>
      </c>
      <c r="AN477" s="245">
        <v>0</v>
      </c>
      <c r="AO477" s="246">
        <v>0</v>
      </c>
      <c r="AP477" s="246">
        <v>0</v>
      </c>
      <c r="AQ477" s="246">
        <v>0</v>
      </c>
      <c r="AR477" s="246">
        <v>0</v>
      </c>
      <c r="AS477" s="246">
        <v>0</v>
      </c>
      <c r="AT477" s="246">
        <v>0</v>
      </c>
      <c r="AU477" s="246">
        <v>0</v>
      </c>
      <c r="AV477" s="246">
        <v>0</v>
      </c>
      <c r="AW477" s="246">
        <v>0</v>
      </c>
      <c r="AX477" s="246">
        <v>0</v>
      </c>
      <c r="AY477" s="246">
        <v>0</v>
      </c>
      <c r="AZ477" s="246">
        <v>0</v>
      </c>
      <c r="BA477" s="245">
        <v>0</v>
      </c>
    </row>
    <row r="478" spans="1:53" ht="15">
      <c r="A478" s="253" t="s">
        <v>2128</v>
      </c>
      <c r="B478" s="246">
        <v>0</v>
      </c>
      <c r="C478" s="246">
        <v>0</v>
      </c>
      <c r="D478" s="246">
        <v>0</v>
      </c>
      <c r="E478" s="246">
        <v>0</v>
      </c>
      <c r="F478" s="246">
        <v>0</v>
      </c>
      <c r="G478" s="246">
        <v>0</v>
      </c>
      <c r="H478" s="246">
        <v>0</v>
      </c>
      <c r="I478" s="246">
        <v>0</v>
      </c>
      <c r="J478" s="246">
        <v>0</v>
      </c>
      <c r="K478" s="246">
        <v>0</v>
      </c>
      <c r="L478" s="246">
        <v>0</v>
      </c>
      <c r="M478" s="246">
        <v>0</v>
      </c>
      <c r="N478" s="245">
        <v>0</v>
      </c>
      <c r="O478" s="246">
        <v>0</v>
      </c>
      <c r="P478" s="246">
        <v>0</v>
      </c>
      <c r="Q478" s="246">
        <v>0</v>
      </c>
      <c r="R478" s="246">
        <v>0</v>
      </c>
      <c r="S478" s="246">
        <v>0</v>
      </c>
      <c r="T478" s="246">
        <v>0</v>
      </c>
      <c r="U478" s="246">
        <v>0</v>
      </c>
      <c r="V478" s="246">
        <v>0</v>
      </c>
      <c r="W478" s="246">
        <v>0</v>
      </c>
      <c r="X478" s="246">
        <v>0</v>
      </c>
      <c r="Y478" s="246">
        <v>0</v>
      </c>
      <c r="Z478" s="246">
        <v>0</v>
      </c>
      <c r="AA478" s="245">
        <v>0</v>
      </c>
      <c r="AB478" s="246">
        <v>0</v>
      </c>
      <c r="AC478" s="246">
        <v>0</v>
      </c>
      <c r="AD478" s="246">
        <v>0</v>
      </c>
      <c r="AE478" s="246">
        <v>0</v>
      </c>
      <c r="AF478" s="246">
        <v>0</v>
      </c>
      <c r="AG478" s="246">
        <v>0</v>
      </c>
      <c r="AH478" s="246">
        <v>0</v>
      </c>
      <c r="AI478" s="246">
        <v>0</v>
      </c>
      <c r="AJ478" s="246">
        <v>0</v>
      </c>
      <c r="AK478" s="246">
        <v>0</v>
      </c>
      <c r="AL478" s="246">
        <v>0</v>
      </c>
      <c r="AM478" s="246">
        <v>0</v>
      </c>
      <c r="AN478" s="245">
        <v>0</v>
      </c>
      <c r="AO478" s="246">
        <v>0</v>
      </c>
      <c r="AP478" s="246">
        <v>0</v>
      </c>
      <c r="AQ478" s="246">
        <v>0</v>
      </c>
      <c r="AR478" s="246">
        <v>0</v>
      </c>
      <c r="AS478" s="246">
        <v>0</v>
      </c>
      <c r="AT478" s="246">
        <v>0</v>
      </c>
      <c r="AU478" s="246">
        <v>0</v>
      </c>
      <c r="AV478" s="246">
        <v>0</v>
      </c>
      <c r="AW478" s="246">
        <v>0</v>
      </c>
      <c r="AX478" s="246">
        <v>0</v>
      </c>
      <c r="AY478" s="246">
        <v>0</v>
      </c>
      <c r="AZ478" s="246">
        <v>0</v>
      </c>
      <c r="BA478" s="245">
        <v>0</v>
      </c>
    </row>
    <row r="479" spans="1:53" ht="15">
      <c r="A479" s="253" t="s">
        <v>2129</v>
      </c>
      <c r="B479" s="246">
        <v>0</v>
      </c>
      <c r="C479" s="246">
        <v>0</v>
      </c>
      <c r="D479" s="246">
        <v>0</v>
      </c>
      <c r="E479" s="246">
        <v>0</v>
      </c>
      <c r="F479" s="246">
        <v>0</v>
      </c>
      <c r="G479" s="246">
        <v>0</v>
      </c>
      <c r="H479" s="246">
        <v>0</v>
      </c>
      <c r="I479" s="246">
        <v>0</v>
      </c>
      <c r="J479" s="246">
        <v>0</v>
      </c>
      <c r="K479" s="246">
        <v>0</v>
      </c>
      <c r="L479" s="246">
        <v>0</v>
      </c>
      <c r="M479" s="246">
        <v>0</v>
      </c>
      <c r="N479" s="245">
        <v>0</v>
      </c>
      <c r="O479" s="246">
        <v>0</v>
      </c>
      <c r="P479" s="246">
        <v>0</v>
      </c>
      <c r="Q479" s="246">
        <v>0</v>
      </c>
      <c r="R479" s="246">
        <v>0</v>
      </c>
      <c r="S479" s="246">
        <v>0</v>
      </c>
      <c r="T479" s="246">
        <v>0</v>
      </c>
      <c r="U479" s="246">
        <v>0</v>
      </c>
      <c r="V479" s="246">
        <v>0</v>
      </c>
      <c r="W479" s="246">
        <v>0</v>
      </c>
      <c r="X479" s="246">
        <v>0</v>
      </c>
      <c r="Y479" s="246">
        <v>0</v>
      </c>
      <c r="Z479" s="246">
        <v>0</v>
      </c>
      <c r="AA479" s="245">
        <v>0</v>
      </c>
      <c r="AB479" s="246">
        <v>0</v>
      </c>
      <c r="AC479" s="246">
        <v>0</v>
      </c>
      <c r="AD479" s="246">
        <v>0</v>
      </c>
      <c r="AE479" s="246">
        <v>0</v>
      </c>
      <c r="AF479" s="246">
        <v>0</v>
      </c>
      <c r="AG479" s="246">
        <v>0</v>
      </c>
      <c r="AH479" s="246">
        <v>0</v>
      </c>
      <c r="AI479" s="246">
        <v>0</v>
      </c>
      <c r="AJ479" s="246">
        <v>0</v>
      </c>
      <c r="AK479" s="246">
        <v>0</v>
      </c>
      <c r="AL479" s="246">
        <v>0</v>
      </c>
      <c r="AM479" s="246">
        <v>0</v>
      </c>
      <c r="AN479" s="245">
        <v>0</v>
      </c>
      <c r="AO479" s="246">
        <v>0</v>
      </c>
      <c r="AP479" s="246">
        <v>0</v>
      </c>
      <c r="AQ479" s="246">
        <v>0</v>
      </c>
      <c r="AR479" s="246">
        <v>0</v>
      </c>
      <c r="AS479" s="246">
        <v>0</v>
      </c>
      <c r="AT479" s="246">
        <v>0</v>
      </c>
      <c r="AU479" s="246">
        <v>0</v>
      </c>
      <c r="AV479" s="246">
        <v>0</v>
      </c>
      <c r="AW479" s="246">
        <v>0</v>
      </c>
      <c r="AX479" s="246">
        <v>0</v>
      </c>
      <c r="AY479" s="246">
        <v>0</v>
      </c>
      <c r="AZ479" s="246">
        <v>0</v>
      </c>
      <c r="BA479" s="245">
        <v>0</v>
      </c>
    </row>
    <row r="480" spans="1:53" ht="15">
      <c r="A480" s="253" t="s">
        <v>2130</v>
      </c>
      <c r="B480" s="246">
        <v>0</v>
      </c>
      <c r="C480" s="246">
        <v>0</v>
      </c>
      <c r="D480" s="246">
        <v>0</v>
      </c>
      <c r="E480" s="246">
        <v>0</v>
      </c>
      <c r="F480" s="246">
        <v>0</v>
      </c>
      <c r="G480" s="246">
        <v>0</v>
      </c>
      <c r="H480" s="246">
        <v>0</v>
      </c>
      <c r="I480" s="246">
        <v>0</v>
      </c>
      <c r="J480" s="246">
        <v>0</v>
      </c>
      <c r="K480" s="246">
        <v>0</v>
      </c>
      <c r="L480" s="246">
        <v>0</v>
      </c>
      <c r="M480" s="246">
        <v>0</v>
      </c>
      <c r="N480" s="245">
        <v>0</v>
      </c>
      <c r="O480" s="246">
        <v>0</v>
      </c>
      <c r="P480" s="246">
        <v>0</v>
      </c>
      <c r="Q480" s="246">
        <v>0</v>
      </c>
      <c r="R480" s="246">
        <v>0</v>
      </c>
      <c r="S480" s="246">
        <v>0</v>
      </c>
      <c r="T480" s="246">
        <v>0</v>
      </c>
      <c r="U480" s="246">
        <v>0</v>
      </c>
      <c r="V480" s="246">
        <v>0</v>
      </c>
      <c r="W480" s="246">
        <v>0</v>
      </c>
      <c r="X480" s="246">
        <v>0</v>
      </c>
      <c r="Y480" s="246">
        <v>0</v>
      </c>
      <c r="Z480" s="246">
        <v>0</v>
      </c>
      <c r="AA480" s="245">
        <v>0</v>
      </c>
      <c r="AB480" s="246">
        <v>0</v>
      </c>
      <c r="AC480" s="246">
        <v>0</v>
      </c>
      <c r="AD480" s="246">
        <v>0</v>
      </c>
      <c r="AE480" s="246">
        <v>0</v>
      </c>
      <c r="AF480" s="246">
        <v>0</v>
      </c>
      <c r="AG480" s="246">
        <v>0</v>
      </c>
      <c r="AH480" s="246">
        <v>0</v>
      </c>
      <c r="AI480" s="246">
        <v>0</v>
      </c>
      <c r="AJ480" s="246">
        <v>0</v>
      </c>
      <c r="AK480" s="246">
        <v>0</v>
      </c>
      <c r="AL480" s="246">
        <v>0</v>
      </c>
      <c r="AM480" s="246">
        <v>0</v>
      </c>
      <c r="AN480" s="245">
        <v>0</v>
      </c>
      <c r="AO480" s="246">
        <v>0</v>
      </c>
      <c r="AP480" s="246">
        <v>0</v>
      </c>
      <c r="AQ480" s="246">
        <v>0</v>
      </c>
      <c r="AR480" s="246">
        <v>0</v>
      </c>
      <c r="AS480" s="246">
        <v>0</v>
      </c>
      <c r="AT480" s="246">
        <v>0</v>
      </c>
      <c r="AU480" s="246">
        <v>0</v>
      </c>
      <c r="AV480" s="246">
        <v>0</v>
      </c>
      <c r="AW480" s="246">
        <v>0</v>
      </c>
      <c r="AX480" s="246">
        <v>0</v>
      </c>
      <c r="AY480" s="246">
        <v>0</v>
      </c>
      <c r="AZ480" s="246">
        <v>0</v>
      </c>
      <c r="BA480" s="245">
        <v>0</v>
      </c>
    </row>
    <row r="481" spans="1:53" ht="15">
      <c r="A481" s="253" t="s">
        <v>2131</v>
      </c>
      <c r="B481" s="246">
        <v>0</v>
      </c>
      <c r="C481" s="246">
        <v>0</v>
      </c>
      <c r="D481" s="246">
        <v>0</v>
      </c>
      <c r="E481" s="246">
        <v>0</v>
      </c>
      <c r="F481" s="246">
        <v>0</v>
      </c>
      <c r="G481" s="246">
        <v>0</v>
      </c>
      <c r="H481" s="246">
        <v>0</v>
      </c>
      <c r="I481" s="246">
        <v>0</v>
      </c>
      <c r="J481" s="246">
        <v>0</v>
      </c>
      <c r="K481" s="246">
        <v>0</v>
      </c>
      <c r="L481" s="246">
        <v>0</v>
      </c>
      <c r="M481" s="246">
        <v>0</v>
      </c>
      <c r="N481" s="245">
        <v>0</v>
      </c>
      <c r="O481" s="246">
        <v>0</v>
      </c>
      <c r="P481" s="246">
        <v>0</v>
      </c>
      <c r="Q481" s="246">
        <v>0</v>
      </c>
      <c r="R481" s="246">
        <v>0</v>
      </c>
      <c r="S481" s="246">
        <v>0</v>
      </c>
      <c r="T481" s="246">
        <v>0</v>
      </c>
      <c r="U481" s="246">
        <v>0</v>
      </c>
      <c r="V481" s="246">
        <v>0</v>
      </c>
      <c r="W481" s="246">
        <v>0</v>
      </c>
      <c r="X481" s="246">
        <v>0</v>
      </c>
      <c r="Y481" s="246">
        <v>0</v>
      </c>
      <c r="Z481" s="246">
        <v>0</v>
      </c>
      <c r="AA481" s="245">
        <v>0</v>
      </c>
      <c r="AB481" s="246">
        <v>0</v>
      </c>
      <c r="AC481" s="246">
        <v>0</v>
      </c>
      <c r="AD481" s="246">
        <v>0</v>
      </c>
      <c r="AE481" s="246">
        <v>0</v>
      </c>
      <c r="AF481" s="246">
        <v>0</v>
      </c>
      <c r="AG481" s="246">
        <v>0</v>
      </c>
      <c r="AH481" s="246">
        <v>0</v>
      </c>
      <c r="AI481" s="246">
        <v>0</v>
      </c>
      <c r="AJ481" s="246">
        <v>0</v>
      </c>
      <c r="AK481" s="246">
        <v>0</v>
      </c>
      <c r="AL481" s="246">
        <v>0</v>
      </c>
      <c r="AM481" s="246">
        <v>0</v>
      </c>
      <c r="AN481" s="245">
        <v>0</v>
      </c>
      <c r="AO481" s="246">
        <v>0</v>
      </c>
      <c r="AP481" s="246">
        <v>0</v>
      </c>
      <c r="AQ481" s="246">
        <v>0</v>
      </c>
      <c r="AR481" s="246">
        <v>0</v>
      </c>
      <c r="AS481" s="246">
        <v>0</v>
      </c>
      <c r="AT481" s="246">
        <v>0</v>
      </c>
      <c r="AU481" s="246">
        <v>0</v>
      </c>
      <c r="AV481" s="246">
        <v>0</v>
      </c>
      <c r="AW481" s="246">
        <v>0</v>
      </c>
      <c r="AX481" s="246">
        <v>0</v>
      </c>
      <c r="AY481" s="246">
        <v>0</v>
      </c>
      <c r="AZ481" s="246">
        <v>0</v>
      </c>
      <c r="BA481" s="245">
        <v>0</v>
      </c>
    </row>
    <row r="482" spans="1:53" ht="15">
      <c r="A482" s="253" t="s">
        <v>2132</v>
      </c>
      <c r="B482" s="246">
        <v>0</v>
      </c>
      <c r="C482" s="246">
        <v>0</v>
      </c>
      <c r="D482" s="246">
        <v>0</v>
      </c>
      <c r="E482" s="246">
        <v>0</v>
      </c>
      <c r="F482" s="246">
        <v>0</v>
      </c>
      <c r="G482" s="246">
        <v>0</v>
      </c>
      <c r="H482" s="246">
        <v>0</v>
      </c>
      <c r="I482" s="246">
        <v>0</v>
      </c>
      <c r="J482" s="246">
        <v>0</v>
      </c>
      <c r="K482" s="246">
        <v>0</v>
      </c>
      <c r="L482" s="246">
        <v>0</v>
      </c>
      <c r="M482" s="246">
        <v>0</v>
      </c>
      <c r="N482" s="245">
        <v>0</v>
      </c>
      <c r="O482" s="246">
        <v>0</v>
      </c>
      <c r="P482" s="246">
        <v>0</v>
      </c>
      <c r="Q482" s="246">
        <v>0</v>
      </c>
      <c r="R482" s="246">
        <v>0</v>
      </c>
      <c r="S482" s="246">
        <v>0</v>
      </c>
      <c r="T482" s="246">
        <v>0</v>
      </c>
      <c r="U482" s="246">
        <v>0</v>
      </c>
      <c r="V482" s="246">
        <v>0</v>
      </c>
      <c r="W482" s="246">
        <v>0</v>
      </c>
      <c r="X482" s="246">
        <v>0</v>
      </c>
      <c r="Y482" s="246">
        <v>0</v>
      </c>
      <c r="Z482" s="246">
        <v>0</v>
      </c>
      <c r="AA482" s="245">
        <v>0</v>
      </c>
      <c r="AB482" s="246">
        <v>0</v>
      </c>
      <c r="AC482" s="246">
        <v>0</v>
      </c>
      <c r="AD482" s="246">
        <v>0</v>
      </c>
      <c r="AE482" s="246">
        <v>0</v>
      </c>
      <c r="AF482" s="246">
        <v>0</v>
      </c>
      <c r="AG482" s="246">
        <v>0</v>
      </c>
      <c r="AH482" s="246">
        <v>0</v>
      </c>
      <c r="AI482" s="246">
        <v>0</v>
      </c>
      <c r="AJ482" s="246">
        <v>0</v>
      </c>
      <c r="AK482" s="246">
        <v>0</v>
      </c>
      <c r="AL482" s="246">
        <v>0</v>
      </c>
      <c r="AM482" s="246">
        <v>0</v>
      </c>
      <c r="AN482" s="245">
        <v>0</v>
      </c>
      <c r="AO482" s="246">
        <v>0</v>
      </c>
      <c r="AP482" s="246">
        <v>0</v>
      </c>
      <c r="AQ482" s="246">
        <v>0</v>
      </c>
      <c r="AR482" s="246">
        <v>0</v>
      </c>
      <c r="AS482" s="246">
        <v>0</v>
      </c>
      <c r="AT482" s="246">
        <v>0</v>
      </c>
      <c r="AU482" s="246">
        <v>0</v>
      </c>
      <c r="AV482" s="246">
        <v>0</v>
      </c>
      <c r="AW482" s="246">
        <v>0</v>
      </c>
      <c r="AX482" s="246">
        <v>0</v>
      </c>
      <c r="AY482" s="246">
        <v>0</v>
      </c>
      <c r="AZ482" s="246">
        <v>0</v>
      </c>
      <c r="BA482" s="245">
        <v>0</v>
      </c>
    </row>
    <row r="483" spans="1:53" ht="15">
      <c r="A483" s="253" t="s">
        <v>2133</v>
      </c>
      <c r="B483" s="246">
        <v>0</v>
      </c>
      <c r="C483" s="246">
        <v>0</v>
      </c>
      <c r="D483" s="246">
        <v>0</v>
      </c>
      <c r="E483" s="246">
        <v>0</v>
      </c>
      <c r="F483" s="246">
        <v>0</v>
      </c>
      <c r="G483" s="246">
        <v>0</v>
      </c>
      <c r="H483" s="246">
        <v>0</v>
      </c>
      <c r="I483" s="246">
        <v>0</v>
      </c>
      <c r="J483" s="246">
        <v>0</v>
      </c>
      <c r="K483" s="246">
        <v>0</v>
      </c>
      <c r="L483" s="246">
        <v>0</v>
      </c>
      <c r="M483" s="246">
        <v>0</v>
      </c>
      <c r="N483" s="245">
        <v>0</v>
      </c>
      <c r="O483" s="246">
        <v>0</v>
      </c>
      <c r="P483" s="246">
        <v>0</v>
      </c>
      <c r="Q483" s="246">
        <v>0</v>
      </c>
      <c r="R483" s="246">
        <v>0</v>
      </c>
      <c r="S483" s="246">
        <v>0</v>
      </c>
      <c r="T483" s="246">
        <v>0</v>
      </c>
      <c r="U483" s="246">
        <v>0</v>
      </c>
      <c r="V483" s="246">
        <v>0</v>
      </c>
      <c r="W483" s="246">
        <v>0</v>
      </c>
      <c r="X483" s="246">
        <v>0</v>
      </c>
      <c r="Y483" s="246">
        <v>0</v>
      </c>
      <c r="Z483" s="246">
        <v>0</v>
      </c>
      <c r="AA483" s="245">
        <v>0</v>
      </c>
      <c r="AB483" s="246">
        <v>0</v>
      </c>
      <c r="AC483" s="246">
        <v>0</v>
      </c>
      <c r="AD483" s="246">
        <v>0</v>
      </c>
      <c r="AE483" s="246">
        <v>0</v>
      </c>
      <c r="AF483" s="246">
        <v>0</v>
      </c>
      <c r="AG483" s="246">
        <v>0</v>
      </c>
      <c r="AH483" s="246">
        <v>0</v>
      </c>
      <c r="AI483" s="246">
        <v>0</v>
      </c>
      <c r="AJ483" s="246">
        <v>0</v>
      </c>
      <c r="AK483" s="246">
        <v>0</v>
      </c>
      <c r="AL483" s="246">
        <v>0</v>
      </c>
      <c r="AM483" s="246">
        <v>0</v>
      </c>
      <c r="AN483" s="245">
        <v>0</v>
      </c>
      <c r="AO483" s="246">
        <v>0</v>
      </c>
      <c r="AP483" s="246">
        <v>0</v>
      </c>
      <c r="AQ483" s="246">
        <v>0</v>
      </c>
      <c r="AR483" s="246">
        <v>0</v>
      </c>
      <c r="AS483" s="246">
        <v>0</v>
      </c>
      <c r="AT483" s="246">
        <v>0</v>
      </c>
      <c r="AU483" s="246">
        <v>0</v>
      </c>
      <c r="AV483" s="246">
        <v>0</v>
      </c>
      <c r="AW483" s="246">
        <v>0</v>
      </c>
      <c r="AX483" s="246">
        <v>0</v>
      </c>
      <c r="AY483" s="246">
        <v>0</v>
      </c>
      <c r="AZ483" s="246">
        <v>0</v>
      </c>
      <c r="BA483" s="245">
        <v>0</v>
      </c>
    </row>
    <row r="484" spans="1:53" ht="15">
      <c r="A484" s="253" t="s">
        <v>2134</v>
      </c>
      <c r="B484" s="246">
        <v>0</v>
      </c>
      <c r="C484" s="246">
        <v>0</v>
      </c>
      <c r="D484" s="246">
        <v>0</v>
      </c>
      <c r="E484" s="246">
        <v>0</v>
      </c>
      <c r="F484" s="246">
        <v>0</v>
      </c>
      <c r="G484" s="246">
        <v>0</v>
      </c>
      <c r="H484" s="246">
        <v>0</v>
      </c>
      <c r="I484" s="246">
        <v>0</v>
      </c>
      <c r="J484" s="246">
        <v>0</v>
      </c>
      <c r="K484" s="246">
        <v>0</v>
      </c>
      <c r="L484" s="246">
        <v>0</v>
      </c>
      <c r="M484" s="246">
        <v>0</v>
      </c>
      <c r="N484" s="245">
        <v>0</v>
      </c>
      <c r="O484" s="246">
        <v>0</v>
      </c>
      <c r="P484" s="246">
        <v>0</v>
      </c>
      <c r="Q484" s="246">
        <v>0</v>
      </c>
      <c r="R484" s="246">
        <v>0</v>
      </c>
      <c r="S484" s="246">
        <v>0</v>
      </c>
      <c r="T484" s="246">
        <v>0</v>
      </c>
      <c r="U484" s="246">
        <v>0</v>
      </c>
      <c r="V484" s="246">
        <v>0</v>
      </c>
      <c r="W484" s="246">
        <v>0</v>
      </c>
      <c r="X484" s="246">
        <v>0</v>
      </c>
      <c r="Y484" s="246">
        <v>0</v>
      </c>
      <c r="Z484" s="246">
        <v>0</v>
      </c>
      <c r="AA484" s="245">
        <v>0</v>
      </c>
      <c r="AB484" s="246">
        <v>0</v>
      </c>
      <c r="AC484" s="246">
        <v>0</v>
      </c>
      <c r="AD484" s="246">
        <v>0</v>
      </c>
      <c r="AE484" s="246">
        <v>0</v>
      </c>
      <c r="AF484" s="246">
        <v>0</v>
      </c>
      <c r="AG484" s="246">
        <v>0</v>
      </c>
      <c r="AH484" s="246">
        <v>0</v>
      </c>
      <c r="AI484" s="246">
        <v>0</v>
      </c>
      <c r="AJ484" s="246">
        <v>0</v>
      </c>
      <c r="AK484" s="246">
        <v>0</v>
      </c>
      <c r="AL484" s="246">
        <v>0</v>
      </c>
      <c r="AM484" s="246">
        <v>0</v>
      </c>
      <c r="AN484" s="245">
        <v>0</v>
      </c>
      <c r="AO484" s="246">
        <v>0</v>
      </c>
      <c r="AP484" s="246">
        <v>0</v>
      </c>
      <c r="AQ484" s="246">
        <v>0</v>
      </c>
      <c r="AR484" s="246">
        <v>0</v>
      </c>
      <c r="AS484" s="246">
        <v>0</v>
      </c>
      <c r="AT484" s="246">
        <v>0</v>
      </c>
      <c r="AU484" s="246">
        <v>0</v>
      </c>
      <c r="AV484" s="246">
        <v>0</v>
      </c>
      <c r="AW484" s="246">
        <v>0</v>
      </c>
      <c r="AX484" s="246">
        <v>0</v>
      </c>
      <c r="AY484" s="246">
        <v>0</v>
      </c>
      <c r="AZ484" s="246">
        <v>0</v>
      </c>
      <c r="BA484" s="245">
        <v>0</v>
      </c>
    </row>
    <row r="485" spans="1:53" ht="15">
      <c r="A485" s="253" t="s">
        <v>2135</v>
      </c>
      <c r="B485" s="246">
        <v>0</v>
      </c>
      <c r="C485" s="246">
        <v>0</v>
      </c>
      <c r="D485" s="246">
        <v>0</v>
      </c>
      <c r="E485" s="246">
        <v>0</v>
      </c>
      <c r="F485" s="246">
        <v>0</v>
      </c>
      <c r="G485" s="246">
        <v>0</v>
      </c>
      <c r="H485" s="246">
        <v>0</v>
      </c>
      <c r="I485" s="246">
        <v>0</v>
      </c>
      <c r="J485" s="246">
        <v>0</v>
      </c>
      <c r="K485" s="246">
        <v>0</v>
      </c>
      <c r="L485" s="246">
        <v>0</v>
      </c>
      <c r="M485" s="246">
        <v>0</v>
      </c>
      <c r="N485" s="245">
        <v>0</v>
      </c>
      <c r="O485" s="246">
        <v>0</v>
      </c>
      <c r="P485" s="246">
        <v>0</v>
      </c>
      <c r="Q485" s="246">
        <v>0</v>
      </c>
      <c r="R485" s="246">
        <v>0</v>
      </c>
      <c r="S485" s="246">
        <v>0</v>
      </c>
      <c r="T485" s="246">
        <v>0</v>
      </c>
      <c r="U485" s="246">
        <v>0</v>
      </c>
      <c r="V485" s="246">
        <v>0</v>
      </c>
      <c r="W485" s="246">
        <v>0</v>
      </c>
      <c r="X485" s="246">
        <v>0</v>
      </c>
      <c r="Y485" s="246">
        <v>0</v>
      </c>
      <c r="Z485" s="246">
        <v>0</v>
      </c>
      <c r="AA485" s="245">
        <v>0</v>
      </c>
      <c r="AB485" s="246">
        <v>0</v>
      </c>
      <c r="AC485" s="246">
        <v>0</v>
      </c>
      <c r="AD485" s="246">
        <v>0</v>
      </c>
      <c r="AE485" s="246">
        <v>0</v>
      </c>
      <c r="AF485" s="246">
        <v>0</v>
      </c>
      <c r="AG485" s="246">
        <v>0</v>
      </c>
      <c r="AH485" s="246">
        <v>0</v>
      </c>
      <c r="AI485" s="246">
        <v>0</v>
      </c>
      <c r="AJ485" s="246">
        <v>0</v>
      </c>
      <c r="AK485" s="246">
        <v>0</v>
      </c>
      <c r="AL485" s="246">
        <v>0</v>
      </c>
      <c r="AM485" s="246">
        <v>0</v>
      </c>
      <c r="AN485" s="245">
        <v>0</v>
      </c>
      <c r="AO485" s="246">
        <v>0</v>
      </c>
      <c r="AP485" s="246">
        <v>0</v>
      </c>
      <c r="AQ485" s="246">
        <v>0</v>
      </c>
      <c r="AR485" s="246">
        <v>0</v>
      </c>
      <c r="AS485" s="246">
        <v>0</v>
      </c>
      <c r="AT485" s="246">
        <v>0</v>
      </c>
      <c r="AU485" s="246">
        <v>0</v>
      </c>
      <c r="AV485" s="246">
        <v>0</v>
      </c>
      <c r="AW485" s="246">
        <v>0</v>
      </c>
      <c r="AX485" s="246">
        <v>0</v>
      </c>
      <c r="AY485" s="246">
        <v>0</v>
      </c>
      <c r="AZ485" s="246">
        <v>0</v>
      </c>
      <c r="BA485" s="245">
        <v>0</v>
      </c>
    </row>
    <row r="486" spans="1:53" ht="15">
      <c r="A486" s="253" t="s">
        <v>2136</v>
      </c>
      <c r="B486" s="246">
        <v>0</v>
      </c>
      <c r="C486" s="246">
        <v>0</v>
      </c>
      <c r="D486" s="246">
        <v>0</v>
      </c>
      <c r="E486" s="246">
        <v>0</v>
      </c>
      <c r="F486" s="246">
        <v>0</v>
      </c>
      <c r="G486" s="246">
        <v>0</v>
      </c>
      <c r="H486" s="246">
        <v>0</v>
      </c>
      <c r="I486" s="246">
        <v>0</v>
      </c>
      <c r="J486" s="246">
        <v>0</v>
      </c>
      <c r="K486" s="246">
        <v>0</v>
      </c>
      <c r="L486" s="246">
        <v>0</v>
      </c>
      <c r="M486" s="246">
        <v>0</v>
      </c>
      <c r="N486" s="245">
        <v>0</v>
      </c>
      <c r="O486" s="246">
        <v>0</v>
      </c>
      <c r="P486" s="246">
        <v>0</v>
      </c>
      <c r="Q486" s="246">
        <v>0</v>
      </c>
      <c r="R486" s="246">
        <v>0</v>
      </c>
      <c r="S486" s="246">
        <v>0</v>
      </c>
      <c r="T486" s="246">
        <v>0</v>
      </c>
      <c r="U486" s="246">
        <v>0</v>
      </c>
      <c r="V486" s="246">
        <v>0</v>
      </c>
      <c r="W486" s="246">
        <v>0</v>
      </c>
      <c r="X486" s="246">
        <v>0</v>
      </c>
      <c r="Y486" s="246">
        <v>0</v>
      </c>
      <c r="Z486" s="246">
        <v>0</v>
      </c>
      <c r="AA486" s="245">
        <v>0</v>
      </c>
      <c r="AB486" s="246">
        <v>0</v>
      </c>
      <c r="AC486" s="246">
        <v>0</v>
      </c>
      <c r="AD486" s="246">
        <v>0</v>
      </c>
      <c r="AE486" s="246">
        <v>0</v>
      </c>
      <c r="AF486" s="246">
        <v>0</v>
      </c>
      <c r="AG486" s="246">
        <v>0</v>
      </c>
      <c r="AH486" s="246">
        <v>0</v>
      </c>
      <c r="AI486" s="246">
        <v>0</v>
      </c>
      <c r="AJ486" s="246">
        <v>0</v>
      </c>
      <c r="AK486" s="246">
        <v>0</v>
      </c>
      <c r="AL486" s="246">
        <v>0</v>
      </c>
      <c r="AM486" s="246">
        <v>0</v>
      </c>
      <c r="AN486" s="245">
        <v>0</v>
      </c>
      <c r="AO486" s="246">
        <v>0</v>
      </c>
      <c r="AP486" s="246">
        <v>0</v>
      </c>
      <c r="AQ486" s="246">
        <v>0</v>
      </c>
      <c r="AR486" s="246">
        <v>0</v>
      </c>
      <c r="AS486" s="246">
        <v>0</v>
      </c>
      <c r="AT486" s="246">
        <v>0</v>
      </c>
      <c r="AU486" s="246">
        <v>0</v>
      </c>
      <c r="AV486" s="246">
        <v>0</v>
      </c>
      <c r="AW486" s="246">
        <v>0</v>
      </c>
      <c r="AX486" s="246">
        <v>0</v>
      </c>
      <c r="AY486" s="246">
        <v>0</v>
      </c>
      <c r="AZ486" s="246">
        <v>0</v>
      </c>
      <c r="BA486" s="245">
        <v>0</v>
      </c>
    </row>
    <row r="487" spans="1:53" ht="15">
      <c r="A487" s="253" t="s">
        <v>2137</v>
      </c>
      <c r="B487" s="246">
        <v>0</v>
      </c>
      <c r="C487" s="246">
        <v>0</v>
      </c>
      <c r="D487" s="246">
        <v>0</v>
      </c>
      <c r="E487" s="246">
        <v>0</v>
      </c>
      <c r="F487" s="246">
        <v>0</v>
      </c>
      <c r="G487" s="246">
        <v>0</v>
      </c>
      <c r="H487" s="246">
        <v>0</v>
      </c>
      <c r="I487" s="246">
        <v>0</v>
      </c>
      <c r="J487" s="246">
        <v>0</v>
      </c>
      <c r="K487" s="246">
        <v>0</v>
      </c>
      <c r="L487" s="246">
        <v>0</v>
      </c>
      <c r="M487" s="246">
        <v>0</v>
      </c>
      <c r="N487" s="245">
        <v>0</v>
      </c>
      <c r="O487" s="246">
        <v>0</v>
      </c>
      <c r="P487" s="246">
        <v>0</v>
      </c>
      <c r="Q487" s="246">
        <v>0</v>
      </c>
      <c r="R487" s="246">
        <v>0</v>
      </c>
      <c r="S487" s="246">
        <v>0</v>
      </c>
      <c r="T487" s="246">
        <v>0</v>
      </c>
      <c r="U487" s="246">
        <v>0</v>
      </c>
      <c r="V487" s="246">
        <v>0</v>
      </c>
      <c r="W487" s="246">
        <v>0</v>
      </c>
      <c r="X487" s="246">
        <v>0</v>
      </c>
      <c r="Y487" s="246">
        <v>0</v>
      </c>
      <c r="Z487" s="246">
        <v>0</v>
      </c>
      <c r="AA487" s="245">
        <v>0</v>
      </c>
      <c r="AB487" s="246">
        <v>0</v>
      </c>
      <c r="AC487" s="246">
        <v>0</v>
      </c>
      <c r="AD487" s="246">
        <v>0</v>
      </c>
      <c r="AE487" s="246">
        <v>0</v>
      </c>
      <c r="AF487" s="246">
        <v>0</v>
      </c>
      <c r="AG487" s="246">
        <v>0</v>
      </c>
      <c r="AH487" s="246">
        <v>0</v>
      </c>
      <c r="AI487" s="246">
        <v>0</v>
      </c>
      <c r="AJ487" s="246">
        <v>0</v>
      </c>
      <c r="AK487" s="246">
        <v>0</v>
      </c>
      <c r="AL487" s="246">
        <v>0</v>
      </c>
      <c r="AM487" s="246">
        <v>0</v>
      </c>
      <c r="AN487" s="245">
        <v>0</v>
      </c>
      <c r="AO487" s="246">
        <v>0</v>
      </c>
      <c r="AP487" s="246">
        <v>0</v>
      </c>
      <c r="AQ487" s="246">
        <v>0</v>
      </c>
      <c r="AR487" s="246">
        <v>0</v>
      </c>
      <c r="AS487" s="246">
        <v>0</v>
      </c>
      <c r="AT487" s="246">
        <v>0</v>
      </c>
      <c r="AU487" s="246">
        <v>0</v>
      </c>
      <c r="AV487" s="246">
        <v>0</v>
      </c>
      <c r="AW487" s="246">
        <v>0</v>
      </c>
      <c r="AX487" s="246">
        <v>0</v>
      </c>
      <c r="AY487" s="246">
        <v>0</v>
      </c>
      <c r="AZ487" s="246">
        <v>0</v>
      </c>
      <c r="BA487" s="245">
        <v>0</v>
      </c>
    </row>
    <row r="488" spans="1:53" ht="15">
      <c r="A488" s="253" t="s">
        <v>2138</v>
      </c>
      <c r="B488" s="246">
        <v>0</v>
      </c>
      <c r="C488" s="246">
        <v>0</v>
      </c>
      <c r="D488" s="246">
        <v>0</v>
      </c>
      <c r="E488" s="246">
        <v>0</v>
      </c>
      <c r="F488" s="246">
        <v>0</v>
      </c>
      <c r="G488" s="246">
        <v>0</v>
      </c>
      <c r="H488" s="246">
        <v>0</v>
      </c>
      <c r="I488" s="246">
        <v>0</v>
      </c>
      <c r="J488" s="246">
        <v>0</v>
      </c>
      <c r="K488" s="246">
        <v>0</v>
      </c>
      <c r="L488" s="246">
        <v>0</v>
      </c>
      <c r="M488" s="246">
        <v>0</v>
      </c>
      <c r="N488" s="245">
        <v>0</v>
      </c>
      <c r="O488" s="246">
        <v>0</v>
      </c>
      <c r="P488" s="246">
        <v>0</v>
      </c>
      <c r="Q488" s="246">
        <v>0</v>
      </c>
      <c r="R488" s="246">
        <v>0</v>
      </c>
      <c r="S488" s="246">
        <v>0</v>
      </c>
      <c r="T488" s="246">
        <v>0</v>
      </c>
      <c r="U488" s="246">
        <v>0</v>
      </c>
      <c r="V488" s="246">
        <v>0</v>
      </c>
      <c r="W488" s="246">
        <v>0</v>
      </c>
      <c r="X488" s="246">
        <v>0</v>
      </c>
      <c r="Y488" s="246">
        <v>0</v>
      </c>
      <c r="Z488" s="246">
        <v>0</v>
      </c>
      <c r="AA488" s="245">
        <v>0</v>
      </c>
      <c r="AB488" s="246">
        <v>0</v>
      </c>
      <c r="AC488" s="246">
        <v>0</v>
      </c>
      <c r="AD488" s="246">
        <v>0</v>
      </c>
      <c r="AE488" s="246">
        <v>0</v>
      </c>
      <c r="AF488" s="246">
        <v>0</v>
      </c>
      <c r="AG488" s="246">
        <v>0</v>
      </c>
      <c r="AH488" s="246">
        <v>0</v>
      </c>
      <c r="AI488" s="246">
        <v>0</v>
      </c>
      <c r="AJ488" s="246">
        <v>0</v>
      </c>
      <c r="AK488" s="246">
        <v>0</v>
      </c>
      <c r="AL488" s="246">
        <v>0</v>
      </c>
      <c r="AM488" s="246">
        <v>0</v>
      </c>
      <c r="AN488" s="245">
        <v>0</v>
      </c>
      <c r="AO488" s="246">
        <v>0</v>
      </c>
      <c r="AP488" s="246">
        <v>0</v>
      </c>
      <c r="AQ488" s="246">
        <v>0</v>
      </c>
      <c r="AR488" s="246">
        <v>0</v>
      </c>
      <c r="AS488" s="246">
        <v>0</v>
      </c>
      <c r="AT488" s="246">
        <v>0</v>
      </c>
      <c r="AU488" s="246">
        <v>0</v>
      </c>
      <c r="AV488" s="246">
        <v>0</v>
      </c>
      <c r="AW488" s="246">
        <v>0</v>
      </c>
      <c r="AX488" s="246">
        <v>0</v>
      </c>
      <c r="AY488" s="246">
        <v>0</v>
      </c>
      <c r="AZ488" s="246">
        <v>0</v>
      </c>
      <c r="BA488" s="245">
        <v>0</v>
      </c>
    </row>
    <row r="489" spans="1:53" ht="15">
      <c r="A489" s="253" t="s">
        <v>2139</v>
      </c>
      <c r="B489" s="246">
        <v>0</v>
      </c>
      <c r="C489" s="246">
        <v>0</v>
      </c>
      <c r="D489" s="246">
        <v>0</v>
      </c>
      <c r="E489" s="246">
        <v>0</v>
      </c>
      <c r="F489" s="246">
        <v>0</v>
      </c>
      <c r="G489" s="246">
        <v>0</v>
      </c>
      <c r="H489" s="246">
        <v>0</v>
      </c>
      <c r="I489" s="246">
        <v>0</v>
      </c>
      <c r="J489" s="246">
        <v>0</v>
      </c>
      <c r="K489" s="246">
        <v>0</v>
      </c>
      <c r="L489" s="246">
        <v>0</v>
      </c>
      <c r="M489" s="246">
        <v>0</v>
      </c>
      <c r="N489" s="245">
        <v>0</v>
      </c>
      <c r="O489" s="246">
        <v>0</v>
      </c>
      <c r="P489" s="246">
        <v>0</v>
      </c>
      <c r="Q489" s="246">
        <v>0</v>
      </c>
      <c r="R489" s="246">
        <v>0</v>
      </c>
      <c r="S489" s="246">
        <v>0</v>
      </c>
      <c r="T489" s="246">
        <v>0</v>
      </c>
      <c r="U489" s="246">
        <v>0</v>
      </c>
      <c r="V489" s="246">
        <v>0</v>
      </c>
      <c r="W489" s="246">
        <v>0</v>
      </c>
      <c r="X489" s="246">
        <v>0</v>
      </c>
      <c r="Y489" s="246">
        <v>0</v>
      </c>
      <c r="Z489" s="246">
        <v>0</v>
      </c>
      <c r="AA489" s="245">
        <v>0</v>
      </c>
      <c r="AB489" s="246">
        <v>0</v>
      </c>
      <c r="AC489" s="246">
        <v>0</v>
      </c>
      <c r="AD489" s="246">
        <v>0</v>
      </c>
      <c r="AE489" s="246">
        <v>0</v>
      </c>
      <c r="AF489" s="246">
        <v>0</v>
      </c>
      <c r="AG489" s="246">
        <v>0</v>
      </c>
      <c r="AH489" s="246">
        <v>0</v>
      </c>
      <c r="AI489" s="246">
        <v>0</v>
      </c>
      <c r="AJ489" s="246">
        <v>0</v>
      </c>
      <c r="AK489" s="246">
        <v>0</v>
      </c>
      <c r="AL489" s="246">
        <v>0</v>
      </c>
      <c r="AM489" s="246">
        <v>0</v>
      </c>
      <c r="AN489" s="245">
        <v>0</v>
      </c>
      <c r="AO489" s="246">
        <v>0</v>
      </c>
      <c r="AP489" s="246">
        <v>0</v>
      </c>
      <c r="AQ489" s="246">
        <v>0</v>
      </c>
      <c r="AR489" s="246">
        <v>0</v>
      </c>
      <c r="AS489" s="246">
        <v>0</v>
      </c>
      <c r="AT489" s="246">
        <v>0</v>
      </c>
      <c r="AU489" s="246">
        <v>0</v>
      </c>
      <c r="AV489" s="246">
        <v>0</v>
      </c>
      <c r="AW489" s="246">
        <v>0</v>
      </c>
      <c r="AX489" s="246">
        <v>0</v>
      </c>
      <c r="AY489" s="246">
        <v>0</v>
      </c>
      <c r="AZ489" s="246">
        <v>0</v>
      </c>
      <c r="BA489" s="245">
        <v>0</v>
      </c>
    </row>
    <row r="490" spans="1:53" ht="15">
      <c r="A490" s="253" t="s">
        <v>2140</v>
      </c>
      <c r="B490" s="246">
        <v>0</v>
      </c>
      <c r="C490" s="246">
        <v>0</v>
      </c>
      <c r="D490" s="246">
        <v>0</v>
      </c>
      <c r="E490" s="246">
        <v>0</v>
      </c>
      <c r="F490" s="246">
        <v>0</v>
      </c>
      <c r="G490" s="246">
        <v>0</v>
      </c>
      <c r="H490" s="246">
        <v>0</v>
      </c>
      <c r="I490" s="246">
        <v>0</v>
      </c>
      <c r="J490" s="246">
        <v>0</v>
      </c>
      <c r="K490" s="246">
        <v>0</v>
      </c>
      <c r="L490" s="246">
        <v>0</v>
      </c>
      <c r="M490" s="246">
        <v>0</v>
      </c>
      <c r="N490" s="245">
        <v>0</v>
      </c>
      <c r="O490" s="246">
        <v>0</v>
      </c>
      <c r="P490" s="246">
        <v>0</v>
      </c>
      <c r="Q490" s="246">
        <v>0</v>
      </c>
      <c r="R490" s="246">
        <v>0</v>
      </c>
      <c r="S490" s="246">
        <v>0</v>
      </c>
      <c r="T490" s="246">
        <v>0</v>
      </c>
      <c r="U490" s="246">
        <v>0</v>
      </c>
      <c r="V490" s="246">
        <v>0</v>
      </c>
      <c r="W490" s="246">
        <v>0</v>
      </c>
      <c r="X490" s="246">
        <v>0</v>
      </c>
      <c r="Y490" s="246">
        <v>0</v>
      </c>
      <c r="Z490" s="246">
        <v>0</v>
      </c>
      <c r="AA490" s="245">
        <v>0</v>
      </c>
      <c r="AB490" s="246">
        <v>0</v>
      </c>
      <c r="AC490" s="246">
        <v>0</v>
      </c>
      <c r="AD490" s="246">
        <v>0</v>
      </c>
      <c r="AE490" s="246">
        <v>0</v>
      </c>
      <c r="AF490" s="246">
        <v>0</v>
      </c>
      <c r="AG490" s="246">
        <v>0</v>
      </c>
      <c r="AH490" s="246">
        <v>0</v>
      </c>
      <c r="AI490" s="246">
        <v>0</v>
      </c>
      <c r="AJ490" s="246">
        <v>0</v>
      </c>
      <c r="AK490" s="246">
        <v>0</v>
      </c>
      <c r="AL490" s="246">
        <v>0</v>
      </c>
      <c r="AM490" s="246">
        <v>0</v>
      </c>
      <c r="AN490" s="245">
        <v>0</v>
      </c>
      <c r="AO490" s="246">
        <v>0</v>
      </c>
      <c r="AP490" s="246">
        <v>0</v>
      </c>
      <c r="AQ490" s="246">
        <v>0</v>
      </c>
      <c r="AR490" s="246">
        <v>0</v>
      </c>
      <c r="AS490" s="246">
        <v>0</v>
      </c>
      <c r="AT490" s="246">
        <v>0</v>
      </c>
      <c r="AU490" s="246">
        <v>0</v>
      </c>
      <c r="AV490" s="246">
        <v>0</v>
      </c>
      <c r="AW490" s="246">
        <v>0</v>
      </c>
      <c r="AX490" s="246">
        <v>0</v>
      </c>
      <c r="AY490" s="246">
        <v>0</v>
      </c>
      <c r="AZ490" s="246">
        <v>0</v>
      </c>
      <c r="BA490" s="245">
        <v>0</v>
      </c>
    </row>
    <row r="491" spans="1:53" ht="15">
      <c r="A491" s="253" t="s">
        <v>2141</v>
      </c>
      <c r="B491" s="246">
        <v>0</v>
      </c>
      <c r="C491" s="246">
        <v>0</v>
      </c>
      <c r="D491" s="246">
        <v>0</v>
      </c>
      <c r="E491" s="246">
        <v>0</v>
      </c>
      <c r="F491" s="246">
        <v>0</v>
      </c>
      <c r="G491" s="246">
        <v>0</v>
      </c>
      <c r="H491" s="246">
        <v>0</v>
      </c>
      <c r="I491" s="246">
        <v>0</v>
      </c>
      <c r="J491" s="246">
        <v>0</v>
      </c>
      <c r="K491" s="246">
        <v>0</v>
      </c>
      <c r="L491" s="246">
        <v>0</v>
      </c>
      <c r="M491" s="246">
        <v>0</v>
      </c>
      <c r="N491" s="245">
        <v>0</v>
      </c>
      <c r="O491" s="246">
        <v>0</v>
      </c>
      <c r="P491" s="246">
        <v>0</v>
      </c>
      <c r="Q491" s="246">
        <v>0</v>
      </c>
      <c r="R491" s="246">
        <v>0</v>
      </c>
      <c r="S491" s="246">
        <v>0</v>
      </c>
      <c r="T491" s="246">
        <v>0</v>
      </c>
      <c r="U491" s="246">
        <v>0</v>
      </c>
      <c r="V491" s="246">
        <v>0</v>
      </c>
      <c r="W491" s="246">
        <v>0</v>
      </c>
      <c r="X491" s="246">
        <v>0</v>
      </c>
      <c r="Y491" s="246">
        <v>0</v>
      </c>
      <c r="Z491" s="246">
        <v>0</v>
      </c>
      <c r="AA491" s="245">
        <v>0</v>
      </c>
      <c r="AB491" s="246">
        <v>0</v>
      </c>
      <c r="AC491" s="246">
        <v>0</v>
      </c>
      <c r="AD491" s="246">
        <v>0</v>
      </c>
      <c r="AE491" s="246">
        <v>0</v>
      </c>
      <c r="AF491" s="246">
        <v>0</v>
      </c>
      <c r="AG491" s="246">
        <v>0</v>
      </c>
      <c r="AH491" s="246">
        <v>0</v>
      </c>
      <c r="AI491" s="246">
        <v>0</v>
      </c>
      <c r="AJ491" s="246">
        <v>0</v>
      </c>
      <c r="AK491" s="246">
        <v>0</v>
      </c>
      <c r="AL491" s="246">
        <v>0</v>
      </c>
      <c r="AM491" s="246">
        <v>0</v>
      </c>
      <c r="AN491" s="245">
        <v>0</v>
      </c>
      <c r="AO491" s="246">
        <v>0</v>
      </c>
      <c r="AP491" s="246">
        <v>0</v>
      </c>
      <c r="AQ491" s="246">
        <v>0</v>
      </c>
      <c r="AR491" s="246">
        <v>0</v>
      </c>
      <c r="AS491" s="246">
        <v>0</v>
      </c>
      <c r="AT491" s="246">
        <v>0</v>
      </c>
      <c r="AU491" s="246">
        <v>0</v>
      </c>
      <c r="AV491" s="246">
        <v>0</v>
      </c>
      <c r="AW491" s="246">
        <v>0</v>
      </c>
      <c r="AX491" s="246">
        <v>0</v>
      </c>
      <c r="AY491" s="246">
        <v>0</v>
      </c>
      <c r="AZ491" s="246">
        <v>0</v>
      </c>
      <c r="BA491" s="245">
        <v>0</v>
      </c>
    </row>
    <row r="492" spans="1:53" ht="15">
      <c r="A492" s="253" t="s">
        <v>2142</v>
      </c>
      <c r="B492" s="246">
        <v>0</v>
      </c>
      <c r="C492" s="246">
        <v>0</v>
      </c>
      <c r="D492" s="246">
        <v>0</v>
      </c>
      <c r="E492" s="246">
        <v>0</v>
      </c>
      <c r="F492" s="246">
        <v>0</v>
      </c>
      <c r="G492" s="246">
        <v>0</v>
      </c>
      <c r="H492" s="246">
        <v>0</v>
      </c>
      <c r="I492" s="246">
        <v>0</v>
      </c>
      <c r="J492" s="246">
        <v>0</v>
      </c>
      <c r="K492" s="246">
        <v>0</v>
      </c>
      <c r="L492" s="246">
        <v>0</v>
      </c>
      <c r="M492" s="246">
        <v>0</v>
      </c>
      <c r="N492" s="245">
        <v>0</v>
      </c>
      <c r="O492" s="246">
        <v>0</v>
      </c>
      <c r="P492" s="246">
        <v>0</v>
      </c>
      <c r="Q492" s="246">
        <v>0</v>
      </c>
      <c r="R492" s="246">
        <v>0</v>
      </c>
      <c r="S492" s="246">
        <v>0</v>
      </c>
      <c r="T492" s="246">
        <v>0</v>
      </c>
      <c r="U492" s="246">
        <v>0</v>
      </c>
      <c r="V492" s="246">
        <v>0</v>
      </c>
      <c r="W492" s="246">
        <v>0</v>
      </c>
      <c r="X492" s="246">
        <v>0</v>
      </c>
      <c r="Y492" s="246">
        <v>0</v>
      </c>
      <c r="Z492" s="246">
        <v>0</v>
      </c>
      <c r="AA492" s="245">
        <v>0</v>
      </c>
      <c r="AB492" s="246">
        <v>0</v>
      </c>
      <c r="AC492" s="246">
        <v>0</v>
      </c>
      <c r="AD492" s="246">
        <v>0</v>
      </c>
      <c r="AE492" s="246">
        <v>0</v>
      </c>
      <c r="AF492" s="246">
        <v>0</v>
      </c>
      <c r="AG492" s="246">
        <v>0</v>
      </c>
      <c r="AH492" s="246">
        <v>0</v>
      </c>
      <c r="AI492" s="246">
        <v>0</v>
      </c>
      <c r="AJ492" s="246">
        <v>0</v>
      </c>
      <c r="AK492" s="246">
        <v>0</v>
      </c>
      <c r="AL492" s="246">
        <v>0</v>
      </c>
      <c r="AM492" s="246">
        <v>0</v>
      </c>
      <c r="AN492" s="245">
        <v>0</v>
      </c>
      <c r="AO492" s="246">
        <v>0</v>
      </c>
      <c r="AP492" s="246">
        <v>0</v>
      </c>
      <c r="AQ492" s="246">
        <v>0</v>
      </c>
      <c r="AR492" s="246">
        <v>0</v>
      </c>
      <c r="AS492" s="246">
        <v>0</v>
      </c>
      <c r="AT492" s="246">
        <v>0</v>
      </c>
      <c r="AU492" s="246">
        <v>0</v>
      </c>
      <c r="AV492" s="246">
        <v>0</v>
      </c>
      <c r="AW492" s="246">
        <v>0</v>
      </c>
      <c r="AX492" s="246">
        <v>0</v>
      </c>
      <c r="AY492" s="246">
        <v>0</v>
      </c>
      <c r="AZ492" s="246">
        <v>0</v>
      </c>
      <c r="BA492" s="245">
        <v>0</v>
      </c>
    </row>
    <row r="493" spans="1:53" ht="15">
      <c r="A493" s="253" t="s">
        <v>2143</v>
      </c>
      <c r="B493" s="246">
        <v>0</v>
      </c>
      <c r="C493" s="246">
        <v>0</v>
      </c>
      <c r="D493" s="246">
        <v>0</v>
      </c>
      <c r="E493" s="246">
        <v>0</v>
      </c>
      <c r="F493" s="246">
        <v>0</v>
      </c>
      <c r="G493" s="246">
        <v>0</v>
      </c>
      <c r="H493" s="246">
        <v>0</v>
      </c>
      <c r="I493" s="246">
        <v>0</v>
      </c>
      <c r="J493" s="246">
        <v>0</v>
      </c>
      <c r="K493" s="246">
        <v>0</v>
      </c>
      <c r="L493" s="246">
        <v>0</v>
      </c>
      <c r="M493" s="246">
        <v>0</v>
      </c>
      <c r="N493" s="245">
        <v>0</v>
      </c>
      <c r="O493" s="246">
        <v>0</v>
      </c>
      <c r="P493" s="246">
        <v>0</v>
      </c>
      <c r="Q493" s="246">
        <v>0</v>
      </c>
      <c r="R493" s="246">
        <v>0</v>
      </c>
      <c r="S493" s="246">
        <v>0</v>
      </c>
      <c r="T493" s="246">
        <v>0</v>
      </c>
      <c r="U493" s="246">
        <v>0</v>
      </c>
      <c r="V493" s="246">
        <v>0</v>
      </c>
      <c r="W493" s="246">
        <v>0</v>
      </c>
      <c r="X493" s="246">
        <v>0</v>
      </c>
      <c r="Y493" s="246">
        <v>0</v>
      </c>
      <c r="Z493" s="246">
        <v>0</v>
      </c>
      <c r="AA493" s="245">
        <v>0</v>
      </c>
      <c r="AB493" s="246">
        <v>0</v>
      </c>
      <c r="AC493" s="246">
        <v>0</v>
      </c>
      <c r="AD493" s="246">
        <v>0</v>
      </c>
      <c r="AE493" s="246">
        <v>0</v>
      </c>
      <c r="AF493" s="246">
        <v>0</v>
      </c>
      <c r="AG493" s="246">
        <v>0</v>
      </c>
      <c r="AH493" s="246">
        <v>0</v>
      </c>
      <c r="AI493" s="246">
        <v>0</v>
      </c>
      <c r="AJ493" s="246">
        <v>0</v>
      </c>
      <c r="AK493" s="246">
        <v>0</v>
      </c>
      <c r="AL493" s="246">
        <v>0</v>
      </c>
      <c r="AM493" s="246">
        <v>0</v>
      </c>
      <c r="AN493" s="245">
        <v>0</v>
      </c>
      <c r="AO493" s="246">
        <v>0</v>
      </c>
      <c r="AP493" s="246">
        <v>0</v>
      </c>
      <c r="AQ493" s="246">
        <v>0</v>
      </c>
      <c r="AR493" s="246">
        <v>0</v>
      </c>
      <c r="AS493" s="246">
        <v>0</v>
      </c>
      <c r="AT493" s="246">
        <v>0</v>
      </c>
      <c r="AU493" s="246">
        <v>0</v>
      </c>
      <c r="AV493" s="246">
        <v>0</v>
      </c>
      <c r="AW493" s="246">
        <v>0</v>
      </c>
      <c r="AX493" s="246">
        <v>0</v>
      </c>
      <c r="AY493" s="246">
        <v>0</v>
      </c>
      <c r="AZ493" s="246">
        <v>0</v>
      </c>
      <c r="BA493" s="245">
        <v>0</v>
      </c>
    </row>
    <row r="494" spans="1:53" ht="15">
      <c r="A494" s="253" t="s">
        <v>2144</v>
      </c>
      <c r="B494" s="246">
        <v>0</v>
      </c>
      <c r="C494" s="246">
        <v>0</v>
      </c>
      <c r="D494" s="246">
        <v>0</v>
      </c>
      <c r="E494" s="246">
        <v>0</v>
      </c>
      <c r="F494" s="246">
        <v>0</v>
      </c>
      <c r="G494" s="246">
        <v>0</v>
      </c>
      <c r="H494" s="246">
        <v>0</v>
      </c>
      <c r="I494" s="246">
        <v>0</v>
      </c>
      <c r="J494" s="246">
        <v>0</v>
      </c>
      <c r="K494" s="246">
        <v>0</v>
      </c>
      <c r="L494" s="246">
        <v>0</v>
      </c>
      <c r="M494" s="246">
        <v>0</v>
      </c>
      <c r="N494" s="245">
        <v>0</v>
      </c>
      <c r="O494" s="246">
        <v>0</v>
      </c>
      <c r="P494" s="246">
        <v>0</v>
      </c>
      <c r="Q494" s="246">
        <v>0</v>
      </c>
      <c r="R494" s="246">
        <v>0</v>
      </c>
      <c r="S494" s="246">
        <v>0</v>
      </c>
      <c r="T494" s="246">
        <v>0</v>
      </c>
      <c r="U494" s="246">
        <v>0</v>
      </c>
      <c r="V494" s="246">
        <v>0</v>
      </c>
      <c r="W494" s="246">
        <v>0</v>
      </c>
      <c r="X494" s="246">
        <v>0</v>
      </c>
      <c r="Y494" s="246">
        <v>0</v>
      </c>
      <c r="Z494" s="246">
        <v>0</v>
      </c>
      <c r="AA494" s="245">
        <v>0</v>
      </c>
      <c r="AB494" s="246">
        <v>0</v>
      </c>
      <c r="AC494" s="246">
        <v>0</v>
      </c>
      <c r="AD494" s="246">
        <v>0</v>
      </c>
      <c r="AE494" s="246">
        <v>0</v>
      </c>
      <c r="AF494" s="246">
        <v>0</v>
      </c>
      <c r="AG494" s="246">
        <v>0</v>
      </c>
      <c r="AH494" s="246">
        <v>0</v>
      </c>
      <c r="AI494" s="246">
        <v>0</v>
      </c>
      <c r="AJ494" s="246">
        <v>0</v>
      </c>
      <c r="AK494" s="246">
        <v>0</v>
      </c>
      <c r="AL494" s="246">
        <v>0</v>
      </c>
      <c r="AM494" s="246">
        <v>0</v>
      </c>
      <c r="AN494" s="245">
        <v>0</v>
      </c>
      <c r="AO494" s="246">
        <v>0</v>
      </c>
      <c r="AP494" s="246">
        <v>0</v>
      </c>
      <c r="AQ494" s="246">
        <v>0</v>
      </c>
      <c r="AR494" s="246">
        <v>0</v>
      </c>
      <c r="AS494" s="246">
        <v>0</v>
      </c>
      <c r="AT494" s="246">
        <v>0</v>
      </c>
      <c r="AU494" s="246">
        <v>0</v>
      </c>
      <c r="AV494" s="246">
        <v>0</v>
      </c>
      <c r="AW494" s="246">
        <v>0</v>
      </c>
      <c r="AX494" s="246">
        <v>0</v>
      </c>
      <c r="AY494" s="246">
        <v>0</v>
      </c>
      <c r="AZ494" s="246">
        <v>0</v>
      </c>
      <c r="BA494" s="245">
        <v>0</v>
      </c>
    </row>
    <row r="495" spans="1:53" ht="15">
      <c r="A495" s="253" t="s">
        <v>2145</v>
      </c>
      <c r="B495" s="246">
        <v>0</v>
      </c>
      <c r="C495" s="246">
        <v>0</v>
      </c>
      <c r="D495" s="246">
        <v>0</v>
      </c>
      <c r="E495" s="246">
        <v>0</v>
      </c>
      <c r="F495" s="246">
        <v>0</v>
      </c>
      <c r="G495" s="246">
        <v>0</v>
      </c>
      <c r="H495" s="246">
        <v>0</v>
      </c>
      <c r="I495" s="246">
        <v>0</v>
      </c>
      <c r="J495" s="246">
        <v>0</v>
      </c>
      <c r="K495" s="246">
        <v>0</v>
      </c>
      <c r="L495" s="246">
        <v>0</v>
      </c>
      <c r="M495" s="246">
        <v>0</v>
      </c>
      <c r="N495" s="245">
        <v>0</v>
      </c>
      <c r="O495" s="246">
        <v>0</v>
      </c>
      <c r="P495" s="246">
        <v>0</v>
      </c>
      <c r="Q495" s="246">
        <v>0</v>
      </c>
      <c r="R495" s="246">
        <v>0</v>
      </c>
      <c r="S495" s="246">
        <v>0</v>
      </c>
      <c r="T495" s="246">
        <v>0</v>
      </c>
      <c r="U495" s="246">
        <v>0</v>
      </c>
      <c r="V495" s="246">
        <v>0</v>
      </c>
      <c r="W495" s="246">
        <v>0</v>
      </c>
      <c r="X495" s="246">
        <v>0</v>
      </c>
      <c r="Y495" s="246">
        <v>0</v>
      </c>
      <c r="Z495" s="246">
        <v>0</v>
      </c>
      <c r="AA495" s="245">
        <v>0</v>
      </c>
      <c r="AB495" s="246">
        <v>0</v>
      </c>
      <c r="AC495" s="246">
        <v>0</v>
      </c>
      <c r="AD495" s="246">
        <v>0</v>
      </c>
      <c r="AE495" s="246">
        <v>0</v>
      </c>
      <c r="AF495" s="246">
        <v>0</v>
      </c>
      <c r="AG495" s="246">
        <v>0</v>
      </c>
      <c r="AH495" s="246">
        <v>0</v>
      </c>
      <c r="AI495" s="246">
        <v>0</v>
      </c>
      <c r="AJ495" s="246">
        <v>0</v>
      </c>
      <c r="AK495" s="246">
        <v>0</v>
      </c>
      <c r="AL495" s="246">
        <v>0</v>
      </c>
      <c r="AM495" s="246">
        <v>0</v>
      </c>
      <c r="AN495" s="245">
        <v>0</v>
      </c>
      <c r="AO495" s="246">
        <v>0</v>
      </c>
      <c r="AP495" s="246">
        <v>0</v>
      </c>
      <c r="AQ495" s="246">
        <v>0</v>
      </c>
      <c r="AR495" s="246">
        <v>0</v>
      </c>
      <c r="AS495" s="246">
        <v>0</v>
      </c>
      <c r="AT495" s="246">
        <v>0</v>
      </c>
      <c r="AU495" s="246">
        <v>0</v>
      </c>
      <c r="AV495" s="246">
        <v>0</v>
      </c>
      <c r="AW495" s="246">
        <v>0</v>
      </c>
      <c r="AX495" s="246">
        <v>0</v>
      </c>
      <c r="AY495" s="246">
        <v>0</v>
      </c>
      <c r="AZ495" s="246">
        <v>0</v>
      </c>
      <c r="BA495" s="245">
        <v>0</v>
      </c>
    </row>
    <row r="496" spans="1:53" ht="15">
      <c r="A496" s="253" t="s">
        <v>2146</v>
      </c>
      <c r="B496" s="246">
        <v>0</v>
      </c>
      <c r="C496" s="246">
        <v>0</v>
      </c>
      <c r="D496" s="246">
        <v>0</v>
      </c>
      <c r="E496" s="246">
        <v>0</v>
      </c>
      <c r="F496" s="246">
        <v>0</v>
      </c>
      <c r="G496" s="246">
        <v>0</v>
      </c>
      <c r="H496" s="246">
        <v>0</v>
      </c>
      <c r="I496" s="246">
        <v>0</v>
      </c>
      <c r="J496" s="246">
        <v>0</v>
      </c>
      <c r="K496" s="246">
        <v>0</v>
      </c>
      <c r="L496" s="246">
        <v>0</v>
      </c>
      <c r="M496" s="246">
        <v>0</v>
      </c>
      <c r="N496" s="245">
        <v>0</v>
      </c>
      <c r="O496" s="246">
        <v>0</v>
      </c>
      <c r="P496" s="246">
        <v>0</v>
      </c>
      <c r="Q496" s="246">
        <v>0</v>
      </c>
      <c r="R496" s="246">
        <v>0</v>
      </c>
      <c r="S496" s="246">
        <v>0</v>
      </c>
      <c r="T496" s="246">
        <v>0</v>
      </c>
      <c r="U496" s="246">
        <v>0</v>
      </c>
      <c r="V496" s="246">
        <v>0</v>
      </c>
      <c r="W496" s="246">
        <v>0</v>
      </c>
      <c r="X496" s="246">
        <v>0</v>
      </c>
      <c r="Y496" s="246">
        <v>0</v>
      </c>
      <c r="Z496" s="246">
        <v>0</v>
      </c>
      <c r="AA496" s="245">
        <v>0</v>
      </c>
      <c r="AB496" s="246">
        <v>0</v>
      </c>
      <c r="AC496" s="246">
        <v>0</v>
      </c>
      <c r="AD496" s="246">
        <v>0</v>
      </c>
      <c r="AE496" s="246">
        <v>0</v>
      </c>
      <c r="AF496" s="246">
        <v>0</v>
      </c>
      <c r="AG496" s="246">
        <v>0</v>
      </c>
      <c r="AH496" s="246">
        <v>0</v>
      </c>
      <c r="AI496" s="246">
        <v>0</v>
      </c>
      <c r="AJ496" s="246">
        <v>0</v>
      </c>
      <c r="AK496" s="246">
        <v>0</v>
      </c>
      <c r="AL496" s="246">
        <v>0</v>
      </c>
      <c r="AM496" s="246">
        <v>0</v>
      </c>
      <c r="AN496" s="245">
        <v>0</v>
      </c>
      <c r="AO496" s="246">
        <v>0</v>
      </c>
      <c r="AP496" s="246">
        <v>0</v>
      </c>
      <c r="AQ496" s="246">
        <v>0</v>
      </c>
      <c r="AR496" s="246">
        <v>0</v>
      </c>
      <c r="AS496" s="246">
        <v>0</v>
      </c>
      <c r="AT496" s="246">
        <v>0</v>
      </c>
      <c r="AU496" s="246">
        <v>0</v>
      </c>
      <c r="AV496" s="246">
        <v>0</v>
      </c>
      <c r="AW496" s="246">
        <v>0</v>
      </c>
      <c r="AX496" s="246">
        <v>0</v>
      </c>
      <c r="AY496" s="246">
        <v>0</v>
      </c>
      <c r="AZ496" s="246">
        <v>0</v>
      </c>
      <c r="BA496" s="245">
        <v>0</v>
      </c>
    </row>
    <row r="497" spans="1:53" ht="15">
      <c r="A497" s="252" t="s">
        <v>336</v>
      </c>
      <c r="B497" s="249">
        <v>21028.5</v>
      </c>
      <c r="C497" s="249">
        <v>21028.5</v>
      </c>
      <c r="D497" s="249">
        <v>21028.5</v>
      </c>
      <c r="E497" s="249">
        <v>21028.5</v>
      </c>
      <c r="F497" s="249">
        <v>21027.5</v>
      </c>
      <c r="G497" s="249">
        <v>21277.5</v>
      </c>
      <c r="H497" s="249">
        <v>21027.5</v>
      </c>
      <c r="I497" s="249">
        <v>21027.5</v>
      </c>
      <c r="J497" s="249">
        <v>21007.5</v>
      </c>
      <c r="K497" s="249">
        <v>21007.5</v>
      </c>
      <c r="L497" s="249">
        <v>21007.5</v>
      </c>
      <c r="M497" s="249">
        <v>21257.5</v>
      </c>
      <c r="N497" s="248">
        <v>252754</v>
      </c>
      <c r="O497" s="249">
        <v>5374.6700201220001</v>
      </c>
      <c r="P497" s="249">
        <v>1374.6700201220001</v>
      </c>
      <c r="Q497" s="249">
        <v>1474.6700201220001</v>
      </c>
      <c r="R497" s="249">
        <v>1374.6700201220001</v>
      </c>
      <c r="S497" s="249">
        <v>1374.6700201220001</v>
      </c>
      <c r="T497" s="249">
        <v>1374.6700201220001</v>
      </c>
      <c r="U497" s="249">
        <v>1474.6700201220001</v>
      </c>
      <c r="V497" s="249">
        <v>1374.6700201220001</v>
      </c>
      <c r="W497" s="249">
        <v>1374.6700201220001</v>
      </c>
      <c r="X497" s="249">
        <v>1474.6700201220001</v>
      </c>
      <c r="Y497" s="249">
        <v>1374.6700201220001</v>
      </c>
      <c r="Z497" s="249">
        <v>1378.6700201220001</v>
      </c>
      <c r="AA497" s="248">
        <v>20800.040241464001</v>
      </c>
      <c r="AB497" s="249">
        <v>-9746416.8549717795</v>
      </c>
      <c r="AC497" s="249">
        <v>-10246222.182861527</v>
      </c>
      <c r="AD497" s="249">
        <v>-10213055.207140943</v>
      </c>
      <c r="AE497" s="249">
        <v>-10464258.041596724</v>
      </c>
      <c r="AF497" s="249">
        <v>-10554128.591760842</v>
      </c>
      <c r="AG497" s="249">
        <v>-10122279.159767943</v>
      </c>
      <c r="AH497" s="249">
        <v>-10214104.972353814</v>
      </c>
      <c r="AI497" s="249">
        <v>-10317443.924770942</v>
      </c>
      <c r="AJ497" s="249">
        <v>-12850285.183621148</v>
      </c>
      <c r="AK497" s="249">
        <v>-10833103.986939715</v>
      </c>
      <c r="AL497" s="249">
        <v>-12175986.645399896</v>
      </c>
      <c r="AM497" s="249">
        <v>-9473670.5523305312</v>
      </c>
      <c r="AN497" s="248">
        <v>-127210955.30351581</v>
      </c>
      <c r="AO497" s="249">
        <v>791</v>
      </c>
      <c r="AP497" s="249">
        <v>666</v>
      </c>
      <c r="AQ497" s="249">
        <v>666</v>
      </c>
      <c r="AR497" s="249">
        <v>791</v>
      </c>
      <c r="AS497" s="249">
        <v>666</v>
      </c>
      <c r="AT497" s="249">
        <v>666</v>
      </c>
      <c r="AU497" s="249">
        <v>791</v>
      </c>
      <c r="AV497" s="249">
        <v>666</v>
      </c>
      <c r="AW497" s="249">
        <v>666</v>
      </c>
      <c r="AX497" s="249">
        <v>791</v>
      </c>
      <c r="AY497" s="249">
        <v>666</v>
      </c>
      <c r="AZ497" s="249">
        <v>664</v>
      </c>
      <c r="BA497" s="248">
        <v>8490</v>
      </c>
    </row>
    <row r="498" spans="1:53" ht="15">
      <c r="A498" s="254" t="s">
        <v>2147</v>
      </c>
      <c r="B498" s="246">
        <v>0</v>
      </c>
      <c r="C498" s="246">
        <v>0</v>
      </c>
      <c r="D498" s="246">
        <v>0</v>
      </c>
      <c r="E498" s="246">
        <v>0</v>
      </c>
      <c r="F498" s="246">
        <v>0</v>
      </c>
      <c r="G498" s="246">
        <v>0</v>
      </c>
      <c r="H498" s="246">
        <v>0</v>
      </c>
      <c r="I498" s="246">
        <v>0</v>
      </c>
      <c r="J498" s="246">
        <v>0</v>
      </c>
      <c r="K498" s="246">
        <v>0</v>
      </c>
      <c r="L498" s="246">
        <v>0</v>
      </c>
      <c r="M498" s="246">
        <v>0</v>
      </c>
      <c r="N498" s="245">
        <v>0</v>
      </c>
      <c r="O498" s="246">
        <v>0</v>
      </c>
      <c r="P498" s="246">
        <v>0</v>
      </c>
      <c r="Q498" s="246">
        <v>0</v>
      </c>
      <c r="R498" s="246">
        <v>0</v>
      </c>
      <c r="S498" s="246">
        <v>0</v>
      </c>
      <c r="T498" s="246">
        <v>0</v>
      </c>
      <c r="U498" s="246">
        <v>0</v>
      </c>
      <c r="V498" s="246">
        <v>0</v>
      </c>
      <c r="W498" s="246">
        <v>0</v>
      </c>
      <c r="X498" s="246">
        <v>0</v>
      </c>
      <c r="Y498" s="246">
        <v>0</v>
      </c>
      <c r="Z498" s="246">
        <v>0</v>
      </c>
      <c r="AA498" s="245">
        <v>0</v>
      </c>
      <c r="AB498" s="246">
        <v>0</v>
      </c>
      <c r="AC498" s="246">
        <v>0</v>
      </c>
      <c r="AD498" s="246">
        <v>0</v>
      </c>
      <c r="AE498" s="246">
        <v>0</v>
      </c>
      <c r="AF498" s="246">
        <v>0</v>
      </c>
      <c r="AG498" s="246">
        <v>0</v>
      </c>
      <c r="AH498" s="246">
        <v>0</v>
      </c>
      <c r="AI498" s="246">
        <v>0</v>
      </c>
      <c r="AJ498" s="246">
        <v>0</v>
      </c>
      <c r="AK498" s="246">
        <v>0</v>
      </c>
      <c r="AL498" s="246">
        <v>0</v>
      </c>
      <c r="AM498" s="246">
        <v>0</v>
      </c>
      <c r="AN498" s="245">
        <v>0</v>
      </c>
      <c r="AO498" s="246">
        <v>0</v>
      </c>
      <c r="AP498" s="246">
        <v>0</v>
      </c>
      <c r="AQ498" s="246">
        <v>0</v>
      </c>
      <c r="AR498" s="246">
        <v>0</v>
      </c>
      <c r="AS498" s="246">
        <v>0</v>
      </c>
      <c r="AT498" s="246">
        <v>0</v>
      </c>
      <c r="AU498" s="246">
        <v>0</v>
      </c>
      <c r="AV498" s="246">
        <v>0</v>
      </c>
      <c r="AW498" s="246">
        <v>0</v>
      </c>
      <c r="AX498" s="246">
        <v>0</v>
      </c>
      <c r="AY498" s="246">
        <v>0</v>
      </c>
      <c r="AZ498" s="246">
        <v>0</v>
      </c>
      <c r="BA498" s="245">
        <v>0</v>
      </c>
    </row>
    <row r="499" spans="1:53" ht="15">
      <c r="A499" s="251" t="s">
        <v>337</v>
      </c>
      <c r="B499" s="249">
        <v>1404919.1876661503</v>
      </c>
      <c r="C499" s="249">
        <v>1465853.2820594478</v>
      </c>
      <c r="D499" s="249">
        <v>1593391.4958461269</v>
      </c>
      <c r="E499" s="249">
        <v>1494275.2050249504</v>
      </c>
      <c r="F499" s="249">
        <v>1358579.9667822509</v>
      </c>
      <c r="G499" s="249">
        <v>1398173.0056141941</v>
      </c>
      <c r="H499" s="249">
        <v>1398964.5809513258</v>
      </c>
      <c r="I499" s="249">
        <v>1457683.4467499685</v>
      </c>
      <c r="J499" s="249">
        <v>1455716.3795118243</v>
      </c>
      <c r="K499" s="249">
        <v>1458729.5718232186</v>
      </c>
      <c r="L499" s="249">
        <v>1466163.1428513536</v>
      </c>
      <c r="M499" s="249">
        <v>1431957.9344168643</v>
      </c>
      <c r="N499" s="248">
        <v>17384407.199297674</v>
      </c>
      <c r="O499" s="249">
        <v>1272268.9091313623</v>
      </c>
      <c r="P499" s="249">
        <v>1223136.8056544885</v>
      </c>
      <c r="Q499" s="249">
        <v>1368326.8822555086</v>
      </c>
      <c r="R499" s="249">
        <v>1325596.4838995333</v>
      </c>
      <c r="S499" s="249">
        <v>1254491.7069726195</v>
      </c>
      <c r="T499" s="249">
        <v>1477425.2742625496</v>
      </c>
      <c r="U499" s="249">
        <v>1425956.244248203</v>
      </c>
      <c r="V499" s="249">
        <v>1398658.271391599</v>
      </c>
      <c r="W499" s="249">
        <v>1395906.833270211</v>
      </c>
      <c r="X499" s="249">
        <v>1362238.8279819342</v>
      </c>
      <c r="Y499" s="249">
        <v>1265428.2210780946</v>
      </c>
      <c r="Z499" s="249">
        <v>1388755.9402842547</v>
      </c>
      <c r="AA499" s="248">
        <v>16158190.400430361</v>
      </c>
      <c r="AB499" s="249">
        <v>13318279.551698688</v>
      </c>
      <c r="AC499" s="249">
        <v>11779133.042785294</v>
      </c>
      <c r="AD499" s="249">
        <v>12328992.723327849</v>
      </c>
      <c r="AE499" s="249">
        <v>13302804.631183296</v>
      </c>
      <c r="AF499" s="249">
        <v>11188428.290407738</v>
      </c>
      <c r="AG499" s="249">
        <v>13259950.536852922</v>
      </c>
      <c r="AH499" s="249">
        <v>12834152.310936052</v>
      </c>
      <c r="AI499" s="249">
        <v>15515007.623860583</v>
      </c>
      <c r="AJ499" s="249">
        <v>9979807.5127792843</v>
      </c>
      <c r="AK499" s="249">
        <v>16012653.31307745</v>
      </c>
      <c r="AL499" s="249">
        <v>8340328.2714302428</v>
      </c>
      <c r="AM499" s="249">
        <v>11781208.555749107</v>
      </c>
      <c r="AN499" s="248">
        <v>149640746.36408848</v>
      </c>
      <c r="AO499" s="249">
        <v>5352607.2430952834</v>
      </c>
      <c r="AP499" s="249">
        <v>4998259.6935655866</v>
      </c>
      <c r="AQ499" s="249">
        <v>5311440.1103031812</v>
      </c>
      <c r="AR499" s="249">
        <v>5693373.2221840946</v>
      </c>
      <c r="AS499" s="249">
        <v>5023962.0125183398</v>
      </c>
      <c r="AT499" s="249">
        <v>5145610.8519645231</v>
      </c>
      <c r="AU499" s="249">
        <v>5343593.0523461504</v>
      </c>
      <c r="AV499" s="249">
        <v>5304961.0826029507</v>
      </c>
      <c r="AW499" s="249">
        <v>5009285.8825295838</v>
      </c>
      <c r="AX499" s="249">
        <v>5781314.1349495407</v>
      </c>
      <c r="AY499" s="249">
        <v>4779039.6481584813</v>
      </c>
      <c r="AZ499" s="249">
        <v>4899842.142411476</v>
      </c>
      <c r="BA499" s="248">
        <v>62643289.076629199</v>
      </c>
    </row>
    <row r="500" spans="1:53" ht="15">
      <c r="A500" s="253" t="s">
        <v>2148</v>
      </c>
      <c r="B500" s="246">
        <v>1517665.2441969793</v>
      </c>
      <c r="C500" s="246">
        <v>1401463.0043679161</v>
      </c>
      <c r="D500" s="246">
        <v>1515022.5805781863</v>
      </c>
      <c r="E500" s="246">
        <v>1560196.7272392421</v>
      </c>
      <c r="F500" s="246">
        <v>1388080.5417439996</v>
      </c>
      <c r="G500" s="246">
        <v>1603357.2238948576</v>
      </c>
      <c r="H500" s="246">
        <v>1570533.4823317886</v>
      </c>
      <c r="I500" s="246">
        <v>1676391.1691718583</v>
      </c>
      <c r="J500" s="246">
        <v>1400409.0631189316</v>
      </c>
      <c r="K500" s="246">
        <v>1706999.9349993456</v>
      </c>
      <c r="L500" s="246">
        <v>1248540.7167486034</v>
      </c>
      <c r="M500" s="246">
        <v>1480352.992489645</v>
      </c>
      <c r="N500" s="245">
        <v>18069012.680881351</v>
      </c>
      <c r="O500" s="246">
        <v>-3076556.3433954576</v>
      </c>
      <c r="P500" s="246">
        <v>-2840995.346377288</v>
      </c>
      <c r="Q500" s="246">
        <v>-3071199.2308497592</v>
      </c>
      <c r="R500" s="246">
        <v>-3162774.6345818811</v>
      </c>
      <c r="S500" s="246">
        <v>-2813866.8999472926</v>
      </c>
      <c r="T500" s="246">
        <v>-3250268.0395192732</v>
      </c>
      <c r="U500" s="246">
        <v>-3183728.9323571632</v>
      </c>
      <c r="V500" s="246">
        <v>-3398319.823985117</v>
      </c>
      <c r="W500" s="246">
        <v>-2838858.834621795</v>
      </c>
      <c r="X500" s="246">
        <v>-3460368.8120805705</v>
      </c>
      <c r="Y500" s="246">
        <v>-2530996.7904897695</v>
      </c>
      <c r="Z500" s="246">
        <v>-3000918.2900661766</v>
      </c>
      <c r="AA500" s="245">
        <v>-36628851.978271544</v>
      </c>
      <c r="AB500" s="246">
        <v>0</v>
      </c>
      <c r="AC500" s="246">
        <v>0</v>
      </c>
      <c r="AD500" s="246">
        <v>0</v>
      </c>
      <c r="AE500" s="246">
        <v>0</v>
      </c>
      <c r="AF500" s="246">
        <v>0</v>
      </c>
      <c r="AG500" s="246">
        <v>0</v>
      </c>
      <c r="AH500" s="246">
        <v>0</v>
      </c>
      <c r="AI500" s="246">
        <v>0</v>
      </c>
      <c r="AJ500" s="246">
        <v>0</v>
      </c>
      <c r="AK500" s="246">
        <v>0</v>
      </c>
      <c r="AL500" s="246">
        <v>0</v>
      </c>
      <c r="AM500" s="246">
        <v>0</v>
      </c>
      <c r="AN500" s="245">
        <v>0</v>
      </c>
      <c r="AO500" s="246">
        <v>0</v>
      </c>
      <c r="AP500" s="246">
        <v>0</v>
      </c>
      <c r="AQ500" s="246">
        <v>0</v>
      </c>
      <c r="AR500" s="246">
        <v>0</v>
      </c>
      <c r="AS500" s="246">
        <v>0</v>
      </c>
      <c r="AT500" s="246">
        <v>0</v>
      </c>
      <c r="AU500" s="246">
        <v>0</v>
      </c>
      <c r="AV500" s="246">
        <v>0</v>
      </c>
      <c r="AW500" s="246">
        <v>0</v>
      </c>
      <c r="AX500" s="246">
        <v>0</v>
      </c>
      <c r="AY500" s="246">
        <v>0</v>
      </c>
      <c r="AZ500" s="246">
        <v>0</v>
      </c>
      <c r="BA500" s="245">
        <v>0</v>
      </c>
    </row>
    <row r="501" spans="1:53" ht="15">
      <c r="A501" s="253" t="s">
        <v>2149</v>
      </c>
      <c r="B501" s="246">
        <v>0</v>
      </c>
      <c r="C501" s="246">
        <v>0</v>
      </c>
      <c r="D501" s="246">
        <v>0</v>
      </c>
      <c r="E501" s="246">
        <v>0</v>
      </c>
      <c r="F501" s="246">
        <v>0</v>
      </c>
      <c r="G501" s="246">
        <v>0</v>
      </c>
      <c r="H501" s="246">
        <v>0</v>
      </c>
      <c r="I501" s="246">
        <v>0</v>
      </c>
      <c r="J501" s="246">
        <v>0</v>
      </c>
      <c r="K501" s="246">
        <v>0</v>
      </c>
      <c r="L501" s="246">
        <v>0</v>
      </c>
      <c r="M501" s="246">
        <v>0</v>
      </c>
      <c r="N501" s="245">
        <v>0</v>
      </c>
      <c r="O501" s="246">
        <v>0</v>
      </c>
      <c r="P501" s="246">
        <v>0</v>
      </c>
      <c r="Q501" s="246">
        <v>0</v>
      </c>
      <c r="R501" s="246">
        <v>0</v>
      </c>
      <c r="S501" s="246">
        <v>0</v>
      </c>
      <c r="T501" s="246">
        <v>0</v>
      </c>
      <c r="U501" s="246">
        <v>0</v>
      </c>
      <c r="V501" s="246">
        <v>0</v>
      </c>
      <c r="W501" s="246">
        <v>0</v>
      </c>
      <c r="X501" s="246">
        <v>0</v>
      </c>
      <c r="Y501" s="246">
        <v>0</v>
      </c>
      <c r="Z501" s="246">
        <v>0</v>
      </c>
      <c r="AA501" s="245">
        <v>0</v>
      </c>
      <c r="AB501" s="246">
        <v>-989536.42211718799</v>
      </c>
      <c r="AC501" s="246">
        <v>-868070.97400769882</v>
      </c>
      <c r="AD501" s="246">
        <v>-910971.55935206788</v>
      </c>
      <c r="AE501" s="246">
        <v>-986322.19622998359</v>
      </c>
      <c r="AF501" s="246">
        <v>-821384.89876535966</v>
      </c>
      <c r="AG501" s="246">
        <v>-984456.39567454625</v>
      </c>
      <c r="AH501" s="246">
        <v>-952544.70578161569</v>
      </c>
      <c r="AI501" s="246">
        <v>-1158917.6401805249</v>
      </c>
      <c r="AJ501" s="246">
        <v>-724595.09938802337</v>
      </c>
      <c r="AK501" s="246">
        <v>-1201622.2047417189</v>
      </c>
      <c r="AL501" s="246">
        <v>-594751.35274784861</v>
      </c>
      <c r="AM501" s="246">
        <v>-869980.74965905689</v>
      </c>
      <c r="AN501" s="245">
        <v>-11063154.198645633</v>
      </c>
      <c r="AO501" s="246">
        <v>-503511.72898913035</v>
      </c>
      <c r="AP501" s="246">
        <v>-469244.59228200413</v>
      </c>
      <c r="AQ501" s="246">
        <v>-497998.64425024745</v>
      </c>
      <c r="AR501" s="246">
        <v>-533422.80047450785</v>
      </c>
      <c r="AS501" s="246">
        <v>-470721.75486001989</v>
      </c>
      <c r="AT501" s="246">
        <v>-482934.86292335513</v>
      </c>
      <c r="AU501" s="246">
        <v>-502286.05728345382</v>
      </c>
      <c r="AV501" s="246">
        <v>-499005.19636052963</v>
      </c>
      <c r="AW501" s="246">
        <v>-471035.11658756313</v>
      </c>
      <c r="AX501" s="246">
        <v>-538544.5993845358</v>
      </c>
      <c r="AY501" s="246">
        <v>-452077.51083885768</v>
      </c>
      <c r="AZ501" s="246">
        <v>-463504.63624121709</v>
      </c>
      <c r="BA501" s="245">
        <v>-5884287.5004754215</v>
      </c>
    </row>
    <row r="502" spans="1:53" ht="15">
      <c r="A502" s="253" t="s">
        <v>2150</v>
      </c>
      <c r="B502" s="246">
        <v>0</v>
      </c>
      <c r="C502" s="246">
        <v>0</v>
      </c>
      <c r="D502" s="246">
        <v>0</v>
      </c>
      <c r="E502" s="246">
        <v>0</v>
      </c>
      <c r="F502" s="246">
        <v>0</v>
      </c>
      <c r="G502" s="246">
        <v>0</v>
      </c>
      <c r="H502" s="246">
        <v>0</v>
      </c>
      <c r="I502" s="246">
        <v>0</v>
      </c>
      <c r="J502" s="246">
        <v>0</v>
      </c>
      <c r="K502" s="246">
        <v>0</v>
      </c>
      <c r="L502" s="246">
        <v>0</v>
      </c>
      <c r="M502" s="246">
        <v>0</v>
      </c>
      <c r="N502" s="245">
        <v>0</v>
      </c>
      <c r="O502" s="246">
        <v>0</v>
      </c>
      <c r="P502" s="246">
        <v>0</v>
      </c>
      <c r="Q502" s="246">
        <v>0</v>
      </c>
      <c r="R502" s="246">
        <v>0</v>
      </c>
      <c r="S502" s="246">
        <v>0</v>
      </c>
      <c r="T502" s="246">
        <v>0</v>
      </c>
      <c r="U502" s="246">
        <v>0</v>
      </c>
      <c r="V502" s="246">
        <v>0</v>
      </c>
      <c r="W502" s="246">
        <v>0</v>
      </c>
      <c r="X502" s="246">
        <v>0</v>
      </c>
      <c r="Y502" s="246">
        <v>0</v>
      </c>
      <c r="Z502" s="246">
        <v>0</v>
      </c>
      <c r="AA502" s="245">
        <v>0</v>
      </c>
      <c r="AB502" s="246">
        <v>-776441.17863302829</v>
      </c>
      <c r="AC502" s="246">
        <v>-679193.59690242901</v>
      </c>
      <c r="AD502" s="246">
        <v>-713219.67788300454</v>
      </c>
      <c r="AE502" s="246">
        <v>-773312.41178715369</v>
      </c>
      <c r="AF502" s="246">
        <v>-641826.37794197723</v>
      </c>
      <c r="AG502" s="246">
        <v>-773522.67418326193</v>
      </c>
      <c r="AH502" s="246">
        <v>-746692.45580386254</v>
      </c>
      <c r="AI502" s="246">
        <v>-912923.12356040534</v>
      </c>
      <c r="AJ502" s="246">
        <v>-561032.66408250248</v>
      </c>
      <c r="AK502" s="246">
        <v>-947580.53559103946</v>
      </c>
      <c r="AL502" s="246">
        <v>-456205.88287793082</v>
      </c>
      <c r="AM502" s="246">
        <v>-680137.14026760275</v>
      </c>
      <c r="AN502" s="245">
        <v>-8662087.719514193</v>
      </c>
      <c r="AO502" s="246">
        <v>-429274.23155372683</v>
      </c>
      <c r="AP502" s="246">
        <v>-399856.40843443811</v>
      </c>
      <c r="AQ502" s="246">
        <v>-424219.93018411443</v>
      </c>
      <c r="AR502" s="246">
        <v>-454316.63323221973</v>
      </c>
      <c r="AS502" s="246">
        <v>-400917.01288920519</v>
      </c>
      <c r="AT502" s="246">
        <v>-411495.43673679908</v>
      </c>
      <c r="AU502" s="246">
        <v>-428152.61438255222</v>
      </c>
      <c r="AV502" s="246">
        <v>-425431.56917171145</v>
      </c>
      <c r="AW502" s="246">
        <v>-401548.16039154871</v>
      </c>
      <c r="AX502" s="246">
        <v>-457996.46101482847</v>
      </c>
      <c r="AY502" s="246">
        <v>-385969.64467879303</v>
      </c>
      <c r="AZ502" s="246">
        <v>-395723.37122866983</v>
      </c>
      <c r="BA502" s="245">
        <v>-5014901.4738986073</v>
      </c>
    </row>
    <row r="503" spans="1:53" ht="15">
      <c r="A503" s="253" t="s">
        <v>2151</v>
      </c>
      <c r="B503" s="246">
        <v>0</v>
      </c>
      <c r="C503" s="246">
        <v>0</v>
      </c>
      <c r="D503" s="246">
        <v>0</v>
      </c>
      <c r="E503" s="246">
        <v>0</v>
      </c>
      <c r="F503" s="246">
        <v>0</v>
      </c>
      <c r="G503" s="246">
        <v>0</v>
      </c>
      <c r="H503" s="246">
        <v>0</v>
      </c>
      <c r="I503" s="246">
        <v>0</v>
      </c>
      <c r="J503" s="246">
        <v>0</v>
      </c>
      <c r="K503" s="246">
        <v>0</v>
      </c>
      <c r="L503" s="246">
        <v>0</v>
      </c>
      <c r="M503" s="246">
        <v>0</v>
      </c>
      <c r="N503" s="245">
        <v>0</v>
      </c>
      <c r="O503" s="246">
        <v>0</v>
      </c>
      <c r="P503" s="246">
        <v>0</v>
      </c>
      <c r="Q503" s="246">
        <v>0</v>
      </c>
      <c r="R503" s="246">
        <v>0</v>
      </c>
      <c r="S503" s="246">
        <v>0</v>
      </c>
      <c r="T503" s="246">
        <v>0</v>
      </c>
      <c r="U503" s="246">
        <v>0</v>
      </c>
      <c r="V503" s="246">
        <v>0</v>
      </c>
      <c r="W503" s="246">
        <v>0</v>
      </c>
      <c r="X503" s="246">
        <v>0</v>
      </c>
      <c r="Y503" s="246">
        <v>0</v>
      </c>
      <c r="Z503" s="246">
        <v>0</v>
      </c>
      <c r="AA503" s="245">
        <v>0</v>
      </c>
      <c r="AB503" s="246">
        <v>-1049885.2427511006</v>
      </c>
      <c r="AC503" s="246">
        <v>-918173.73295634531</v>
      </c>
      <c r="AD503" s="246">
        <v>-963979.05210733053</v>
      </c>
      <c r="AE503" s="246">
        <v>-1045800.6241662818</v>
      </c>
      <c r="AF503" s="246">
        <v>-867878.53279687068</v>
      </c>
      <c r="AG503" s="246">
        <v>-1048655.4280123541</v>
      </c>
      <c r="AH503" s="246">
        <v>-1009858.7181460311</v>
      </c>
      <c r="AI503" s="246">
        <v>-1231513.6711735758</v>
      </c>
      <c r="AJ503" s="246">
        <v>-760501.76610830519</v>
      </c>
      <c r="AK503" s="246">
        <v>-1278224.4671229217</v>
      </c>
      <c r="AL503" s="246">
        <v>-620341.14711912884</v>
      </c>
      <c r="AM503" s="246">
        <v>-920095.07714948116</v>
      </c>
      <c r="AN503" s="245">
        <v>-11714907.459609734</v>
      </c>
      <c r="AO503" s="246">
        <v>-574390.34769859992</v>
      </c>
      <c r="AP503" s="246">
        <v>-535050.6873212622</v>
      </c>
      <c r="AQ503" s="246">
        <v>-567667.46795290371</v>
      </c>
      <c r="AR503" s="246">
        <v>-607950.46393677557</v>
      </c>
      <c r="AS503" s="246">
        <v>-536492.59133813472</v>
      </c>
      <c r="AT503" s="246">
        <v>-550628.27403333096</v>
      </c>
      <c r="AU503" s="246">
        <v>-572898.56854202994</v>
      </c>
      <c r="AV503" s="246">
        <v>-569249.06287907436</v>
      </c>
      <c r="AW503" s="246">
        <v>-537295.83888083906</v>
      </c>
      <c r="AX503" s="246">
        <v>-612951.43321739836</v>
      </c>
      <c r="AY503" s="246">
        <v>-516385.05406836042</v>
      </c>
      <c r="AZ503" s="246">
        <v>-529434.58056741348</v>
      </c>
      <c r="BA503" s="245">
        <v>-6710394.3704361217</v>
      </c>
    </row>
    <row r="504" spans="1:53" ht="15">
      <c r="A504" s="253" t="s">
        <v>2152</v>
      </c>
      <c r="B504" s="246">
        <v>0</v>
      </c>
      <c r="C504" s="246">
        <v>0</v>
      </c>
      <c r="D504" s="246">
        <v>0</v>
      </c>
      <c r="E504" s="246">
        <v>0</v>
      </c>
      <c r="F504" s="246">
        <v>0</v>
      </c>
      <c r="G504" s="246">
        <v>0</v>
      </c>
      <c r="H504" s="246">
        <v>0</v>
      </c>
      <c r="I504" s="246">
        <v>0</v>
      </c>
      <c r="J504" s="246">
        <v>0</v>
      </c>
      <c r="K504" s="246">
        <v>0</v>
      </c>
      <c r="L504" s="246">
        <v>0</v>
      </c>
      <c r="M504" s="246">
        <v>0</v>
      </c>
      <c r="N504" s="245">
        <v>0</v>
      </c>
      <c r="O504" s="246">
        <v>0</v>
      </c>
      <c r="P504" s="246">
        <v>0</v>
      </c>
      <c r="Q504" s="246">
        <v>0</v>
      </c>
      <c r="R504" s="246">
        <v>0</v>
      </c>
      <c r="S504" s="246">
        <v>0</v>
      </c>
      <c r="T504" s="246">
        <v>0</v>
      </c>
      <c r="U504" s="246">
        <v>0</v>
      </c>
      <c r="V504" s="246">
        <v>0</v>
      </c>
      <c r="W504" s="246">
        <v>0</v>
      </c>
      <c r="X504" s="246">
        <v>0</v>
      </c>
      <c r="Y504" s="246">
        <v>0</v>
      </c>
      <c r="Z504" s="246">
        <v>0</v>
      </c>
      <c r="AA504" s="245">
        <v>0</v>
      </c>
      <c r="AB504" s="246">
        <v>-1223534.1205920735</v>
      </c>
      <c r="AC504" s="246">
        <v>-1076474.7912171357</v>
      </c>
      <c r="AD504" s="246">
        <v>-1128208.6592435164</v>
      </c>
      <c r="AE504" s="246">
        <v>-1221576.5355541692</v>
      </c>
      <c r="AF504" s="246">
        <v>-1016136.5289031017</v>
      </c>
      <c r="AG504" s="246">
        <v>-1215643.6527282041</v>
      </c>
      <c r="AH504" s="246">
        <v>-1178374.7618624049</v>
      </c>
      <c r="AI504" s="246">
        <v>-1424105.6411850299</v>
      </c>
      <c r="AJ504" s="246">
        <v>-899628.65752096218</v>
      </c>
      <c r="AK504" s="246">
        <v>-1476098.6960927423</v>
      </c>
      <c r="AL504" s="246">
        <v>-744555.04837772646</v>
      </c>
      <c r="AM504" s="246">
        <v>-1077977.4041045283</v>
      </c>
      <c r="AN504" s="245">
        <v>-13682314.497381598</v>
      </c>
      <c r="AO504" s="246">
        <v>-580753.3136720208</v>
      </c>
      <c r="AP504" s="246">
        <v>-541383.74950566271</v>
      </c>
      <c r="AQ504" s="246">
        <v>-574663.689350734</v>
      </c>
      <c r="AR504" s="246">
        <v>-615601.61512817873</v>
      </c>
      <c r="AS504" s="246">
        <v>-543238.66407157143</v>
      </c>
      <c r="AT504" s="246">
        <v>-557199.11252851936</v>
      </c>
      <c r="AU504" s="246">
        <v>-579397.92624655459</v>
      </c>
      <c r="AV504" s="246">
        <v>-575555.91140848701</v>
      </c>
      <c r="AW504" s="246">
        <v>-543323.34383062064</v>
      </c>
      <c r="AX504" s="246">
        <v>-622031.28800589382</v>
      </c>
      <c r="AY504" s="246">
        <v>-521013.52103394788</v>
      </c>
      <c r="AZ504" s="246">
        <v>-534184.94567739381</v>
      </c>
      <c r="BA504" s="245">
        <v>-6788347.0804595854</v>
      </c>
    </row>
    <row r="505" spans="1:53" ht="15">
      <c r="A505" s="253" t="s">
        <v>2153</v>
      </c>
      <c r="B505" s="246">
        <v>0</v>
      </c>
      <c r="C505" s="246">
        <v>0</v>
      </c>
      <c r="D505" s="246">
        <v>0</v>
      </c>
      <c r="E505" s="246">
        <v>0</v>
      </c>
      <c r="F505" s="246">
        <v>0</v>
      </c>
      <c r="G505" s="246">
        <v>0</v>
      </c>
      <c r="H505" s="246">
        <v>0</v>
      </c>
      <c r="I505" s="246">
        <v>0</v>
      </c>
      <c r="J505" s="246">
        <v>0</v>
      </c>
      <c r="K505" s="246">
        <v>0</v>
      </c>
      <c r="L505" s="246">
        <v>0</v>
      </c>
      <c r="M505" s="246">
        <v>0</v>
      </c>
      <c r="N505" s="245">
        <v>0</v>
      </c>
      <c r="O505" s="246">
        <v>0</v>
      </c>
      <c r="P505" s="246">
        <v>0</v>
      </c>
      <c r="Q505" s="246">
        <v>0</v>
      </c>
      <c r="R505" s="246">
        <v>0</v>
      </c>
      <c r="S505" s="246">
        <v>0</v>
      </c>
      <c r="T505" s="246">
        <v>0</v>
      </c>
      <c r="U505" s="246">
        <v>0</v>
      </c>
      <c r="V505" s="246">
        <v>0</v>
      </c>
      <c r="W505" s="246">
        <v>0</v>
      </c>
      <c r="X505" s="246">
        <v>0</v>
      </c>
      <c r="Y505" s="246">
        <v>0</v>
      </c>
      <c r="Z505" s="246">
        <v>0</v>
      </c>
      <c r="AA505" s="245">
        <v>0</v>
      </c>
      <c r="AB505" s="246">
        <v>0</v>
      </c>
      <c r="AC505" s="246">
        <v>0</v>
      </c>
      <c r="AD505" s="246">
        <v>0</v>
      </c>
      <c r="AE505" s="246">
        <v>0</v>
      </c>
      <c r="AF505" s="246">
        <v>0</v>
      </c>
      <c r="AG505" s="246">
        <v>0</v>
      </c>
      <c r="AH505" s="246">
        <v>0</v>
      </c>
      <c r="AI505" s="246">
        <v>0</v>
      </c>
      <c r="AJ505" s="246">
        <v>0</v>
      </c>
      <c r="AK505" s="246">
        <v>0</v>
      </c>
      <c r="AL505" s="246">
        <v>0</v>
      </c>
      <c r="AM505" s="246">
        <v>0</v>
      </c>
      <c r="AN505" s="245">
        <v>0</v>
      </c>
      <c r="AO505" s="246">
        <v>0</v>
      </c>
      <c r="AP505" s="246">
        <v>0</v>
      </c>
      <c r="AQ505" s="246">
        <v>0</v>
      </c>
      <c r="AR505" s="246">
        <v>0</v>
      </c>
      <c r="AS505" s="246">
        <v>0</v>
      </c>
      <c r="AT505" s="246">
        <v>0</v>
      </c>
      <c r="AU505" s="246">
        <v>0</v>
      </c>
      <c r="AV505" s="246">
        <v>0</v>
      </c>
      <c r="AW505" s="246">
        <v>0</v>
      </c>
      <c r="AX505" s="246">
        <v>0</v>
      </c>
      <c r="AY505" s="246">
        <v>0</v>
      </c>
      <c r="AZ505" s="246">
        <v>0</v>
      </c>
      <c r="BA505" s="245">
        <v>0</v>
      </c>
    </row>
    <row r="506" spans="1:53" ht="15">
      <c r="A506" s="253" t="s">
        <v>2154</v>
      </c>
      <c r="B506" s="246">
        <v>0</v>
      </c>
      <c r="C506" s="246">
        <v>0</v>
      </c>
      <c r="D506" s="246">
        <v>0</v>
      </c>
      <c r="E506" s="246">
        <v>0</v>
      </c>
      <c r="F506" s="246">
        <v>0</v>
      </c>
      <c r="G506" s="246">
        <v>0</v>
      </c>
      <c r="H506" s="246">
        <v>0</v>
      </c>
      <c r="I506" s="246">
        <v>0</v>
      </c>
      <c r="J506" s="246">
        <v>0</v>
      </c>
      <c r="K506" s="246">
        <v>0</v>
      </c>
      <c r="L506" s="246">
        <v>0</v>
      </c>
      <c r="M506" s="246">
        <v>0</v>
      </c>
      <c r="N506" s="245">
        <v>0</v>
      </c>
      <c r="O506" s="246">
        <v>0</v>
      </c>
      <c r="P506" s="246">
        <v>0</v>
      </c>
      <c r="Q506" s="246">
        <v>0</v>
      </c>
      <c r="R506" s="246">
        <v>0</v>
      </c>
      <c r="S506" s="246">
        <v>0</v>
      </c>
      <c r="T506" s="246">
        <v>0</v>
      </c>
      <c r="U506" s="246">
        <v>0</v>
      </c>
      <c r="V506" s="246">
        <v>0</v>
      </c>
      <c r="W506" s="246">
        <v>0</v>
      </c>
      <c r="X506" s="246">
        <v>0</v>
      </c>
      <c r="Y506" s="246">
        <v>0</v>
      </c>
      <c r="Z506" s="246">
        <v>0</v>
      </c>
      <c r="AA506" s="245">
        <v>0</v>
      </c>
      <c r="AB506" s="246">
        <v>0</v>
      </c>
      <c r="AC506" s="246">
        <v>0</v>
      </c>
      <c r="AD506" s="246">
        <v>0</v>
      </c>
      <c r="AE506" s="246">
        <v>0</v>
      </c>
      <c r="AF506" s="246">
        <v>0</v>
      </c>
      <c r="AG506" s="246">
        <v>0</v>
      </c>
      <c r="AH506" s="246">
        <v>0</v>
      </c>
      <c r="AI506" s="246">
        <v>0</v>
      </c>
      <c r="AJ506" s="246">
        <v>0</v>
      </c>
      <c r="AK506" s="246">
        <v>0</v>
      </c>
      <c r="AL506" s="246">
        <v>0</v>
      </c>
      <c r="AM506" s="246">
        <v>0</v>
      </c>
      <c r="AN506" s="245">
        <v>0</v>
      </c>
      <c r="AO506" s="246">
        <v>0</v>
      </c>
      <c r="AP506" s="246">
        <v>0</v>
      </c>
      <c r="AQ506" s="246">
        <v>0</v>
      </c>
      <c r="AR506" s="246">
        <v>0</v>
      </c>
      <c r="AS506" s="246">
        <v>0</v>
      </c>
      <c r="AT506" s="246">
        <v>0</v>
      </c>
      <c r="AU506" s="246">
        <v>0</v>
      </c>
      <c r="AV506" s="246">
        <v>0</v>
      </c>
      <c r="AW506" s="246">
        <v>0</v>
      </c>
      <c r="AX506" s="246">
        <v>0</v>
      </c>
      <c r="AY506" s="246">
        <v>0</v>
      </c>
      <c r="AZ506" s="246">
        <v>0</v>
      </c>
      <c r="BA506" s="245">
        <v>0</v>
      </c>
    </row>
    <row r="507" spans="1:53" ht="15">
      <c r="A507" s="253" t="s">
        <v>2155</v>
      </c>
      <c r="B507" s="246">
        <v>0</v>
      </c>
      <c r="C507" s="246">
        <v>0</v>
      </c>
      <c r="D507" s="246">
        <v>0</v>
      </c>
      <c r="E507" s="246">
        <v>0</v>
      </c>
      <c r="F507" s="246">
        <v>0</v>
      </c>
      <c r="G507" s="246">
        <v>0</v>
      </c>
      <c r="H507" s="246">
        <v>0</v>
      </c>
      <c r="I507" s="246">
        <v>0</v>
      </c>
      <c r="J507" s="246">
        <v>0</v>
      </c>
      <c r="K507" s="246">
        <v>0</v>
      </c>
      <c r="L507" s="246">
        <v>0</v>
      </c>
      <c r="M507" s="246">
        <v>0</v>
      </c>
      <c r="N507" s="245">
        <v>0</v>
      </c>
      <c r="O507" s="246">
        <v>0</v>
      </c>
      <c r="P507" s="246">
        <v>0</v>
      </c>
      <c r="Q507" s="246">
        <v>0</v>
      </c>
      <c r="R507" s="246">
        <v>0</v>
      </c>
      <c r="S507" s="246">
        <v>0</v>
      </c>
      <c r="T507" s="246">
        <v>0</v>
      </c>
      <c r="U507" s="246">
        <v>0</v>
      </c>
      <c r="V507" s="246">
        <v>0</v>
      </c>
      <c r="W507" s="246">
        <v>0</v>
      </c>
      <c r="X507" s="246">
        <v>0</v>
      </c>
      <c r="Y507" s="246">
        <v>0</v>
      </c>
      <c r="Z507" s="246">
        <v>0</v>
      </c>
      <c r="AA507" s="245">
        <v>0</v>
      </c>
      <c r="AB507" s="246">
        <v>0</v>
      </c>
      <c r="AC507" s="246">
        <v>0</v>
      </c>
      <c r="AD507" s="246">
        <v>0</v>
      </c>
      <c r="AE507" s="246">
        <v>0</v>
      </c>
      <c r="AF507" s="246">
        <v>0</v>
      </c>
      <c r="AG507" s="246">
        <v>0</v>
      </c>
      <c r="AH507" s="246">
        <v>0</v>
      </c>
      <c r="AI507" s="246">
        <v>0</v>
      </c>
      <c r="AJ507" s="246">
        <v>0</v>
      </c>
      <c r="AK507" s="246">
        <v>0</v>
      </c>
      <c r="AL507" s="246">
        <v>0</v>
      </c>
      <c r="AM507" s="246">
        <v>0</v>
      </c>
      <c r="AN507" s="245">
        <v>0</v>
      </c>
      <c r="AO507" s="246">
        <v>0</v>
      </c>
      <c r="AP507" s="246">
        <v>0</v>
      </c>
      <c r="AQ507" s="246">
        <v>0</v>
      </c>
      <c r="AR507" s="246">
        <v>0</v>
      </c>
      <c r="AS507" s="246">
        <v>0</v>
      </c>
      <c r="AT507" s="246">
        <v>0</v>
      </c>
      <c r="AU507" s="246">
        <v>0</v>
      </c>
      <c r="AV507" s="246">
        <v>0</v>
      </c>
      <c r="AW507" s="246">
        <v>0</v>
      </c>
      <c r="AX507" s="246">
        <v>0</v>
      </c>
      <c r="AY507" s="246">
        <v>0</v>
      </c>
      <c r="AZ507" s="246">
        <v>0</v>
      </c>
      <c r="BA507" s="245">
        <v>0</v>
      </c>
    </row>
    <row r="508" spans="1:53" ht="15">
      <c r="A508" s="253" t="s">
        <v>2156</v>
      </c>
      <c r="B508" s="246">
        <v>0</v>
      </c>
      <c r="C508" s="246">
        <v>0</v>
      </c>
      <c r="D508" s="246">
        <v>0</v>
      </c>
      <c r="E508" s="246">
        <v>0</v>
      </c>
      <c r="F508" s="246">
        <v>0</v>
      </c>
      <c r="G508" s="246">
        <v>0</v>
      </c>
      <c r="H508" s="246">
        <v>0</v>
      </c>
      <c r="I508" s="246">
        <v>0</v>
      </c>
      <c r="J508" s="246">
        <v>0</v>
      </c>
      <c r="K508" s="246">
        <v>0</v>
      </c>
      <c r="L508" s="246">
        <v>0</v>
      </c>
      <c r="M508" s="246">
        <v>0</v>
      </c>
      <c r="N508" s="245">
        <v>0</v>
      </c>
      <c r="O508" s="246">
        <v>0</v>
      </c>
      <c r="P508" s="246">
        <v>0</v>
      </c>
      <c r="Q508" s="246">
        <v>0</v>
      </c>
      <c r="R508" s="246">
        <v>0</v>
      </c>
      <c r="S508" s="246">
        <v>0</v>
      </c>
      <c r="T508" s="246">
        <v>0</v>
      </c>
      <c r="U508" s="246">
        <v>0</v>
      </c>
      <c r="V508" s="246">
        <v>0</v>
      </c>
      <c r="W508" s="246">
        <v>0</v>
      </c>
      <c r="X508" s="246">
        <v>0</v>
      </c>
      <c r="Y508" s="246">
        <v>0</v>
      </c>
      <c r="Z508" s="246">
        <v>0</v>
      </c>
      <c r="AA508" s="245">
        <v>0</v>
      </c>
      <c r="AB508" s="246">
        <v>-5488500.7904990623</v>
      </c>
      <c r="AC508" s="246">
        <v>-4817073.8203073442</v>
      </c>
      <c r="AD508" s="246">
        <v>-5051965.2891584858</v>
      </c>
      <c r="AE508" s="246">
        <v>-5472999.9056286896</v>
      </c>
      <c r="AF508" s="246">
        <v>-4549635.0469967565</v>
      </c>
      <c r="AG508" s="246">
        <v>-5464897.70778892</v>
      </c>
      <c r="AH508" s="246">
        <v>-5285941.7932423791</v>
      </c>
      <c r="AI508" s="246">
        <v>-6459257.5377042769</v>
      </c>
      <c r="AJ508" s="246">
        <v>-4000666.4621467865</v>
      </c>
      <c r="AK508" s="246">
        <v>-6685152.1562474454</v>
      </c>
      <c r="AL508" s="246">
        <v>-3252524.8720455561</v>
      </c>
      <c r="AM508" s="246">
        <v>-4805082.161459228</v>
      </c>
      <c r="AN508" s="245">
        <v>-61333697.543224938</v>
      </c>
      <c r="AO508" s="246">
        <v>-2838167.2332567004</v>
      </c>
      <c r="AP508" s="246">
        <v>-2645343.9932397022</v>
      </c>
      <c r="AQ508" s="246">
        <v>-2807670.5920296721</v>
      </c>
      <c r="AR508" s="246">
        <v>-3007519.2521830322</v>
      </c>
      <c r="AS508" s="246">
        <v>-2653996.2692006826</v>
      </c>
      <c r="AT508" s="246">
        <v>-2722566.8483883347</v>
      </c>
      <c r="AU508" s="246">
        <v>-2831384.6715285773</v>
      </c>
      <c r="AV508" s="246">
        <v>-2812766.8000724535</v>
      </c>
      <c r="AW508" s="246">
        <v>-2655166.8887915141</v>
      </c>
      <c r="AX508" s="246">
        <v>-3037511.9177860064</v>
      </c>
      <c r="AY508" s="246">
        <v>-2547352.5183557235</v>
      </c>
      <c r="AZ508" s="246">
        <v>-2611745.2546344041</v>
      </c>
      <c r="BA508" s="245">
        <v>-33171192.239466805</v>
      </c>
    </row>
    <row r="509" spans="1:53" ht="15">
      <c r="A509" s="253" t="s">
        <v>2157</v>
      </c>
      <c r="B509" s="246">
        <v>0</v>
      </c>
      <c r="C509" s="246">
        <v>0</v>
      </c>
      <c r="D509" s="246">
        <v>0</v>
      </c>
      <c r="E509" s="246">
        <v>0</v>
      </c>
      <c r="F509" s="246">
        <v>0</v>
      </c>
      <c r="G509" s="246">
        <v>0</v>
      </c>
      <c r="H509" s="246">
        <v>0</v>
      </c>
      <c r="I509" s="246">
        <v>0</v>
      </c>
      <c r="J509" s="246">
        <v>0</v>
      </c>
      <c r="K509" s="246">
        <v>0</v>
      </c>
      <c r="L509" s="246">
        <v>0</v>
      </c>
      <c r="M509" s="246">
        <v>0</v>
      </c>
      <c r="N509" s="245">
        <v>0</v>
      </c>
      <c r="O509" s="246">
        <v>0</v>
      </c>
      <c r="P509" s="246">
        <v>0</v>
      </c>
      <c r="Q509" s="246">
        <v>0</v>
      </c>
      <c r="R509" s="246">
        <v>0</v>
      </c>
      <c r="S509" s="246">
        <v>0</v>
      </c>
      <c r="T509" s="246">
        <v>0</v>
      </c>
      <c r="U509" s="246">
        <v>0</v>
      </c>
      <c r="V509" s="246">
        <v>0</v>
      </c>
      <c r="W509" s="246">
        <v>0</v>
      </c>
      <c r="X509" s="246">
        <v>0</v>
      </c>
      <c r="Y509" s="246">
        <v>0</v>
      </c>
      <c r="Z509" s="246">
        <v>0</v>
      </c>
      <c r="AA509" s="245">
        <v>0</v>
      </c>
      <c r="AB509" s="246">
        <v>-847692.05611815583</v>
      </c>
      <c r="AC509" s="246">
        <v>-744150.358244556</v>
      </c>
      <c r="AD509" s="246">
        <v>-780520.5795772695</v>
      </c>
      <c r="AE509" s="246">
        <v>-845486.8690378156</v>
      </c>
      <c r="AF509" s="246">
        <v>-704902.82337332342</v>
      </c>
      <c r="AG509" s="246">
        <v>-846559.3898547818</v>
      </c>
      <c r="AH509" s="246">
        <v>-816859.54888791323</v>
      </c>
      <c r="AI509" s="246">
        <v>-989661.80883736373</v>
      </c>
      <c r="AJ509" s="246">
        <v>-625306.54311662412</v>
      </c>
      <c r="AK509" s="246">
        <v>-1025562.9159358998</v>
      </c>
      <c r="AL509" s="246">
        <v>-515992.2903826473</v>
      </c>
      <c r="AM509" s="246">
        <v>-746007.63793100207</v>
      </c>
      <c r="AN509" s="245">
        <v>-9488702.8212973513</v>
      </c>
      <c r="AO509" s="246">
        <v>-397540.08223662723</v>
      </c>
      <c r="AP509" s="246">
        <v>-370741.3467647392</v>
      </c>
      <c r="AQ509" s="246">
        <v>-393634.15846687753</v>
      </c>
      <c r="AR509" s="246">
        <v>-421734.25273863005</v>
      </c>
      <c r="AS509" s="246">
        <v>-372158.02427572786</v>
      </c>
      <c r="AT509" s="246">
        <v>-381591.19789330487</v>
      </c>
      <c r="AU509" s="246">
        <v>-396668.60350985389</v>
      </c>
      <c r="AV509" s="246">
        <v>-393982.23702221812</v>
      </c>
      <c r="AW509" s="246">
        <v>-371946.228359022</v>
      </c>
      <c r="AX509" s="246">
        <v>-426645.6201969994</v>
      </c>
      <c r="AY509" s="246">
        <v>-356241.39918279869</v>
      </c>
      <c r="AZ509" s="246">
        <v>-365249.35406237701</v>
      </c>
      <c r="BA509" s="245">
        <v>-4648132.5047091749</v>
      </c>
    </row>
    <row r="510" spans="1:53" ht="15">
      <c r="A510" s="253" t="s">
        <v>2158</v>
      </c>
      <c r="B510" s="246">
        <v>0</v>
      </c>
      <c r="C510" s="246">
        <v>0</v>
      </c>
      <c r="D510" s="246">
        <v>0</v>
      </c>
      <c r="E510" s="246">
        <v>0</v>
      </c>
      <c r="F510" s="246">
        <v>0</v>
      </c>
      <c r="G510" s="246">
        <v>0</v>
      </c>
      <c r="H510" s="246">
        <v>0</v>
      </c>
      <c r="I510" s="246">
        <v>0</v>
      </c>
      <c r="J510" s="246">
        <v>0</v>
      </c>
      <c r="K510" s="246">
        <v>0</v>
      </c>
      <c r="L510" s="246">
        <v>0</v>
      </c>
      <c r="M510" s="246">
        <v>0</v>
      </c>
      <c r="N510" s="245">
        <v>0</v>
      </c>
      <c r="O510" s="246">
        <v>0</v>
      </c>
      <c r="P510" s="246">
        <v>0</v>
      </c>
      <c r="Q510" s="246">
        <v>0</v>
      </c>
      <c r="R510" s="246">
        <v>0</v>
      </c>
      <c r="S510" s="246">
        <v>0</v>
      </c>
      <c r="T510" s="246">
        <v>0</v>
      </c>
      <c r="U510" s="246">
        <v>0</v>
      </c>
      <c r="V510" s="246">
        <v>0</v>
      </c>
      <c r="W510" s="246">
        <v>0</v>
      </c>
      <c r="X510" s="246">
        <v>0</v>
      </c>
      <c r="Y510" s="246">
        <v>0</v>
      </c>
      <c r="Z510" s="246">
        <v>0</v>
      </c>
      <c r="AA510" s="245">
        <v>0</v>
      </c>
      <c r="AB510" s="246">
        <v>-2993572.9793072818</v>
      </c>
      <c r="AC510" s="246">
        <v>-2731034.2472325107</v>
      </c>
      <c r="AD510" s="246">
        <v>-2866105.8662201003</v>
      </c>
      <c r="AE510" s="246">
        <v>-3011757.1688896124</v>
      </c>
      <c r="AF510" s="246">
        <v>-2652483.0780712105</v>
      </c>
      <c r="AG510" s="246">
        <v>-3007051.7439739574</v>
      </c>
      <c r="AH510" s="246">
        <v>-2898000.8254601229</v>
      </c>
      <c r="AI510" s="246">
        <v>-3379219.1307752938</v>
      </c>
      <c r="AJ510" s="246">
        <v>-2495931.3520436902</v>
      </c>
      <c r="AK510" s="246">
        <v>-3438015.4313038969</v>
      </c>
      <c r="AL510" s="246">
        <v>-2217028.2116840966</v>
      </c>
      <c r="AM510" s="246">
        <v>-2794215.1055875006</v>
      </c>
      <c r="AN510" s="245">
        <v>-34484415.140549272</v>
      </c>
      <c r="AO510" s="246">
        <v>-28548.58604870721</v>
      </c>
      <c r="AP510" s="246">
        <v>-36105.56470865912</v>
      </c>
      <c r="AQ510" s="246">
        <v>-44922.039811936345</v>
      </c>
      <c r="AR510" s="246">
        <v>-52059.18632411315</v>
      </c>
      <c r="AS510" s="246">
        <v>-45761.704107486556</v>
      </c>
      <c r="AT510" s="246">
        <v>-38624.557595309758</v>
      </c>
      <c r="AU510" s="246">
        <v>-32327.075378683166</v>
      </c>
      <c r="AV510" s="246">
        <v>-28548.58604870721</v>
      </c>
      <c r="AW510" s="246">
        <v>-28548.58604870721</v>
      </c>
      <c r="AX510" s="246">
        <v>-84386.261702796328</v>
      </c>
      <c r="AY510" s="246">
        <v>0</v>
      </c>
      <c r="AZ510" s="246">
        <v>0</v>
      </c>
      <c r="BA510" s="245">
        <v>-419832.14777510607</v>
      </c>
    </row>
    <row r="511" spans="1:53" ht="15">
      <c r="A511" s="253" t="s">
        <v>2159</v>
      </c>
      <c r="B511" s="246">
        <v>0</v>
      </c>
      <c r="C511" s="246">
        <v>0</v>
      </c>
      <c r="D511" s="246">
        <v>0</v>
      </c>
      <c r="E511" s="246">
        <v>0</v>
      </c>
      <c r="F511" s="246">
        <v>0</v>
      </c>
      <c r="G511" s="246">
        <v>0</v>
      </c>
      <c r="H511" s="246">
        <v>0</v>
      </c>
      <c r="I511" s="246">
        <v>0</v>
      </c>
      <c r="J511" s="246">
        <v>0</v>
      </c>
      <c r="K511" s="246">
        <v>0</v>
      </c>
      <c r="L511" s="246">
        <v>0</v>
      </c>
      <c r="M511" s="246">
        <v>0</v>
      </c>
      <c r="N511" s="245">
        <v>0</v>
      </c>
      <c r="O511" s="246">
        <v>0</v>
      </c>
      <c r="P511" s="246">
        <v>0</v>
      </c>
      <c r="Q511" s="246">
        <v>0</v>
      </c>
      <c r="R511" s="246">
        <v>0</v>
      </c>
      <c r="S511" s="246">
        <v>0</v>
      </c>
      <c r="T511" s="246">
        <v>0</v>
      </c>
      <c r="U511" s="246">
        <v>0</v>
      </c>
      <c r="V511" s="246">
        <v>0</v>
      </c>
      <c r="W511" s="246">
        <v>0</v>
      </c>
      <c r="X511" s="246">
        <v>0</v>
      </c>
      <c r="Y511" s="246">
        <v>0</v>
      </c>
      <c r="Z511" s="246">
        <v>0</v>
      </c>
      <c r="AA511" s="245">
        <v>0</v>
      </c>
      <c r="AB511" s="246">
        <v>-50617.16138013755</v>
      </c>
      <c r="AC511" s="246">
        <v>-44143.867877093697</v>
      </c>
      <c r="AD511" s="246">
        <v>-46680.953442625447</v>
      </c>
      <c r="AE511" s="246">
        <v>-49999.755601452416</v>
      </c>
      <c r="AF511" s="246">
        <v>-41133.91983339686</v>
      </c>
      <c r="AG511" s="246">
        <v>-46317.526761701985</v>
      </c>
      <c r="AH511" s="246">
        <v>-48089.607241879559</v>
      </c>
      <c r="AI511" s="246">
        <v>-58481.575075019347</v>
      </c>
      <c r="AJ511" s="246">
        <v>-39207.680617772174</v>
      </c>
      <c r="AK511" s="246">
        <v>-56886.073451795921</v>
      </c>
      <c r="AL511" s="246">
        <v>-36087.549105644626</v>
      </c>
      <c r="AM511" s="246">
        <v>-45676.38880859637</v>
      </c>
      <c r="AN511" s="245">
        <v>-563322.05919711606</v>
      </c>
      <c r="AO511" s="246">
        <v>-110.01381907016265</v>
      </c>
      <c r="AP511" s="246">
        <v>-139.13512411814688</v>
      </c>
      <c r="AQ511" s="246">
        <v>-173.10998000746181</v>
      </c>
      <c r="AR511" s="246">
        <v>-200.61343477500247</v>
      </c>
      <c r="AS511" s="246">
        <v>-176.34568056834894</v>
      </c>
      <c r="AT511" s="246">
        <v>-148.84222580080831</v>
      </c>
      <c r="AU511" s="246">
        <v>-124.57447159415476</v>
      </c>
      <c r="AV511" s="246">
        <v>-110.01381907016265</v>
      </c>
      <c r="AW511" s="246">
        <v>-110.01381907016265</v>
      </c>
      <c r="AX511" s="246">
        <v>-325.18790636915725</v>
      </c>
      <c r="AY511" s="246">
        <v>0</v>
      </c>
      <c r="AZ511" s="246">
        <v>0</v>
      </c>
      <c r="BA511" s="245">
        <v>-1617.8502804435684</v>
      </c>
    </row>
    <row r="512" spans="1:53" ht="15">
      <c r="A512" s="253" t="s">
        <v>2160</v>
      </c>
      <c r="B512" s="246">
        <v>0</v>
      </c>
      <c r="C512" s="246">
        <v>0</v>
      </c>
      <c r="D512" s="246">
        <v>0</v>
      </c>
      <c r="E512" s="246">
        <v>0</v>
      </c>
      <c r="F512" s="246">
        <v>0</v>
      </c>
      <c r="G512" s="246">
        <v>0</v>
      </c>
      <c r="H512" s="246">
        <v>0</v>
      </c>
      <c r="I512" s="246">
        <v>0</v>
      </c>
      <c r="J512" s="246">
        <v>0</v>
      </c>
      <c r="K512" s="246">
        <v>0</v>
      </c>
      <c r="L512" s="246">
        <v>0</v>
      </c>
      <c r="M512" s="246">
        <v>0</v>
      </c>
      <c r="N512" s="245">
        <v>0</v>
      </c>
      <c r="O512" s="246">
        <v>0</v>
      </c>
      <c r="P512" s="246">
        <v>0</v>
      </c>
      <c r="Q512" s="246">
        <v>0</v>
      </c>
      <c r="R512" s="246">
        <v>0</v>
      </c>
      <c r="S512" s="246">
        <v>0</v>
      </c>
      <c r="T512" s="246">
        <v>0</v>
      </c>
      <c r="U512" s="246">
        <v>0</v>
      </c>
      <c r="V512" s="246">
        <v>0</v>
      </c>
      <c r="W512" s="246">
        <v>0</v>
      </c>
      <c r="X512" s="246">
        <v>0</v>
      </c>
      <c r="Y512" s="246">
        <v>0</v>
      </c>
      <c r="Z512" s="246">
        <v>0</v>
      </c>
      <c r="AA512" s="245">
        <v>0</v>
      </c>
      <c r="AB512" s="246">
        <v>-5435.6358470156747</v>
      </c>
      <c r="AC512" s="246">
        <v>-4842.7562643022102</v>
      </c>
      <c r="AD512" s="246">
        <v>-4996.4798938002832</v>
      </c>
      <c r="AE512" s="246">
        <v>-5436.3668972756886</v>
      </c>
      <c r="AF512" s="246">
        <v>-4623.9671341809499</v>
      </c>
      <c r="AG512" s="246">
        <v>-5646.6132634080068</v>
      </c>
      <c r="AH512" s="246">
        <v>-5322.0888065031641</v>
      </c>
      <c r="AI512" s="246">
        <v>-6212.8577516146161</v>
      </c>
      <c r="AJ512" s="246">
        <v>-4417.8833027521396</v>
      </c>
      <c r="AK512" s="246">
        <v>-6388.5635281640607</v>
      </c>
      <c r="AL512" s="246">
        <v>-3835.0793540507102</v>
      </c>
      <c r="AM512" s="246">
        <v>-4782.0405181255537</v>
      </c>
      <c r="AN512" s="245">
        <v>-61940.332561193056</v>
      </c>
      <c r="AO512" s="246">
        <v>-55.006909535081327</v>
      </c>
      <c r="AP512" s="246">
        <v>-69.567562059073438</v>
      </c>
      <c r="AQ512" s="246">
        <v>-86.554990003730907</v>
      </c>
      <c r="AR512" s="246">
        <v>-100.30671738750124</v>
      </c>
      <c r="AS512" s="246">
        <v>-88.17284028417447</v>
      </c>
      <c r="AT512" s="246">
        <v>-74.421112900404154</v>
      </c>
      <c r="AU512" s="246">
        <v>-62.287235797077379</v>
      </c>
      <c r="AV512" s="246">
        <v>-55.006909535081327</v>
      </c>
      <c r="AW512" s="246">
        <v>-55.006909535081327</v>
      </c>
      <c r="AX512" s="246">
        <v>-162.59395318457862</v>
      </c>
      <c r="AY512" s="246">
        <v>0</v>
      </c>
      <c r="AZ512" s="246">
        <v>0</v>
      </c>
      <c r="BA512" s="245">
        <v>-808.9251402217842</v>
      </c>
    </row>
    <row r="513" spans="1:53" ht="15">
      <c r="A513" s="253" t="s">
        <v>2161</v>
      </c>
      <c r="B513" s="246">
        <v>0</v>
      </c>
      <c r="C513" s="246">
        <v>0</v>
      </c>
      <c r="D513" s="246">
        <v>0</v>
      </c>
      <c r="E513" s="246">
        <v>0</v>
      </c>
      <c r="F513" s="246">
        <v>0</v>
      </c>
      <c r="G513" s="246">
        <v>0</v>
      </c>
      <c r="H513" s="246">
        <v>0</v>
      </c>
      <c r="I513" s="246">
        <v>0</v>
      </c>
      <c r="J513" s="246">
        <v>0</v>
      </c>
      <c r="K513" s="246">
        <v>0</v>
      </c>
      <c r="L513" s="246">
        <v>0</v>
      </c>
      <c r="M513" s="246">
        <v>0</v>
      </c>
      <c r="N513" s="245">
        <v>0</v>
      </c>
      <c r="O513" s="246">
        <v>0</v>
      </c>
      <c r="P513" s="246">
        <v>0</v>
      </c>
      <c r="Q513" s="246">
        <v>0</v>
      </c>
      <c r="R513" s="246">
        <v>0</v>
      </c>
      <c r="S513" s="246">
        <v>0</v>
      </c>
      <c r="T513" s="246">
        <v>0</v>
      </c>
      <c r="U513" s="246">
        <v>0</v>
      </c>
      <c r="V513" s="246">
        <v>0</v>
      </c>
      <c r="W513" s="246">
        <v>0</v>
      </c>
      <c r="X513" s="246">
        <v>0</v>
      </c>
      <c r="Y513" s="246">
        <v>0</v>
      </c>
      <c r="Z513" s="246">
        <v>0</v>
      </c>
      <c r="AA513" s="245">
        <v>0</v>
      </c>
      <c r="AB513" s="246">
        <v>0</v>
      </c>
      <c r="AC513" s="246">
        <v>0</v>
      </c>
      <c r="AD513" s="246">
        <v>0</v>
      </c>
      <c r="AE513" s="246">
        <v>0</v>
      </c>
      <c r="AF513" s="246">
        <v>0</v>
      </c>
      <c r="AG513" s="246">
        <v>0</v>
      </c>
      <c r="AH513" s="246">
        <v>0</v>
      </c>
      <c r="AI513" s="246">
        <v>0</v>
      </c>
      <c r="AJ513" s="246">
        <v>0</v>
      </c>
      <c r="AK513" s="246">
        <v>0</v>
      </c>
      <c r="AL513" s="246">
        <v>0</v>
      </c>
      <c r="AM513" s="246">
        <v>0</v>
      </c>
      <c r="AN513" s="245">
        <v>0</v>
      </c>
      <c r="AO513" s="246">
        <v>0</v>
      </c>
      <c r="AP513" s="246">
        <v>0</v>
      </c>
      <c r="AQ513" s="246">
        <v>0</v>
      </c>
      <c r="AR513" s="246">
        <v>0</v>
      </c>
      <c r="AS513" s="246">
        <v>0</v>
      </c>
      <c r="AT513" s="246">
        <v>0</v>
      </c>
      <c r="AU513" s="246">
        <v>0</v>
      </c>
      <c r="AV513" s="246">
        <v>0</v>
      </c>
      <c r="AW513" s="246">
        <v>0</v>
      </c>
      <c r="AX513" s="246">
        <v>0</v>
      </c>
      <c r="AY513" s="246">
        <v>0</v>
      </c>
      <c r="AZ513" s="246">
        <v>0</v>
      </c>
      <c r="BA513" s="245">
        <v>0</v>
      </c>
    </row>
    <row r="514" spans="1:53" ht="15">
      <c r="A514" s="253" t="s">
        <v>2162</v>
      </c>
      <c r="B514" s="246">
        <v>0</v>
      </c>
      <c r="C514" s="246">
        <v>0</v>
      </c>
      <c r="D514" s="246">
        <v>0</v>
      </c>
      <c r="E514" s="246">
        <v>0</v>
      </c>
      <c r="F514" s="246">
        <v>0</v>
      </c>
      <c r="G514" s="246">
        <v>0</v>
      </c>
      <c r="H514" s="246">
        <v>0</v>
      </c>
      <c r="I514" s="246">
        <v>0</v>
      </c>
      <c r="J514" s="246">
        <v>0</v>
      </c>
      <c r="K514" s="246">
        <v>0</v>
      </c>
      <c r="L514" s="246">
        <v>0</v>
      </c>
      <c r="M514" s="246">
        <v>0</v>
      </c>
      <c r="N514" s="245">
        <v>0</v>
      </c>
      <c r="O514" s="246">
        <v>0</v>
      </c>
      <c r="P514" s="246">
        <v>0</v>
      </c>
      <c r="Q514" s="246">
        <v>0</v>
      </c>
      <c r="R514" s="246">
        <v>0</v>
      </c>
      <c r="S514" s="246">
        <v>0</v>
      </c>
      <c r="T514" s="246">
        <v>0</v>
      </c>
      <c r="U514" s="246">
        <v>0</v>
      </c>
      <c r="V514" s="246">
        <v>0</v>
      </c>
      <c r="W514" s="246">
        <v>0</v>
      </c>
      <c r="X514" s="246">
        <v>0</v>
      </c>
      <c r="Y514" s="246">
        <v>0</v>
      </c>
      <c r="Z514" s="246">
        <v>0</v>
      </c>
      <c r="AA514" s="245">
        <v>0</v>
      </c>
      <c r="AB514" s="246">
        <v>-4397.6005151168038</v>
      </c>
      <c r="AC514" s="246">
        <v>-3947.0643620443425</v>
      </c>
      <c r="AD514" s="246">
        <v>-4091.1783049422556</v>
      </c>
      <c r="AE514" s="246">
        <v>-4425.1952337699049</v>
      </c>
      <c r="AF514" s="246">
        <v>-3773.3955376009521</v>
      </c>
      <c r="AG514" s="246">
        <v>-4441.9985360261162</v>
      </c>
      <c r="AH514" s="246">
        <v>-4299.3867011285847</v>
      </c>
      <c r="AI514" s="246">
        <v>-5052.7532515664652</v>
      </c>
      <c r="AJ514" s="246">
        <v>-3579.6786270966395</v>
      </c>
      <c r="AK514" s="246">
        <v>-5215.357967142374</v>
      </c>
      <c r="AL514" s="246">
        <v>-3098.1184769969591</v>
      </c>
      <c r="AM514" s="246">
        <v>-3871.3650480141273</v>
      </c>
      <c r="AN514" s="245">
        <v>-50193.092561445534</v>
      </c>
      <c r="AO514" s="246">
        <v>-55.006909535081327</v>
      </c>
      <c r="AP514" s="246">
        <v>-69.567562059073438</v>
      </c>
      <c r="AQ514" s="246">
        <v>-86.554990003730907</v>
      </c>
      <c r="AR514" s="246">
        <v>-100.30671738750124</v>
      </c>
      <c r="AS514" s="246">
        <v>-88.17284028417447</v>
      </c>
      <c r="AT514" s="246">
        <v>-74.421112900404154</v>
      </c>
      <c r="AU514" s="246">
        <v>-62.287235797077379</v>
      </c>
      <c r="AV514" s="246">
        <v>-55.006909535081327</v>
      </c>
      <c r="AW514" s="246">
        <v>-55.006909535081327</v>
      </c>
      <c r="AX514" s="246">
        <v>-162.59395318457862</v>
      </c>
      <c r="AY514" s="246">
        <v>0</v>
      </c>
      <c r="AZ514" s="246">
        <v>0</v>
      </c>
      <c r="BA514" s="245">
        <v>-808.9251402217842</v>
      </c>
    </row>
    <row r="515" spans="1:53" ht="15">
      <c r="A515" s="253" t="s">
        <v>2163</v>
      </c>
      <c r="B515" s="246">
        <v>0</v>
      </c>
      <c r="C515" s="246">
        <v>0</v>
      </c>
      <c r="D515" s="246">
        <v>0</v>
      </c>
      <c r="E515" s="246">
        <v>0</v>
      </c>
      <c r="F515" s="246">
        <v>0</v>
      </c>
      <c r="G515" s="246">
        <v>0</v>
      </c>
      <c r="H515" s="246">
        <v>0</v>
      </c>
      <c r="I515" s="246">
        <v>0</v>
      </c>
      <c r="J515" s="246">
        <v>0</v>
      </c>
      <c r="K515" s="246">
        <v>0</v>
      </c>
      <c r="L515" s="246">
        <v>0</v>
      </c>
      <c r="M515" s="246">
        <v>0</v>
      </c>
      <c r="N515" s="245">
        <v>0</v>
      </c>
      <c r="O515" s="246">
        <v>0</v>
      </c>
      <c r="P515" s="246">
        <v>0</v>
      </c>
      <c r="Q515" s="246">
        <v>0</v>
      </c>
      <c r="R515" s="246">
        <v>0</v>
      </c>
      <c r="S515" s="246">
        <v>0</v>
      </c>
      <c r="T515" s="246">
        <v>0</v>
      </c>
      <c r="U515" s="246">
        <v>0</v>
      </c>
      <c r="V515" s="246">
        <v>0</v>
      </c>
      <c r="W515" s="246">
        <v>0</v>
      </c>
      <c r="X515" s="246">
        <v>0</v>
      </c>
      <c r="Y515" s="246">
        <v>0</v>
      </c>
      <c r="Z515" s="246">
        <v>0</v>
      </c>
      <c r="AA515" s="245">
        <v>0</v>
      </c>
      <c r="AB515" s="246">
        <v>-52481.577218957776</v>
      </c>
      <c r="AC515" s="246">
        <v>-46352.52736361351</v>
      </c>
      <c r="AD515" s="246">
        <v>-48297.062266847301</v>
      </c>
      <c r="AE515" s="246">
        <v>-51991.266188605819</v>
      </c>
      <c r="AF515" s="246">
        <v>-42981.844723898263</v>
      </c>
      <c r="AG515" s="246">
        <v>-48732.64265753176</v>
      </c>
      <c r="AH515" s="246">
        <v>-50407.205542772819</v>
      </c>
      <c r="AI515" s="246">
        <v>-60044.78538727577</v>
      </c>
      <c r="AJ515" s="246">
        <v>-40993.791843803003</v>
      </c>
      <c r="AK515" s="246">
        <v>-59471.381421420039</v>
      </c>
      <c r="AL515" s="246">
        <v>-37361.722983381915</v>
      </c>
      <c r="AM515" s="246">
        <v>-47046.548016448847</v>
      </c>
      <c r="AN515" s="245">
        <v>-586162.3556145567</v>
      </c>
      <c r="AO515" s="246">
        <v>-201.69200162863157</v>
      </c>
      <c r="AP515" s="246">
        <v>-255.08106088326932</v>
      </c>
      <c r="AQ515" s="246">
        <v>-317.3682966803467</v>
      </c>
      <c r="AR515" s="246">
        <v>-367.79129708750463</v>
      </c>
      <c r="AS515" s="246">
        <v>-323.30041437530645</v>
      </c>
      <c r="AT515" s="246">
        <v>-272.87741396814857</v>
      </c>
      <c r="AU515" s="246">
        <v>-228.38653125595042</v>
      </c>
      <c r="AV515" s="246">
        <v>-201.69200162863157</v>
      </c>
      <c r="AW515" s="246">
        <v>-201.69200162863157</v>
      </c>
      <c r="AX515" s="246">
        <v>-596.17782834345508</v>
      </c>
      <c r="AY515" s="246">
        <v>0</v>
      </c>
      <c r="AZ515" s="246">
        <v>0</v>
      </c>
      <c r="BA515" s="245">
        <v>-2966.058847479876</v>
      </c>
    </row>
    <row r="516" spans="1:53" ht="15">
      <c r="A516" s="253" t="s">
        <v>2164</v>
      </c>
      <c r="B516" s="246">
        <v>0</v>
      </c>
      <c r="C516" s="246">
        <v>0</v>
      </c>
      <c r="D516" s="246">
        <v>0</v>
      </c>
      <c r="E516" s="246">
        <v>0</v>
      </c>
      <c r="F516" s="246">
        <v>0</v>
      </c>
      <c r="G516" s="246">
        <v>0</v>
      </c>
      <c r="H516" s="246">
        <v>0</v>
      </c>
      <c r="I516" s="246">
        <v>0</v>
      </c>
      <c r="J516" s="246">
        <v>0</v>
      </c>
      <c r="K516" s="246">
        <v>0</v>
      </c>
      <c r="L516" s="246">
        <v>0</v>
      </c>
      <c r="M516" s="246">
        <v>0</v>
      </c>
      <c r="N516" s="245">
        <v>0</v>
      </c>
      <c r="O516" s="246">
        <v>0</v>
      </c>
      <c r="P516" s="246">
        <v>0</v>
      </c>
      <c r="Q516" s="246">
        <v>0</v>
      </c>
      <c r="R516" s="246">
        <v>0</v>
      </c>
      <c r="S516" s="246">
        <v>0</v>
      </c>
      <c r="T516" s="246">
        <v>0</v>
      </c>
      <c r="U516" s="246">
        <v>0</v>
      </c>
      <c r="V516" s="246">
        <v>0</v>
      </c>
      <c r="W516" s="246">
        <v>0</v>
      </c>
      <c r="X516" s="246">
        <v>0</v>
      </c>
      <c r="Y516" s="246">
        <v>0</v>
      </c>
      <c r="Z516" s="246">
        <v>0</v>
      </c>
      <c r="AA516" s="245">
        <v>0</v>
      </c>
      <c r="AB516" s="246">
        <v>0</v>
      </c>
      <c r="AC516" s="246">
        <v>0</v>
      </c>
      <c r="AD516" s="246">
        <v>0</v>
      </c>
      <c r="AE516" s="246">
        <v>0</v>
      </c>
      <c r="AF516" s="246">
        <v>0</v>
      </c>
      <c r="AG516" s="246">
        <v>0</v>
      </c>
      <c r="AH516" s="246">
        <v>0</v>
      </c>
      <c r="AI516" s="246">
        <v>0</v>
      </c>
      <c r="AJ516" s="246">
        <v>0</v>
      </c>
      <c r="AK516" s="246">
        <v>0</v>
      </c>
      <c r="AL516" s="246">
        <v>0</v>
      </c>
      <c r="AM516" s="246">
        <v>0</v>
      </c>
      <c r="AN516" s="245">
        <v>0</v>
      </c>
      <c r="AO516" s="246">
        <v>0</v>
      </c>
      <c r="AP516" s="246">
        <v>0</v>
      </c>
      <c r="AQ516" s="246">
        <v>0</v>
      </c>
      <c r="AR516" s="246">
        <v>0</v>
      </c>
      <c r="AS516" s="246">
        <v>0</v>
      </c>
      <c r="AT516" s="246">
        <v>0</v>
      </c>
      <c r="AU516" s="246">
        <v>0</v>
      </c>
      <c r="AV516" s="246">
        <v>0</v>
      </c>
      <c r="AW516" s="246">
        <v>0</v>
      </c>
      <c r="AX516" s="246">
        <v>0</v>
      </c>
      <c r="AY516" s="246">
        <v>0</v>
      </c>
      <c r="AZ516" s="246">
        <v>0</v>
      </c>
      <c r="BA516" s="245">
        <v>0</v>
      </c>
    </row>
    <row r="517" spans="1:53" ht="15">
      <c r="A517" s="253" t="s">
        <v>2165</v>
      </c>
      <c r="B517" s="246">
        <v>0</v>
      </c>
      <c r="C517" s="246">
        <v>0</v>
      </c>
      <c r="D517" s="246">
        <v>0</v>
      </c>
      <c r="E517" s="246">
        <v>0</v>
      </c>
      <c r="F517" s="246">
        <v>0</v>
      </c>
      <c r="G517" s="246">
        <v>0</v>
      </c>
      <c r="H517" s="246">
        <v>0</v>
      </c>
      <c r="I517" s="246">
        <v>0</v>
      </c>
      <c r="J517" s="246">
        <v>0</v>
      </c>
      <c r="K517" s="246">
        <v>0</v>
      </c>
      <c r="L517" s="246">
        <v>0</v>
      </c>
      <c r="M517" s="246">
        <v>0</v>
      </c>
      <c r="N517" s="245">
        <v>0</v>
      </c>
      <c r="O517" s="246">
        <v>0</v>
      </c>
      <c r="P517" s="246">
        <v>0</v>
      </c>
      <c r="Q517" s="246">
        <v>0</v>
      </c>
      <c r="R517" s="246">
        <v>0</v>
      </c>
      <c r="S517" s="246">
        <v>0</v>
      </c>
      <c r="T517" s="246">
        <v>0</v>
      </c>
      <c r="U517" s="246">
        <v>0</v>
      </c>
      <c r="V517" s="246">
        <v>0</v>
      </c>
      <c r="W517" s="246">
        <v>0</v>
      </c>
      <c r="X517" s="246">
        <v>0</v>
      </c>
      <c r="Y517" s="246">
        <v>0</v>
      </c>
      <c r="Z517" s="246">
        <v>0</v>
      </c>
      <c r="AA517" s="245">
        <v>0</v>
      </c>
      <c r="AB517" s="246">
        <v>0</v>
      </c>
      <c r="AC517" s="246">
        <v>0</v>
      </c>
      <c r="AD517" s="246">
        <v>0</v>
      </c>
      <c r="AE517" s="246">
        <v>0</v>
      </c>
      <c r="AF517" s="246">
        <v>0</v>
      </c>
      <c r="AG517" s="246">
        <v>0</v>
      </c>
      <c r="AH517" s="246">
        <v>0</v>
      </c>
      <c r="AI517" s="246">
        <v>0</v>
      </c>
      <c r="AJ517" s="246">
        <v>0</v>
      </c>
      <c r="AK517" s="246">
        <v>0</v>
      </c>
      <c r="AL517" s="246">
        <v>0</v>
      </c>
      <c r="AM517" s="246">
        <v>0</v>
      </c>
      <c r="AN517" s="245">
        <v>0</v>
      </c>
      <c r="AO517" s="246">
        <v>0</v>
      </c>
      <c r="AP517" s="246">
        <v>0</v>
      </c>
      <c r="AQ517" s="246">
        <v>0</v>
      </c>
      <c r="AR517" s="246">
        <v>0</v>
      </c>
      <c r="AS517" s="246">
        <v>0</v>
      </c>
      <c r="AT517" s="246">
        <v>0</v>
      </c>
      <c r="AU517" s="246">
        <v>0</v>
      </c>
      <c r="AV517" s="246">
        <v>0</v>
      </c>
      <c r="AW517" s="246">
        <v>0</v>
      </c>
      <c r="AX517" s="246">
        <v>0</v>
      </c>
      <c r="AY517" s="246">
        <v>0</v>
      </c>
      <c r="AZ517" s="246">
        <v>0</v>
      </c>
      <c r="BA517" s="245">
        <v>0</v>
      </c>
    </row>
    <row r="518" spans="1:53" ht="15">
      <c r="A518" s="253" t="s">
        <v>2166</v>
      </c>
      <c r="B518" s="246">
        <v>0</v>
      </c>
      <c r="C518" s="246">
        <v>0</v>
      </c>
      <c r="D518" s="246">
        <v>0</v>
      </c>
      <c r="E518" s="246">
        <v>0</v>
      </c>
      <c r="F518" s="246">
        <v>0</v>
      </c>
      <c r="G518" s="246">
        <v>0</v>
      </c>
      <c r="H518" s="246">
        <v>0</v>
      </c>
      <c r="I518" s="246">
        <v>0</v>
      </c>
      <c r="J518" s="246">
        <v>0</v>
      </c>
      <c r="K518" s="246">
        <v>0</v>
      </c>
      <c r="L518" s="246">
        <v>0</v>
      </c>
      <c r="M518" s="246">
        <v>0</v>
      </c>
      <c r="N518" s="245">
        <v>0</v>
      </c>
      <c r="O518" s="246">
        <v>0</v>
      </c>
      <c r="P518" s="246">
        <v>0</v>
      </c>
      <c r="Q518" s="246">
        <v>0</v>
      </c>
      <c r="R518" s="246">
        <v>0</v>
      </c>
      <c r="S518" s="246">
        <v>0</v>
      </c>
      <c r="T518" s="246">
        <v>0</v>
      </c>
      <c r="U518" s="246">
        <v>0</v>
      </c>
      <c r="V518" s="246">
        <v>0</v>
      </c>
      <c r="W518" s="246">
        <v>0</v>
      </c>
      <c r="X518" s="246">
        <v>0</v>
      </c>
      <c r="Y518" s="246">
        <v>0</v>
      </c>
      <c r="Z518" s="246">
        <v>0</v>
      </c>
      <c r="AA518" s="245">
        <v>0</v>
      </c>
      <c r="AB518" s="246">
        <v>0</v>
      </c>
      <c r="AC518" s="246">
        <v>0</v>
      </c>
      <c r="AD518" s="246">
        <v>0</v>
      </c>
      <c r="AE518" s="246">
        <v>0</v>
      </c>
      <c r="AF518" s="246">
        <v>0</v>
      </c>
      <c r="AG518" s="246">
        <v>0</v>
      </c>
      <c r="AH518" s="246">
        <v>0</v>
      </c>
      <c r="AI518" s="246">
        <v>0</v>
      </c>
      <c r="AJ518" s="246">
        <v>0</v>
      </c>
      <c r="AK518" s="246">
        <v>0</v>
      </c>
      <c r="AL518" s="246">
        <v>0</v>
      </c>
      <c r="AM518" s="246">
        <v>0</v>
      </c>
      <c r="AN518" s="245">
        <v>0</v>
      </c>
      <c r="AO518" s="246">
        <v>0</v>
      </c>
      <c r="AP518" s="246">
        <v>0</v>
      </c>
      <c r="AQ518" s="246">
        <v>0</v>
      </c>
      <c r="AR518" s="246">
        <v>0</v>
      </c>
      <c r="AS518" s="246">
        <v>0</v>
      </c>
      <c r="AT518" s="246">
        <v>0</v>
      </c>
      <c r="AU518" s="246">
        <v>0</v>
      </c>
      <c r="AV518" s="246">
        <v>0</v>
      </c>
      <c r="AW518" s="246">
        <v>0</v>
      </c>
      <c r="AX518" s="246">
        <v>0</v>
      </c>
      <c r="AY518" s="246">
        <v>0</v>
      </c>
      <c r="AZ518" s="246">
        <v>0</v>
      </c>
      <c r="BA518" s="245">
        <v>0</v>
      </c>
    </row>
    <row r="519" spans="1:53" ht="15">
      <c r="A519" s="253" t="s">
        <v>2167</v>
      </c>
      <c r="B519" s="246">
        <v>0</v>
      </c>
      <c r="C519" s="246">
        <v>0</v>
      </c>
      <c r="D519" s="246">
        <v>0</v>
      </c>
      <c r="E519" s="246">
        <v>0</v>
      </c>
      <c r="F519" s="246">
        <v>0</v>
      </c>
      <c r="G519" s="246">
        <v>0</v>
      </c>
      <c r="H519" s="246">
        <v>0</v>
      </c>
      <c r="I519" s="246">
        <v>0</v>
      </c>
      <c r="J519" s="246">
        <v>0</v>
      </c>
      <c r="K519" s="246">
        <v>0</v>
      </c>
      <c r="L519" s="246">
        <v>0</v>
      </c>
      <c r="M519" s="246">
        <v>0</v>
      </c>
      <c r="N519" s="245">
        <v>0</v>
      </c>
      <c r="O519" s="246">
        <v>0</v>
      </c>
      <c r="P519" s="246">
        <v>0</v>
      </c>
      <c r="Q519" s="246">
        <v>0</v>
      </c>
      <c r="R519" s="246">
        <v>0</v>
      </c>
      <c r="S519" s="246">
        <v>0</v>
      </c>
      <c r="T519" s="246">
        <v>0</v>
      </c>
      <c r="U519" s="246">
        <v>0</v>
      </c>
      <c r="V519" s="246">
        <v>0</v>
      </c>
      <c r="W519" s="246">
        <v>0</v>
      </c>
      <c r="X519" s="246">
        <v>0</v>
      </c>
      <c r="Y519" s="246">
        <v>0</v>
      </c>
      <c r="Z519" s="246">
        <v>0</v>
      </c>
      <c r="AA519" s="245">
        <v>0</v>
      </c>
      <c r="AB519" s="246">
        <v>0</v>
      </c>
      <c r="AC519" s="246">
        <v>0</v>
      </c>
      <c r="AD519" s="246">
        <v>0</v>
      </c>
      <c r="AE519" s="246">
        <v>0</v>
      </c>
      <c r="AF519" s="246">
        <v>0</v>
      </c>
      <c r="AG519" s="246">
        <v>0</v>
      </c>
      <c r="AH519" s="246">
        <v>0</v>
      </c>
      <c r="AI519" s="246">
        <v>0</v>
      </c>
      <c r="AJ519" s="246">
        <v>0</v>
      </c>
      <c r="AK519" s="246">
        <v>0</v>
      </c>
      <c r="AL519" s="246">
        <v>0</v>
      </c>
      <c r="AM519" s="246">
        <v>0</v>
      </c>
      <c r="AN519" s="245">
        <v>0</v>
      </c>
      <c r="AO519" s="246">
        <v>0</v>
      </c>
      <c r="AP519" s="246">
        <v>0</v>
      </c>
      <c r="AQ519" s="246">
        <v>0</v>
      </c>
      <c r="AR519" s="246">
        <v>0</v>
      </c>
      <c r="AS519" s="246">
        <v>0</v>
      </c>
      <c r="AT519" s="246">
        <v>0</v>
      </c>
      <c r="AU519" s="246">
        <v>0</v>
      </c>
      <c r="AV519" s="246">
        <v>0</v>
      </c>
      <c r="AW519" s="246">
        <v>0</v>
      </c>
      <c r="AX519" s="246">
        <v>0</v>
      </c>
      <c r="AY519" s="246">
        <v>0</v>
      </c>
      <c r="AZ519" s="246">
        <v>0</v>
      </c>
      <c r="BA519" s="245">
        <v>0</v>
      </c>
    </row>
    <row r="520" spans="1:53" ht="15">
      <c r="A520" s="253" t="s">
        <v>2168</v>
      </c>
      <c r="B520" s="246">
        <v>0</v>
      </c>
      <c r="C520" s="246">
        <v>0</v>
      </c>
      <c r="D520" s="246">
        <v>0</v>
      </c>
      <c r="E520" s="246">
        <v>0</v>
      </c>
      <c r="F520" s="246">
        <v>0</v>
      </c>
      <c r="G520" s="246">
        <v>0</v>
      </c>
      <c r="H520" s="246">
        <v>0</v>
      </c>
      <c r="I520" s="246">
        <v>0</v>
      </c>
      <c r="J520" s="246">
        <v>0</v>
      </c>
      <c r="K520" s="246">
        <v>0</v>
      </c>
      <c r="L520" s="246">
        <v>0</v>
      </c>
      <c r="M520" s="246">
        <v>0</v>
      </c>
      <c r="N520" s="245">
        <v>0</v>
      </c>
      <c r="O520" s="246">
        <v>0</v>
      </c>
      <c r="P520" s="246">
        <v>0</v>
      </c>
      <c r="Q520" s="246">
        <v>0</v>
      </c>
      <c r="R520" s="246">
        <v>0</v>
      </c>
      <c r="S520" s="246">
        <v>0</v>
      </c>
      <c r="T520" s="246">
        <v>0</v>
      </c>
      <c r="U520" s="246">
        <v>0</v>
      </c>
      <c r="V520" s="246">
        <v>0</v>
      </c>
      <c r="W520" s="246">
        <v>0</v>
      </c>
      <c r="X520" s="246">
        <v>0</v>
      </c>
      <c r="Y520" s="246">
        <v>0</v>
      </c>
      <c r="Z520" s="246">
        <v>0</v>
      </c>
      <c r="AA520" s="245">
        <v>0</v>
      </c>
      <c r="AB520" s="246">
        <v>0</v>
      </c>
      <c r="AC520" s="246">
        <v>0</v>
      </c>
      <c r="AD520" s="246">
        <v>0</v>
      </c>
      <c r="AE520" s="246">
        <v>0</v>
      </c>
      <c r="AF520" s="246">
        <v>0</v>
      </c>
      <c r="AG520" s="246">
        <v>0</v>
      </c>
      <c r="AH520" s="246">
        <v>0</v>
      </c>
      <c r="AI520" s="246">
        <v>0</v>
      </c>
      <c r="AJ520" s="246">
        <v>0</v>
      </c>
      <c r="AK520" s="246">
        <v>0</v>
      </c>
      <c r="AL520" s="246">
        <v>0</v>
      </c>
      <c r="AM520" s="246">
        <v>0</v>
      </c>
      <c r="AN520" s="245">
        <v>0</v>
      </c>
      <c r="AO520" s="246">
        <v>0</v>
      </c>
      <c r="AP520" s="246">
        <v>0</v>
      </c>
      <c r="AQ520" s="246">
        <v>0</v>
      </c>
      <c r="AR520" s="246">
        <v>0</v>
      </c>
      <c r="AS520" s="246">
        <v>0</v>
      </c>
      <c r="AT520" s="246">
        <v>0</v>
      </c>
      <c r="AU520" s="246">
        <v>0</v>
      </c>
      <c r="AV520" s="246">
        <v>0</v>
      </c>
      <c r="AW520" s="246">
        <v>0</v>
      </c>
      <c r="AX520" s="246">
        <v>0</v>
      </c>
      <c r="AY520" s="246">
        <v>0</v>
      </c>
      <c r="AZ520" s="246">
        <v>0</v>
      </c>
      <c r="BA520" s="245">
        <v>0</v>
      </c>
    </row>
    <row r="521" spans="1:53" ht="15">
      <c r="A521" s="253" t="s">
        <v>2169</v>
      </c>
      <c r="B521" s="246">
        <v>0</v>
      </c>
      <c r="C521" s="246">
        <v>0</v>
      </c>
      <c r="D521" s="246">
        <v>0</v>
      </c>
      <c r="E521" s="246">
        <v>0</v>
      </c>
      <c r="F521" s="246">
        <v>0</v>
      </c>
      <c r="G521" s="246">
        <v>0</v>
      </c>
      <c r="H521" s="246">
        <v>0</v>
      </c>
      <c r="I521" s="246">
        <v>0</v>
      </c>
      <c r="J521" s="246">
        <v>0</v>
      </c>
      <c r="K521" s="246">
        <v>0</v>
      </c>
      <c r="L521" s="246">
        <v>0</v>
      </c>
      <c r="M521" s="246">
        <v>0</v>
      </c>
      <c r="N521" s="245">
        <v>0</v>
      </c>
      <c r="O521" s="246">
        <v>0</v>
      </c>
      <c r="P521" s="246">
        <v>0</v>
      </c>
      <c r="Q521" s="246">
        <v>0</v>
      </c>
      <c r="R521" s="246">
        <v>0</v>
      </c>
      <c r="S521" s="246">
        <v>0</v>
      </c>
      <c r="T521" s="246">
        <v>0</v>
      </c>
      <c r="U521" s="246">
        <v>0</v>
      </c>
      <c r="V521" s="246">
        <v>0</v>
      </c>
      <c r="W521" s="246">
        <v>0</v>
      </c>
      <c r="X521" s="246">
        <v>0</v>
      </c>
      <c r="Y521" s="246">
        <v>0</v>
      </c>
      <c r="Z521" s="246">
        <v>0</v>
      </c>
      <c r="AA521" s="245">
        <v>0</v>
      </c>
      <c r="AB521" s="246">
        <v>0</v>
      </c>
      <c r="AC521" s="246">
        <v>0</v>
      </c>
      <c r="AD521" s="246">
        <v>0</v>
      </c>
      <c r="AE521" s="246">
        <v>0</v>
      </c>
      <c r="AF521" s="246">
        <v>0</v>
      </c>
      <c r="AG521" s="246">
        <v>0</v>
      </c>
      <c r="AH521" s="246">
        <v>0</v>
      </c>
      <c r="AI521" s="246">
        <v>0</v>
      </c>
      <c r="AJ521" s="246">
        <v>0</v>
      </c>
      <c r="AK521" s="246">
        <v>0</v>
      </c>
      <c r="AL521" s="246">
        <v>0</v>
      </c>
      <c r="AM521" s="246">
        <v>0</v>
      </c>
      <c r="AN521" s="245">
        <v>0</v>
      </c>
      <c r="AO521" s="246">
        <v>0</v>
      </c>
      <c r="AP521" s="246">
        <v>0</v>
      </c>
      <c r="AQ521" s="246">
        <v>0</v>
      </c>
      <c r="AR521" s="246">
        <v>0</v>
      </c>
      <c r="AS521" s="246">
        <v>0</v>
      </c>
      <c r="AT521" s="246">
        <v>0</v>
      </c>
      <c r="AU521" s="246">
        <v>0</v>
      </c>
      <c r="AV521" s="246">
        <v>0</v>
      </c>
      <c r="AW521" s="246">
        <v>0</v>
      </c>
      <c r="AX521" s="246">
        <v>0</v>
      </c>
      <c r="AY521" s="246">
        <v>0</v>
      </c>
      <c r="AZ521" s="246">
        <v>0</v>
      </c>
      <c r="BA521" s="245">
        <v>0</v>
      </c>
    </row>
    <row r="522" spans="1:53" ht="15">
      <c r="A522" s="253" t="s">
        <v>2170</v>
      </c>
      <c r="B522" s="246">
        <v>0</v>
      </c>
      <c r="C522" s="246">
        <v>0</v>
      </c>
      <c r="D522" s="246">
        <v>0</v>
      </c>
      <c r="E522" s="246">
        <v>0</v>
      </c>
      <c r="F522" s="246">
        <v>0</v>
      </c>
      <c r="G522" s="246">
        <v>0</v>
      </c>
      <c r="H522" s="246">
        <v>0</v>
      </c>
      <c r="I522" s="246">
        <v>0</v>
      </c>
      <c r="J522" s="246">
        <v>0</v>
      </c>
      <c r="K522" s="246">
        <v>0</v>
      </c>
      <c r="L522" s="246">
        <v>0</v>
      </c>
      <c r="M522" s="246">
        <v>0</v>
      </c>
      <c r="N522" s="245">
        <v>0</v>
      </c>
      <c r="O522" s="246">
        <v>0</v>
      </c>
      <c r="P522" s="246">
        <v>0</v>
      </c>
      <c r="Q522" s="246">
        <v>0</v>
      </c>
      <c r="R522" s="246">
        <v>0</v>
      </c>
      <c r="S522" s="246">
        <v>0</v>
      </c>
      <c r="T522" s="246">
        <v>0</v>
      </c>
      <c r="U522" s="246">
        <v>0</v>
      </c>
      <c r="V522" s="246">
        <v>0</v>
      </c>
      <c r="W522" s="246">
        <v>0</v>
      </c>
      <c r="X522" s="246">
        <v>0</v>
      </c>
      <c r="Y522" s="246">
        <v>0</v>
      </c>
      <c r="Z522" s="246">
        <v>0</v>
      </c>
      <c r="AA522" s="245">
        <v>0</v>
      </c>
      <c r="AB522" s="246">
        <v>0</v>
      </c>
      <c r="AC522" s="246">
        <v>0</v>
      </c>
      <c r="AD522" s="246">
        <v>0</v>
      </c>
      <c r="AE522" s="246">
        <v>0</v>
      </c>
      <c r="AF522" s="246">
        <v>0</v>
      </c>
      <c r="AG522" s="246">
        <v>0</v>
      </c>
      <c r="AH522" s="246">
        <v>0</v>
      </c>
      <c r="AI522" s="246">
        <v>0</v>
      </c>
      <c r="AJ522" s="246">
        <v>0</v>
      </c>
      <c r="AK522" s="246">
        <v>0</v>
      </c>
      <c r="AL522" s="246">
        <v>0</v>
      </c>
      <c r="AM522" s="246">
        <v>0</v>
      </c>
      <c r="AN522" s="245">
        <v>0</v>
      </c>
      <c r="AO522" s="246">
        <v>0</v>
      </c>
      <c r="AP522" s="246">
        <v>0</v>
      </c>
      <c r="AQ522" s="246">
        <v>0</v>
      </c>
      <c r="AR522" s="246">
        <v>0</v>
      </c>
      <c r="AS522" s="246">
        <v>0</v>
      </c>
      <c r="AT522" s="246">
        <v>0</v>
      </c>
      <c r="AU522" s="246">
        <v>0</v>
      </c>
      <c r="AV522" s="246">
        <v>0</v>
      </c>
      <c r="AW522" s="246">
        <v>0</v>
      </c>
      <c r="AX522" s="246">
        <v>0</v>
      </c>
      <c r="AY522" s="246">
        <v>0</v>
      </c>
      <c r="AZ522" s="246">
        <v>0</v>
      </c>
      <c r="BA522" s="245">
        <v>0</v>
      </c>
    </row>
    <row r="523" spans="1:53" ht="15">
      <c r="A523" s="253" t="s">
        <v>2171</v>
      </c>
      <c r="B523" s="246">
        <v>0</v>
      </c>
      <c r="C523" s="246">
        <v>0</v>
      </c>
      <c r="D523" s="246">
        <v>0</v>
      </c>
      <c r="E523" s="246">
        <v>0</v>
      </c>
      <c r="F523" s="246">
        <v>0</v>
      </c>
      <c r="G523" s="246">
        <v>0</v>
      </c>
      <c r="H523" s="246">
        <v>0</v>
      </c>
      <c r="I523" s="246">
        <v>0</v>
      </c>
      <c r="J523" s="246">
        <v>0</v>
      </c>
      <c r="K523" s="246">
        <v>0</v>
      </c>
      <c r="L523" s="246">
        <v>0</v>
      </c>
      <c r="M523" s="246">
        <v>0</v>
      </c>
      <c r="N523" s="245">
        <v>0</v>
      </c>
      <c r="O523" s="246">
        <v>0</v>
      </c>
      <c r="P523" s="246">
        <v>0</v>
      </c>
      <c r="Q523" s="246">
        <v>0</v>
      </c>
      <c r="R523" s="246">
        <v>0</v>
      </c>
      <c r="S523" s="246">
        <v>0</v>
      </c>
      <c r="T523" s="246">
        <v>0</v>
      </c>
      <c r="U523" s="246">
        <v>0</v>
      </c>
      <c r="V523" s="246">
        <v>0</v>
      </c>
      <c r="W523" s="246">
        <v>0</v>
      </c>
      <c r="X523" s="246">
        <v>0</v>
      </c>
      <c r="Y523" s="246">
        <v>0</v>
      </c>
      <c r="Z523" s="246">
        <v>0</v>
      </c>
      <c r="AA523" s="245">
        <v>0</v>
      </c>
      <c r="AB523" s="246">
        <v>0</v>
      </c>
      <c r="AC523" s="246">
        <v>0</v>
      </c>
      <c r="AD523" s="246">
        <v>0</v>
      </c>
      <c r="AE523" s="246">
        <v>0</v>
      </c>
      <c r="AF523" s="246">
        <v>0</v>
      </c>
      <c r="AG523" s="246">
        <v>0</v>
      </c>
      <c r="AH523" s="246">
        <v>0</v>
      </c>
      <c r="AI523" s="246">
        <v>0</v>
      </c>
      <c r="AJ523" s="246">
        <v>0</v>
      </c>
      <c r="AK523" s="246">
        <v>0</v>
      </c>
      <c r="AL523" s="246">
        <v>0</v>
      </c>
      <c r="AM523" s="246">
        <v>0</v>
      </c>
      <c r="AN523" s="245">
        <v>0</v>
      </c>
      <c r="AO523" s="246">
        <v>0</v>
      </c>
      <c r="AP523" s="246">
        <v>0</v>
      </c>
      <c r="AQ523" s="246">
        <v>0</v>
      </c>
      <c r="AR523" s="246">
        <v>0</v>
      </c>
      <c r="AS523" s="246">
        <v>0</v>
      </c>
      <c r="AT523" s="246">
        <v>0</v>
      </c>
      <c r="AU523" s="246">
        <v>0</v>
      </c>
      <c r="AV523" s="246">
        <v>0</v>
      </c>
      <c r="AW523" s="246">
        <v>0</v>
      </c>
      <c r="AX523" s="246">
        <v>0</v>
      </c>
      <c r="AY523" s="246">
        <v>0</v>
      </c>
      <c r="AZ523" s="246">
        <v>0</v>
      </c>
      <c r="BA523" s="245">
        <v>0</v>
      </c>
    </row>
    <row r="524" spans="1:53" ht="15">
      <c r="A524" s="253" t="s">
        <v>2172</v>
      </c>
      <c r="B524" s="246">
        <v>0</v>
      </c>
      <c r="C524" s="246">
        <v>0</v>
      </c>
      <c r="D524" s="246">
        <v>0</v>
      </c>
      <c r="E524" s="246">
        <v>0</v>
      </c>
      <c r="F524" s="246">
        <v>0</v>
      </c>
      <c r="G524" s="246">
        <v>0</v>
      </c>
      <c r="H524" s="246">
        <v>0</v>
      </c>
      <c r="I524" s="246">
        <v>0</v>
      </c>
      <c r="J524" s="246">
        <v>0</v>
      </c>
      <c r="K524" s="246">
        <v>0</v>
      </c>
      <c r="L524" s="246">
        <v>0</v>
      </c>
      <c r="M524" s="246">
        <v>0</v>
      </c>
      <c r="N524" s="245">
        <v>0</v>
      </c>
      <c r="O524" s="246">
        <v>0</v>
      </c>
      <c r="P524" s="246">
        <v>0</v>
      </c>
      <c r="Q524" s="246">
        <v>0</v>
      </c>
      <c r="R524" s="246">
        <v>0</v>
      </c>
      <c r="S524" s="246">
        <v>0</v>
      </c>
      <c r="T524" s="246">
        <v>0</v>
      </c>
      <c r="U524" s="246">
        <v>0</v>
      </c>
      <c r="V524" s="246">
        <v>0</v>
      </c>
      <c r="W524" s="246">
        <v>0</v>
      </c>
      <c r="X524" s="246">
        <v>0</v>
      </c>
      <c r="Y524" s="246">
        <v>0</v>
      </c>
      <c r="Z524" s="246">
        <v>0</v>
      </c>
      <c r="AA524" s="245">
        <v>0</v>
      </c>
      <c r="AB524" s="246">
        <v>0</v>
      </c>
      <c r="AC524" s="246">
        <v>0</v>
      </c>
      <c r="AD524" s="246">
        <v>0</v>
      </c>
      <c r="AE524" s="246">
        <v>0</v>
      </c>
      <c r="AF524" s="246">
        <v>0</v>
      </c>
      <c r="AG524" s="246">
        <v>0</v>
      </c>
      <c r="AH524" s="246">
        <v>0</v>
      </c>
      <c r="AI524" s="246">
        <v>0</v>
      </c>
      <c r="AJ524" s="246">
        <v>0</v>
      </c>
      <c r="AK524" s="246">
        <v>0</v>
      </c>
      <c r="AL524" s="246">
        <v>0</v>
      </c>
      <c r="AM524" s="246">
        <v>0</v>
      </c>
      <c r="AN524" s="245">
        <v>0</v>
      </c>
      <c r="AO524" s="246">
        <v>0</v>
      </c>
      <c r="AP524" s="246">
        <v>0</v>
      </c>
      <c r="AQ524" s="246">
        <v>0</v>
      </c>
      <c r="AR524" s="246">
        <v>0</v>
      </c>
      <c r="AS524" s="246">
        <v>0</v>
      </c>
      <c r="AT524" s="246">
        <v>0</v>
      </c>
      <c r="AU524" s="246">
        <v>0</v>
      </c>
      <c r="AV524" s="246">
        <v>0</v>
      </c>
      <c r="AW524" s="246">
        <v>0</v>
      </c>
      <c r="AX524" s="246">
        <v>0</v>
      </c>
      <c r="AY524" s="246">
        <v>0</v>
      </c>
      <c r="AZ524" s="246">
        <v>0</v>
      </c>
      <c r="BA524" s="245">
        <v>0</v>
      </c>
    </row>
    <row r="525" spans="1:53" ht="15">
      <c r="A525" s="253" t="s">
        <v>2173</v>
      </c>
      <c r="B525" s="246">
        <v>0</v>
      </c>
      <c r="C525" s="246">
        <v>0</v>
      </c>
      <c r="D525" s="246">
        <v>0</v>
      </c>
      <c r="E525" s="246">
        <v>0</v>
      </c>
      <c r="F525" s="246">
        <v>0</v>
      </c>
      <c r="G525" s="246">
        <v>0</v>
      </c>
      <c r="H525" s="246">
        <v>0</v>
      </c>
      <c r="I525" s="246">
        <v>0</v>
      </c>
      <c r="J525" s="246">
        <v>0</v>
      </c>
      <c r="K525" s="246">
        <v>0</v>
      </c>
      <c r="L525" s="246">
        <v>0</v>
      </c>
      <c r="M525" s="246">
        <v>0</v>
      </c>
      <c r="N525" s="245">
        <v>0</v>
      </c>
      <c r="O525" s="246">
        <v>0</v>
      </c>
      <c r="P525" s="246">
        <v>0</v>
      </c>
      <c r="Q525" s="246">
        <v>0</v>
      </c>
      <c r="R525" s="246">
        <v>0</v>
      </c>
      <c r="S525" s="246">
        <v>0</v>
      </c>
      <c r="T525" s="246">
        <v>0</v>
      </c>
      <c r="U525" s="246">
        <v>0</v>
      </c>
      <c r="V525" s="246">
        <v>0</v>
      </c>
      <c r="W525" s="246">
        <v>0</v>
      </c>
      <c r="X525" s="246">
        <v>0</v>
      </c>
      <c r="Y525" s="246">
        <v>0</v>
      </c>
      <c r="Z525" s="246">
        <v>0</v>
      </c>
      <c r="AA525" s="245">
        <v>0</v>
      </c>
      <c r="AB525" s="246">
        <v>0</v>
      </c>
      <c r="AC525" s="246">
        <v>0</v>
      </c>
      <c r="AD525" s="246">
        <v>0</v>
      </c>
      <c r="AE525" s="246">
        <v>0</v>
      </c>
      <c r="AF525" s="246">
        <v>0</v>
      </c>
      <c r="AG525" s="246">
        <v>0</v>
      </c>
      <c r="AH525" s="246">
        <v>0</v>
      </c>
      <c r="AI525" s="246">
        <v>0</v>
      </c>
      <c r="AJ525" s="246">
        <v>0</v>
      </c>
      <c r="AK525" s="246">
        <v>0</v>
      </c>
      <c r="AL525" s="246">
        <v>0</v>
      </c>
      <c r="AM525" s="246">
        <v>0</v>
      </c>
      <c r="AN525" s="245">
        <v>0</v>
      </c>
      <c r="AO525" s="246">
        <v>0</v>
      </c>
      <c r="AP525" s="246">
        <v>0</v>
      </c>
      <c r="AQ525" s="246">
        <v>0</v>
      </c>
      <c r="AR525" s="246">
        <v>0</v>
      </c>
      <c r="AS525" s="246">
        <v>0</v>
      </c>
      <c r="AT525" s="246">
        <v>0</v>
      </c>
      <c r="AU525" s="246">
        <v>0</v>
      </c>
      <c r="AV525" s="246">
        <v>0</v>
      </c>
      <c r="AW525" s="246">
        <v>0</v>
      </c>
      <c r="AX525" s="246">
        <v>0</v>
      </c>
      <c r="AY525" s="246">
        <v>0</v>
      </c>
      <c r="AZ525" s="246">
        <v>0</v>
      </c>
      <c r="BA525" s="245">
        <v>0</v>
      </c>
    </row>
    <row r="526" spans="1:53" ht="15">
      <c r="A526" s="253" t="s">
        <v>2174</v>
      </c>
      <c r="B526" s="246">
        <v>0</v>
      </c>
      <c r="C526" s="246">
        <v>0</v>
      </c>
      <c r="D526" s="246">
        <v>0</v>
      </c>
      <c r="E526" s="246">
        <v>0</v>
      </c>
      <c r="F526" s="246">
        <v>0</v>
      </c>
      <c r="G526" s="246">
        <v>0</v>
      </c>
      <c r="H526" s="246">
        <v>0</v>
      </c>
      <c r="I526" s="246">
        <v>0</v>
      </c>
      <c r="J526" s="246">
        <v>0</v>
      </c>
      <c r="K526" s="246">
        <v>0</v>
      </c>
      <c r="L526" s="246">
        <v>0</v>
      </c>
      <c r="M526" s="246">
        <v>0</v>
      </c>
      <c r="N526" s="245">
        <v>0</v>
      </c>
      <c r="O526" s="246">
        <v>0</v>
      </c>
      <c r="P526" s="246">
        <v>0</v>
      </c>
      <c r="Q526" s="246">
        <v>0</v>
      </c>
      <c r="R526" s="246">
        <v>0</v>
      </c>
      <c r="S526" s="246">
        <v>0</v>
      </c>
      <c r="T526" s="246">
        <v>0</v>
      </c>
      <c r="U526" s="246">
        <v>0</v>
      </c>
      <c r="V526" s="246">
        <v>0</v>
      </c>
      <c r="W526" s="246">
        <v>0</v>
      </c>
      <c r="X526" s="246">
        <v>0</v>
      </c>
      <c r="Y526" s="246">
        <v>0</v>
      </c>
      <c r="Z526" s="246">
        <v>0</v>
      </c>
      <c r="AA526" s="245">
        <v>0</v>
      </c>
      <c r="AB526" s="246">
        <v>0</v>
      </c>
      <c r="AC526" s="246">
        <v>0</v>
      </c>
      <c r="AD526" s="246">
        <v>0</v>
      </c>
      <c r="AE526" s="246">
        <v>0</v>
      </c>
      <c r="AF526" s="246">
        <v>0</v>
      </c>
      <c r="AG526" s="246">
        <v>0</v>
      </c>
      <c r="AH526" s="246">
        <v>0</v>
      </c>
      <c r="AI526" s="246">
        <v>0</v>
      </c>
      <c r="AJ526" s="246">
        <v>0</v>
      </c>
      <c r="AK526" s="246">
        <v>0</v>
      </c>
      <c r="AL526" s="246">
        <v>0</v>
      </c>
      <c r="AM526" s="246">
        <v>0</v>
      </c>
      <c r="AN526" s="245">
        <v>0</v>
      </c>
      <c r="AO526" s="246">
        <v>0</v>
      </c>
      <c r="AP526" s="246">
        <v>0</v>
      </c>
      <c r="AQ526" s="246">
        <v>0</v>
      </c>
      <c r="AR526" s="246">
        <v>0</v>
      </c>
      <c r="AS526" s="246">
        <v>0</v>
      </c>
      <c r="AT526" s="246">
        <v>0</v>
      </c>
      <c r="AU526" s="246">
        <v>0</v>
      </c>
      <c r="AV526" s="246">
        <v>0</v>
      </c>
      <c r="AW526" s="246">
        <v>0</v>
      </c>
      <c r="AX526" s="246">
        <v>0</v>
      </c>
      <c r="AY526" s="246">
        <v>0</v>
      </c>
      <c r="AZ526" s="246">
        <v>0</v>
      </c>
      <c r="BA526" s="245">
        <v>0</v>
      </c>
    </row>
    <row r="527" spans="1:53" ht="15">
      <c r="A527" s="253" t="s">
        <v>2175</v>
      </c>
      <c r="B527" s="246">
        <v>0</v>
      </c>
      <c r="C527" s="246">
        <v>0</v>
      </c>
      <c r="D527" s="246">
        <v>0</v>
      </c>
      <c r="E527" s="246">
        <v>0</v>
      </c>
      <c r="F527" s="246">
        <v>0</v>
      </c>
      <c r="G527" s="246">
        <v>0</v>
      </c>
      <c r="H527" s="246">
        <v>0</v>
      </c>
      <c r="I527" s="246">
        <v>0</v>
      </c>
      <c r="J527" s="246">
        <v>0</v>
      </c>
      <c r="K527" s="246">
        <v>0</v>
      </c>
      <c r="L527" s="246">
        <v>0</v>
      </c>
      <c r="M527" s="246">
        <v>0</v>
      </c>
      <c r="N527" s="245">
        <v>0</v>
      </c>
      <c r="O527" s="246">
        <v>0</v>
      </c>
      <c r="P527" s="246">
        <v>0</v>
      </c>
      <c r="Q527" s="246">
        <v>0</v>
      </c>
      <c r="R527" s="246">
        <v>0</v>
      </c>
      <c r="S527" s="246">
        <v>0</v>
      </c>
      <c r="T527" s="246">
        <v>0</v>
      </c>
      <c r="U527" s="246">
        <v>0</v>
      </c>
      <c r="V527" s="246">
        <v>0</v>
      </c>
      <c r="W527" s="246">
        <v>0</v>
      </c>
      <c r="X527" s="246">
        <v>0</v>
      </c>
      <c r="Y527" s="246">
        <v>0</v>
      </c>
      <c r="Z527" s="246">
        <v>0</v>
      </c>
      <c r="AA527" s="245">
        <v>0</v>
      </c>
      <c r="AB527" s="246">
        <v>0</v>
      </c>
      <c r="AC527" s="246">
        <v>0</v>
      </c>
      <c r="AD527" s="246">
        <v>0</v>
      </c>
      <c r="AE527" s="246">
        <v>0</v>
      </c>
      <c r="AF527" s="246">
        <v>0</v>
      </c>
      <c r="AG527" s="246">
        <v>0</v>
      </c>
      <c r="AH527" s="246">
        <v>0</v>
      </c>
      <c r="AI527" s="246">
        <v>0</v>
      </c>
      <c r="AJ527" s="246">
        <v>0</v>
      </c>
      <c r="AK527" s="246">
        <v>0</v>
      </c>
      <c r="AL527" s="246">
        <v>0</v>
      </c>
      <c r="AM527" s="246">
        <v>0</v>
      </c>
      <c r="AN527" s="245">
        <v>0</v>
      </c>
      <c r="AO527" s="246">
        <v>0</v>
      </c>
      <c r="AP527" s="246">
        <v>0</v>
      </c>
      <c r="AQ527" s="246">
        <v>0</v>
      </c>
      <c r="AR527" s="246">
        <v>0</v>
      </c>
      <c r="AS527" s="246">
        <v>0</v>
      </c>
      <c r="AT527" s="246">
        <v>0</v>
      </c>
      <c r="AU527" s="246">
        <v>0</v>
      </c>
      <c r="AV527" s="246">
        <v>0</v>
      </c>
      <c r="AW527" s="246">
        <v>0</v>
      </c>
      <c r="AX527" s="246">
        <v>0</v>
      </c>
      <c r="AY527" s="246">
        <v>0</v>
      </c>
      <c r="AZ527" s="246">
        <v>0</v>
      </c>
      <c r="BA527" s="245">
        <v>0</v>
      </c>
    </row>
    <row r="528" spans="1:53" ht="15">
      <c r="A528" s="253" t="s">
        <v>2176</v>
      </c>
      <c r="B528" s="246">
        <v>0</v>
      </c>
      <c r="C528" s="246">
        <v>0</v>
      </c>
      <c r="D528" s="246">
        <v>0</v>
      </c>
      <c r="E528" s="246">
        <v>0</v>
      </c>
      <c r="F528" s="246">
        <v>0</v>
      </c>
      <c r="G528" s="246">
        <v>0</v>
      </c>
      <c r="H528" s="246">
        <v>0</v>
      </c>
      <c r="I528" s="246">
        <v>0</v>
      </c>
      <c r="J528" s="246">
        <v>0</v>
      </c>
      <c r="K528" s="246">
        <v>0</v>
      </c>
      <c r="L528" s="246">
        <v>0</v>
      </c>
      <c r="M528" s="246">
        <v>0</v>
      </c>
      <c r="N528" s="245">
        <v>0</v>
      </c>
      <c r="O528" s="246">
        <v>0</v>
      </c>
      <c r="P528" s="246">
        <v>0</v>
      </c>
      <c r="Q528" s="246">
        <v>0</v>
      </c>
      <c r="R528" s="246">
        <v>0</v>
      </c>
      <c r="S528" s="246">
        <v>0</v>
      </c>
      <c r="T528" s="246">
        <v>0</v>
      </c>
      <c r="U528" s="246">
        <v>0</v>
      </c>
      <c r="V528" s="246">
        <v>0</v>
      </c>
      <c r="W528" s="246">
        <v>0</v>
      </c>
      <c r="X528" s="246">
        <v>0</v>
      </c>
      <c r="Y528" s="246">
        <v>0</v>
      </c>
      <c r="Z528" s="246">
        <v>0</v>
      </c>
      <c r="AA528" s="245">
        <v>0</v>
      </c>
      <c r="AB528" s="246">
        <v>0</v>
      </c>
      <c r="AC528" s="246">
        <v>0</v>
      </c>
      <c r="AD528" s="246">
        <v>0</v>
      </c>
      <c r="AE528" s="246">
        <v>0</v>
      </c>
      <c r="AF528" s="246">
        <v>0</v>
      </c>
      <c r="AG528" s="246">
        <v>0</v>
      </c>
      <c r="AH528" s="246">
        <v>0</v>
      </c>
      <c r="AI528" s="246">
        <v>0</v>
      </c>
      <c r="AJ528" s="246">
        <v>0</v>
      </c>
      <c r="AK528" s="246">
        <v>0</v>
      </c>
      <c r="AL528" s="246">
        <v>0</v>
      </c>
      <c r="AM528" s="246">
        <v>0</v>
      </c>
      <c r="AN528" s="245">
        <v>0</v>
      </c>
      <c r="AO528" s="246">
        <v>0</v>
      </c>
      <c r="AP528" s="246">
        <v>0</v>
      </c>
      <c r="AQ528" s="246">
        <v>0</v>
      </c>
      <c r="AR528" s="246">
        <v>0</v>
      </c>
      <c r="AS528" s="246">
        <v>0</v>
      </c>
      <c r="AT528" s="246">
        <v>0</v>
      </c>
      <c r="AU528" s="246">
        <v>0</v>
      </c>
      <c r="AV528" s="246">
        <v>0</v>
      </c>
      <c r="AW528" s="246">
        <v>0</v>
      </c>
      <c r="AX528" s="246">
        <v>0</v>
      </c>
      <c r="AY528" s="246">
        <v>0</v>
      </c>
      <c r="AZ528" s="246">
        <v>0</v>
      </c>
      <c r="BA528" s="245">
        <v>0</v>
      </c>
    </row>
    <row r="529" spans="1:53" ht="15">
      <c r="A529" s="253" t="s">
        <v>2177</v>
      </c>
      <c r="B529" s="246">
        <v>0</v>
      </c>
      <c r="C529" s="246">
        <v>0</v>
      </c>
      <c r="D529" s="246">
        <v>0</v>
      </c>
      <c r="E529" s="246">
        <v>0</v>
      </c>
      <c r="F529" s="246">
        <v>0</v>
      </c>
      <c r="G529" s="246">
        <v>0</v>
      </c>
      <c r="H529" s="246">
        <v>0</v>
      </c>
      <c r="I529" s="246">
        <v>0</v>
      </c>
      <c r="J529" s="246">
        <v>0</v>
      </c>
      <c r="K529" s="246">
        <v>0</v>
      </c>
      <c r="L529" s="246">
        <v>0</v>
      </c>
      <c r="M529" s="246">
        <v>0</v>
      </c>
      <c r="N529" s="245">
        <v>0</v>
      </c>
      <c r="O529" s="246">
        <v>0</v>
      </c>
      <c r="P529" s="246">
        <v>0</v>
      </c>
      <c r="Q529" s="246">
        <v>0</v>
      </c>
      <c r="R529" s="246">
        <v>0</v>
      </c>
      <c r="S529" s="246">
        <v>0</v>
      </c>
      <c r="T529" s="246">
        <v>0</v>
      </c>
      <c r="U529" s="246">
        <v>0</v>
      </c>
      <c r="V529" s="246">
        <v>0</v>
      </c>
      <c r="W529" s="246">
        <v>0</v>
      </c>
      <c r="X529" s="246">
        <v>0</v>
      </c>
      <c r="Y529" s="246">
        <v>0</v>
      </c>
      <c r="Z529" s="246">
        <v>0</v>
      </c>
      <c r="AA529" s="245">
        <v>0</v>
      </c>
      <c r="AB529" s="246">
        <v>0</v>
      </c>
      <c r="AC529" s="246">
        <v>0</v>
      </c>
      <c r="AD529" s="246">
        <v>0</v>
      </c>
      <c r="AE529" s="246">
        <v>0</v>
      </c>
      <c r="AF529" s="246">
        <v>0</v>
      </c>
      <c r="AG529" s="246">
        <v>0</v>
      </c>
      <c r="AH529" s="246">
        <v>0</v>
      </c>
      <c r="AI529" s="246">
        <v>0</v>
      </c>
      <c r="AJ529" s="246">
        <v>0</v>
      </c>
      <c r="AK529" s="246">
        <v>0</v>
      </c>
      <c r="AL529" s="246">
        <v>0</v>
      </c>
      <c r="AM529" s="246">
        <v>0</v>
      </c>
      <c r="AN529" s="245">
        <v>0</v>
      </c>
      <c r="AO529" s="246">
        <v>0</v>
      </c>
      <c r="AP529" s="246">
        <v>0</v>
      </c>
      <c r="AQ529" s="246">
        <v>0</v>
      </c>
      <c r="AR529" s="246">
        <v>0</v>
      </c>
      <c r="AS529" s="246">
        <v>0</v>
      </c>
      <c r="AT529" s="246">
        <v>0</v>
      </c>
      <c r="AU529" s="246">
        <v>0</v>
      </c>
      <c r="AV529" s="246">
        <v>0</v>
      </c>
      <c r="AW529" s="246">
        <v>0</v>
      </c>
      <c r="AX529" s="246">
        <v>0</v>
      </c>
      <c r="AY529" s="246">
        <v>0</v>
      </c>
      <c r="AZ529" s="246">
        <v>0</v>
      </c>
      <c r="BA529" s="245">
        <v>0</v>
      </c>
    </row>
    <row r="530" spans="1:53" ht="15">
      <c r="A530" s="253" t="s">
        <v>2178</v>
      </c>
      <c r="B530" s="246">
        <v>0</v>
      </c>
      <c r="C530" s="246">
        <v>0</v>
      </c>
      <c r="D530" s="246">
        <v>0</v>
      </c>
      <c r="E530" s="246">
        <v>0</v>
      </c>
      <c r="F530" s="246">
        <v>0</v>
      </c>
      <c r="G530" s="246">
        <v>0</v>
      </c>
      <c r="H530" s="246">
        <v>0</v>
      </c>
      <c r="I530" s="246">
        <v>0</v>
      </c>
      <c r="J530" s="246">
        <v>0</v>
      </c>
      <c r="K530" s="246">
        <v>0</v>
      </c>
      <c r="L530" s="246">
        <v>0</v>
      </c>
      <c r="M530" s="246">
        <v>0</v>
      </c>
      <c r="N530" s="245">
        <v>0</v>
      </c>
      <c r="O530" s="246">
        <v>0</v>
      </c>
      <c r="P530" s="246">
        <v>0</v>
      </c>
      <c r="Q530" s="246">
        <v>0</v>
      </c>
      <c r="R530" s="246">
        <v>0</v>
      </c>
      <c r="S530" s="246">
        <v>0</v>
      </c>
      <c r="T530" s="246">
        <v>0</v>
      </c>
      <c r="U530" s="246">
        <v>0</v>
      </c>
      <c r="V530" s="246">
        <v>0</v>
      </c>
      <c r="W530" s="246">
        <v>0</v>
      </c>
      <c r="X530" s="246">
        <v>0</v>
      </c>
      <c r="Y530" s="246">
        <v>0</v>
      </c>
      <c r="Z530" s="246">
        <v>0</v>
      </c>
      <c r="AA530" s="245">
        <v>0</v>
      </c>
      <c r="AB530" s="246">
        <v>0</v>
      </c>
      <c r="AC530" s="246">
        <v>0</v>
      </c>
      <c r="AD530" s="246">
        <v>0</v>
      </c>
      <c r="AE530" s="246">
        <v>0</v>
      </c>
      <c r="AF530" s="246">
        <v>0</v>
      </c>
      <c r="AG530" s="246">
        <v>0</v>
      </c>
      <c r="AH530" s="246">
        <v>0</v>
      </c>
      <c r="AI530" s="246">
        <v>0</v>
      </c>
      <c r="AJ530" s="246">
        <v>0</v>
      </c>
      <c r="AK530" s="246">
        <v>0</v>
      </c>
      <c r="AL530" s="246">
        <v>0</v>
      </c>
      <c r="AM530" s="246">
        <v>0</v>
      </c>
      <c r="AN530" s="245">
        <v>0</v>
      </c>
      <c r="AO530" s="246">
        <v>0</v>
      </c>
      <c r="AP530" s="246">
        <v>0</v>
      </c>
      <c r="AQ530" s="246">
        <v>0</v>
      </c>
      <c r="AR530" s="246">
        <v>0</v>
      </c>
      <c r="AS530" s="246">
        <v>0</v>
      </c>
      <c r="AT530" s="246">
        <v>0</v>
      </c>
      <c r="AU530" s="246">
        <v>0</v>
      </c>
      <c r="AV530" s="246">
        <v>0</v>
      </c>
      <c r="AW530" s="246">
        <v>0</v>
      </c>
      <c r="AX530" s="246">
        <v>0</v>
      </c>
      <c r="AY530" s="246">
        <v>0</v>
      </c>
      <c r="AZ530" s="246">
        <v>0</v>
      </c>
      <c r="BA530" s="245">
        <v>0</v>
      </c>
    </row>
    <row r="531" spans="1:53" ht="15">
      <c r="A531" s="253" t="s">
        <v>2179</v>
      </c>
      <c r="B531" s="246">
        <v>0</v>
      </c>
      <c r="C531" s="246">
        <v>0</v>
      </c>
      <c r="D531" s="246">
        <v>0</v>
      </c>
      <c r="E531" s="246">
        <v>0</v>
      </c>
      <c r="F531" s="246">
        <v>0</v>
      </c>
      <c r="G531" s="246">
        <v>0</v>
      </c>
      <c r="H531" s="246">
        <v>0</v>
      </c>
      <c r="I531" s="246">
        <v>0</v>
      </c>
      <c r="J531" s="246">
        <v>0</v>
      </c>
      <c r="K531" s="246">
        <v>0</v>
      </c>
      <c r="L531" s="246">
        <v>0</v>
      </c>
      <c r="M531" s="246">
        <v>0</v>
      </c>
      <c r="N531" s="245">
        <v>0</v>
      </c>
      <c r="O531" s="246">
        <v>0</v>
      </c>
      <c r="P531" s="246">
        <v>0</v>
      </c>
      <c r="Q531" s="246">
        <v>0</v>
      </c>
      <c r="R531" s="246">
        <v>0</v>
      </c>
      <c r="S531" s="246">
        <v>0</v>
      </c>
      <c r="T531" s="246">
        <v>0</v>
      </c>
      <c r="U531" s="246">
        <v>0</v>
      </c>
      <c r="V531" s="246">
        <v>0</v>
      </c>
      <c r="W531" s="246">
        <v>0</v>
      </c>
      <c r="X531" s="246">
        <v>0</v>
      </c>
      <c r="Y531" s="246">
        <v>0</v>
      </c>
      <c r="Z531" s="246">
        <v>0</v>
      </c>
      <c r="AA531" s="245">
        <v>0</v>
      </c>
      <c r="AB531" s="246">
        <v>0</v>
      </c>
      <c r="AC531" s="246">
        <v>0</v>
      </c>
      <c r="AD531" s="246">
        <v>0</v>
      </c>
      <c r="AE531" s="246">
        <v>0</v>
      </c>
      <c r="AF531" s="246">
        <v>0</v>
      </c>
      <c r="AG531" s="246">
        <v>0</v>
      </c>
      <c r="AH531" s="246">
        <v>0</v>
      </c>
      <c r="AI531" s="246">
        <v>0</v>
      </c>
      <c r="AJ531" s="246">
        <v>0</v>
      </c>
      <c r="AK531" s="246">
        <v>0</v>
      </c>
      <c r="AL531" s="246">
        <v>0</v>
      </c>
      <c r="AM531" s="246">
        <v>0</v>
      </c>
      <c r="AN531" s="245">
        <v>0</v>
      </c>
      <c r="AO531" s="246">
        <v>0</v>
      </c>
      <c r="AP531" s="246">
        <v>0</v>
      </c>
      <c r="AQ531" s="246">
        <v>0</v>
      </c>
      <c r="AR531" s="246">
        <v>0</v>
      </c>
      <c r="AS531" s="246">
        <v>0</v>
      </c>
      <c r="AT531" s="246">
        <v>0</v>
      </c>
      <c r="AU531" s="246">
        <v>0</v>
      </c>
      <c r="AV531" s="246">
        <v>0</v>
      </c>
      <c r="AW531" s="246">
        <v>0</v>
      </c>
      <c r="AX531" s="246">
        <v>0</v>
      </c>
      <c r="AY531" s="246">
        <v>0</v>
      </c>
      <c r="AZ531" s="246">
        <v>0</v>
      </c>
      <c r="BA531" s="245">
        <v>0</v>
      </c>
    </row>
    <row r="532" spans="1:53" ht="15">
      <c r="A532" s="253" t="s">
        <v>2180</v>
      </c>
      <c r="B532" s="246">
        <v>0</v>
      </c>
      <c r="C532" s="246">
        <v>0</v>
      </c>
      <c r="D532" s="246">
        <v>0</v>
      </c>
      <c r="E532" s="246">
        <v>0</v>
      </c>
      <c r="F532" s="246">
        <v>0</v>
      </c>
      <c r="G532" s="246">
        <v>0</v>
      </c>
      <c r="H532" s="246">
        <v>0</v>
      </c>
      <c r="I532" s="246">
        <v>0</v>
      </c>
      <c r="J532" s="246">
        <v>0</v>
      </c>
      <c r="K532" s="246">
        <v>0</v>
      </c>
      <c r="L532" s="246">
        <v>0</v>
      </c>
      <c r="M532" s="246">
        <v>0</v>
      </c>
      <c r="N532" s="245">
        <v>0</v>
      </c>
      <c r="O532" s="246">
        <v>0</v>
      </c>
      <c r="P532" s="246">
        <v>0</v>
      </c>
      <c r="Q532" s="246">
        <v>0</v>
      </c>
      <c r="R532" s="246">
        <v>0</v>
      </c>
      <c r="S532" s="246">
        <v>0</v>
      </c>
      <c r="T532" s="246">
        <v>0</v>
      </c>
      <c r="U532" s="246">
        <v>0</v>
      </c>
      <c r="V532" s="246">
        <v>0</v>
      </c>
      <c r="W532" s="246">
        <v>0</v>
      </c>
      <c r="X532" s="246">
        <v>0</v>
      </c>
      <c r="Y532" s="246">
        <v>0</v>
      </c>
      <c r="Z532" s="246">
        <v>0</v>
      </c>
      <c r="AA532" s="245">
        <v>0</v>
      </c>
      <c r="AB532" s="246">
        <v>0</v>
      </c>
      <c r="AC532" s="246">
        <v>0</v>
      </c>
      <c r="AD532" s="246">
        <v>0</v>
      </c>
      <c r="AE532" s="246">
        <v>0</v>
      </c>
      <c r="AF532" s="246">
        <v>0</v>
      </c>
      <c r="AG532" s="246">
        <v>0</v>
      </c>
      <c r="AH532" s="246">
        <v>0</v>
      </c>
      <c r="AI532" s="246">
        <v>0</v>
      </c>
      <c r="AJ532" s="246">
        <v>0</v>
      </c>
      <c r="AK532" s="246">
        <v>0</v>
      </c>
      <c r="AL532" s="246">
        <v>0</v>
      </c>
      <c r="AM532" s="246">
        <v>0</v>
      </c>
      <c r="AN532" s="245">
        <v>0</v>
      </c>
      <c r="AO532" s="246">
        <v>0</v>
      </c>
      <c r="AP532" s="246">
        <v>0</v>
      </c>
      <c r="AQ532" s="246">
        <v>0</v>
      </c>
      <c r="AR532" s="246">
        <v>0</v>
      </c>
      <c r="AS532" s="246">
        <v>0</v>
      </c>
      <c r="AT532" s="246">
        <v>0</v>
      </c>
      <c r="AU532" s="246">
        <v>0</v>
      </c>
      <c r="AV532" s="246">
        <v>0</v>
      </c>
      <c r="AW532" s="246">
        <v>0</v>
      </c>
      <c r="AX532" s="246">
        <v>0</v>
      </c>
      <c r="AY532" s="246">
        <v>0</v>
      </c>
      <c r="AZ532" s="246">
        <v>0</v>
      </c>
      <c r="BA532" s="245">
        <v>0</v>
      </c>
    </row>
    <row r="533" spans="1:53" ht="15">
      <c r="A533" s="253" t="s">
        <v>2181</v>
      </c>
      <c r="B533" s="246">
        <v>0</v>
      </c>
      <c r="C533" s="246">
        <v>0</v>
      </c>
      <c r="D533" s="246">
        <v>0</v>
      </c>
      <c r="E533" s="246">
        <v>0</v>
      </c>
      <c r="F533" s="246">
        <v>0</v>
      </c>
      <c r="G533" s="246">
        <v>0</v>
      </c>
      <c r="H533" s="246">
        <v>0</v>
      </c>
      <c r="I533" s="246">
        <v>0</v>
      </c>
      <c r="J533" s="246">
        <v>0</v>
      </c>
      <c r="K533" s="246">
        <v>0</v>
      </c>
      <c r="L533" s="246">
        <v>0</v>
      </c>
      <c r="M533" s="246">
        <v>0</v>
      </c>
      <c r="N533" s="245">
        <v>0</v>
      </c>
      <c r="O533" s="246">
        <v>0</v>
      </c>
      <c r="P533" s="246">
        <v>0</v>
      </c>
      <c r="Q533" s="246">
        <v>0</v>
      </c>
      <c r="R533" s="246">
        <v>0</v>
      </c>
      <c r="S533" s="246">
        <v>0</v>
      </c>
      <c r="T533" s="246">
        <v>0</v>
      </c>
      <c r="U533" s="246">
        <v>0</v>
      </c>
      <c r="V533" s="246">
        <v>0</v>
      </c>
      <c r="W533" s="246">
        <v>0</v>
      </c>
      <c r="X533" s="246">
        <v>0</v>
      </c>
      <c r="Y533" s="246">
        <v>0</v>
      </c>
      <c r="Z533" s="246">
        <v>0</v>
      </c>
      <c r="AA533" s="245">
        <v>0</v>
      </c>
      <c r="AB533" s="246">
        <v>0</v>
      </c>
      <c r="AC533" s="246">
        <v>0</v>
      </c>
      <c r="AD533" s="246">
        <v>0</v>
      </c>
      <c r="AE533" s="246">
        <v>0</v>
      </c>
      <c r="AF533" s="246">
        <v>0</v>
      </c>
      <c r="AG533" s="246">
        <v>0</v>
      </c>
      <c r="AH533" s="246">
        <v>0</v>
      </c>
      <c r="AI533" s="246">
        <v>0</v>
      </c>
      <c r="AJ533" s="246">
        <v>0</v>
      </c>
      <c r="AK533" s="246">
        <v>0</v>
      </c>
      <c r="AL533" s="246">
        <v>0</v>
      </c>
      <c r="AM533" s="246">
        <v>0</v>
      </c>
      <c r="AN533" s="245">
        <v>0</v>
      </c>
      <c r="AO533" s="246">
        <v>0</v>
      </c>
      <c r="AP533" s="246">
        <v>0</v>
      </c>
      <c r="AQ533" s="246">
        <v>0</v>
      </c>
      <c r="AR533" s="246">
        <v>0</v>
      </c>
      <c r="AS533" s="246">
        <v>0</v>
      </c>
      <c r="AT533" s="246">
        <v>0</v>
      </c>
      <c r="AU533" s="246">
        <v>0</v>
      </c>
      <c r="AV533" s="246">
        <v>0</v>
      </c>
      <c r="AW533" s="246">
        <v>0</v>
      </c>
      <c r="AX533" s="246">
        <v>0</v>
      </c>
      <c r="AY533" s="246">
        <v>0</v>
      </c>
      <c r="AZ533" s="246">
        <v>0</v>
      </c>
      <c r="BA533" s="245">
        <v>0</v>
      </c>
    </row>
    <row r="534" spans="1:53" ht="15">
      <c r="A534" s="253" t="s">
        <v>2182</v>
      </c>
      <c r="B534" s="246">
        <v>0</v>
      </c>
      <c r="C534" s="246">
        <v>0</v>
      </c>
      <c r="D534" s="246">
        <v>0</v>
      </c>
      <c r="E534" s="246">
        <v>0</v>
      </c>
      <c r="F534" s="246">
        <v>0</v>
      </c>
      <c r="G534" s="246">
        <v>0</v>
      </c>
      <c r="H534" s="246">
        <v>0</v>
      </c>
      <c r="I534" s="246">
        <v>0</v>
      </c>
      <c r="J534" s="246">
        <v>0</v>
      </c>
      <c r="K534" s="246">
        <v>0</v>
      </c>
      <c r="L534" s="246">
        <v>0</v>
      </c>
      <c r="M534" s="246">
        <v>0</v>
      </c>
      <c r="N534" s="245">
        <v>0</v>
      </c>
      <c r="O534" s="246">
        <v>0</v>
      </c>
      <c r="P534" s="246">
        <v>0</v>
      </c>
      <c r="Q534" s="246">
        <v>0</v>
      </c>
      <c r="R534" s="246">
        <v>0</v>
      </c>
      <c r="S534" s="246">
        <v>0</v>
      </c>
      <c r="T534" s="246">
        <v>0</v>
      </c>
      <c r="U534" s="246">
        <v>0</v>
      </c>
      <c r="V534" s="246">
        <v>0</v>
      </c>
      <c r="W534" s="246">
        <v>0</v>
      </c>
      <c r="X534" s="246">
        <v>0</v>
      </c>
      <c r="Y534" s="246">
        <v>0</v>
      </c>
      <c r="Z534" s="246">
        <v>0</v>
      </c>
      <c r="AA534" s="245">
        <v>0</v>
      </c>
      <c r="AB534" s="246">
        <v>0</v>
      </c>
      <c r="AC534" s="246">
        <v>0</v>
      </c>
      <c r="AD534" s="246">
        <v>0</v>
      </c>
      <c r="AE534" s="246">
        <v>0</v>
      </c>
      <c r="AF534" s="246">
        <v>0</v>
      </c>
      <c r="AG534" s="246">
        <v>0</v>
      </c>
      <c r="AH534" s="246">
        <v>0</v>
      </c>
      <c r="AI534" s="246">
        <v>0</v>
      </c>
      <c r="AJ534" s="246">
        <v>0</v>
      </c>
      <c r="AK534" s="246">
        <v>0</v>
      </c>
      <c r="AL534" s="246">
        <v>0</v>
      </c>
      <c r="AM534" s="246">
        <v>0</v>
      </c>
      <c r="AN534" s="245">
        <v>0</v>
      </c>
      <c r="AO534" s="246">
        <v>0</v>
      </c>
      <c r="AP534" s="246">
        <v>0</v>
      </c>
      <c r="AQ534" s="246">
        <v>0</v>
      </c>
      <c r="AR534" s="246">
        <v>0</v>
      </c>
      <c r="AS534" s="246">
        <v>0</v>
      </c>
      <c r="AT534" s="246">
        <v>0</v>
      </c>
      <c r="AU534" s="246">
        <v>0</v>
      </c>
      <c r="AV534" s="246">
        <v>0</v>
      </c>
      <c r="AW534" s="246">
        <v>0</v>
      </c>
      <c r="AX534" s="246">
        <v>0</v>
      </c>
      <c r="AY534" s="246">
        <v>0</v>
      </c>
      <c r="AZ534" s="246">
        <v>0</v>
      </c>
      <c r="BA534" s="245">
        <v>0</v>
      </c>
    </row>
    <row r="535" spans="1:53" ht="15">
      <c r="A535" s="253" t="s">
        <v>2183</v>
      </c>
      <c r="B535" s="246">
        <v>0</v>
      </c>
      <c r="C535" s="246">
        <v>0</v>
      </c>
      <c r="D535" s="246">
        <v>0</v>
      </c>
      <c r="E535" s="246">
        <v>0</v>
      </c>
      <c r="F535" s="246">
        <v>0</v>
      </c>
      <c r="G535" s="246">
        <v>0</v>
      </c>
      <c r="H535" s="246">
        <v>0</v>
      </c>
      <c r="I535" s="246">
        <v>0</v>
      </c>
      <c r="J535" s="246">
        <v>0</v>
      </c>
      <c r="K535" s="246">
        <v>0</v>
      </c>
      <c r="L535" s="246">
        <v>0</v>
      </c>
      <c r="M535" s="246">
        <v>0</v>
      </c>
      <c r="N535" s="245">
        <v>0</v>
      </c>
      <c r="O535" s="246">
        <v>0</v>
      </c>
      <c r="P535" s="246">
        <v>0</v>
      </c>
      <c r="Q535" s="246">
        <v>0</v>
      </c>
      <c r="R535" s="246">
        <v>0</v>
      </c>
      <c r="S535" s="246">
        <v>0</v>
      </c>
      <c r="T535" s="246">
        <v>0</v>
      </c>
      <c r="U535" s="246">
        <v>0</v>
      </c>
      <c r="V535" s="246">
        <v>0</v>
      </c>
      <c r="W535" s="246">
        <v>0</v>
      </c>
      <c r="X535" s="246">
        <v>0</v>
      </c>
      <c r="Y535" s="246">
        <v>0</v>
      </c>
      <c r="Z535" s="246">
        <v>0</v>
      </c>
      <c r="AA535" s="245">
        <v>0</v>
      </c>
      <c r="AB535" s="246">
        <v>0</v>
      </c>
      <c r="AC535" s="246">
        <v>0</v>
      </c>
      <c r="AD535" s="246">
        <v>0</v>
      </c>
      <c r="AE535" s="246">
        <v>0</v>
      </c>
      <c r="AF535" s="246">
        <v>0</v>
      </c>
      <c r="AG535" s="246">
        <v>0</v>
      </c>
      <c r="AH535" s="246">
        <v>0</v>
      </c>
      <c r="AI535" s="246">
        <v>0</v>
      </c>
      <c r="AJ535" s="246">
        <v>0</v>
      </c>
      <c r="AK535" s="246">
        <v>0</v>
      </c>
      <c r="AL535" s="246">
        <v>0</v>
      </c>
      <c r="AM535" s="246">
        <v>0</v>
      </c>
      <c r="AN535" s="245">
        <v>0</v>
      </c>
      <c r="AO535" s="246">
        <v>0</v>
      </c>
      <c r="AP535" s="246">
        <v>0</v>
      </c>
      <c r="AQ535" s="246">
        <v>0</v>
      </c>
      <c r="AR535" s="246">
        <v>0</v>
      </c>
      <c r="AS535" s="246">
        <v>0</v>
      </c>
      <c r="AT535" s="246">
        <v>0</v>
      </c>
      <c r="AU535" s="246">
        <v>0</v>
      </c>
      <c r="AV535" s="246">
        <v>0</v>
      </c>
      <c r="AW535" s="246">
        <v>0</v>
      </c>
      <c r="AX535" s="246">
        <v>0</v>
      </c>
      <c r="AY535" s="246">
        <v>0</v>
      </c>
      <c r="AZ535" s="246">
        <v>0</v>
      </c>
      <c r="BA535" s="245">
        <v>0</v>
      </c>
    </row>
    <row r="536" spans="1:53" ht="15">
      <c r="A536" s="253" t="s">
        <v>2184</v>
      </c>
      <c r="B536" s="246">
        <v>0</v>
      </c>
      <c r="C536" s="246">
        <v>0</v>
      </c>
      <c r="D536" s="246">
        <v>0</v>
      </c>
      <c r="E536" s="246">
        <v>0</v>
      </c>
      <c r="F536" s="246">
        <v>0</v>
      </c>
      <c r="G536" s="246">
        <v>0</v>
      </c>
      <c r="H536" s="246">
        <v>0</v>
      </c>
      <c r="I536" s="246">
        <v>0</v>
      </c>
      <c r="J536" s="246">
        <v>0</v>
      </c>
      <c r="K536" s="246">
        <v>0</v>
      </c>
      <c r="L536" s="246">
        <v>0</v>
      </c>
      <c r="M536" s="246">
        <v>0</v>
      </c>
      <c r="N536" s="245">
        <v>0</v>
      </c>
      <c r="O536" s="246">
        <v>0</v>
      </c>
      <c r="P536" s="246">
        <v>0</v>
      </c>
      <c r="Q536" s="246">
        <v>0</v>
      </c>
      <c r="R536" s="246">
        <v>0</v>
      </c>
      <c r="S536" s="246">
        <v>0</v>
      </c>
      <c r="T536" s="246">
        <v>0</v>
      </c>
      <c r="U536" s="246">
        <v>0</v>
      </c>
      <c r="V536" s="246">
        <v>0</v>
      </c>
      <c r="W536" s="246">
        <v>0</v>
      </c>
      <c r="X536" s="246">
        <v>0</v>
      </c>
      <c r="Y536" s="246">
        <v>0</v>
      </c>
      <c r="Z536" s="246">
        <v>0</v>
      </c>
      <c r="AA536" s="245">
        <v>0</v>
      </c>
      <c r="AB536" s="246">
        <v>0</v>
      </c>
      <c r="AC536" s="246">
        <v>0</v>
      </c>
      <c r="AD536" s="246">
        <v>0</v>
      </c>
      <c r="AE536" s="246">
        <v>0</v>
      </c>
      <c r="AF536" s="246">
        <v>0</v>
      </c>
      <c r="AG536" s="246">
        <v>0</v>
      </c>
      <c r="AH536" s="246">
        <v>0</v>
      </c>
      <c r="AI536" s="246">
        <v>0</v>
      </c>
      <c r="AJ536" s="246">
        <v>0</v>
      </c>
      <c r="AK536" s="246">
        <v>0</v>
      </c>
      <c r="AL536" s="246">
        <v>0</v>
      </c>
      <c r="AM536" s="246">
        <v>0</v>
      </c>
      <c r="AN536" s="245">
        <v>0</v>
      </c>
      <c r="AO536" s="246">
        <v>0</v>
      </c>
      <c r="AP536" s="246">
        <v>0</v>
      </c>
      <c r="AQ536" s="246">
        <v>0</v>
      </c>
      <c r="AR536" s="246">
        <v>0</v>
      </c>
      <c r="AS536" s="246">
        <v>0</v>
      </c>
      <c r="AT536" s="246">
        <v>0</v>
      </c>
      <c r="AU536" s="246">
        <v>0</v>
      </c>
      <c r="AV536" s="246">
        <v>0</v>
      </c>
      <c r="AW536" s="246">
        <v>0</v>
      </c>
      <c r="AX536" s="246">
        <v>0</v>
      </c>
      <c r="AY536" s="246">
        <v>0</v>
      </c>
      <c r="AZ536" s="246">
        <v>0</v>
      </c>
      <c r="BA536" s="245">
        <v>0</v>
      </c>
    </row>
    <row r="537" spans="1:53" ht="15">
      <c r="A537" s="253" t="s">
        <v>2185</v>
      </c>
      <c r="B537" s="246">
        <v>0</v>
      </c>
      <c r="C537" s="246">
        <v>0</v>
      </c>
      <c r="D537" s="246">
        <v>0</v>
      </c>
      <c r="E537" s="246">
        <v>0</v>
      </c>
      <c r="F537" s="246">
        <v>0</v>
      </c>
      <c r="G537" s="246">
        <v>0</v>
      </c>
      <c r="H537" s="246">
        <v>0</v>
      </c>
      <c r="I537" s="246">
        <v>0</v>
      </c>
      <c r="J537" s="246">
        <v>0</v>
      </c>
      <c r="K537" s="246">
        <v>0</v>
      </c>
      <c r="L537" s="246">
        <v>0</v>
      </c>
      <c r="M537" s="246">
        <v>0</v>
      </c>
      <c r="N537" s="245">
        <v>0</v>
      </c>
      <c r="O537" s="246">
        <v>0</v>
      </c>
      <c r="P537" s="246">
        <v>0</v>
      </c>
      <c r="Q537" s="246">
        <v>0</v>
      </c>
      <c r="R537" s="246">
        <v>0</v>
      </c>
      <c r="S537" s="246">
        <v>0</v>
      </c>
      <c r="T537" s="246">
        <v>0</v>
      </c>
      <c r="U537" s="246">
        <v>0</v>
      </c>
      <c r="V537" s="246">
        <v>0</v>
      </c>
      <c r="W537" s="246">
        <v>0</v>
      </c>
      <c r="X537" s="246">
        <v>0</v>
      </c>
      <c r="Y537" s="246">
        <v>0</v>
      </c>
      <c r="Z537" s="246">
        <v>0</v>
      </c>
      <c r="AA537" s="245">
        <v>0</v>
      </c>
      <c r="AB537" s="246">
        <v>0</v>
      </c>
      <c r="AC537" s="246">
        <v>0</v>
      </c>
      <c r="AD537" s="246">
        <v>0</v>
      </c>
      <c r="AE537" s="246">
        <v>0</v>
      </c>
      <c r="AF537" s="246">
        <v>0</v>
      </c>
      <c r="AG537" s="246">
        <v>0</v>
      </c>
      <c r="AH537" s="246">
        <v>0</v>
      </c>
      <c r="AI537" s="246">
        <v>0</v>
      </c>
      <c r="AJ537" s="246">
        <v>0</v>
      </c>
      <c r="AK537" s="246">
        <v>0</v>
      </c>
      <c r="AL537" s="246">
        <v>0</v>
      </c>
      <c r="AM537" s="246">
        <v>0</v>
      </c>
      <c r="AN537" s="245">
        <v>0</v>
      </c>
      <c r="AO537" s="246">
        <v>0</v>
      </c>
      <c r="AP537" s="246">
        <v>0</v>
      </c>
      <c r="AQ537" s="246">
        <v>0</v>
      </c>
      <c r="AR537" s="246">
        <v>0</v>
      </c>
      <c r="AS537" s="246">
        <v>0</v>
      </c>
      <c r="AT537" s="246">
        <v>0</v>
      </c>
      <c r="AU537" s="246">
        <v>0</v>
      </c>
      <c r="AV537" s="246">
        <v>0</v>
      </c>
      <c r="AW537" s="246">
        <v>0</v>
      </c>
      <c r="AX537" s="246">
        <v>0</v>
      </c>
      <c r="AY537" s="246">
        <v>0</v>
      </c>
      <c r="AZ537" s="246">
        <v>0</v>
      </c>
      <c r="BA537" s="245">
        <v>0</v>
      </c>
    </row>
    <row r="538" spans="1:53" ht="15">
      <c r="A538" s="253" t="s">
        <v>2186</v>
      </c>
      <c r="B538" s="246">
        <v>0</v>
      </c>
      <c r="C538" s="246">
        <v>0</v>
      </c>
      <c r="D538" s="246">
        <v>0</v>
      </c>
      <c r="E538" s="246">
        <v>0</v>
      </c>
      <c r="F538" s="246">
        <v>0</v>
      </c>
      <c r="G538" s="246">
        <v>0</v>
      </c>
      <c r="H538" s="246">
        <v>0</v>
      </c>
      <c r="I538" s="246">
        <v>0</v>
      </c>
      <c r="J538" s="246">
        <v>0</v>
      </c>
      <c r="K538" s="246">
        <v>0</v>
      </c>
      <c r="L538" s="246">
        <v>0</v>
      </c>
      <c r="M538" s="246">
        <v>0</v>
      </c>
      <c r="N538" s="245">
        <v>0</v>
      </c>
      <c r="O538" s="246">
        <v>0</v>
      </c>
      <c r="P538" s="246">
        <v>0</v>
      </c>
      <c r="Q538" s="246">
        <v>0</v>
      </c>
      <c r="R538" s="246">
        <v>0</v>
      </c>
      <c r="S538" s="246">
        <v>0</v>
      </c>
      <c r="T538" s="246">
        <v>0</v>
      </c>
      <c r="U538" s="246">
        <v>0</v>
      </c>
      <c r="V538" s="246">
        <v>0</v>
      </c>
      <c r="W538" s="246">
        <v>0</v>
      </c>
      <c r="X538" s="246">
        <v>0</v>
      </c>
      <c r="Y538" s="246">
        <v>0</v>
      </c>
      <c r="Z538" s="246">
        <v>0</v>
      </c>
      <c r="AA538" s="245">
        <v>0</v>
      </c>
      <c r="AB538" s="246">
        <v>0</v>
      </c>
      <c r="AC538" s="246">
        <v>0</v>
      </c>
      <c r="AD538" s="246">
        <v>0</v>
      </c>
      <c r="AE538" s="246">
        <v>0</v>
      </c>
      <c r="AF538" s="246">
        <v>0</v>
      </c>
      <c r="AG538" s="246">
        <v>0</v>
      </c>
      <c r="AH538" s="246">
        <v>0</v>
      </c>
      <c r="AI538" s="246">
        <v>0</v>
      </c>
      <c r="AJ538" s="246">
        <v>0</v>
      </c>
      <c r="AK538" s="246">
        <v>0</v>
      </c>
      <c r="AL538" s="246">
        <v>0</v>
      </c>
      <c r="AM538" s="246">
        <v>0</v>
      </c>
      <c r="AN538" s="245">
        <v>0</v>
      </c>
      <c r="AO538" s="246">
        <v>0</v>
      </c>
      <c r="AP538" s="246">
        <v>0</v>
      </c>
      <c r="AQ538" s="246">
        <v>0</v>
      </c>
      <c r="AR538" s="246">
        <v>0</v>
      </c>
      <c r="AS538" s="246">
        <v>0</v>
      </c>
      <c r="AT538" s="246">
        <v>0</v>
      </c>
      <c r="AU538" s="246">
        <v>0</v>
      </c>
      <c r="AV538" s="246">
        <v>0</v>
      </c>
      <c r="AW538" s="246">
        <v>0</v>
      </c>
      <c r="AX538" s="246">
        <v>0</v>
      </c>
      <c r="AY538" s="246">
        <v>0</v>
      </c>
      <c r="AZ538" s="246">
        <v>0</v>
      </c>
      <c r="BA538" s="245">
        <v>0</v>
      </c>
    </row>
    <row r="539" spans="1:53" ht="15">
      <c r="A539" s="253" t="s">
        <v>2187</v>
      </c>
      <c r="B539" s="246">
        <v>0</v>
      </c>
      <c r="C539" s="246">
        <v>0</v>
      </c>
      <c r="D539" s="246">
        <v>0</v>
      </c>
      <c r="E539" s="246">
        <v>0</v>
      </c>
      <c r="F539" s="246">
        <v>0</v>
      </c>
      <c r="G539" s="246">
        <v>0</v>
      </c>
      <c r="H539" s="246">
        <v>0</v>
      </c>
      <c r="I539" s="246">
        <v>0</v>
      </c>
      <c r="J539" s="246">
        <v>0</v>
      </c>
      <c r="K539" s="246">
        <v>0</v>
      </c>
      <c r="L539" s="246">
        <v>0</v>
      </c>
      <c r="M539" s="246">
        <v>0</v>
      </c>
      <c r="N539" s="245">
        <v>0</v>
      </c>
      <c r="O539" s="246">
        <v>0</v>
      </c>
      <c r="P539" s="246">
        <v>0</v>
      </c>
      <c r="Q539" s="246">
        <v>0</v>
      </c>
      <c r="R539" s="246">
        <v>0</v>
      </c>
      <c r="S539" s="246">
        <v>0</v>
      </c>
      <c r="T539" s="246">
        <v>0</v>
      </c>
      <c r="U539" s="246">
        <v>0</v>
      </c>
      <c r="V539" s="246">
        <v>0</v>
      </c>
      <c r="W539" s="246">
        <v>0</v>
      </c>
      <c r="X539" s="246">
        <v>0</v>
      </c>
      <c r="Y539" s="246">
        <v>0</v>
      </c>
      <c r="Z539" s="246">
        <v>0</v>
      </c>
      <c r="AA539" s="245">
        <v>0</v>
      </c>
      <c r="AB539" s="246">
        <v>0</v>
      </c>
      <c r="AC539" s="246">
        <v>0</v>
      </c>
      <c r="AD539" s="246">
        <v>0</v>
      </c>
      <c r="AE539" s="246">
        <v>0</v>
      </c>
      <c r="AF539" s="246">
        <v>0</v>
      </c>
      <c r="AG539" s="246">
        <v>0</v>
      </c>
      <c r="AH539" s="246">
        <v>0</v>
      </c>
      <c r="AI539" s="246">
        <v>0</v>
      </c>
      <c r="AJ539" s="246">
        <v>0</v>
      </c>
      <c r="AK539" s="246">
        <v>0</v>
      </c>
      <c r="AL539" s="246">
        <v>0</v>
      </c>
      <c r="AM539" s="246">
        <v>0</v>
      </c>
      <c r="AN539" s="245">
        <v>0</v>
      </c>
      <c r="AO539" s="246">
        <v>0</v>
      </c>
      <c r="AP539" s="246">
        <v>0</v>
      </c>
      <c r="AQ539" s="246">
        <v>0</v>
      </c>
      <c r="AR539" s="246">
        <v>0</v>
      </c>
      <c r="AS539" s="246">
        <v>0</v>
      </c>
      <c r="AT539" s="246">
        <v>0</v>
      </c>
      <c r="AU539" s="246">
        <v>0</v>
      </c>
      <c r="AV539" s="246">
        <v>0</v>
      </c>
      <c r="AW539" s="246">
        <v>0</v>
      </c>
      <c r="AX539" s="246">
        <v>0</v>
      </c>
      <c r="AY539" s="246">
        <v>0</v>
      </c>
      <c r="AZ539" s="246">
        <v>0</v>
      </c>
      <c r="BA539" s="245">
        <v>0</v>
      </c>
    </row>
    <row r="540" spans="1:53" ht="15">
      <c r="A540" s="253" t="s">
        <v>2188</v>
      </c>
      <c r="B540" s="246">
        <v>0</v>
      </c>
      <c r="C540" s="246">
        <v>0</v>
      </c>
      <c r="D540" s="246">
        <v>0</v>
      </c>
      <c r="E540" s="246">
        <v>0</v>
      </c>
      <c r="F540" s="246">
        <v>0</v>
      </c>
      <c r="G540" s="246">
        <v>0</v>
      </c>
      <c r="H540" s="246">
        <v>0</v>
      </c>
      <c r="I540" s="246">
        <v>0</v>
      </c>
      <c r="J540" s="246">
        <v>0</v>
      </c>
      <c r="K540" s="246">
        <v>0</v>
      </c>
      <c r="L540" s="246">
        <v>0</v>
      </c>
      <c r="M540" s="246">
        <v>0</v>
      </c>
      <c r="N540" s="245">
        <v>0</v>
      </c>
      <c r="O540" s="246">
        <v>0</v>
      </c>
      <c r="P540" s="246">
        <v>0</v>
      </c>
      <c r="Q540" s="246">
        <v>0</v>
      </c>
      <c r="R540" s="246">
        <v>0</v>
      </c>
      <c r="S540" s="246">
        <v>0</v>
      </c>
      <c r="T540" s="246">
        <v>0</v>
      </c>
      <c r="U540" s="246">
        <v>0</v>
      </c>
      <c r="V540" s="246">
        <v>0</v>
      </c>
      <c r="W540" s="246">
        <v>0</v>
      </c>
      <c r="X540" s="246">
        <v>0</v>
      </c>
      <c r="Y540" s="246">
        <v>0</v>
      </c>
      <c r="Z540" s="246">
        <v>0</v>
      </c>
      <c r="AA540" s="245">
        <v>0</v>
      </c>
      <c r="AB540" s="246">
        <v>0</v>
      </c>
      <c r="AC540" s="246">
        <v>0</v>
      </c>
      <c r="AD540" s="246">
        <v>0</v>
      </c>
      <c r="AE540" s="246">
        <v>0</v>
      </c>
      <c r="AF540" s="246">
        <v>0</v>
      </c>
      <c r="AG540" s="246">
        <v>0</v>
      </c>
      <c r="AH540" s="246">
        <v>0</v>
      </c>
      <c r="AI540" s="246">
        <v>0</v>
      </c>
      <c r="AJ540" s="246">
        <v>0</v>
      </c>
      <c r="AK540" s="246">
        <v>0</v>
      </c>
      <c r="AL540" s="246">
        <v>0</v>
      </c>
      <c r="AM540" s="246">
        <v>0</v>
      </c>
      <c r="AN540" s="245">
        <v>0</v>
      </c>
      <c r="AO540" s="246">
        <v>0</v>
      </c>
      <c r="AP540" s="246">
        <v>0</v>
      </c>
      <c r="AQ540" s="246">
        <v>0</v>
      </c>
      <c r="AR540" s="246">
        <v>0</v>
      </c>
      <c r="AS540" s="246">
        <v>0</v>
      </c>
      <c r="AT540" s="246">
        <v>0</v>
      </c>
      <c r="AU540" s="246">
        <v>0</v>
      </c>
      <c r="AV540" s="246">
        <v>0</v>
      </c>
      <c r="AW540" s="246">
        <v>0</v>
      </c>
      <c r="AX540" s="246">
        <v>0</v>
      </c>
      <c r="AY540" s="246">
        <v>0</v>
      </c>
      <c r="AZ540" s="246">
        <v>0</v>
      </c>
      <c r="BA540" s="245">
        <v>0</v>
      </c>
    </row>
    <row r="541" spans="1:53" ht="15">
      <c r="A541" s="253" t="s">
        <v>2189</v>
      </c>
      <c r="B541" s="246">
        <v>0</v>
      </c>
      <c r="C541" s="246">
        <v>0</v>
      </c>
      <c r="D541" s="246">
        <v>0</v>
      </c>
      <c r="E541" s="246">
        <v>0</v>
      </c>
      <c r="F541" s="246">
        <v>0</v>
      </c>
      <c r="G541" s="246">
        <v>0</v>
      </c>
      <c r="H541" s="246">
        <v>0</v>
      </c>
      <c r="I541" s="246">
        <v>0</v>
      </c>
      <c r="J541" s="246">
        <v>0</v>
      </c>
      <c r="K541" s="246">
        <v>0</v>
      </c>
      <c r="L541" s="246">
        <v>0</v>
      </c>
      <c r="M541" s="246">
        <v>0</v>
      </c>
      <c r="N541" s="245">
        <v>0</v>
      </c>
      <c r="O541" s="246">
        <v>0</v>
      </c>
      <c r="P541" s="246">
        <v>0</v>
      </c>
      <c r="Q541" s="246">
        <v>0</v>
      </c>
      <c r="R541" s="246">
        <v>0</v>
      </c>
      <c r="S541" s="246">
        <v>0</v>
      </c>
      <c r="T541" s="246">
        <v>0</v>
      </c>
      <c r="U541" s="246">
        <v>0</v>
      </c>
      <c r="V541" s="246">
        <v>0</v>
      </c>
      <c r="W541" s="246">
        <v>0</v>
      </c>
      <c r="X541" s="246">
        <v>0</v>
      </c>
      <c r="Y541" s="246">
        <v>0</v>
      </c>
      <c r="Z541" s="246">
        <v>0</v>
      </c>
      <c r="AA541" s="245">
        <v>0</v>
      </c>
      <c r="AB541" s="246">
        <v>0</v>
      </c>
      <c r="AC541" s="246">
        <v>0</v>
      </c>
      <c r="AD541" s="246">
        <v>0</v>
      </c>
      <c r="AE541" s="246">
        <v>0</v>
      </c>
      <c r="AF541" s="246">
        <v>0</v>
      </c>
      <c r="AG541" s="246">
        <v>0</v>
      </c>
      <c r="AH541" s="246">
        <v>0</v>
      </c>
      <c r="AI541" s="246">
        <v>0</v>
      </c>
      <c r="AJ541" s="246">
        <v>0</v>
      </c>
      <c r="AK541" s="246">
        <v>0</v>
      </c>
      <c r="AL541" s="246">
        <v>0</v>
      </c>
      <c r="AM541" s="246">
        <v>0</v>
      </c>
      <c r="AN541" s="245">
        <v>0</v>
      </c>
      <c r="AO541" s="246">
        <v>0</v>
      </c>
      <c r="AP541" s="246">
        <v>0</v>
      </c>
      <c r="AQ541" s="246">
        <v>0</v>
      </c>
      <c r="AR541" s="246">
        <v>0</v>
      </c>
      <c r="AS541" s="246">
        <v>0</v>
      </c>
      <c r="AT541" s="246">
        <v>0</v>
      </c>
      <c r="AU541" s="246">
        <v>0</v>
      </c>
      <c r="AV541" s="246">
        <v>0</v>
      </c>
      <c r="AW541" s="246">
        <v>0</v>
      </c>
      <c r="AX541" s="246">
        <v>0</v>
      </c>
      <c r="AY541" s="246">
        <v>0</v>
      </c>
      <c r="AZ541" s="246">
        <v>0</v>
      </c>
      <c r="BA541" s="245">
        <v>0</v>
      </c>
    </row>
    <row r="542" spans="1:53" ht="15">
      <c r="A542" s="253" t="s">
        <v>2190</v>
      </c>
      <c r="B542" s="246">
        <v>0</v>
      </c>
      <c r="C542" s="246">
        <v>0</v>
      </c>
      <c r="D542" s="246">
        <v>0</v>
      </c>
      <c r="E542" s="246">
        <v>0</v>
      </c>
      <c r="F542" s="246">
        <v>0</v>
      </c>
      <c r="G542" s="246">
        <v>0</v>
      </c>
      <c r="H542" s="246">
        <v>0</v>
      </c>
      <c r="I542" s="246">
        <v>0</v>
      </c>
      <c r="J542" s="246">
        <v>0</v>
      </c>
      <c r="K542" s="246">
        <v>0</v>
      </c>
      <c r="L542" s="246">
        <v>0</v>
      </c>
      <c r="M542" s="246">
        <v>0</v>
      </c>
      <c r="N542" s="245">
        <v>0</v>
      </c>
      <c r="O542" s="246">
        <v>0</v>
      </c>
      <c r="P542" s="246">
        <v>0</v>
      </c>
      <c r="Q542" s="246">
        <v>0</v>
      </c>
      <c r="R542" s="246">
        <v>0</v>
      </c>
      <c r="S542" s="246">
        <v>0</v>
      </c>
      <c r="T542" s="246">
        <v>0</v>
      </c>
      <c r="U542" s="246">
        <v>0</v>
      </c>
      <c r="V542" s="246">
        <v>0</v>
      </c>
      <c r="W542" s="246">
        <v>0</v>
      </c>
      <c r="X542" s="246">
        <v>0</v>
      </c>
      <c r="Y542" s="246">
        <v>0</v>
      </c>
      <c r="Z542" s="246">
        <v>0</v>
      </c>
      <c r="AA542" s="245">
        <v>0</v>
      </c>
      <c r="AB542" s="246">
        <v>0</v>
      </c>
      <c r="AC542" s="246">
        <v>0</v>
      </c>
      <c r="AD542" s="246">
        <v>0</v>
      </c>
      <c r="AE542" s="246">
        <v>0</v>
      </c>
      <c r="AF542" s="246">
        <v>0</v>
      </c>
      <c r="AG542" s="246">
        <v>0</v>
      </c>
      <c r="AH542" s="246">
        <v>0</v>
      </c>
      <c r="AI542" s="246">
        <v>0</v>
      </c>
      <c r="AJ542" s="246">
        <v>0</v>
      </c>
      <c r="AK542" s="246">
        <v>0</v>
      </c>
      <c r="AL542" s="246">
        <v>0</v>
      </c>
      <c r="AM542" s="246">
        <v>0</v>
      </c>
      <c r="AN542" s="245">
        <v>0</v>
      </c>
      <c r="AO542" s="246">
        <v>0</v>
      </c>
      <c r="AP542" s="246">
        <v>0</v>
      </c>
      <c r="AQ542" s="246">
        <v>0</v>
      </c>
      <c r="AR542" s="246">
        <v>0</v>
      </c>
      <c r="AS542" s="246">
        <v>0</v>
      </c>
      <c r="AT542" s="246">
        <v>0</v>
      </c>
      <c r="AU542" s="246">
        <v>0</v>
      </c>
      <c r="AV542" s="246">
        <v>0</v>
      </c>
      <c r="AW542" s="246">
        <v>0</v>
      </c>
      <c r="AX542" s="246">
        <v>0</v>
      </c>
      <c r="AY542" s="246">
        <v>0</v>
      </c>
      <c r="AZ542" s="246">
        <v>0</v>
      </c>
      <c r="BA542" s="245">
        <v>0</v>
      </c>
    </row>
    <row r="543" spans="1:53" ht="15">
      <c r="A543" s="253" t="s">
        <v>2191</v>
      </c>
      <c r="B543" s="246">
        <v>0</v>
      </c>
      <c r="C543" s="246">
        <v>0</v>
      </c>
      <c r="D543" s="246">
        <v>0</v>
      </c>
      <c r="E543" s="246">
        <v>0</v>
      </c>
      <c r="F543" s="246">
        <v>0</v>
      </c>
      <c r="G543" s="246">
        <v>0</v>
      </c>
      <c r="H543" s="246">
        <v>0</v>
      </c>
      <c r="I543" s="246">
        <v>0</v>
      </c>
      <c r="J543" s="246">
        <v>0</v>
      </c>
      <c r="K543" s="246">
        <v>0</v>
      </c>
      <c r="L543" s="246">
        <v>0</v>
      </c>
      <c r="M543" s="246">
        <v>0</v>
      </c>
      <c r="N543" s="245">
        <v>0</v>
      </c>
      <c r="O543" s="246">
        <v>0</v>
      </c>
      <c r="P543" s="246">
        <v>0</v>
      </c>
      <c r="Q543" s="246">
        <v>0</v>
      </c>
      <c r="R543" s="246">
        <v>0</v>
      </c>
      <c r="S543" s="246">
        <v>0</v>
      </c>
      <c r="T543" s="246">
        <v>0</v>
      </c>
      <c r="U543" s="246">
        <v>0</v>
      </c>
      <c r="V543" s="246">
        <v>0</v>
      </c>
      <c r="W543" s="246">
        <v>0</v>
      </c>
      <c r="X543" s="246">
        <v>0</v>
      </c>
      <c r="Y543" s="246">
        <v>0</v>
      </c>
      <c r="Z543" s="246">
        <v>0</v>
      </c>
      <c r="AA543" s="245">
        <v>0</v>
      </c>
      <c r="AB543" s="246">
        <v>0</v>
      </c>
      <c r="AC543" s="246">
        <v>0</v>
      </c>
      <c r="AD543" s="246">
        <v>0</v>
      </c>
      <c r="AE543" s="246">
        <v>0</v>
      </c>
      <c r="AF543" s="246">
        <v>0</v>
      </c>
      <c r="AG543" s="246">
        <v>0</v>
      </c>
      <c r="AH543" s="246">
        <v>0</v>
      </c>
      <c r="AI543" s="246">
        <v>0</v>
      </c>
      <c r="AJ543" s="246">
        <v>0</v>
      </c>
      <c r="AK543" s="246">
        <v>0</v>
      </c>
      <c r="AL543" s="246">
        <v>0</v>
      </c>
      <c r="AM543" s="246">
        <v>0</v>
      </c>
      <c r="AN543" s="245">
        <v>0</v>
      </c>
      <c r="AO543" s="246">
        <v>0</v>
      </c>
      <c r="AP543" s="246">
        <v>0</v>
      </c>
      <c r="AQ543" s="246">
        <v>0</v>
      </c>
      <c r="AR543" s="246">
        <v>0</v>
      </c>
      <c r="AS543" s="246">
        <v>0</v>
      </c>
      <c r="AT543" s="246">
        <v>0</v>
      </c>
      <c r="AU543" s="246">
        <v>0</v>
      </c>
      <c r="AV543" s="246">
        <v>0</v>
      </c>
      <c r="AW543" s="246">
        <v>0</v>
      </c>
      <c r="AX543" s="246">
        <v>0</v>
      </c>
      <c r="AY543" s="246">
        <v>0</v>
      </c>
      <c r="AZ543" s="246">
        <v>0</v>
      </c>
      <c r="BA543" s="245">
        <v>0</v>
      </c>
    </row>
    <row r="544" spans="1:53" ht="15">
      <c r="A544" s="253" t="s">
        <v>2192</v>
      </c>
      <c r="B544" s="246">
        <v>0</v>
      </c>
      <c r="C544" s="246">
        <v>0</v>
      </c>
      <c r="D544" s="246">
        <v>0</v>
      </c>
      <c r="E544" s="246">
        <v>0</v>
      </c>
      <c r="F544" s="246">
        <v>0</v>
      </c>
      <c r="G544" s="246">
        <v>0</v>
      </c>
      <c r="H544" s="246">
        <v>0</v>
      </c>
      <c r="I544" s="246">
        <v>0</v>
      </c>
      <c r="J544" s="246">
        <v>0</v>
      </c>
      <c r="K544" s="246">
        <v>0</v>
      </c>
      <c r="L544" s="246">
        <v>0</v>
      </c>
      <c r="M544" s="246">
        <v>0</v>
      </c>
      <c r="N544" s="245">
        <v>0</v>
      </c>
      <c r="O544" s="246">
        <v>0</v>
      </c>
      <c r="P544" s="246">
        <v>0</v>
      </c>
      <c r="Q544" s="246">
        <v>0</v>
      </c>
      <c r="R544" s="246">
        <v>0</v>
      </c>
      <c r="S544" s="246">
        <v>0</v>
      </c>
      <c r="T544" s="246">
        <v>0</v>
      </c>
      <c r="U544" s="246">
        <v>0</v>
      </c>
      <c r="V544" s="246">
        <v>0</v>
      </c>
      <c r="W544" s="246">
        <v>0</v>
      </c>
      <c r="X544" s="246">
        <v>0</v>
      </c>
      <c r="Y544" s="246">
        <v>0</v>
      </c>
      <c r="Z544" s="246">
        <v>0</v>
      </c>
      <c r="AA544" s="245">
        <v>0</v>
      </c>
      <c r="AB544" s="246">
        <v>0</v>
      </c>
      <c r="AC544" s="246">
        <v>0</v>
      </c>
      <c r="AD544" s="246">
        <v>0</v>
      </c>
      <c r="AE544" s="246">
        <v>0</v>
      </c>
      <c r="AF544" s="246">
        <v>0</v>
      </c>
      <c r="AG544" s="246">
        <v>0</v>
      </c>
      <c r="AH544" s="246">
        <v>0</v>
      </c>
      <c r="AI544" s="246">
        <v>0</v>
      </c>
      <c r="AJ544" s="246">
        <v>0</v>
      </c>
      <c r="AK544" s="246">
        <v>0</v>
      </c>
      <c r="AL544" s="246">
        <v>0</v>
      </c>
      <c r="AM544" s="246">
        <v>0</v>
      </c>
      <c r="AN544" s="245">
        <v>0</v>
      </c>
      <c r="AO544" s="246">
        <v>0</v>
      </c>
      <c r="AP544" s="246">
        <v>0</v>
      </c>
      <c r="AQ544" s="246">
        <v>0</v>
      </c>
      <c r="AR544" s="246">
        <v>0</v>
      </c>
      <c r="AS544" s="246">
        <v>0</v>
      </c>
      <c r="AT544" s="246">
        <v>0</v>
      </c>
      <c r="AU544" s="246">
        <v>0</v>
      </c>
      <c r="AV544" s="246">
        <v>0</v>
      </c>
      <c r="AW544" s="246">
        <v>0</v>
      </c>
      <c r="AX544" s="246">
        <v>0</v>
      </c>
      <c r="AY544" s="246">
        <v>0</v>
      </c>
      <c r="AZ544" s="246">
        <v>0</v>
      </c>
      <c r="BA544" s="245">
        <v>0</v>
      </c>
    </row>
    <row r="545" spans="1:53" ht="15">
      <c r="A545" s="253" t="s">
        <v>2193</v>
      </c>
      <c r="B545" s="246">
        <v>0</v>
      </c>
      <c r="C545" s="246">
        <v>0</v>
      </c>
      <c r="D545" s="246">
        <v>0</v>
      </c>
      <c r="E545" s="246">
        <v>0</v>
      </c>
      <c r="F545" s="246">
        <v>0</v>
      </c>
      <c r="G545" s="246">
        <v>0</v>
      </c>
      <c r="H545" s="246">
        <v>0</v>
      </c>
      <c r="I545" s="246">
        <v>0</v>
      </c>
      <c r="J545" s="246">
        <v>0</v>
      </c>
      <c r="K545" s="246">
        <v>0</v>
      </c>
      <c r="L545" s="246">
        <v>0</v>
      </c>
      <c r="M545" s="246">
        <v>0</v>
      </c>
      <c r="N545" s="245">
        <v>0</v>
      </c>
      <c r="O545" s="246">
        <v>0</v>
      </c>
      <c r="P545" s="246">
        <v>0</v>
      </c>
      <c r="Q545" s="246">
        <v>0</v>
      </c>
      <c r="R545" s="246">
        <v>0</v>
      </c>
      <c r="S545" s="246">
        <v>0</v>
      </c>
      <c r="T545" s="246">
        <v>0</v>
      </c>
      <c r="U545" s="246">
        <v>0</v>
      </c>
      <c r="V545" s="246">
        <v>0</v>
      </c>
      <c r="W545" s="246">
        <v>0</v>
      </c>
      <c r="X545" s="246">
        <v>0</v>
      </c>
      <c r="Y545" s="246">
        <v>0</v>
      </c>
      <c r="Z545" s="246">
        <v>0</v>
      </c>
      <c r="AA545" s="245">
        <v>0</v>
      </c>
      <c r="AB545" s="246">
        <v>0</v>
      </c>
      <c r="AC545" s="246">
        <v>0</v>
      </c>
      <c r="AD545" s="246">
        <v>0</v>
      </c>
      <c r="AE545" s="246">
        <v>0</v>
      </c>
      <c r="AF545" s="246">
        <v>0</v>
      </c>
      <c r="AG545" s="246">
        <v>0</v>
      </c>
      <c r="AH545" s="246">
        <v>0</v>
      </c>
      <c r="AI545" s="246">
        <v>0</v>
      </c>
      <c r="AJ545" s="246">
        <v>0</v>
      </c>
      <c r="AK545" s="246">
        <v>0</v>
      </c>
      <c r="AL545" s="246">
        <v>0</v>
      </c>
      <c r="AM545" s="246">
        <v>0</v>
      </c>
      <c r="AN545" s="245">
        <v>0</v>
      </c>
      <c r="AO545" s="246">
        <v>0</v>
      </c>
      <c r="AP545" s="246">
        <v>0</v>
      </c>
      <c r="AQ545" s="246">
        <v>0</v>
      </c>
      <c r="AR545" s="246">
        <v>0</v>
      </c>
      <c r="AS545" s="246">
        <v>0</v>
      </c>
      <c r="AT545" s="246">
        <v>0</v>
      </c>
      <c r="AU545" s="246">
        <v>0</v>
      </c>
      <c r="AV545" s="246">
        <v>0</v>
      </c>
      <c r="AW545" s="246">
        <v>0</v>
      </c>
      <c r="AX545" s="246">
        <v>0</v>
      </c>
      <c r="AY545" s="246">
        <v>0</v>
      </c>
      <c r="AZ545" s="246">
        <v>0</v>
      </c>
      <c r="BA545" s="245">
        <v>0</v>
      </c>
    </row>
    <row r="546" spans="1:53" ht="15">
      <c r="A546" s="253" t="s">
        <v>2194</v>
      </c>
      <c r="B546" s="246">
        <v>0</v>
      </c>
      <c r="C546" s="246">
        <v>0</v>
      </c>
      <c r="D546" s="246">
        <v>0</v>
      </c>
      <c r="E546" s="246">
        <v>0</v>
      </c>
      <c r="F546" s="246">
        <v>0</v>
      </c>
      <c r="G546" s="246">
        <v>0</v>
      </c>
      <c r="H546" s="246">
        <v>0</v>
      </c>
      <c r="I546" s="246">
        <v>0</v>
      </c>
      <c r="J546" s="246">
        <v>0</v>
      </c>
      <c r="K546" s="246">
        <v>0</v>
      </c>
      <c r="L546" s="246">
        <v>0</v>
      </c>
      <c r="M546" s="246">
        <v>0</v>
      </c>
      <c r="N546" s="245">
        <v>0</v>
      </c>
      <c r="O546" s="246">
        <v>0</v>
      </c>
      <c r="P546" s="246">
        <v>0</v>
      </c>
      <c r="Q546" s="246">
        <v>0</v>
      </c>
      <c r="R546" s="246">
        <v>0</v>
      </c>
      <c r="S546" s="246">
        <v>0</v>
      </c>
      <c r="T546" s="246">
        <v>0</v>
      </c>
      <c r="U546" s="246">
        <v>0</v>
      </c>
      <c r="V546" s="246">
        <v>0</v>
      </c>
      <c r="W546" s="246">
        <v>0</v>
      </c>
      <c r="X546" s="246">
        <v>0</v>
      </c>
      <c r="Y546" s="246">
        <v>0</v>
      </c>
      <c r="Z546" s="246">
        <v>0</v>
      </c>
      <c r="AA546" s="245">
        <v>0</v>
      </c>
      <c r="AB546" s="246">
        <v>0</v>
      </c>
      <c r="AC546" s="246">
        <v>0</v>
      </c>
      <c r="AD546" s="246">
        <v>0</v>
      </c>
      <c r="AE546" s="246">
        <v>0</v>
      </c>
      <c r="AF546" s="246">
        <v>0</v>
      </c>
      <c r="AG546" s="246">
        <v>0</v>
      </c>
      <c r="AH546" s="246">
        <v>0</v>
      </c>
      <c r="AI546" s="246">
        <v>0</v>
      </c>
      <c r="AJ546" s="246">
        <v>0</v>
      </c>
      <c r="AK546" s="246">
        <v>0</v>
      </c>
      <c r="AL546" s="246">
        <v>0</v>
      </c>
      <c r="AM546" s="246">
        <v>0</v>
      </c>
      <c r="AN546" s="245">
        <v>0</v>
      </c>
      <c r="AO546" s="246">
        <v>0</v>
      </c>
      <c r="AP546" s="246">
        <v>0</v>
      </c>
      <c r="AQ546" s="246">
        <v>0</v>
      </c>
      <c r="AR546" s="246">
        <v>0</v>
      </c>
      <c r="AS546" s="246">
        <v>0</v>
      </c>
      <c r="AT546" s="246">
        <v>0</v>
      </c>
      <c r="AU546" s="246">
        <v>0</v>
      </c>
      <c r="AV546" s="246">
        <v>0</v>
      </c>
      <c r="AW546" s="246">
        <v>0</v>
      </c>
      <c r="AX546" s="246">
        <v>0</v>
      </c>
      <c r="AY546" s="246">
        <v>0</v>
      </c>
      <c r="AZ546" s="246">
        <v>0</v>
      </c>
      <c r="BA546" s="245">
        <v>0</v>
      </c>
    </row>
    <row r="547" spans="1:53" ht="15">
      <c r="A547" s="253" t="s">
        <v>2195</v>
      </c>
      <c r="B547" s="246">
        <v>0</v>
      </c>
      <c r="C547" s="246">
        <v>0</v>
      </c>
      <c r="D547" s="246">
        <v>0</v>
      </c>
      <c r="E547" s="246">
        <v>0</v>
      </c>
      <c r="F547" s="246">
        <v>0</v>
      </c>
      <c r="G547" s="246">
        <v>0</v>
      </c>
      <c r="H547" s="246">
        <v>0</v>
      </c>
      <c r="I547" s="246">
        <v>0</v>
      </c>
      <c r="J547" s="246">
        <v>0</v>
      </c>
      <c r="K547" s="246">
        <v>0</v>
      </c>
      <c r="L547" s="246">
        <v>0</v>
      </c>
      <c r="M547" s="246">
        <v>0</v>
      </c>
      <c r="N547" s="245">
        <v>0</v>
      </c>
      <c r="O547" s="246">
        <v>0</v>
      </c>
      <c r="P547" s="246">
        <v>0</v>
      </c>
      <c r="Q547" s="246">
        <v>0</v>
      </c>
      <c r="R547" s="246">
        <v>0</v>
      </c>
      <c r="S547" s="246">
        <v>0</v>
      </c>
      <c r="T547" s="246">
        <v>0</v>
      </c>
      <c r="U547" s="246">
        <v>0</v>
      </c>
      <c r="V547" s="246">
        <v>0</v>
      </c>
      <c r="W547" s="246">
        <v>0</v>
      </c>
      <c r="X547" s="246">
        <v>0</v>
      </c>
      <c r="Y547" s="246">
        <v>0</v>
      </c>
      <c r="Z547" s="246">
        <v>0</v>
      </c>
      <c r="AA547" s="245">
        <v>0</v>
      </c>
      <c r="AB547" s="246">
        <v>0</v>
      </c>
      <c r="AC547" s="246">
        <v>0</v>
      </c>
      <c r="AD547" s="246">
        <v>0</v>
      </c>
      <c r="AE547" s="246">
        <v>0</v>
      </c>
      <c r="AF547" s="246">
        <v>0</v>
      </c>
      <c r="AG547" s="246">
        <v>0</v>
      </c>
      <c r="AH547" s="246">
        <v>0</v>
      </c>
      <c r="AI547" s="246">
        <v>0</v>
      </c>
      <c r="AJ547" s="246">
        <v>0</v>
      </c>
      <c r="AK547" s="246">
        <v>0</v>
      </c>
      <c r="AL547" s="246">
        <v>0</v>
      </c>
      <c r="AM547" s="246">
        <v>0</v>
      </c>
      <c r="AN547" s="245">
        <v>0</v>
      </c>
      <c r="AO547" s="246">
        <v>0</v>
      </c>
      <c r="AP547" s="246">
        <v>0</v>
      </c>
      <c r="AQ547" s="246">
        <v>0</v>
      </c>
      <c r="AR547" s="246">
        <v>0</v>
      </c>
      <c r="AS547" s="246">
        <v>0</v>
      </c>
      <c r="AT547" s="246">
        <v>0</v>
      </c>
      <c r="AU547" s="246">
        <v>0</v>
      </c>
      <c r="AV547" s="246">
        <v>0</v>
      </c>
      <c r="AW547" s="246">
        <v>0</v>
      </c>
      <c r="AX547" s="246">
        <v>0</v>
      </c>
      <c r="AY547" s="246">
        <v>0</v>
      </c>
      <c r="AZ547" s="246">
        <v>0</v>
      </c>
      <c r="BA547" s="245">
        <v>0</v>
      </c>
    </row>
    <row r="548" spans="1:53" ht="15">
      <c r="A548" s="253" t="s">
        <v>2196</v>
      </c>
      <c r="B548" s="246">
        <v>0</v>
      </c>
      <c r="C548" s="246">
        <v>0</v>
      </c>
      <c r="D548" s="246">
        <v>0</v>
      </c>
      <c r="E548" s="246">
        <v>0</v>
      </c>
      <c r="F548" s="246">
        <v>0</v>
      </c>
      <c r="G548" s="246">
        <v>0</v>
      </c>
      <c r="H548" s="246">
        <v>0</v>
      </c>
      <c r="I548" s="246">
        <v>0</v>
      </c>
      <c r="J548" s="246">
        <v>0</v>
      </c>
      <c r="K548" s="246">
        <v>0</v>
      </c>
      <c r="L548" s="246">
        <v>0</v>
      </c>
      <c r="M548" s="246">
        <v>0</v>
      </c>
      <c r="N548" s="245">
        <v>0</v>
      </c>
      <c r="O548" s="246">
        <v>0</v>
      </c>
      <c r="P548" s="246">
        <v>0</v>
      </c>
      <c r="Q548" s="246">
        <v>0</v>
      </c>
      <c r="R548" s="246">
        <v>0</v>
      </c>
      <c r="S548" s="246">
        <v>0</v>
      </c>
      <c r="T548" s="246">
        <v>0</v>
      </c>
      <c r="U548" s="246">
        <v>0</v>
      </c>
      <c r="V548" s="246">
        <v>0</v>
      </c>
      <c r="W548" s="246">
        <v>0</v>
      </c>
      <c r="X548" s="246">
        <v>0</v>
      </c>
      <c r="Y548" s="246">
        <v>0</v>
      </c>
      <c r="Z548" s="246">
        <v>0</v>
      </c>
      <c r="AA548" s="245">
        <v>0</v>
      </c>
      <c r="AB548" s="246">
        <v>0</v>
      </c>
      <c r="AC548" s="246">
        <v>0</v>
      </c>
      <c r="AD548" s="246">
        <v>0</v>
      </c>
      <c r="AE548" s="246">
        <v>0</v>
      </c>
      <c r="AF548" s="246">
        <v>0</v>
      </c>
      <c r="AG548" s="246">
        <v>0</v>
      </c>
      <c r="AH548" s="246">
        <v>0</v>
      </c>
      <c r="AI548" s="246">
        <v>0</v>
      </c>
      <c r="AJ548" s="246">
        <v>0</v>
      </c>
      <c r="AK548" s="246">
        <v>0</v>
      </c>
      <c r="AL548" s="246">
        <v>0</v>
      </c>
      <c r="AM548" s="246">
        <v>0</v>
      </c>
      <c r="AN548" s="245">
        <v>0</v>
      </c>
      <c r="AO548" s="246">
        <v>0</v>
      </c>
      <c r="AP548" s="246">
        <v>0</v>
      </c>
      <c r="AQ548" s="246">
        <v>0</v>
      </c>
      <c r="AR548" s="246">
        <v>0</v>
      </c>
      <c r="AS548" s="246">
        <v>0</v>
      </c>
      <c r="AT548" s="246">
        <v>0</v>
      </c>
      <c r="AU548" s="246">
        <v>0</v>
      </c>
      <c r="AV548" s="246">
        <v>0</v>
      </c>
      <c r="AW548" s="246">
        <v>0</v>
      </c>
      <c r="AX548" s="246">
        <v>0</v>
      </c>
      <c r="AY548" s="246">
        <v>0</v>
      </c>
      <c r="AZ548" s="246">
        <v>0</v>
      </c>
      <c r="BA548" s="245">
        <v>0</v>
      </c>
    </row>
    <row r="549" spans="1:53" ht="15">
      <c r="A549" s="253" t="s">
        <v>2197</v>
      </c>
      <c r="B549" s="246">
        <v>0</v>
      </c>
      <c r="C549" s="246">
        <v>0</v>
      </c>
      <c r="D549" s="246">
        <v>0</v>
      </c>
      <c r="E549" s="246">
        <v>0</v>
      </c>
      <c r="F549" s="246">
        <v>0</v>
      </c>
      <c r="G549" s="246">
        <v>0</v>
      </c>
      <c r="H549" s="246">
        <v>0</v>
      </c>
      <c r="I549" s="246">
        <v>0</v>
      </c>
      <c r="J549" s="246">
        <v>0</v>
      </c>
      <c r="K549" s="246">
        <v>0</v>
      </c>
      <c r="L549" s="246">
        <v>0</v>
      </c>
      <c r="M549" s="246">
        <v>0</v>
      </c>
      <c r="N549" s="245">
        <v>0</v>
      </c>
      <c r="O549" s="246">
        <v>0</v>
      </c>
      <c r="P549" s="246">
        <v>0</v>
      </c>
      <c r="Q549" s="246">
        <v>0</v>
      </c>
      <c r="R549" s="246">
        <v>0</v>
      </c>
      <c r="S549" s="246">
        <v>0</v>
      </c>
      <c r="T549" s="246">
        <v>0</v>
      </c>
      <c r="U549" s="246">
        <v>0</v>
      </c>
      <c r="V549" s="246">
        <v>0</v>
      </c>
      <c r="W549" s="246">
        <v>0</v>
      </c>
      <c r="X549" s="246">
        <v>0</v>
      </c>
      <c r="Y549" s="246">
        <v>0</v>
      </c>
      <c r="Z549" s="246">
        <v>0</v>
      </c>
      <c r="AA549" s="245">
        <v>0</v>
      </c>
      <c r="AB549" s="246">
        <v>0</v>
      </c>
      <c r="AC549" s="246">
        <v>0</v>
      </c>
      <c r="AD549" s="246">
        <v>0</v>
      </c>
      <c r="AE549" s="246">
        <v>0</v>
      </c>
      <c r="AF549" s="246">
        <v>0</v>
      </c>
      <c r="AG549" s="246">
        <v>0</v>
      </c>
      <c r="AH549" s="246">
        <v>0</v>
      </c>
      <c r="AI549" s="246">
        <v>0</v>
      </c>
      <c r="AJ549" s="246">
        <v>0</v>
      </c>
      <c r="AK549" s="246">
        <v>0</v>
      </c>
      <c r="AL549" s="246">
        <v>0</v>
      </c>
      <c r="AM549" s="246">
        <v>0</v>
      </c>
      <c r="AN549" s="245">
        <v>0</v>
      </c>
      <c r="AO549" s="246">
        <v>0</v>
      </c>
      <c r="AP549" s="246">
        <v>0</v>
      </c>
      <c r="AQ549" s="246">
        <v>0</v>
      </c>
      <c r="AR549" s="246">
        <v>0</v>
      </c>
      <c r="AS549" s="246">
        <v>0</v>
      </c>
      <c r="AT549" s="246">
        <v>0</v>
      </c>
      <c r="AU549" s="246">
        <v>0</v>
      </c>
      <c r="AV549" s="246">
        <v>0</v>
      </c>
      <c r="AW549" s="246">
        <v>0</v>
      </c>
      <c r="AX549" s="246">
        <v>0</v>
      </c>
      <c r="AY549" s="246">
        <v>0</v>
      </c>
      <c r="AZ549" s="246">
        <v>0</v>
      </c>
      <c r="BA549" s="245">
        <v>0</v>
      </c>
    </row>
    <row r="550" spans="1:53" ht="15">
      <c r="A550" s="253" t="s">
        <v>2198</v>
      </c>
      <c r="B550" s="246">
        <v>0</v>
      </c>
      <c r="C550" s="246">
        <v>0</v>
      </c>
      <c r="D550" s="246">
        <v>0</v>
      </c>
      <c r="E550" s="246">
        <v>0</v>
      </c>
      <c r="F550" s="246">
        <v>0</v>
      </c>
      <c r="G550" s="246">
        <v>0</v>
      </c>
      <c r="H550" s="246">
        <v>0</v>
      </c>
      <c r="I550" s="246">
        <v>0</v>
      </c>
      <c r="J550" s="246">
        <v>0</v>
      </c>
      <c r="K550" s="246">
        <v>0</v>
      </c>
      <c r="L550" s="246">
        <v>0</v>
      </c>
      <c r="M550" s="246">
        <v>0</v>
      </c>
      <c r="N550" s="245">
        <v>0</v>
      </c>
      <c r="O550" s="246">
        <v>141291.50331264312</v>
      </c>
      <c r="P550" s="246">
        <v>144549.88139992894</v>
      </c>
      <c r="Q550" s="246">
        <v>149631.52309538823</v>
      </c>
      <c r="R550" s="246">
        <v>147751.29881032597</v>
      </c>
      <c r="S550" s="246">
        <v>124960.33394373592</v>
      </c>
      <c r="T550" s="246">
        <v>135100.32647037201</v>
      </c>
      <c r="U550" s="246">
        <v>136720.32145469933</v>
      </c>
      <c r="V550" s="246">
        <v>148125.09239741362</v>
      </c>
      <c r="W550" s="246">
        <v>141455.64775535007</v>
      </c>
      <c r="X550" s="246">
        <v>155328.60138411672</v>
      </c>
      <c r="Y550" s="246">
        <v>125886.18667639919</v>
      </c>
      <c r="Z550" s="246">
        <v>140474.55532614727</v>
      </c>
      <c r="AA550" s="245">
        <v>1691275.2720265202</v>
      </c>
      <c r="AB550" s="246">
        <v>0</v>
      </c>
      <c r="AC550" s="246">
        <v>0</v>
      </c>
      <c r="AD550" s="246">
        <v>0</v>
      </c>
      <c r="AE550" s="246">
        <v>0</v>
      </c>
      <c r="AF550" s="246">
        <v>0</v>
      </c>
      <c r="AG550" s="246">
        <v>0</v>
      </c>
      <c r="AH550" s="246">
        <v>0</v>
      </c>
      <c r="AI550" s="246">
        <v>0</v>
      </c>
      <c r="AJ550" s="246">
        <v>0</v>
      </c>
      <c r="AK550" s="246">
        <v>0</v>
      </c>
      <c r="AL550" s="246">
        <v>0</v>
      </c>
      <c r="AM550" s="246">
        <v>0</v>
      </c>
      <c r="AN550" s="245">
        <v>0</v>
      </c>
      <c r="AO550" s="246">
        <v>0</v>
      </c>
      <c r="AP550" s="246">
        <v>0</v>
      </c>
      <c r="AQ550" s="246">
        <v>0</v>
      </c>
      <c r="AR550" s="246">
        <v>0</v>
      </c>
      <c r="AS550" s="246">
        <v>0</v>
      </c>
      <c r="AT550" s="246">
        <v>0</v>
      </c>
      <c r="AU550" s="246">
        <v>0</v>
      </c>
      <c r="AV550" s="246">
        <v>0</v>
      </c>
      <c r="AW550" s="246">
        <v>0</v>
      </c>
      <c r="AX550" s="246">
        <v>0</v>
      </c>
      <c r="AY550" s="246">
        <v>0</v>
      </c>
      <c r="AZ550" s="246">
        <v>0</v>
      </c>
      <c r="BA550" s="245">
        <v>0</v>
      </c>
    </row>
    <row r="551" spans="1:53" ht="15">
      <c r="A551" s="253" t="s">
        <v>2199</v>
      </c>
      <c r="B551" s="246">
        <v>0</v>
      </c>
      <c r="C551" s="246">
        <v>0</v>
      </c>
      <c r="D551" s="246">
        <v>0</v>
      </c>
      <c r="E551" s="246">
        <v>0</v>
      </c>
      <c r="F551" s="246">
        <v>0</v>
      </c>
      <c r="G551" s="246">
        <v>0</v>
      </c>
      <c r="H551" s="246">
        <v>0</v>
      </c>
      <c r="I551" s="246">
        <v>0</v>
      </c>
      <c r="J551" s="246">
        <v>0</v>
      </c>
      <c r="K551" s="246">
        <v>0</v>
      </c>
      <c r="L551" s="246">
        <v>0</v>
      </c>
      <c r="M551" s="246">
        <v>0</v>
      </c>
      <c r="N551" s="245">
        <v>0</v>
      </c>
      <c r="O551" s="246">
        <v>459217.21878759906</v>
      </c>
      <c r="P551" s="246">
        <v>415043.66230409464</v>
      </c>
      <c r="Q551" s="246">
        <v>442125.1740675082</v>
      </c>
      <c r="R551" s="246">
        <v>476483.14948847308</v>
      </c>
      <c r="S551" s="246">
        <v>412216.55441494758</v>
      </c>
      <c r="T551" s="246">
        <v>426254.92421506089</v>
      </c>
      <c r="U551" s="246">
        <v>448963.95392610616</v>
      </c>
      <c r="V551" s="246">
        <v>449547.85931745643</v>
      </c>
      <c r="W551" s="246">
        <v>418609.11087854789</v>
      </c>
      <c r="X551" s="246">
        <v>463443.91219647264</v>
      </c>
      <c r="Y551" s="246">
        <v>410617.65119073243</v>
      </c>
      <c r="Z551" s="246">
        <v>427794.44712321152</v>
      </c>
      <c r="AA551" s="245">
        <v>5250317.61791021</v>
      </c>
      <c r="AB551" s="246">
        <v>0</v>
      </c>
      <c r="AC551" s="246">
        <v>0</v>
      </c>
      <c r="AD551" s="246">
        <v>0</v>
      </c>
      <c r="AE551" s="246">
        <v>0</v>
      </c>
      <c r="AF551" s="246">
        <v>0</v>
      </c>
      <c r="AG551" s="246">
        <v>0</v>
      </c>
      <c r="AH551" s="246">
        <v>0</v>
      </c>
      <c r="AI551" s="246">
        <v>0</v>
      </c>
      <c r="AJ551" s="246">
        <v>0</v>
      </c>
      <c r="AK551" s="246">
        <v>0</v>
      </c>
      <c r="AL551" s="246">
        <v>0</v>
      </c>
      <c r="AM551" s="246">
        <v>0</v>
      </c>
      <c r="AN551" s="245">
        <v>0</v>
      </c>
      <c r="AO551" s="246">
        <v>0</v>
      </c>
      <c r="AP551" s="246">
        <v>0</v>
      </c>
      <c r="AQ551" s="246">
        <v>0</v>
      </c>
      <c r="AR551" s="246">
        <v>0</v>
      </c>
      <c r="AS551" s="246">
        <v>0</v>
      </c>
      <c r="AT551" s="246">
        <v>0</v>
      </c>
      <c r="AU551" s="246">
        <v>0</v>
      </c>
      <c r="AV551" s="246">
        <v>0</v>
      </c>
      <c r="AW551" s="246">
        <v>0</v>
      </c>
      <c r="AX551" s="246">
        <v>0</v>
      </c>
      <c r="AY551" s="246">
        <v>0</v>
      </c>
      <c r="AZ551" s="246">
        <v>0</v>
      </c>
      <c r="BA551" s="245">
        <v>0</v>
      </c>
    </row>
    <row r="552" spans="1:53" ht="15">
      <c r="A552" s="253" t="s">
        <v>2200</v>
      </c>
      <c r="B552" s="246">
        <v>0</v>
      </c>
      <c r="C552" s="246">
        <v>0</v>
      </c>
      <c r="D552" s="246">
        <v>0</v>
      </c>
      <c r="E552" s="246">
        <v>0</v>
      </c>
      <c r="F552" s="246">
        <v>0</v>
      </c>
      <c r="G552" s="246">
        <v>0</v>
      </c>
      <c r="H552" s="246">
        <v>0</v>
      </c>
      <c r="I552" s="246">
        <v>0</v>
      </c>
      <c r="J552" s="246">
        <v>0</v>
      </c>
      <c r="K552" s="246">
        <v>0</v>
      </c>
      <c r="L552" s="246">
        <v>0</v>
      </c>
      <c r="M552" s="246">
        <v>0</v>
      </c>
      <c r="N552" s="245">
        <v>0</v>
      </c>
      <c r="O552" s="246">
        <v>0</v>
      </c>
      <c r="P552" s="246">
        <v>0</v>
      </c>
      <c r="Q552" s="246">
        <v>0</v>
      </c>
      <c r="R552" s="246">
        <v>0</v>
      </c>
      <c r="S552" s="246">
        <v>0</v>
      </c>
      <c r="T552" s="246">
        <v>0</v>
      </c>
      <c r="U552" s="246">
        <v>0</v>
      </c>
      <c r="V552" s="246">
        <v>0</v>
      </c>
      <c r="W552" s="246">
        <v>0</v>
      </c>
      <c r="X552" s="246">
        <v>0</v>
      </c>
      <c r="Y552" s="246">
        <v>0</v>
      </c>
      <c r="Z552" s="246">
        <v>0</v>
      </c>
      <c r="AA552" s="245">
        <v>0</v>
      </c>
      <c r="AB552" s="246">
        <v>0</v>
      </c>
      <c r="AC552" s="246">
        <v>0</v>
      </c>
      <c r="AD552" s="246">
        <v>0</v>
      </c>
      <c r="AE552" s="246">
        <v>0</v>
      </c>
      <c r="AF552" s="246">
        <v>0</v>
      </c>
      <c r="AG552" s="246">
        <v>0</v>
      </c>
      <c r="AH552" s="246">
        <v>0</v>
      </c>
      <c r="AI552" s="246">
        <v>0</v>
      </c>
      <c r="AJ552" s="246">
        <v>0</v>
      </c>
      <c r="AK552" s="246">
        <v>0</v>
      </c>
      <c r="AL552" s="246">
        <v>0</v>
      </c>
      <c r="AM552" s="246">
        <v>0</v>
      </c>
      <c r="AN552" s="245">
        <v>0</v>
      </c>
      <c r="AO552" s="246">
        <v>0</v>
      </c>
      <c r="AP552" s="246">
        <v>0</v>
      </c>
      <c r="AQ552" s="246">
        <v>0</v>
      </c>
      <c r="AR552" s="246">
        <v>0</v>
      </c>
      <c r="AS552" s="246">
        <v>0</v>
      </c>
      <c r="AT552" s="246">
        <v>0</v>
      </c>
      <c r="AU552" s="246">
        <v>0</v>
      </c>
      <c r="AV552" s="246">
        <v>0</v>
      </c>
      <c r="AW552" s="246">
        <v>0</v>
      </c>
      <c r="AX552" s="246">
        <v>0</v>
      </c>
      <c r="AY552" s="246">
        <v>0</v>
      </c>
      <c r="AZ552" s="246">
        <v>0</v>
      </c>
      <c r="BA552" s="245">
        <v>0</v>
      </c>
    </row>
    <row r="553" spans="1:53" ht="15">
      <c r="A553" s="253" t="s">
        <v>2201</v>
      </c>
      <c r="B553" s="246">
        <v>0</v>
      </c>
      <c r="C553" s="246">
        <v>0</v>
      </c>
      <c r="D553" s="246">
        <v>0</v>
      </c>
      <c r="E553" s="246">
        <v>0</v>
      </c>
      <c r="F553" s="246">
        <v>0</v>
      </c>
      <c r="G553" s="246">
        <v>0</v>
      </c>
      <c r="H553" s="246">
        <v>0</v>
      </c>
      <c r="I553" s="246">
        <v>0</v>
      </c>
      <c r="J553" s="246">
        <v>0</v>
      </c>
      <c r="K553" s="246">
        <v>0</v>
      </c>
      <c r="L553" s="246">
        <v>0</v>
      </c>
      <c r="M553" s="246">
        <v>0</v>
      </c>
      <c r="N553" s="245">
        <v>0</v>
      </c>
      <c r="O553" s="246">
        <v>133843.29487142974</v>
      </c>
      <c r="P553" s="246">
        <v>125311.11691668225</v>
      </c>
      <c r="Q553" s="246">
        <v>126748.20277187305</v>
      </c>
      <c r="R553" s="246">
        <v>137726.34156465635</v>
      </c>
      <c r="S553" s="246">
        <v>114335.92971014013</v>
      </c>
      <c r="T553" s="246">
        <v>120100.80158579932</v>
      </c>
      <c r="U553" s="246">
        <v>132043.49155899885</v>
      </c>
      <c r="V553" s="246">
        <v>131419.61906555525</v>
      </c>
      <c r="W553" s="246">
        <v>119471.04443234527</v>
      </c>
      <c r="X553" s="246">
        <v>141114.24190861845</v>
      </c>
      <c r="Y553" s="246">
        <v>117163.28284838975</v>
      </c>
      <c r="Z553" s="246">
        <v>122206.85564764192</v>
      </c>
      <c r="AA553" s="245">
        <v>1521484.2228821302</v>
      </c>
      <c r="AB553" s="246">
        <v>0</v>
      </c>
      <c r="AC553" s="246">
        <v>0</v>
      </c>
      <c r="AD553" s="246">
        <v>0</v>
      </c>
      <c r="AE553" s="246">
        <v>0</v>
      </c>
      <c r="AF553" s="246">
        <v>0</v>
      </c>
      <c r="AG553" s="246">
        <v>0</v>
      </c>
      <c r="AH553" s="246">
        <v>0</v>
      </c>
      <c r="AI553" s="246">
        <v>0</v>
      </c>
      <c r="AJ553" s="246">
        <v>0</v>
      </c>
      <c r="AK553" s="246">
        <v>0</v>
      </c>
      <c r="AL553" s="246">
        <v>0</v>
      </c>
      <c r="AM553" s="246">
        <v>0</v>
      </c>
      <c r="AN553" s="245">
        <v>0</v>
      </c>
      <c r="AO553" s="246">
        <v>0</v>
      </c>
      <c r="AP553" s="246">
        <v>0</v>
      </c>
      <c r="AQ553" s="246">
        <v>0</v>
      </c>
      <c r="AR553" s="246">
        <v>0</v>
      </c>
      <c r="AS553" s="246">
        <v>0</v>
      </c>
      <c r="AT553" s="246">
        <v>0</v>
      </c>
      <c r="AU553" s="246">
        <v>0</v>
      </c>
      <c r="AV553" s="246">
        <v>0</v>
      </c>
      <c r="AW553" s="246">
        <v>0</v>
      </c>
      <c r="AX553" s="246">
        <v>0</v>
      </c>
      <c r="AY553" s="246">
        <v>0</v>
      </c>
      <c r="AZ553" s="246">
        <v>0</v>
      </c>
      <c r="BA553" s="245">
        <v>0</v>
      </c>
    </row>
    <row r="554" spans="1:53" ht="15">
      <c r="A554" s="253" t="s">
        <v>2202</v>
      </c>
      <c r="B554" s="246">
        <v>0</v>
      </c>
      <c r="C554" s="246">
        <v>0</v>
      </c>
      <c r="D554" s="246">
        <v>0</v>
      </c>
      <c r="E554" s="246">
        <v>0</v>
      </c>
      <c r="F554" s="246">
        <v>0</v>
      </c>
      <c r="G554" s="246">
        <v>0</v>
      </c>
      <c r="H554" s="246">
        <v>0</v>
      </c>
      <c r="I554" s="246">
        <v>0</v>
      </c>
      <c r="J554" s="246">
        <v>0</v>
      </c>
      <c r="K554" s="246">
        <v>0</v>
      </c>
      <c r="L554" s="246">
        <v>0</v>
      </c>
      <c r="M554" s="246">
        <v>0</v>
      </c>
      <c r="N554" s="245">
        <v>0</v>
      </c>
      <c r="O554" s="246">
        <v>0</v>
      </c>
      <c r="P554" s="246">
        <v>0</v>
      </c>
      <c r="Q554" s="246">
        <v>0</v>
      </c>
      <c r="R554" s="246">
        <v>0</v>
      </c>
      <c r="S554" s="246">
        <v>0</v>
      </c>
      <c r="T554" s="246">
        <v>0</v>
      </c>
      <c r="U554" s="246">
        <v>0</v>
      </c>
      <c r="V554" s="246">
        <v>0</v>
      </c>
      <c r="W554" s="246">
        <v>0</v>
      </c>
      <c r="X554" s="246">
        <v>0</v>
      </c>
      <c r="Y554" s="246">
        <v>0</v>
      </c>
      <c r="Z554" s="246">
        <v>0</v>
      </c>
      <c r="AA554" s="245">
        <v>0</v>
      </c>
      <c r="AB554" s="246">
        <v>0</v>
      </c>
      <c r="AC554" s="246">
        <v>0</v>
      </c>
      <c r="AD554" s="246">
        <v>0</v>
      </c>
      <c r="AE554" s="246">
        <v>0</v>
      </c>
      <c r="AF554" s="246">
        <v>0</v>
      </c>
      <c r="AG554" s="246">
        <v>0</v>
      </c>
      <c r="AH554" s="246">
        <v>0</v>
      </c>
      <c r="AI554" s="246">
        <v>0</v>
      </c>
      <c r="AJ554" s="246">
        <v>0</v>
      </c>
      <c r="AK554" s="246">
        <v>0</v>
      </c>
      <c r="AL554" s="246">
        <v>0</v>
      </c>
      <c r="AM554" s="246">
        <v>0</v>
      </c>
      <c r="AN554" s="245">
        <v>0</v>
      </c>
      <c r="AO554" s="246">
        <v>0</v>
      </c>
      <c r="AP554" s="246">
        <v>0</v>
      </c>
      <c r="AQ554" s="246">
        <v>0</v>
      </c>
      <c r="AR554" s="246">
        <v>0</v>
      </c>
      <c r="AS554" s="246">
        <v>0</v>
      </c>
      <c r="AT554" s="246">
        <v>0</v>
      </c>
      <c r="AU554" s="246">
        <v>0</v>
      </c>
      <c r="AV554" s="246">
        <v>0</v>
      </c>
      <c r="AW554" s="246">
        <v>0</v>
      </c>
      <c r="AX554" s="246">
        <v>0</v>
      </c>
      <c r="AY554" s="246">
        <v>0</v>
      </c>
      <c r="AZ554" s="246">
        <v>0</v>
      </c>
      <c r="BA554" s="245">
        <v>0</v>
      </c>
    </row>
    <row r="555" spans="1:53" ht="15">
      <c r="A555" s="253" t="s">
        <v>2203</v>
      </c>
      <c r="B555" s="246">
        <v>0</v>
      </c>
      <c r="C555" s="246">
        <v>0</v>
      </c>
      <c r="D555" s="246">
        <v>0</v>
      </c>
      <c r="E555" s="246">
        <v>0</v>
      </c>
      <c r="F555" s="246">
        <v>0</v>
      </c>
      <c r="G555" s="246">
        <v>0</v>
      </c>
      <c r="H555" s="246">
        <v>0</v>
      </c>
      <c r="I555" s="246">
        <v>0</v>
      </c>
      <c r="J555" s="246">
        <v>0</v>
      </c>
      <c r="K555" s="246">
        <v>0</v>
      </c>
      <c r="L555" s="246">
        <v>0</v>
      </c>
      <c r="M555" s="246">
        <v>0</v>
      </c>
      <c r="N555" s="245">
        <v>0</v>
      </c>
      <c r="O555" s="246">
        <v>136632.59798421597</v>
      </c>
      <c r="P555" s="246">
        <v>130680.43160030026</v>
      </c>
      <c r="Q555" s="246">
        <v>136114.11004118758</v>
      </c>
      <c r="R555" s="246">
        <v>142221.89777585247</v>
      </c>
      <c r="S555" s="246">
        <v>126240.54685079672</v>
      </c>
      <c r="T555" s="246">
        <v>132150.72103740022</v>
      </c>
      <c r="U555" s="246">
        <v>153691.1463235649</v>
      </c>
      <c r="V555" s="246">
        <v>147853.00348319198</v>
      </c>
      <c r="W555" s="246">
        <v>136270.06452687006</v>
      </c>
      <c r="X555" s="246">
        <v>150515.53617838339</v>
      </c>
      <c r="Y555" s="246">
        <v>133546.34444718662</v>
      </c>
      <c r="Z555" s="246">
        <v>153956.79851970999</v>
      </c>
      <c r="AA555" s="245">
        <v>1679873.1987686602</v>
      </c>
      <c r="AB555" s="246">
        <v>0</v>
      </c>
      <c r="AC555" s="246">
        <v>0</v>
      </c>
      <c r="AD555" s="246">
        <v>0</v>
      </c>
      <c r="AE555" s="246">
        <v>0</v>
      </c>
      <c r="AF555" s="246">
        <v>0</v>
      </c>
      <c r="AG555" s="246">
        <v>0</v>
      </c>
      <c r="AH555" s="246">
        <v>0</v>
      </c>
      <c r="AI555" s="246">
        <v>0</v>
      </c>
      <c r="AJ555" s="246">
        <v>0</v>
      </c>
      <c r="AK555" s="246">
        <v>0</v>
      </c>
      <c r="AL555" s="246">
        <v>0</v>
      </c>
      <c r="AM555" s="246">
        <v>0</v>
      </c>
      <c r="AN555" s="245">
        <v>0</v>
      </c>
      <c r="AO555" s="246">
        <v>0</v>
      </c>
      <c r="AP555" s="246">
        <v>0</v>
      </c>
      <c r="AQ555" s="246">
        <v>0</v>
      </c>
      <c r="AR555" s="246">
        <v>0</v>
      </c>
      <c r="AS555" s="246">
        <v>0</v>
      </c>
      <c r="AT555" s="246">
        <v>0</v>
      </c>
      <c r="AU555" s="246">
        <v>0</v>
      </c>
      <c r="AV555" s="246">
        <v>0</v>
      </c>
      <c r="AW555" s="246">
        <v>0</v>
      </c>
      <c r="AX555" s="246">
        <v>0</v>
      </c>
      <c r="AY555" s="246">
        <v>0</v>
      </c>
      <c r="AZ555" s="246">
        <v>0</v>
      </c>
      <c r="BA555" s="245">
        <v>0</v>
      </c>
    </row>
    <row r="556" spans="1:53" ht="15">
      <c r="A556" s="253" t="s">
        <v>2204</v>
      </c>
      <c r="B556" s="246">
        <v>0</v>
      </c>
      <c r="C556" s="246">
        <v>0</v>
      </c>
      <c r="D556" s="246">
        <v>0</v>
      </c>
      <c r="E556" s="246">
        <v>0</v>
      </c>
      <c r="F556" s="246">
        <v>0</v>
      </c>
      <c r="G556" s="246">
        <v>0</v>
      </c>
      <c r="H556" s="246">
        <v>0</v>
      </c>
      <c r="I556" s="246">
        <v>0</v>
      </c>
      <c r="J556" s="246">
        <v>0</v>
      </c>
      <c r="K556" s="246">
        <v>0</v>
      </c>
      <c r="L556" s="246">
        <v>0</v>
      </c>
      <c r="M556" s="246">
        <v>0</v>
      </c>
      <c r="N556" s="245">
        <v>0</v>
      </c>
      <c r="O556" s="246">
        <v>172180.9844941982</v>
      </c>
      <c r="P556" s="246">
        <v>195046.58331524016</v>
      </c>
      <c r="Q556" s="246">
        <v>227671.89587371217</v>
      </c>
      <c r="R556" s="246">
        <v>252356.74705849582</v>
      </c>
      <c r="S556" s="246">
        <v>226975.70350110836</v>
      </c>
      <c r="T556" s="246">
        <v>205102.5789406955</v>
      </c>
      <c r="U556" s="246">
        <v>177345.6004802697</v>
      </c>
      <c r="V556" s="246">
        <v>171338.2700041866</v>
      </c>
      <c r="W556" s="246">
        <v>171469.24950683877</v>
      </c>
      <c r="X556" s="246">
        <v>353322.20648079005</v>
      </c>
      <c r="Y556" s="246">
        <v>72270.055037760467</v>
      </c>
      <c r="Z556" s="246">
        <v>75517.912045486213</v>
      </c>
      <c r="AA556" s="245">
        <v>2300597.7867387822</v>
      </c>
      <c r="AB556" s="246">
        <v>0</v>
      </c>
      <c r="AC556" s="246">
        <v>0</v>
      </c>
      <c r="AD556" s="246">
        <v>0</v>
      </c>
      <c r="AE556" s="246">
        <v>0</v>
      </c>
      <c r="AF556" s="246">
        <v>0</v>
      </c>
      <c r="AG556" s="246">
        <v>0</v>
      </c>
      <c r="AH556" s="246">
        <v>0</v>
      </c>
      <c r="AI556" s="246">
        <v>0</v>
      </c>
      <c r="AJ556" s="246">
        <v>0</v>
      </c>
      <c r="AK556" s="246">
        <v>0</v>
      </c>
      <c r="AL556" s="246">
        <v>0</v>
      </c>
      <c r="AM556" s="246">
        <v>0</v>
      </c>
      <c r="AN556" s="245">
        <v>0</v>
      </c>
      <c r="AO556" s="246">
        <v>0</v>
      </c>
      <c r="AP556" s="246">
        <v>0</v>
      </c>
      <c r="AQ556" s="246">
        <v>0</v>
      </c>
      <c r="AR556" s="246">
        <v>0</v>
      </c>
      <c r="AS556" s="246">
        <v>0</v>
      </c>
      <c r="AT556" s="246">
        <v>0</v>
      </c>
      <c r="AU556" s="246">
        <v>0</v>
      </c>
      <c r="AV556" s="246">
        <v>0</v>
      </c>
      <c r="AW556" s="246">
        <v>0</v>
      </c>
      <c r="AX556" s="246">
        <v>0</v>
      </c>
      <c r="AY556" s="246">
        <v>0</v>
      </c>
      <c r="AZ556" s="246">
        <v>0</v>
      </c>
      <c r="BA556" s="245">
        <v>0</v>
      </c>
    </row>
    <row r="557" spans="1:53" ht="15">
      <c r="A557" s="253" t="s">
        <v>2205</v>
      </c>
      <c r="B557" s="246">
        <v>0</v>
      </c>
      <c r="C557" s="246">
        <v>0</v>
      </c>
      <c r="D557" s="246">
        <v>0</v>
      </c>
      <c r="E557" s="246">
        <v>0</v>
      </c>
      <c r="F557" s="246">
        <v>0</v>
      </c>
      <c r="G557" s="246">
        <v>0</v>
      </c>
      <c r="H557" s="246">
        <v>0</v>
      </c>
      <c r="I557" s="246">
        <v>0</v>
      </c>
      <c r="J557" s="246">
        <v>0</v>
      </c>
      <c r="K557" s="246">
        <v>0</v>
      </c>
      <c r="L557" s="246">
        <v>0</v>
      </c>
      <c r="M557" s="246">
        <v>0</v>
      </c>
      <c r="N557" s="245">
        <v>0</v>
      </c>
      <c r="O557" s="246">
        <v>613989.20974514866</v>
      </c>
      <c r="P557" s="246">
        <v>594363.06263985089</v>
      </c>
      <c r="Q557" s="246">
        <v>599944.78404018877</v>
      </c>
      <c r="R557" s="246">
        <v>613261.62431338686</v>
      </c>
      <c r="S557" s="246">
        <v>587027.18517432525</v>
      </c>
      <c r="T557" s="246">
        <v>596782.56031201826</v>
      </c>
      <c r="U557" s="246">
        <v>626408.47873028566</v>
      </c>
      <c r="V557" s="246">
        <v>635421.68014617579</v>
      </c>
      <c r="W557" s="246">
        <v>627012.37835912895</v>
      </c>
      <c r="X557" s="246">
        <v>656880.96232713584</v>
      </c>
      <c r="Y557" s="246">
        <v>632098.00328524108</v>
      </c>
      <c r="Z557" s="246">
        <v>637648.82433157798</v>
      </c>
      <c r="AA557" s="245">
        <v>7420838.7534044636</v>
      </c>
      <c r="AB557" s="246">
        <v>0</v>
      </c>
      <c r="AC557" s="246">
        <v>0</v>
      </c>
      <c r="AD557" s="246">
        <v>0</v>
      </c>
      <c r="AE557" s="246">
        <v>0</v>
      </c>
      <c r="AF557" s="246">
        <v>0</v>
      </c>
      <c r="AG557" s="246">
        <v>0</v>
      </c>
      <c r="AH557" s="246">
        <v>0</v>
      </c>
      <c r="AI557" s="246">
        <v>0</v>
      </c>
      <c r="AJ557" s="246">
        <v>0</v>
      </c>
      <c r="AK557" s="246">
        <v>0</v>
      </c>
      <c r="AL557" s="246">
        <v>0</v>
      </c>
      <c r="AM557" s="246">
        <v>0</v>
      </c>
      <c r="AN557" s="245">
        <v>0</v>
      </c>
      <c r="AO557" s="246">
        <v>0</v>
      </c>
      <c r="AP557" s="246">
        <v>0</v>
      </c>
      <c r="AQ557" s="246">
        <v>0</v>
      </c>
      <c r="AR557" s="246">
        <v>0</v>
      </c>
      <c r="AS557" s="246">
        <v>0</v>
      </c>
      <c r="AT557" s="246">
        <v>0</v>
      </c>
      <c r="AU557" s="246">
        <v>0</v>
      </c>
      <c r="AV557" s="246">
        <v>0</v>
      </c>
      <c r="AW557" s="246">
        <v>0</v>
      </c>
      <c r="AX557" s="246">
        <v>0</v>
      </c>
      <c r="AY557" s="246">
        <v>0</v>
      </c>
      <c r="AZ557" s="246">
        <v>0</v>
      </c>
      <c r="BA557" s="245">
        <v>0</v>
      </c>
    </row>
    <row r="558" spans="1:53" ht="15">
      <c r="A558" s="253" t="s">
        <v>2206</v>
      </c>
      <c r="B558" s="246">
        <v>0</v>
      </c>
      <c r="C558" s="246">
        <v>0</v>
      </c>
      <c r="D558" s="246">
        <v>0</v>
      </c>
      <c r="E558" s="246">
        <v>0</v>
      </c>
      <c r="F558" s="246">
        <v>0</v>
      </c>
      <c r="G558" s="246">
        <v>0</v>
      </c>
      <c r="H558" s="246">
        <v>0</v>
      </c>
      <c r="I558" s="246">
        <v>0</v>
      </c>
      <c r="J558" s="246">
        <v>0</v>
      </c>
      <c r="K558" s="246">
        <v>0</v>
      </c>
      <c r="L558" s="246">
        <v>0</v>
      </c>
      <c r="M558" s="246">
        <v>0</v>
      </c>
      <c r="N558" s="245">
        <v>0</v>
      </c>
      <c r="O558" s="246">
        <v>51158.402900000001</v>
      </c>
      <c r="P558" s="246">
        <v>51158.402900000001</v>
      </c>
      <c r="Q558" s="246">
        <v>51158.494200000001</v>
      </c>
      <c r="R558" s="246">
        <v>51158.402900000001</v>
      </c>
      <c r="S558" s="246">
        <v>51158.402900000001</v>
      </c>
      <c r="T558" s="246">
        <v>51158.494200000001</v>
      </c>
      <c r="U558" s="246">
        <v>51158.402900000001</v>
      </c>
      <c r="V558" s="246">
        <v>51158.402900000001</v>
      </c>
      <c r="W558" s="246">
        <v>51158.494200000001</v>
      </c>
      <c r="X558" s="246">
        <v>51158.402900000001</v>
      </c>
      <c r="Y558" s="246">
        <v>51158.402900000001</v>
      </c>
      <c r="Z558" s="246">
        <v>51158.494200000001</v>
      </c>
      <c r="AA558" s="245">
        <v>613901.19999999995</v>
      </c>
      <c r="AB558" s="246">
        <v>0</v>
      </c>
      <c r="AC558" s="246">
        <v>0</v>
      </c>
      <c r="AD558" s="246">
        <v>0</v>
      </c>
      <c r="AE558" s="246">
        <v>0</v>
      </c>
      <c r="AF558" s="246">
        <v>0</v>
      </c>
      <c r="AG558" s="246">
        <v>0</v>
      </c>
      <c r="AH558" s="246">
        <v>0</v>
      </c>
      <c r="AI558" s="246">
        <v>0</v>
      </c>
      <c r="AJ558" s="246">
        <v>0</v>
      </c>
      <c r="AK558" s="246">
        <v>0</v>
      </c>
      <c r="AL558" s="246">
        <v>0</v>
      </c>
      <c r="AM558" s="246">
        <v>0</v>
      </c>
      <c r="AN558" s="245">
        <v>0</v>
      </c>
      <c r="AO558" s="246">
        <v>0</v>
      </c>
      <c r="AP558" s="246">
        <v>0</v>
      </c>
      <c r="AQ558" s="246">
        <v>0</v>
      </c>
      <c r="AR558" s="246">
        <v>0</v>
      </c>
      <c r="AS558" s="246">
        <v>0</v>
      </c>
      <c r="AT558" s="246">
        <v>0</v>
      </c>
      <c r="AU558" s="246">
        <v>0</v>
      </c>
      <c r="AV558" s="246">
        <v>0</v>
      </c>
      <c r="AW558" s="246">
        <v>0</v>
      </c>
      <c r="AX558" s="246">
        <v>0</v>
      </c>
      <c r="AY558" s="246">
        <v>0</v>
      </c>
      <c r="AZ558" s="246">
        <v>0</v>
      </c>
      <c r="BA558" s="245">
        <v>0</v>
      </c>
    </row>
    <row r="559" spans="1:53" ht="15">
      <c r="A559" s="253" t="s">
        <v>2207</v>
      </c>
      <c r="B559" s="246">
        <v>0</v>
      </c>
      <c r="C559" s="246">
        <v>0</v>
      </c>
      <c r="D559" s="246">
        <v>0</v>
      </c>
      <c r="E559" s="246">
        <v>0</v>
      </c>
      <c r="F559" s="246">
        <v>0</v>
      </c>
      <c r="G559" s="246">
        <v>0</v>
      </c>
      <c r="H559" s="246">
        <v>0</v>
      </c>
      <c r="I559" s="246">
        <v>0</v>
      </c>
      <c r="J559" s="246">
        <v>0</v>
      </c>
      <c r="K559" s="246">
        <v>0</v>
      </c>
      <c r="L559" s="246">
        <v>0</v>
      </c>
      <c r="M559" s="246">
        <v>0</v>
      </c>
      <c r="N559" s="245">
        <v>0</v>
      </c>
      <c r="O559" s="246">
        <v>0</v>
      </c>
      <c r="P559" s="246">
        <v>0</v>
      </c>
      <c r="Q559" s="246">
        <v>0</v>
      </c>
      <c r="R559" s="246">
        <v>0</v>
      </c>
      <c r="S559" s="246">
        <v>0</v>
      </c>
      <c r="T559" s="246">
        <v>0</v>
      </c>
      <c r="U559" s="246">
        <v>0</v>
      </c>
      <c r="V559" s="246">
        <v>0</v>
      </c>
      <c r="W559" s="246">
        <v>0</v>
      </c>
      <c r="X559" s="246">
        <v>0</v>
      </c>
      <c r="Y559" s="246">
        <v>0</v>
      </c>
      <c r="Z559" s="246">
        <v>0</v>
      </c>
      <c r="AA559" s="245">
        <v>0</v>
      </c>
      <c r="AB559" s="246">
        <v>0</v>
      </c>
      <c r="AC559" s="246">
        <v>0</v>
      </c>
      <c r="AD559" s="246">
        <v>0</v>
      </c>
      <c r="AE559" s="246">
        <v>0</v>
      </c>
      <c r="AF559" s="246">
        <v>0</v>
      </c>
      <c r="AG559" s="246">
        <v>0</v>
      </c>
      <c r="AH559" s="246">
        <v>0</v>
      </c>
      <c r="AI559" s="246">
        <v>0</v>
      </c>
      <c r="AJ559" s="246">
        <v>0</v>
      </c>
      <c r="AK559" s="246">
        <v>0</v>
      </c>
      <c r="AL559" s="246">
        <v>0</v>
      </c>
      <c r="AM559" s="246">
        <v>0</v>
      </c>
      <c r="AN559" s="245">
        <v>0</v>
      </c>
      <c r="AO559" s="246">
        <v>0</v>
      </c>
      <c r="AP559" s="246">
        <v>0</v>
      </c>
      <c r="AQ559" s="246">
        <v>0</v>
      </c>
      <c r="AR559" s="246">
        <v>0</v>
      </c>
      <c r="AS559" s="246">
        <v>0</v>
      </c>
      <c r="AT559" s="246">
        <v>0</v>
      </c>
      <c r="AU559" s="246">
        <v>0</v>
      </c>
      <c r="AV559" s="246">
        <v>0</v>
      </c>
      <c r="AW559" s="246">
        <v>0</v>
      </c>
      <c r="AX559" s="246">
        <v>0</v>
      </c>
      <c r="AY559" s="246">
        <v>0</v>
      </c>
      <c r="AZ559" s="246">
        <v>0</v>
      </c>
      <c r="BA559" s="245">
        <v>0</v>
      </c>
    </row>
    <row r="560" spans="1:53" ht="15">
      <c r="A560" s="253" t="s">
        <v>2208</v>
      </c>
      <c r="B560" s="246">
        <v>0</v>
      </c>
      <c r="C560" s="246">
        <v>0</v>
      </c>
      <c r="D560" s="246">
        <v>0</v>
      </c>
      <c r="E560" s="246">
        <v>0</v>
      </c>
      <c r="F560" s="246">
        <v>0</v>
      </c>
      <c r="G560" s="246">
        <v>0</v>
      </c>
      <c r="H560" s="246">
        <v>0</v>
      </c>
      <c r="I560" s="246">
        <v>0</v>
      </c>
      <c r="J560" s="246">
        <v>0</v>
      </c>
      <c r="K560" s="246">
        <v>0</v>
      </c>
      <c r="L560" s="246">
        <v>0</v>
      </c>
      <c r="M560" s="246">
        <v>0</v>
      </c>
      <c r="N560" s="245">
        <v>0</v>
      </c>
      <c r="O560" s="246">
        <v>0</v>
      </c>
      <c r="P560" s="246">
        <v>0</v>
      </c>
      <c r="Q560" s="246">
        <v>0</v>
      </c>
      <c r="R560" s="246">
        <v>0</v>
      </c>
      <c r="S560" s="246">
        <v>0</v>
      </c>
      <c r="T560" s="246">
        <v>0</v>
      </c>
      <c r="U560" s="246">
        <v>0</v>
      </c>
      <c r="V560" s="246">
        <v>0</v>
      </c>
      <c r="W560" s="246">
        <v>0</v>
      </c>
      <c r="X560" s="246">
        <v>0</v>
      </c>
      <c r="Y560" s="246">
        <v>0</v>
      </c>
      <c r="Z560" s="246">
        <v>0</v>
      </c>
      <c r="AA560" s="245">
        <v>0</v>
      </c>
      <c r="AB560" s="246">
        <v>0</v>
      </c>
      <c r="AC560" s="246">
        <v>0</v>
      </c>
      <c r="AD560" s="246">
        <v>0</v>
      </c>
      <c r="AE560" s="246">
        <v>0</v>
      </c>
      <c r="AF560" s="246">
        <v>0</v>
      </c>
      <c r="AG560" s="246">
        <v>0</v>
      </c>
      <c r="AH560" s="246">
        <v>0</v>
      </c>
      <c r="AI560" s="246">
        <v>0</v>
      </c>
      <c r="AJ560" s="246">
        <v>0</v>
      </c>
      <c r="AK560" s="246">
        <v>0</v>
      </c>
      <c r="AL560" s="246">
        <v>0</v>
      </c>
      <c r="AM560" s="246">
        <v>0</v>
      </c>
      <c r="AN560" s="245">
        <v>0</v>
      </c>
      <c r="AO560" s="246">
        <v>0</v>
      </c>
      <c r="AP560" s="246">
        <v>0</v>
      </c>
      <c r="AQ560" s="246">
        <v>0</v>
      </c>
      <c r="AR560" s="246">
        <v>0</v>
      </c>
      <c r="AS560" s="246">
        <v>0</v>
      </c>
      <c r="AT560" s="246">
        <v>0</v>
      </c>
      <c r="AU560" s="246">
        <v>0</v>
      </c>
      <c r="AV560" s="246">
        <v>0</v>
      </c>
      <c r="AW560" s="246">
        <v>0</v>
      </c>
      <c r="AX560" s="246">
        <v>0</v>
      </c>
      <c r="AY560" s="246">
        <v>0</v>
      </c>
      <c r="AZ560" s="246">
        <v>0</v>
      </c>
      <c r="BA560" s="245">
        <v>0</v>
      </c>
    </row>
    <row r="561" spans="1:53" ht="15">
      <c r="A561" s="253" t="s">
        <v>2209</v>
      </c>
      <c r="B561" s="246">
        <v>0</v>
      </c>
      <c r="C561" s="246">
        <v>0</v>
      </c>
      <c r="D561" s="246">
        <v>0</v>
      </c>
      <c r="E561" s="246">
        <v>0</v>
      </c>
      <c r="F561" s="246">
        <v>0</v>
      </c>
      <c r="G561" s="246">
        <v>0</v>
      </c>
      <c r="H561" s="246">
        <v>0</v>
      </c>
      <c r="I561" s="246">
        <v>0</v>
      </c>
      <c r="J561" s="246">
        <v>0</v>
      </c>
      <c r="K561" s="246">
        <v>0</v>
      </c>
      <c r="L561" s="246">
        <v>0</v>
      </c>
      <c r="M561" s="246">
        <v>0</v>
      </c>
      <c r="N561" s="245">
        <v>0</v>
      </c>
      <c r="O561" s="246">
        <v>162758.51702055032</v>
      </c>
      <c r="P561" s="246">
        <v>95561.696493828</v>
      </c>
      <c r="Q561" s="246">
        <v>85413.266610581413</v>
      </c>
      <c r="R561" s="246">
        <v>162223.71234933269</v>
      </c>
      <c r="S561" s="246">
        <v>100104.32139441776</v>
      </c>
      <c r="T561" s="246">
        <v>234869.38838778969</v>
      </c>
      <c r="U561" s="246">
        <v>151084.46425025293</v>
      </c>
      <c r="V561" s="246">
        <v>113712.39339023345</v>
      </c>
      <c r="W561" s="246">
        <v>83967.647249258822</v>
      </c>
      <c r="X561" s="246">
        <v>175455.88912803464</v>
      </c>
      <c r="Y561" s="246">
        <v>90067.185624047954</v>
      </c>
      <c r="Z561" s="246">
        <v>85794.90931092939</v>
      </c>
      <c r="AA561" s="245">
        <v>1541013.3912092568</v>
      </c>
      <c r="AB561" s="246">
        <v>0</v>
      </c>
      <c r="AC561" s="246">
        <v>0</v>
      </c>
      <c r="AD561" s="246">
        <v>0</v>
      </c>
      <c r="AE561" s="246">
        <v>0</v>
      </c>
      <c r="AF561" s="246">
        <v>0</v>
      </c>
      <c r="AG561" s="246">
        <v>0</v>
      </c>
      <c r="AH561" s="246">
        <v>0</v>
      </c>
      <c r="AI561" s="246">
        <v>0</v>
      </c>
      <c r="AJ561" s="246">
        <v>0</v>
      </c>
      <c r="AK561" s="246">
        <v>0</v>
      </c>
      <c r="AL561" s="246">
        <v>0</v>
      </c>
      <c r="AM561" s="246">
        <v>0</v>
      </c>
      <c r="AN561" s="245">
        <v>0</v>
      </c>
      <c r="AO561" s="246">
        <v>0</v>
      </c>
      <c r="AP561" s="246">
        <v>0</v>
      </c>
      <c r="AQ561" s="246">
        <v>0</v>
      </c>
      <c r="AR561" s="246">
        <v>0</v>
      </c>
      <c r="AS561" s="246">
        <v>0</v>
      </c>
      <c r="AT561" s="246">
        <v>0</v>
      </c>
      <c r="AU561" s="246">
        <v>0</v>
      </c>
      <c r="AV561" s="246">
        <v>0</v>
      </c>
      <c r="AW561" s="246">
        <v>0</v>
      </c>
      <c r="AX561" s="246">
        <v>0</v>
      </c>
      <c r="AY561" s="246">
        <v>0</v>
      </c>
      <c r="AZ561" s="246">
        <v>0</v>
      </c>
      <c r="BA561" s="245">
        <v>0</v>
      </c>
    </row>
    <row r="562" spans="1:53" ht="15">
      <c r="A562" s="253" t="s">
        <v>2210</v>
      </c>
      <c r="B562" s="246">
        <v>0</v>
      </c>
      <c r="C562" s="246">
        <v>0</v>
      </c>
      <c r="D562" s="246">
        <v>0</v>
      </c>
      <c r="E562" s="246">
        <v>0</v>
      </c>
      <c r="F562" s="246">
        <v>0</v>
      </c>
      <c r="G562" s="246">
        <v>0</v>
      </c>
      <c r="H562" s="246">
        <v>0</v>
      </c>
      <c r="I562" s="246">
        <v>0</v>
      </c>
      <c r="J562" s="246">
        <v>0</v>
      </c>
      <c r="K562" s="246">
        <v>0</v>
      </c>
      <c r="L562" s="246">
        <v>0</v>
      </c>
      <c r="M562" s="246">
        <v>0</v>
      </c>
      <c r="N562" s="245">
        <v>0</v>
      </c>
      <c r="O562" s="246">
        <v>0</v>
      </c>
      <c r="P562" s="246">
        <v>0</v>
      </c>
      <c r="Q562" s="246">
        <v>0</v>
      </c>
      <c r="R562" s="246">
        <v>0</v>
      </c>
      <c r="S562" s="246">
        <v>0</v>
      </c>
      <c r="T562" s="246">
        <v>0</v>
      </c>
      <c r="U562" s="246">
        <v>0</v>
      </c>
      <c r="V562" s="246">
        <v>0</v>
      </c>
      <c r="W562" s="246">
        <v>0</v>
      </c>
      <c r="X562" s="246">
        <v>0</v>
      </c>
      <c r="Y562" s="246">
        <v>0</v>
      </c>
      <c r="Z562" s="246">
        <v>0</v>
      </c>
      <c r="AA562" s="245">
        <v>0</v>
      </c>
      <c r="AB562" s="246">
        <v>0</v>
      </c>
      <c r="AC562" s="246">
        <v>0</v>
      </c>
      <c r="AD562" s="246">
        <v>0</v>
      </c>
      <c r="AE562" s="246">
        <v>0</v>
      </c>
      <c r="AF562" s="246">
        <v>0</v>
      </c>
      <c r="AG562" s="246">
        <v>0</v>
      </c>
      <c r="AH562" s="246">
        <v>0</v>
      </c>
      <c r="AI562" s="246">
        <v>0</v>
      </c>
      <c r="AJ562" s="246">
        <v>0</v>
      </c>
      <c r="AK562" s="246">
        <v>0</v>
      </c>
      <c r="AL562" s="246">
        <v>0</v>
      </c>
      <c r="AM562" s="246">
        <v>0</v>
      </c>
      <c r="AN562" s="245">
        <v>0</v>
      </c>
      <c r="AO562" s="246">
        <v>0</v>
      </c>
      <c r="AP562" s="246">
        <v>0</v>
      </c>
      <c r="AQ562" s="246">
        <v>0</v>
      </c>
      <c r="AR562" s="246">
        <v>0</v>
      </c>
      <c r="AS562" s="246">
        <v>0</v>
      </c>
      <c r="AT562" s="246">
        <v>0</v>
      </c>
      <c r="AU562" s="246">
        <v>0</v>
      </c>
      <c r="AV562" s="246">
        <v>0</v>
      </c>
      <c r="AW562" s="246">
        <v>0</v>
      </c>
      <c r="AX562" s="246">
        <v>0</v>
      </c>
      <c r="AY562" s="246">
        <v>0</v>
      </c>
      <c r="AZ562" s="246">
        <v>0</v>
      </c>
      <c r="BA562" s="245">
        <v>0</v>
      </c>
    </row>
    <row r="563" spans="1:53" ht="15">
      <c r="A563" s="253" t="s">
        <v>2211</v>
      </c>
      <c r="B563" s="246">
        <v>0</v>
      </c>
      <c r="C563" s="246">
        <v>0</v>
      </c>
      <c r="D563" s="246">
        <v>0</v>
      </c>
      <c r="E563" s="246">
        <v>0</v>
      </c>
      <c r="F563" s="246">
        <v>0</v>
      </c>
      <c r="G563" s="246">
        <v>0</v>
      </c>
      <c r="H563" s="246">
        <v>0</v>
      </c>
      <c r="I563" s="246">
        <v>0</v>
      </c>
      <c r="J563" s="246">
        <v>0</v>
      </c>
      <c r="K563" s="246">
        <v>0</v>
      </c>
      <c r="L563" s="246">
        <v>0</v>
      </c>
      <c r="M563" s="246">
        <v>0</v>
      </c>
      <c r="N563" s="245">
        <v>0</v>
      </c>
      <c r="O563" s="246">
        <v>58378.33146952391</v>
      </c>
      <c r="P563" s="246">
        <v>61472.323505230248</v>
      </c>
      <c r="Q563" s="246">
        <v>64697.935357311835</v>
      </c>
      <c r="R563" s="246">
        <v>58110.42656042389</v>
      </c>
      <c r="S563" s="246">
        <v>51696.64067994371</v>
      </c>
      <c r="T563" s="246">
        <v>53997.187250007839</v>
      </c>
      <c r="U563" s="246">
        <v>70614.886610582296</v>
      </c>
      <c r="V563" s="246">
        <v>77839.846793677032</v>
      </c>
      <c r="W563" s="246">
        <v>55044.136475989086</v>
      </c>
      <c r="X563" s="246">
        <v>67723.648229435203</v>
      </c>
      <c r="Y563" s="246">
        <v>51307.77316573869</v>
      </c>
      <c r="Z563" s="246">
        <v>66088.915589846118</v>
      </c>
      <c r="AA563" s="245">
        <v>736972.05168770975</v>
      </c>
      <c r="AB563" s="246">
        <v>0</v>
      </c>
      <c r="AC563" s="246">
        <v>0</v>
      </c>
      <c r="AD563" s="246">
        <v>0</v>
      </c>
      <c r="AE563" s="246">
        <v>0</v>
      </c>
      <c r="AF563" s="246">
        <v>0</v>
      </c>
      <c r="AG563" s="246">
        <v>0</v>
      </c>
      <c r="AH563" s="246">
        <v>0</v>
      </c>
      <c r="AI563" s="246">
        <v>0</v>
      </c>
      <c r="AJ563" s="246">
        <v>0</v>
      </c>
      <c r="AK563" s="246">
        <v>0</v>
      </c>
      <c r="AL563" s="246">
        <v>0</v>
      </c>
      <c r="AM563" s="246">
        <v>0</v>
      </c>
      <c r="AN563" s="245">
        <v>0</v>
      </c>
      <c r="AO563" s="246">
        <v>0</v>
      </c>
      <c r="AP563" s="246">
        <v>0</v>
      </c>
      <c r="AQ563" s="246">
        <v>0</v>
      </c>
      <c r="AR563" s="246">
        <v>0</v>
      </c>
      <c r="AS563" s="246">
        <v>0</v>
      </c>
      <c r="AT563" s="246">
        <v>0</v>
      </c>
      <c r="AU563" s="246">
        <v>0</v>
      </c>
      <c r="AV563" s="246">
        <v>0</v>
      </c>
      <c r="AW563" s="246">
        <v>0</v>
      </c>
      <c r="AX563" s="246">
        <v>0</v>
      </c>
      <c r="AY563" s="246">
        <v>0</v>
      </c>
      <c r="AZ563" s="246">
        <v>0</v>
      </c>
      <c r="BA563" s="245">
        <v>0</v>
      </c>
    </row>
    <row r="564" spans="1:53" ht="15">
      <c r="A564" s="253" t="s">
        <v>2212</v>
      </c>
      <c r="B564" s="246">
        <v>0</v>
      </c>
      <c r="C564" s="246">
        <v>0</v>
      </c>
      <c r="D564" s="246">
        <v>0</v>
      </c>
      <c r="E564" s="246">
        <v>0</v>
      </c>
      <c r="F564" s="246">
        <v>0</v>
      </c>
      <c r="G564" s="246">
        <v>0</v>
      </c>
      <c r="H564" s="246">
        <v>0</v>
      </c>
      <c r="I564" s="246">
        <v>0</v>
      </c>
      <c r="J564" s="246">
        <v>0</v>
      </c>
      <c r="K564" s="246">
        <v>0</v>
      </c>
      <c r="L564" s="246">
        <v>0</v>
      </c>
      <c r="M564" s="246">
        <v>0</v>
      </c>
      <c r="N564" s="245">
        <v>0</v>
      </c>
      <c r="O564" s="246">
        <v>0</v>
      </c>
      <c r="P564" s="246">
        <v>0</v>
      </c>
      <c r="Q564" s="246">
        <v>0</v>
      </c>
      <c r="R564" s="246">
        <v>0</v>
      </c>
      <c r="S564" s="246">
        <v>0</v>
      </c>
      <c r="T564" s="246">
        <v>0</v>
      </c>
      <c r="U564" s="246">
        <v>0</v>
      </c>
      <c r="V564" s="246">
        <v>0</v>
      </c>
      <c r="W564" s="246">
        <v>0</v>
      </c>
      <c r="X564" s="246">
        <v>0</v>
      </c>
      <c r="Y564" s="246">
        <v>0</v>
      </c>
      <c r="Z564" s="246">
        <v>0</v>
      </c>
      <c r="AA564" s="245">
        <v>0</v>
      </c>
      <c r="AB564" s="246">
        <v>0</v>
      </c>
      <c r="AC564" s="246">
        <v>0</v>
      </c>
      <c r="AD564" s="246">
        <v>0</v>
      </c>
      <c r="AE564" s="246">
        <v>0</v>
      </c>
      <c r="AF564" s="246">
        <v>0</v>
      </c>
      <c r="AG564" s="246">
        <v>0</v>
      </c>
      <c r="AH564" s="246">
        <v>0</v>
      </c>
      <c r="AI564" s="246">
        <v>0</v>
      </c>
      <c r="AJ564" s="246">
        <v>0</v>
      </c>
      <c r="AK564" s="246">
        <v>0</v>
      </c>
      <c r="AL564" s="246">
        <v>0</v>
      </c>
      <c r="AM564" s="246">
        <v>0</v>
      </c>
      <c r="AN564" s="245">
        <v>0</v>
      </c>
      <c r="AO564" s="246">
        <v>0</v>
      </c>
      <c r="AP564" s="246">
        <v>0</v>
      </c>
      <c r="AQ564" s="246">
        <v>0</v>
      </c>
      <c r="AR564" s="246">
        <v>0</v>
      </c>
      <c r="AS564" s="246">
        <v>0</v>
      </c>
      <c r="AT564" s="246">
        <v>0</v>
      </c>
      <c r="AU564" s="246">
        <v>0</v>
      </c>
      <c r="AV564" s="246">
        <v>0</v>
      </c>
      <c r="AW564" s="246">
        <v>0</v>
      </c>
      <c r="AX564" s="246">
        <v>0</v>
      </c>
      <c r="AY564" s="246">
        <v>0</v>
      </c>
      <c r="AZ564" s="246">
        <v>0</v>
      </c>
      <c r="BA564" s="245">
        <v>0</v>
      </c>
    </row>
    <row r="565" spans="1:53" ht="15">
      <c r="A565" s="253" t="s">
        <v>2213</v>
      </c>
      <c r="B565" s="246">
        <v>0</v>
      </c>
      <c r="C565" s="246">
        <v>0</v>
      </c>
      <c r="D565" s="246">
        <v>0</v>
      </c>
      <c r="E565" s="246">
        <v>0</v>
      </c>
      <c r="F565" s="246">
        <v>0</v>
      </c>
      <c r="G565" s="246">
        <v>0</v>
      </c>
      <c r="H565" s="246">
        <v>0</v>
      </c>
      <c r="I565" s="246">
        <v>0</v>
      </c>
      <c r="J565" s="246">
        <v>0</v>
      </c>
      <c r="K565" s="246">
        <v>0</v>
      </c>
      <c r="L565" s="246">
        <v>0</v>
      </c>
      <c r="M565" s="246">
        <v>0</v>
      </c>
      <c r="N565" s="245">
        <v>0</v>
      </c>
      <c r="O565" s="246">
        <v>0</v>
      </c>
      <c r="P565" s="246">
        <v>0</v>
      </c>
      <c r="Q565" s="246">
        <v>0</v>
      </c>
      <c r="R565" s="246">
        <v>0</v>
      </c>
      <c r="S565" s="246">
        <v>0</v>
      </c>
      <c r="T565" s="246">
        <v>0</v>
      </c>
      <c r="U565" s="246">
        <v>0</v>
      </c>
      <c r="V565" s="246">
        <v>0</v>
      </c>
      <c r="W565" s="246">
        <v>0</v>
      </c>
      <c r="X565" s="246">
        <v>0</v>
      </c>
      <c r="Y565" s="246">
        <v>0</v>
      </c>
      <c r="Z565" s="246">
        <v>0</v>
      </c>
      <c r="AA565" s="245">
        <v>0</v>
      </c>
      <c r="AB565" s="246">
        <v>0</v>
      </c>
      <c r="AC565" s="246">
        <v>0</v>
      </c>
      <c r="AD565" s="246">
        <v>0</v>
      </c>
      <c r="AE565" s="246">
        <v>0</v>
      </c>
      <c r="AF565" s="246">
        <v>0</v>
      </c>
      <c r="AG565" s="246">
        <v>0</v>
      </c>
      <c r="AH565" s="246">
        <v>0</v>
      </c>
      <c r="AI565" s="246">
        <v>0</v>
      </c>
      <c r="AJ565" s="246">
        <v>0</v>
      </c>
      <c r="AK565" s="246">
        <v>0</v>
      </c>
      <c r="AL565" s="246">
        <v>0</v>
      </c>
      <c r="AM565" s="246">
        <v>0</v>
      </c>
      <c r="AN565" s="245">
        <v>0</v>
      </c>
      <c r="AO565" s="246">
        <v>0</v>
      </c>
      <c r="AP565" s="246">
        <v>0</v>
      </c>
      <c r="AQ565" s="246">
        <v>0</v>
      </c>
      <c r="AR565" s="246">
        <v>0</v>
      </c>
      <c r="AS565" s="246">
        <v>0</v>
      </c>
      <c r="AT565" s="246">
        <v>0</v>
      </c>
      <c r="AU565" s="246">
        <v>0</v>
      </c>
      <c r="AV565" s="246">
        <v>0</v>
      </c>
      <c r="AW565" s="246">
        <v>0</v>
      </c>
      <c r="AX565" s="246">
        <v>0</v>
      </c>
      <c r="AY565" s="246">
        <v>0</v>
      </c>
      <c r="AZ565" s="246">
        <v>0</v>
      </c>
      <c r="BA565" s="245">
        <v>0</v>
      </c>
    </row>
    <row r="566" spans="1:53" ht="15">
      <c r="A566" s="253" t="s">
        <v>2214</v>
      </c>
      <c r="B566" s="246">
        <v>0</v>
      </c>
      <c r="C566" s="246">
        <v>0</v>
      </c>
      <c r="D566" s="246">
        <v>0</v>
      </c>
      <c r="E566" s="246">
        <v>0</v>
      </c>
      <c r="F566" s="246">
        <v>0</v>
      </c>
      <c r="G566" s="246">
        <v>0</v>
      </c>
      <c r="H566" s="246">
        <v>0</v>
      </c>
      <c r="I566" s="246">
        <v>0</v>
      </c>
      <c r="J566" s="246">
        <v>0</v>
      </c>
      <c r="K566" s="246">
        <v>0</v>
      </c>
      <c r="L566" s="246">
        <v>0</v>
      </c>
      <c r="M566" s="246">
        <v>0</v>
      </c>
      <c r="N566" s="245">
        <v>0</v>
      </c>
      <c r="O566" s="246">
        <v>0</v>
      </c>
      <c r="P566" s="246">
        <v>0</v>
      </c>
      <c r="Q566" s="246">
        <v>0</v>
      </c>
      <c r="R566" s="246">
        <v>0</v>
      </c>
      <c r="S566" s="246">
        <v>0</v>
      </c>
      <c r="T566" s="246">
        <v>0</v>
      </c>
      <c r="U566" s="246">
        <v>0</v>
      </c>
      <c r="V566" s="246">
        <v>0</v>
      </c>
      <c r="W566" s="246">
        <v>0</v>
      </c>
      <c r="X566" s="246">
        <v>0</v>
      </c>
      <c r="Y566" s="246">
        <v>0</v>
      </c>
      <c r="Z566" s="246">
        <v>0</v>
      </c>
      <c r="AA566" s="245">
        <v>0</v>
      </c>
      <c r="AB566" s="246">
        <v>0</v>
      </c>
      <c r="AC566" s="246">
        <v>0</v>
      </c>
      <c r="AD566" s="246">
        <v>0</v>
      </c>
      <c r="AE566" s="246">
        <v>0</v>
      </c>
      <c r="AF566" s="246">
        <v>0</v>
      </c>
      <c r="AG566" s="246">
        <v>0</v>
      </c>
      <c r="AH566" s="246">
        <v>0</v>
      </c>
      <c r="AI566" s="246">
        <v>0</v>
      </c>
      <c r="AJ566" s="246">
        <v>0</v>
      </c>
      <c r="AK566" s="246">
        <v>0</v>
      </c>
      <c r="AL566" s="246">
        <v>0</v>
      </c>
      <c r="AM566" s="246">
        <v>0</v>
      </c>
      <c r="AN566" s="245">
        <v>0</v>
      </c>
      <c r="AO566" s="246">
        <v>0</v>
      </c>
      <c r="AP566" s="246">
        <v>0</v>
      </c>
      <c r="AQ566" s="246">
        <v>0</v>
      </c>
      <c r="AR566" s="246">
        <v>0</v>
      </c>
      <c r="AS566" s="246">
        <v>0</v>
      </c>
      <c r="AT566" s="246">
        <v>0</v>
      </c>
      <c r="AU566" s="246">
        <v>0</v>
      </c>
      <c r="AV566" s="246">
        <v>0</v>
      </c>
      <c r="AW566" s="246">
        <v>0</v>
      </c>
      <c r="AX566" s="246">
        <v>0</v>
      </c>
      <c r="AY566" s="246">
        <v>0</v>
      </c>
      <c r="AZ566" s="246">
        <v>0</v>
      </c>
      <c r="BA566" s="245">
        <v>0</v>
      </c>
    </row>
    <row r="567" spans="1:53" ht="15">
      <c r="A567" s="253" t="s">
        <v>2215</v>
      </c>
      <c r="B567" s="246">
        <v>0</v>
      </c>
      <c r="C567" s="246">
        <v>0</v>
      </c>
      <c r="D567" s="246">
        <v>0</v>
      </c>
      <c r="E567" s="246">
        <v>0</v>
      </c>
      <c r="F567" s="246">
        <v>0</v>
      </c>
      <c r="G567" s="246">
        <v>0</v>
      </c>
      <c r="H567" s="246">
        <v>0</v>
      </c>
      <c r="I567" s="246">
        <v>0</v>
      </c>
      <c r="J567" s="246">
        <v>0</v>
      </c>
      <c r="K567" s="246">
        <v>0</v>
      </c>
      <c r="L567" s="246">
        <v>0</v>
      </c>
      <c r="M567" s="246">
        <v>0</v>
      </c>
      <c r="N567" s="245">
        <v>0</v>
      </c>
      <c r="O567" s="246">
        <v>41770.561603915223</v>
      </c>
      <c r="P567" s="246">
        <v>36333.607192515847</v>
      </c>
      <c r="Q567" s="246">
        <v>31485.337623332733</v>
      </c>
      <c r="R567" s="246">
        <v>31927.33080579606</v>
      </c>
      <c r="S567" s="246">
        <v>29931.817962903886</v>
      </c>
      <c r="T567" s="246">
        <v>30452.038074547585</v>
      </c>
      <c r="U567" s="246">
        <v>31353.748178772039</v>
      </c>
      <c r="V567" s="246">
        <v>38957.925356621912</v>
      </c>
      <c r="W567" s="246">
        <v>30940.703239623122</v>
      </c>
      <c r="X567" s="246">
        <v>35584.213781438317</v>
      </c>
      <c r="Y567" s="246">
        <v>29982.90201542397</v>
      </c>
      <c r="Z567" s="246">
        <v>30548.090271710658</v>
      </c>
      <c r="AA567" s="245">
        <v>399268.27610660135</v>
      </c>
      <c r="AB567" s="246">
        <v>0</v>
      </c>
      <c r="AC567" s="246">
        <v>0</v>
      </c>
      <c r="AD567" s="246">
        <v>0</v>
      </c>
      <c r="AE567" s="246">
        <v>0</v>
      </c>
      <c r="AF567" s="246">
        <v>0</v>
      </c>
      <c r="AG567" s="246">
        <v>0</v>
      </c>
      <c r="AH567" s="246">
        <v>0</v>
      </c>
      <c r="AI567" s="246">
        <v>0</v>
      </c>
      <c r="AJ567" s="246">
        <v>0</v>
      </c>
      <c r="AK567" s="246">
        <v>0</v>
      </c>
      <c r="AL567" s="246">
        <v>0</v>
      </c>
      <c r="AM567" s="246">
        <v>0</v>
      </c>
      <c r="AN567" s="245">
        <v>0</v>
      </c>
      <c r="AO567" s="246">
        <v>0</v>
      </c>
      <c r="AP567" s="246">
        <v>0</v>
      </c>
      <c r="AQ567" s="246">
        <v>0</v>
      </c>
      <c r="AR567" s="246">
        <v>0</v>
      </c>
      <c r="AS567" s="246">
        <v>0</v>
      </c>
      <c r="AT567" s="246">
        <v>0</v>
      </c>
      <c r="AU567" s="246">
        <v>0</v>
      </c>
      <c r="AV567" s="246">
        <v>0</v>
      </c>
      <c r="AW567" s="246">
        <v>0</v>
      </c>
      <c r="AX567" s="246">
        <v>0</v>
      </c>
      <c r="AY567" s="246">
        <v>0</v>
      </c>
      <c r="AZ567" s="246">
        <v>0</v>
      </c>
      <c r="BA567" s="245">
        <v>0</v>
      </c>
    </row>
    <row r="568" spans="1:53" ht="15">
      <c r="A568" s="253" t="s">
        <v>2216</v>
      </c>
      <c r="B568" s="246">
        <v>0</v>
      </c>
      <c r="C568" s="246">
        <v>0</v>
      </c>
      <c r="D568" s="246">
        <v>0</v>
      </c>
      <c r="E568" s="246">
        <v>0</v>
      </c>
      <c r="F568" s="246">
        <v>0</v>
      </c>
      <c r="G568" s="246">
        <v>0</v>
      </c>
      <c r="H568" s="246">
        <v>0</v>
      </c>
      <c r="I568" s="246">
        <v>0</v>
      </c>
      <c r="J568" s="246">
        <v>0</v>
      </c>
      <c r="K568" s="246">
        <v>0</v>
      </c>
      <c r="L568" s="246">
        <v>0</v>
      </c>
      <c r="M568" s="246">
        <v>0</v>
      </c>
      <c r="N568" s="245">
        <v>0</v>
      </c>
      <c r="O568" s="246">
        <v>496805.24279062229</v>
      </c>
      <c r="P568" s="246">
        <v>498803.41572229652</v>
      </c>
      <c r="Q568" s="246">
        <v>499181.44046574272</v>
      </c>
      <c r="R568" s="246">
        <v>499459.03520918899</v>
      </c>
      <c r="S568" s="246">
        <v>498461.91097885027</v>
      </c>
      <c r="T568" s="246">
        <v>498931.61437860667</v>
      </c>
      <c r="U568" s="246">
        <v>499217.98927579133</v>
      </c>
      <c r="V568" s="246">
        <v>499245.37927579135</v>
      </c>
      <c r="W568" s="246">
        <v>498940.39453234506</v>
      </c>
      <c r="X568" s="246">
        <v>500306.22720882087</v>
      </c>
      <c r="Y568" s="246">
        <v>501495.87202192843</v>
      </c>
      <c r="Z568" s="246">
        <v>500030.0932653746</v>
      </c>
      <c r="AA568" s="245">
        <v>5990878.615125359</v>
      </c>
      <c r="AB568" s="246">
        <v>0</v>
      </c>
      <c r="AC568" s="246">
        <v>0</v>
      </c>
      <c r="AD568" s="246">
        <v>0</v>
      </c>
      <c r="AE568" s="246">
        <v>0</v>
      </c>
      <c r="AF568" s="246">
        <v>0</v>
      </c>
      <c r="AG568" s="246">
        <v>0</v>
      </c>
      <c r="AH568" s="246">
        <v>0</v>
      </c>
      <c r="AI568" s="246">
        <v>0</v>
      </c>
      <c r="AJ568" s="246">
        <v>0</v>
      </c>
      <c r="AK568" s="246">
        <v>0</v>
      </c>
      <c r="AL568" s="246">
        <v>0</v>
      </c>
      <c r="AM568" s="246">
        <v>0</v>
      </c>
      <c r="AN568" s="245">
        <v>0</v>
      </c>
      <c r="AO568" s="246">
        <v>0</v>
      </c>
      <c r="AP568" s="246">
        <v>0</v>
      </c>
      <c r="AQ568" s="246">
        <v>0</v>
      </c>
      <c r="AR568" s="246">
        <v>0</v>
      </c>
      <c r="AS568" s="246">
        <v>0</v>
      </c>
      <c r="AT568" s="246">
        <v>0</v>
      </c>
      <c r="AU568" s="246">
        <v>0</v>
      </c>
      <c r="AV568" s="246">
        <v>0</v>
      </c>
      <c r="AW568" s="246">
        <v>0</v>
      </c>
      <c r="AX568" s="246">
        <v>0</v>
      </c>
      <c r="AY568" s="246">
        <v>0</v>
      </c>
      <c r="AZ568" s="246">
        <v>0</v>
      </c>
      <c r="BA568" s="245">
        <v>0</v>
      </c>
    </row>
    <row r="569" spans="1:53" ht="15">
      <c r="A569" s="253" t="s">
        <v>2217</v>
      </c>
      <c r="B569" s="246">
        <v>0</v>
      </c>
      <c r="C569" s="246">
        <v>0</v>
      </c>
      <c r="D569" s="246">
        <v>0</v>
      </c>
      <c r="E569" s="246">
        <v>0</v>
      </c>
      <c r="F569" s="246">
        <v>0</v>
      </c>
      <c r="G569" s="246">
        <v>0</v>
      </c>
      <c r="H569" s="246">
        <v>0</v>
      </c>
      <c r="I569" s="246">
        <v>0</v>
      </c>
      <c r="J569" s="246">
        <v>0</v>
      </c>
      <c r="K569" s="246">
        <v>0</v>
      </c>
      <c r="L569" s="246">
        <v>0</v>
      </c>
      <c r="M569" s="246">
        <v>0</v>
      </c>
      <c r="N569" s="245">
        <v>0</v>
      </c>
      <c r="O569" s="246">
        <v>73178.531605863376</v>
      </c>
      <c r="P569" s="246">
        <v>69104.045360295771</v>
      </c>
      <c r="Q569" s="246">
        <v>71677.947748100429</v>
      </c>
      <c r="R569" s="246">
        <v>73240.191896084783</v>
      </c>
      <c r="S569" s="246">
        <v>65415.82203866099</v>
      </c>
      <c r="T569" s="246">
        <v>70173.432782990945</v>
      </c>
      <c r="U569" s="246">
        <v>70591.850562087537</v>
      </c>
      <c r="V569" s="246">
        <v>314841.77822644368</v>
      </c>
      <c r="W569" s="246">
        <v>150998.64132995557</v>
      </c>
      <c r="X569" s="246">
        <v>177784.97341602057</v>
      </c>
      <c r="Y569" s="246">
        <v>36868.0547875556</v>
      </c>
      <c r="Z569" s="246">
        <v>38379.004252346458</v>
      </c>
      <c r="AA569" s="245">
        <v>1212254.2740064058</v>
      </c>
      <c r="AB569" s="246">
        <v>0</v>
      </c>
      <c r="AC569" s="246">
        <v>0</v>
      </c>
      <c r="AD569" s="246">
        <v>0</v>
      </c>
      <c r="AE569" s="246">
        <v>0</v>
      </c>
      <c r="AF569" s="246">
        <v>0</v>
      </c>
      <c r="AG569" s="246">
        <v>0</v>
      </c>
      <c r="AH569" s="246">
        <v>0</v>
      </c>
      <c r="AI569" s="246">
        <v>0</v>
      </c>
      <c r="AJ569" s="246">
        <v>0</v>
      </c>
      <c r="AK569" s="246">
        <v>0</v>
      </c>
      <c r="AL569" s="246">
        <v>0</v>
      </c>
      <c r="AM569" s="246">
        <v>0</v>
      </c>
      <c r="AN569" s="245">
        <v>0</v>
      </c>
      <c r="AO569" s="246">
        <v>0</v>
      </c>
      <c r="AP569" s="246">
        <v>0</v>
      </c>
      <c r="AQ569" s="246">
        <v>0</v>
      </c>
      <c r="AR569" s="246">
        <v>0</v>
      </c>
      <c r="AS569" s="246">
        <v>0</v>
      </c>
      <c r="AT569" s="246">
        <v>0</v>
      </c>
      <c r="AU569" s="246">
        <v>0</v>
      </c>
      <c r="AV569" s="246">
        <v>0</v>
      </c>
      <c r="AW569" s="246">
        <v>0</v>
      </c>
      <c r="AX569" s="246">
        <v>0</v>
      </c>
      <c r="AY569" s="246">
        <v>0</v>
      </c>
      <c r="AZ569" s="246">
        <v>0</v>
      </c>
      <c r="BA569" s="245">
        <v>0</v>
      </c>
    </row>
    <row r="570" spans="1:53" ht="15">
      <c r="A570" s="253" t="s">
        <v>2218</v>
      </c>
      <c r="B570" s="246">
        <v>0</v>
      </c>
      <c r="C570" s="246">
        <v>0</v>
      </c>
      <c r="D570" s="246">
        <v>0</v>
      </c>
      <c r="E570" s="246">
        <v>0</v>
      </c>
      <c r="F570" s="246">
        <v>0</v>
      </c>
      <c r="G570" s="246">
        <v>0</v>
      </c>
      <c r="H570" s="246">
        <v>0</v>
      </c>
      <c r="I570" s="246">
        <v>0</v>
      </c>
      <c r="J570" s="246">
        <v>0</v>
      </c>
      <c r="K570" s="246">
        <v>0</v>
      </c>
      <c r="L570" s="246">
        <v>0</v>
      </c>
      <c r="M570" s="246">
        <v>0</v>
      </c>
      <c r="N570" s="245">
        <v>0</v>
      </c>
      <c r="O570" s="246">
        <v>0</v>
      </c>
      <c r="P570" s="246">
        <v>0</v>
      </c>
      <c r="Q570" s="246">
        <v>0</v>
      </c>
      <c r="R570" s="246">
        <v>0</v>
      </c>
      <c r="S570" s="246">
        <v>0</v>
      </c>
      <c r="T570" s="246">
        <v>0</v>
      </c>
      <c r="U570" s="246">
        <v>0</v>
      </c>
      <c r="V570" s="246">
        <v>0</v>
      </c>
      <c r="W570" s="246">
        <v>0</v>
      </c>
      <c r="X570" s="246">
        <v>0</v>
      </c>
      <c r="Y570" s="246">
        <v>0</v>
      </c>
      <c r="Z570" s="246">
        <v>0</v>
      </c>
      <c r="AA570" s="245">
        <v>0</v>
      </c>
      <c r="AB570" s="246">
        <v>0</v>
      </c>
      <c r="AC570" s="246">
        <v>0</v>
      </c>
      <c r="AD570" s="246">
        <v>0</v>
      </c>
      <c r="AE570" s="246">
        <v>0</v>
      </c>
      <c r="AF570" s="246">
        <v>0</v>
      </c>
      <c r="AG570" s="246">
        <v>0</v>
      </c>
      <c r="AH570" s="246">
        <v>0</v>
      </c>
      <c r="AI570" s="246">
        <v>0</v>
      </c>
      <c r="AJ570" s="246">
        <v>0</v>
      </c>
      <c r="AK570" s="246">
        <v>0</v>
      </c>
      <c r="AL570" s="246">
        <v>0</v>
      </c>
      <c r="AM570" s="246">
        <v>0</v>
      </c>
      <c r="AN570" s="245">
        <v>0</v>
      </c>
      <c r="AO570" s="246">
        <v>0</v>
      </c>
      <c r="AP570" s="246">
        <v>0</v>
      </c>
      <c r="AQ570" s="246">
        <v>0</v>
      </c>
      <c r="AR570" s="246">
        <v>0</v>
      </c>
      <c r="AS570" s="246">
        <v>0</v>
      </c>
      <c r="AT570" s="246">
        <v>0</v>
      </c>
      <c r="AU570" s="246">
        <v>0</v>
      </c>
      <c r="AV570" s="246">
        <v>0</v>
      </c>
      <c r="AW570" s="246">
        <v>0</v>
      </c>
      <c r="AX570" s="246">
        <v>0</v>
      </c>
      <c r="AY570" s="246">
        <v>0</v>
      </c>
      <c r="AZ570" s="246">
        <v>0</v>
      </c>
      <c r="BA570" s="245">
        <v>0</v>
      </c>
    </row>
    <row r="571" spans="1:53" ht="15">
      <c r="A571" s="253" t="s">
        <v>2219</v>
      </c>
      <c r="B571" s="246">
        <v>0</v>
      </c>
      <c r="C571" s="246">
        <v>0</v>
      </c>
      <c r="D571" s="246">
        <v>0</v>
      </c>
      <c r="E571" s="246">
        <v>0</v>
      </c>
      <c r="F571" s="246">
        <v>0</v>
      </c>
      <c r="G571" s="246">
        <v>0</v>
      </c>
      <c r="H571" s="246">
        <v>0</v>
      </c>
      <c r="I571" s="246">
        <v>0</v>
      </c>
      <c r="J571" s="246">
        <v>0</v>
      </c>
      <c r="K571" s="246">
        <v>0</v>
      </c>
      <c r="L571" s="246">
        <v>0</v>
      </c>
      <c r="M571" s="246">
        <v>0</v>
      </c>
      <c r="N571" s="245">
        <v>0</v>
      </c>
      <c r="O571" s="246">
        <v>-939635.72148395074</v>
      </c>
      <c r="P571" s="246">
        <v>-988211.84700420138</v>
      </c>
      <c r="Q571" s="246">
        <v>-982750.98790737393</v>
      </c>
      <c r="R571" s="246">
        <v>-1010406.3242998295</v>
      </c>
      <c r="S571" s="246">
        <v>-1012808.2363164871</v>
      </c>
      <c r="T571" s="246">
        <v>-971933.48871584202</v>
      </c>
      <c r="U571" s="246">
        <v>-985748.83673920785</v>
      </c>
      <c r="V571" s="246">
        <v>-990781.21807073033</v>
      </c>
      <c r="W571" s="246">
        <v>-1232776.5539113623</v>
      </c>
      <c r="X571" s="246">
        <v>-1040998.2356853394</v>
      </c>
      <c r="Y571" s="246">
        <v>-1171053.207474984</v>
      </c>
      <c r="Z571" s="246">
        <v>-908980.35683733027</v>
      </c>
      <c r="AA571" s="245">
        <v>-12236085.014446639</v>
      </c>
      <c r="AB571" s="246">
        <v>0</v>
      </c>
      <c r="AC571" s="246">
        <v>0</v>
      </c>
      <c r="AD571" s="246">
        <v>0</v>
      </c>
      <c r="AE571" s="246">
        <v>0</v>
      </c>
      <c r="AF571" s="246">
        <v>0</v>
      </c>
      <c r="AG571" s="246">
        <v>0</v>
      </c>
      <c r="AH571" s="246">
        <v>0</v>
      </c>
      <c r="AI571" s="246">
        <v>0</v>
      </c>
      <c r="AJ571" s="246">
        <v>0</v>
      </c>
      <c r="AK571" s="246">
        <v>0</v>
      </c>
      <c r="AL571" s="246">
        <v>0</v>
      </c>
      <c r="AM571" s="246">
        <v>0</v>
      </c>
      <c r="AN571" s="245">
        <v>0</v>
      </c>
      <c r="AO571" s="246">
        <v>0</v>
      </c>
      <c r="AP571" s="246">
        <v>0</v>
      </c>
      <c r="AQ571" s="246">
        <v>0</v>
      </c>
      <c r="AR571" s="246">
        <v>0</v>
      </c>
      <c r="AS571" s="246">
        <v>0</v>
      </c>
      <c r="AT571" s="246">
        <v>0</v>
      </c>
      <c r="AU571" s="246">
        <v>0</v>
      </c>
      <c r="AV571" s="246">
        <v>0</v>
      </c>
      <c r="AW571" s="246">
        <v>0</v>
      </c>
      <c r="AX571" s="246">
        <v>0</v>
      </c>
      <c r="AY571" s="246">
        <v>0</v>
      </c>
      <c r="AZ571" s="246">
        <v>0</v>
      </c>
      <c r="BA571" s="245">
        <v>0</v>
      </c>
    </row>
    <row r="572" spans="1:53" ht="15">
      <c r="A572" s="253" t="s">
        <v>2220</v>
      </c>
      <c r="B572" s="246">
        <v>0</v>
      </c>
      <c r="C572" s="246">
        <v>0</v>
      </c>
      <c r="D572" s="246">
        <v>0</v>
      </c>
      <c r="E572" s="246">
        <v>0</v>
      </c>
      <c r="F572" s="246">
        <v>0</v>
      </c>
      <c r="G572" s="246">
        <v>0</v>
      </c>
      <c r="H572" s="246">
        <v>0</v>
      </c>
      <c r="I572" s="246">
        <v>0</v>
      </c>
      <c r="J572" s="246">
        <v>0</v>
      </c>
      <c r="K572" s="246">
        <v>0</v>
      </c>
      <c r="L572" s="246">
        <v>0</v>
      </c>
      <c r="M572" s="246">
        <v>0</v>
      </c>
      <c r="N572" s="245">
        <v>0</v>
      </c>
      <c r="O572" s="246">
        <v>0</v>
      </c>
      <c r="P572" s="246">
        <v>0</v>
      </c>
      <c r="Q572" s="246">
        <v>0</v>
      </c>
      <c r="R572" s="246">
        <v>0</v>
      </c>
      <c r="S572" s="246">
        <v>0</v>
      </c>
      <c r="T572" s="246">
        <v>0</v>
      </c>
      <c r="U572" s="246">
        <v>0</v>
      </c>
      <c r="V572" s="246">
        <v>0</v>
      </c>
      <c r="W572" s="246">
        <v>0</v>
      </c>
      <c r="X572" s="246">
        <v>0</v>
      </c>
      <c r="Y572" s="246">
        <v>0</v>
      </c>
      <c r="Z572" s="246">
        <v>0</v>
      </c>
      <c r="AA572" s="245">
        <v>0</v>
      </c>
      <c r="AB572" s="246">
        <v>0</v>
      </c>
      <c r="AC572" s="246">
        <v>0</v>
      </c>
      <c r="AD572" s="246">
        <v>0</v>
      </c>
      <c r="AE572" s="246">
        <v>0</v>
      </c>
      <c r="AF572" s="246">
        <v>0</v>
      </c>
      <c r="AG572" s="246">
        <v>0</v>
      </c>
      <c r="AH572" s="246">
        <v>0</v>
      </c>
      <c r="AI572" s="246">
        <v>0</v>
      </c>
      <c r="AJ572" s="246">
        <v>0</v>
      </c>
      <c r="AK572" s="246">
        <v>0</v>
      </c>
      <c r="AL572" s="246">
        <v>0</v>
      </c>
      <c r="AM572" s="246">
        <v>0</v>
      </c>
      <c r="AN572" s="245">
        <v>0</v>
      </c>
      <c r="AO572" s="246">
        <v>0</v>
      </c>
      <c r="AP572" s="246">
        <v>0</v>
      </c>
      <c r="AQ572" s="246">
        <v>0</v>
      </c>
      <c r="AR572" s="246">
        <v>0</v>
      </c>
      <c r="AS572" s="246">
        <v>0</v>
      </c>
      <c r="AT572" s="246">
        <v>0</v>
      </c>
      <c r="AU572" s="246">
        <v>0</v>
      </c>
      <c r="AV572" s="246">
        <v>0</v>
      </c>
      <c r="AW572" s="246">
        <v>0</v>
      </c>
      <c r="AX572" s="246">
        <v>0</v>
      </c>
      <c r="AY572" s="246">
        <v>0</v>
      </c>
      <c r="AZ572" s="246">
        <v>0</v>
      </c>
      <c r="BA572" s="245">
        <v>0</v>
      </c>
    </row>
    <row r="573" spans="1:53" ht="15">
      <c r="A573" s="253" t="s">
        <v>2221</v>
      </c>
      <c r="B573" s="246">
        <v>0</v>
      </c>
      <c r="C573" s="246">
        <v>0</v>
      </c>
      <c r="D573" s="246">
        <v>0</v>
      </c>
      <c r="E573" s="246">
        <v>0</v>
      </c>
      <c r="F573" s="246">
        <v>0</v>
      </c>
      <c r="G573" s="246">
        <v>0</v>
      </c>
      <c r="H573" s="246">
        <v>0</v>
      </c>
      <c r="I573" s="246">
        <v>0</v>
      </c>
      <c r="J573" s="246">
        <v>0</v>
      </c>
      <c r="K573" s="246">
        <v>0</v>
      </c>
      <c r="L573" s="246">
        <v>0</v>
      </c>
      <c r="M573" s="246">
        <v>0</v>
      </c>
      <c r="N573" s="245">
        <v>0</v>
      </c>
      <c r="O573" s="246">
        <v>1687.1985</v>
      </c>
      <c r="P573" s="246">
        <v>779.94849999999997</v>
      </c>
      <c r="Q573" s="246">
        <v>1424.5735</v>
      </c>
      <c r="R573" s="246">
        <v>63.698500000000003</v>
      </c>
      <c r="S573" s="246">
        <v>63.698500000000003</v>
      </c>
      <c r="T573" s="246">
        <v>87.573499999999996</v>
      </c>
      <c r="U573" s="246">
        <v>302.44850000000002</v>
      </c>
      <c r="V573" s="246">
        <v>63.698500000000003</v>
      </c>
      <c r="W573" s="246">
        <v>87.573499999999996</v>
      </c>
      <c r="X573" s="246">
        <v>63.698500000000003</v>
      </c>
      <c r="Y573" s="246">
        <v>63.698500000000003</v>
      </c>
      <c r="Z573" s="246">
        <v>87.191499999999991</v>
      </c>
      <c r="AA573" s="245">
        <v>4775</v>
      </c>
      <c r="AB573" s="246">
        <v>0</v>
      </c>
      <c r="AC573" s="246">
        <v>0</v>
      </c>
      <c r="AD573" s="246">
        <v>0</v>
      </c>
      <c r="AE573" s="246">
        <v>0</v>
      </c>
      <c r="AF573" s="246">
        <v>0</v>
      </c>
      <c r="AG573" s="246">
        <v>0</v>
      </c>
      <c r="AH573" s="246">
        <v>0</v>
      </c>
      <c r="AI573" s="246">
        <v>0</v>
      </c>
      <c r="AJ573" s="246">
        <v>0</v>
      </c>
      <c r="AK573" s="246">
        <v>0</v>
      </c>
      <c r="AL573" s="246">
        <v>0</v>
      </c>
      <c r="AM573" s="246">
        <v>0</v>
      </c>
      <c r="AN573" s="245">
        <v>0</v>
      </c>
      <c r="AO573" s="246">
        <v>0</v>
      </c>
      <c r="AP573" s="246">
        <v>0</v>
      </c>
      <c r="AQ573" s="246">
        <v>0</v>
      </c>
      <c r="AR573" s="246">
        <v>0</v>
      </c>
      <c r="AS573" s="246">
        <v>0</v>
      </c>
      <c r="AT573" s="246">
        <v>0</v>
      </c>
      <c r="AU573" s="246">
        <v>0</v>
      </c>
      <c r="AV573" s="246">
        <v>0</v>
      </c>
      <c r="AW573" s="246">
        <v>0</v>
      </c>
      <c r="AX573" s="246">
        <v>0</v>
      </c>
      <c r="AY573" s="246">
        <v>0</v>
      </c>
      <c r="AZ573" s="246">
        <v>0</v>
      </c>
      <c r="BA573" s="245">
        <v>0</v>
      </c>
    </row>
    <row r="574" spans="1:53" ht="15">
      <c r="A574" s="253" t="s">
        <v>2222</v>
      </c>
      <c r="B574" s="246">
        <v>0</v>
      </c>
      <c r="C574" s="246">
        <v>0</v>
      </c>
      <c r="D574" s="246">
        <v>0</v>
      </c>
      <c r="E574" s="246">
        <v>0</v>
      </c>
      <c r="F574" s="246">
        <v>0</v>
      </c>
      <c r="G574" s="246">
        <v>0</v>
      </c>
      <c r="H574" s="246">
        <v>0</v>
      </c>
      <c r="I574" s="246">
        <v>0</v>
      </c>
      <c r="J574" s="246">
        <v>0</v>
      </c>
      <c r="K574" s="246">
        <v>0</v>
      </c>
      <c r="L574" s="246">
        <v>0</v>
      </c>
      <c r="M574" s="246">
        <v>0</v>
      </c>
      <c r="N574" s="245">
        <v>0</v>
      </c>
      <c r="O574" s="246">
        <v>0</v>
      </c>
      <c r="P574" s="246">
        <v>0</v>
      </c>
      <c r="Q574" s="246">
        <v>0</v>
      </c>
      <c r="R574" s="246">
        <v>0</v>
      </c>
      <c r="S574" s="246">
        <v>0</v>
      </c>
      <c r="T574" s="246">
        <v>0</v>
      </c>
      <c r="U574" s="246">
        <v>0</v>
      </c>
      <c r="V574" s="246">
        <v>0</v>
      </c>
      <c r="W574" s="246">
        <v>0</v>
      </c>
      <c r="X574" s="246">
        <v>0</v>
      </c>
      <c r="Y574" s="246">
        <v>0</v>
      </c>
      <c r="Z574" s="246">
        <v>0</v>
      </c>
      <c r="AA574" s="245">
        <v>0</v>
      </c>
      <c r="AB574" s="246">
        <v>0</v>
      </c>
      <c r="AC574" s="246">
        <v>0</v>
      </c>
      <c r="AD574" s="246">
        <v>0</v>
      </c>
      <c r="AE574" s="246">
        <v>0</v>
      </c>
      <c r="AF574" s="246">
        <v>0</v>
      </c>
      <c r="AG574" s="246">
        <v>0</v>
      </c>
      <c r="AH574" s="246">
        <v>0</v>
      </c>
      <c r="AI574" s="246">
        <v>0</v>
      </c>
      <c r="AJ574" s="246">
        <v>0</v>
      </c>
      <c r="AK574" s="246">
        <v>0</v>
      </c>
      <c r="AL574" s="246">
        <v>0</v>
      </c>
      <c r="AM574" s="246">
        <v>0</v>
      </c>
      <c r="AN574" s="245">
        <v>0</v>
      </c>
      <c r="AO574" s="246">
        <v>0</v>
      </c>
      <c r="AP574" s="246">
        <v>0</v>
      </c>
      <c r="AQ574" s="246">
        <v>0</v>
      </c>
      <c r="AR574" s="246">
        <v>0</v>
      </c>
      <c r="AS574" s="246">
        <v>0</v>
      </c>
      <c r="AT574" s="246">
        <v>0</v>
      </c>
      <c r="AU574" s="246">
        <v>0</v>
      </c>
      <c r="AV574" s="246">
        <v>0</v>
      </c>
      <c r="AW574" s="246">
        <v>0</v>
      </c>
      <c r="AX574" s="246">
        <v>0</v>
      </c>
      <c r="AY574" s="246">
        <v>0</v>
      </c>
      <c r="AZ574" s="246">
        <v>0</v>
      </c>
      <c r="BA574" s="245">
        <v>0</v>
      </c>
    </row>
    <row r="575" spans="1:53" ht="15">
      <c r="A575" s="253" t="s">
        <v>2223</v>
      </c>
      <c r="B575" s="246">
        <v>0</v>
      </c>
      <c r="C575" s="246">
        <v>0</v>
      </c>
      <c r="D575" s="246">
        <v>0</v>
      </c>
      <c r="E575" s="246">
        <v>0</v>
      </c>
      <c r="F575" s="246">
        <v>0</v>
      </c>
      <c r="G575" s="246">
        <v>0</v>
      </c>
      <c r="H575" s="246">
        <v>0</v>
      </c>
      <c r="I575" s="246">
        <v>0</v>
      </c>
      <c r="J575" s="246">
        <v>0</v>
      </c>
      <c r="K575" s="246">
        <v>0</v>
      </c>
      <c r="L575" s="246">
        <v>0</v>
      </c>
      <c r="M575" s="246">
        <v>0</v>
      </c>
      <c r="N575" s="245">
        <v>0</v>
      </c>
      <c r="O575" s="246">
        <v>0</v>
      </c>
      <c r="P575" s="246">
        <v>0</v>
      </c>
      <c r="Q575" s="246">
        <v>0</v>
      </c>
      <c r="R575" s="246">
        <v>0</v>
      </c>
      <c r="S575" s="246">
        <v>0</v>
      </c>
      <c r="T575" s="246">
        <v>0</v>
      </c>
      <c r="U575" s="246">
        <v>0</v>
      </c>
      <c r="V575" s="246">
        <v>0</v>
      </c>
      <c r="W575" s="246">
        <v>0</v>
      </c>
      <c r="X575" s="246">
        <v>0</v>
      </c>
      <c r="Y575" s="246">
        <v>0</v>
      </c>
      <c r="Z575" s="246">
        <v>0</v>
      </c>
      <c r="AA575" s="245">
        <v>0</v>
      </c>
      <c r="AB575" s="246">
        <v>0</v>
      </c>
      <c r="AC575" s="246">
        <v>0</v>
      </c>
      <c r="AD575" s="246">
        <v>0</v>
      </c>
      <c r="AE575" s="246">
        <v>0</v>
      </c>
      <c r="AF575" s="246">
        <v>0</v>
      </c>
      <c r="AG575" s="246">
        <v>0</v>
      </c>
      <c r="AH575" s="246">
        <v>0</v>
      </c>
      <c r="AI575" s="246">
        <v>0</v>
      </c>
      <c r="AJ575" s="246">
        <v>0</v>
      </c>
      <c r="AK575" s="246">
        <v>0</v>
      </c>
      <c r="AL575" s="246">
        <v>0</v>
      </c>
      <c r="AM575" s="246">
        <v>0</v>
      </c>
      <c r="AN575" s="245">
        <v>0</v>
      </c>
      <c r="AO575" s="246">
        <v>0</v>
      </c>
      <c r="AP575" s="246">
        <v>0</v>
      </c>
      <c r="AQ575" s="246">
        <v>0</v>
      </c>
      <c r="AR575" s="246">
        <v>0</v>
      </c>
      <c r="AS575" s="246">
        <v>0</v>
      </c>
      <c r="AT575" s="246">
        <v>0</v>
      </c>
      <c r="AU575" s="246">
        <v>0</v>
      </c>
      <c r="AV575" s="246">
        <v>0</v>
      </c>
      <c r="AW575" s="246">
        <v>0</v>
      </c>
      <c r="AX575" s="246">
        <v>0</v>
      </c>
      <c r="AY575" s="246">
        <v>0</v>
      </c>
      <c r="AZ575" s="246">
        <v>0</v>
      </c>
      <c r="BA575" s="245">
        <v>0</v>
      </c>
    </row>
    <row r="576" spans="1:53" ht="15">
      <c r="A576" s="253" t="s">
        <v>2224</v>
      </c>
      <c r="B576" s="246">
        <v>0</v>
      </c>
      <c r="C576" s="246">
        <v>0</v>
      </c>
      <c r="D576" s="246">
        <v>0</v>
      </c>
      <c r="E576" s="246">
        <v>0</v>
      </c>
      <c r="F576" s="246">
        <v>0</v>
      </c>
      <c r="G576" s="246">
        <v>0</v>
      </c>
      <c r="H576" s="246">
        <v>0</v>
      </c>
      <c r="I576" s="246">
        <v>0</v>
      </c>
      <c r="J576" s="246">
        <v>0</v>
      </c>
      <c r="K576" s="246">
        <v>0</v>
      </c>
      <c r="L576" s="246">
        <v>0</v>
      </c>
      <c r="M576" s="246">
        <v>0</v>
      </c>
      <c r="N576" s="245">
        <v>0</v>
      </c>
      <c r="O576" s="246">
        <v>0</v>
      </c>
      <c r="P576" s="246">
        <v>0</v>
      </c>
      <c r="Q576" s="246">
        <v>0</v>
      </c>
      <c r="R576" s="246">
        <v>0</v>
      </c>
      <c r="S576" s="246">
        <v>0</v>
      </c>
      <c r="T576" s="246">
        <v>0</v>
      </c>
      <c r="U576" s="246">
        <v>0</v>
      </c>
      <c r="V576" s="246">
        <v>0</v>
      </c>
      <c r="W576" s="246">
        <v>0</v>
      </c>
      <c r="X576" s="246">
        <v>0</v>
      </c>
      <c r="Y576" s="246">
        <v>0</v>
      </c>
      <c r="Z576" s="246">
        <v>0</v>
      </c>
      <c r="AA576" s="245">
        <v>0</v>
      </c>
      <c r="AB576" s="246">
        <v>0</v>
      </c>
      <c r="AC576" s="246">
        <v>0</v>
      </c>
      <c r="AD576" s="246">
        <v>0</v>
      </c>
      <c r="AE576" s="246">
        <v>0</v>
      </c>
      <c r="AF576" s="246">
        <v>0</v>
      </c>
      <c r="AG576" s="246">
        <v>0</v>
      </c>
      <c r="AH576" s="246">
        <v>0</v>
      </c>
      <c r="AI576" s="246">
        <v>0</v>
      </c>
      <c r="AJ576" s="246">
        <v>0</v>
      </c>
      <c r="AK576" s="246">
        <v>0</v>
      </c>
      <c r="AL576" s="246">
        <v>0</v>
      </c>
      <c r="AM576" s="246">
        <v>0</v>
      </c>
      <c r="AN576" s="245">
        <v>0</v>
      </c>
      <c r="AO576" s="246">
        <v>0</v>
      </c>
      <c r="AP576" s="246">
        <v>0</v>
      </c>
      <c r="AQ576" s="246">
        <v>0</v>
      </c>
      <c r="AR576" s="246">
        <v>0</v>
      </c>
      <c r="AS576" s="246">
        <v>0</v>
      </c>
      <c r="AT576" s="246">
        <v>0</v>
      </c>
      <c r="AU576" s="246">
        <v>0</v>
      </c>
      <c r="AV576" s="246">
        <v>0</v>
      </c>
      <c r="AW576" s="246">
        <v>0</v>
      </c>
      <c r="AX576" s="246">
        <v>0</v>
      </c>
      <c r="AY576" s="246">
        <v>0</v>
      </c>
      <c r="AZ576" s="246">
        <v>0</v>
      </c>
      <c r="BA576" s="245">
        <v>0</v>
      </c>
    </row>
    <row r="577" spans="1:53" ht="15">
      <c r="A577" s="253" t="s">
        <v>2225</v>
      </c>
      <c r="B577" s="246">
        <v>0</v>
      </c>
      <c r="C577" s="246">
        <v>0</v>
      </c>
      <c r="D577" s="246">
        <v>0</v>
      </c>
      <c r="E577" s="246">
        <v>0</v>
      </c>
      <c r="F577" s="246">
        <v>0</v>
      </c>
      <c r="G577" s="246">
        <v>0</v>
      </c>
      <c r="H577" s="246">
        <v>0</v>
      </c>
      <c r="I577" s="246">
        <v>0</v>
      </c>
      <c r="J577" s="246">
        <v>0</v>
      </c>
      <c r="K577" s="246">
        <v>0</v>
      </c>
      <c r="L577" s="246">
        <v>0</v>
      </c>
      <c r="M577" s="246">
        <v>0</v>
      </c>
      <c r="N577" s="245">
        <v>0</v>
      </c>
      <c r="O577" s="246">
        <v>0</v>
      </c>
      <c r="P577" s="246">
        <v>0</v>
      </c>
      <c r="Q577" s="246">
        <v>0</v>
      </c>
      <c r="R577" s="246">
        <v>0</v>
      </c>
      <c r="S577" s="246">
        <v>0</v>
      </c>
      <c r="T577" s="246">
        <v>0</v>
      </c>
      <c r="U577" s="246">
        <v>0</v>
      </c>
      <c r="V577" s="246">
        <v>0</v>
      </c>
      <c r="W577" s="246">
        <v>0</v>
      </c>
      <c r="X577" s="246">
        <v>0</v>
      </c>
      <c r="Y577" s="246">
        <v>0</v>
      </c>
      <c r="Z577" s="246">
        <v>0</v>
      </c>
      <c r="AA577" s="245">
        <v>0</v>
      </c>
      <c r="AB577" s="246">
        <v>0</v>
      </c>
      <c r="AC577" s="246">
        <v>0</v>
      </c>
      <c r="AD577" s="246">
        <v>0</v>
      </c>
      <c r="AE577" s="246">
        <v>0</v>
      </c>
      <c r="AF577" s="246">
        <v>0</v>
      </c>
      <c r="AG577" s="246">
        <v>0</v>
      </c>
      <c r="AH577" s="246">
        <v>0</v>
      </c>
      <c r="AI577" s="246">
        <v>0</v>
      </c>
      <c r="AJ577" s="246">
        <v>0</v>
      </c>
      <c r="AK577" s="246">
        <v>0</v>
      </c>
      <c r="AL577" s="246">
        <v>0</v>
      </c>
      <c r="AM577" s="246">
        <v>0</v>
      </c>
      <c r="AN577" s="245">
        <v>0</v>
      </c>
      <c r="AO577" s="246">
        <v>0</v>
      </c>
      <c r="AP577" s="246">
        <v>0</v>
      </c>
      <c r="AQ577" s="246">
        <v>0</v>
      </c>
      <c r="AR577" s="246">
        <v>0</v>
      </c>
      <c r="AS577" s="246">
        <v>0</v>
      </c>
      <c r="AT577" s="246">
        <v>0</v>
      </c>
      <c r="AU577" s="246">
        <v>0</v>
      </c>
      <c r="AV577" s="246">
        <v>0</v>
      </c>
      <c r="AW577" s="246">
        <v>0</v>
      </c>
      <c r="AX577" s="246">
        <v>0</v>
      </c>
      <c r="AY577" s="246">
        <v>0</v>
      </c>
      <c r="AZ577" s="246">
        <v>0</v>
      </c>
      <c r="BA577" s="245">
        <v>0</v>
      </c>
    </row>
    <row r="578" spans="1:53" ht="15">
      <c r="A578" s="253" t="s">
        <v>2226</v>
      </c>
      <c r="B578" s="246">
        <v>0</v>
      </c>
      <c r="C578" s="246">
        <v>0</v>
      </c>
      <c r="D578" s="246">
        <v>0</v>
      </c>
      <c r="E578" s="246">
        <v>0</v>
      </c>
      <c r="F578" s="246">
        <v>0</v>
      </c>
      <c r="G578" s="246">
        <v>0</v>
      </c>
      <c r="H578" s="246">
        <v>0</v>
      </c>
      <c r="I578" s="246">
        <v>0</v>
      </c>
      <c r="J578" s="246">
        <v>0</v>
      </c>
      <c r="K578" s="246">
        <v>0</v>
      </c>
      <c r="L578" s="246">
        <v>0</v>
      </c>
      <c r="M578" s="246">
        <v>0</v>
      </c>
      <c r="N578" s="245">
        <v>0</v>
      </c>
      <c r="O578" s="246">
        <v>0</v>
      </c>
      <c r="P578" s="246">
        <v>0</v>
      </c>
      <c r="Q578" s="246">
        <v>0</v>
      </c>
      <c r="R578" s="246">
        <v>0</v>
      </c>
      <c r="S578" s="246">
        <v>0</v>
      </c>
      <c r="T578" s="246">
        <v>0</v>
      </c>
      <c r="U578" s="246">
        <v>0</v>
      </c>
      <c r="V578" s="246">
        <v>0</v>
      </c>
      <c r="W578" s="246">
        <v>0</v>
      </c>
      <c r="X578" s="246">
        <v>0</v>
      </c>
      <c r="Y578" s="246">
        <v>0</v>
      </c>
      <c r="Z578" s="246">
        <v>0</v>
      </c>
      <c r="AA578" s="245">
        <v>0</v>
      </c>
      <c r="AB578" s="246">
        <v>0</v>
      </c>
      <c r="AC578" s="246">
        <v>0</v>
      </c>
      <c r="AD578" s="246">
        <v>0</v>
      </c>
      <c r="AE578" s="246">
        <v>0</v>
      </c>
      <c r="AF578" s="246">
        <v>0</v>
      </c>
      <c r="AG578" s="246">
        <v>0</v>
      </c>
      <c r="AH578" s="246">
        <v>0</v>
      </c>
      <c r="AI578" s="246">
        <v>0</v>
      </c>
      <c r="AJ578" s="246">
        <v>0</v>
      </c>
      <c r="AK578" s="246">
        <v>0</v>
      </c>
      <c r="AL578" s="246">
        <v>0</v>
      </c>
      <c r="AM578" s="246">
        <v>0</v>
      </c>
      <c r="AN578" s="245">
        <v>0</v>
      </c>
      <c r="AO578" s="246">
        <v>0</v>
      </c>
      <c r="AP578" s="246">
        <v>0</v>
      </c>
      <c r="AQ578" s="246">
        <v>0</v>
      </c>
      <c r="AR578" s="246">
        <v>0</v>
      </c>
      <c r="AS578" s="246">
        <v>0</v>
      </c>
      <c r="AT578" s="246">
        <v>0</v>
      </c>
      <c r="AU578" s="246">
        <v>0</v>
      </c>
      <c r="AV578" s="246">
        <v>0</v>
      </c>
      <c r="AW578" s="246">
        <v>0</v>
      </c>
      <c r="AX578" s="246">
        <v>0</v>
      </c>
      <c r="AY578" s="246">
        <v>0</v>
      </c>
      <c r="AZ578" s="246">
        <v>0</v>
      </c>
      <c r="BA578" s="245">
        <v>0</v>
      </c>
    </row>
    <row r="579" spans="1:53" ht="15">
      <c r="A579" s="253" t="s">
        <v>2227</v>
      </c>
      <c r="B579" s="246">
        <v>0</v>
      </c>
      <c r="C579" s="246">
        <v>0</v>
      </c>
      <c r="D579" s="246">
        <v>0</v>
      </c>
      <c r="E579" s="246">
        <v>0</v>
      </c>
      <c r="F579" s="246">
        <v>0</v>
      </c>
      <c r="G579" s="246">
        <v>0</v>
      </c>
      <c r="H579" s="246">
        <v>0</v>
      </c>
      <c r="I579" s="246">
        <v>0</v>
      </c>
      <c r="J579" s="246">
        <v>0</v>
      </c>
      <c r="K579" s="246">
        <v>0</v>
      </c>
      <c r="L579" s="246">
        <v>0</v>
      </c>
      <c r="M579" s="246">
        <v>0</v>
      </c>
      <c r="N579" s="245">
        <v>0</v>
      </c>
      <c r="O579" s="246">
        <v>0</v>
      </c>
      <c r="P579" s="246">
        <v>0</v>
      </c>
      <c r="Q579" s="246">
        <v>0</v>
      </c>
      <c r="R579" s="246">
        <v>0</v>
      </c>
      <c r="S579" s="246">
        <v>0</v>
      </c>
      <c r="T579" s="246">
        <v>0</v>
      </c>
      <c r="U579" s="246">
        <v>0</v>
      </c>
      <c r="V579" s="246">
        <v>0</v>
      </c>
      <c r="W579" s="246">
        <v>0</v>
      </c>
      <c r="X579" s="246">
        <v>0</v>
      </c>
      <c r="Y579" s="246">
        <v>0</v>
      </c>
      <c r="Z579" s="246">
        <v>0</v>
      </c>
      <c r="AA579" s="245">
        <v>0</v>
      </c>
      <c r="AB579" s="246">
        <v>0</v>
      </c>
      <c r="AC579" s="246">
        <v>0</v>
      </c>
      <c r="AD579" s="246">
        <v>0</v>
      </c>
      <c r="AE579" s="246">
        <v>0</v>
      </c>
      <c r="AF579" s="246">
        <v>0</v>
      </c>
      <c r="AG579" s="246">
        <v>0</v>
      </c>
      <c r="AH579" s="246">
        <v>0</v>
      </c>
      <c r="AI579" s="246">
        <v>0</v>
      </c>
      <c r="AJ579" s="246">
        <v>0</v>
      </c>
      <c r="AK579" s="246">
        <v>0</v>
      </c>
      <c r="AL579" s="246">
        <v>0</v>
      </c>
      <c r="AM579" s="246">
        <v>0</v>
      </c>
      <c r="AN579" s="245">
        <v>0</v>
      </c>
      <c r="AO579" s="246">
        <v>0</v>
      </c>
      <c r="AP579" s="246">
        <v>0</v>
      </c>
      <c r="AQ579" s="246">
        <v>0</v>
      </c>
      <c r="AR579" s="246">
        <v>0</v>
      </c>
      <c r="AS579" s="246">
        <v>0</v>
      </c>
      <c r="AT579" s="246">
        <v>0</v>
      </c>
      <c r="AU579" s="246">
        <v>0</v>
      </c>
      <c r="AV579" s="246">
        <v>0</v>
      </c>
      <c r="AW579" s="246">
        <v>0</v>
      </c>
      <c r="AX579" s="246">
        <v>0</v>
      </c>
      <c r="AY579" s="246">
        <v>0</v>
      </c>
      <c r="AZ579" s="246">
        <v>0</v>
      </c>
      <c r="BA579" s="245">
        <v>0</v>
      </c>
    </row>
    <row r="580" spans="1:53" ht="15">
      <c r="A580" s="253" t="s">
        <v>2228</v>
      </c>
      <c r="B580" s="246">
        <v>0</v>
      </c>
      <c r="C580" s="246">
        <v>0</v>
      </c>
      <c r="D580" s="246">
        <v>0</v>
      </c>
      <c r="E580" s="246">
        <v>0</v>
      </c>
      <c r="F580" s="246">
        <v>0</v>
      </c>
      <c r="G580" s="246">
        <v>0</v>
      </c>
      <c r="H580" s="246">
        <v>0</v>
      </c>
      <c r="I580" s="246">
        <v>0</v>
      </c>
      <c r="J580" s="246">
        <v>0</v>
      </c>
      <c r="K580" s="246">
        <v>0</v>
      </c>
      <c r="L580" s="246">
        <v>0</v>
      </c>
      <c r="M580" s="246">
        <v>0</v>
      </c>
      <c r="N580" s="245">
        <v>0</v>
      </c>
      <c r="O580" s="246">
        <v>153975.88619012854</v>
      </c>
      <c r="P580" s="246">
        <v>145942.1322789072</v>
      </c>
      <c r="Q580" s="246">
        <v>152087.16393456594</v>
      </c>
      <c r="R580" s="246">
        <v>153994.87466610261</v>
      </c>
      <c r="S580" s="246">
        <v>142236.4110454265</v>
      </c>
      <c r="T580" s="246">
        <v>147564.00402444767</v>
      </c>
      <c r="U580" s="246">
        <v>149767.38140700178</v>
      </c>
      <c r="V580" s="246">
        <v>164029.88627774533</v>
      </c>
      <c r="W580" s="246">
        <v>148492.61507886375</v>
      </c>
      <c r="X580" s="246">
        <v>165063.45767302701</v>
      </c>
      <c r="Y580" s="246">
        <v>142378.53857790027</v>
      </c>
      <c r="Z580" s="246">
        <v>147298.57722551472</v>
      </c>
      <c r="AA580" s="245">
        <v>1812830.9283796311</v>
      </c>
      <c r="AB580" s="246">
        <v>0</v>
      </c>
      <c r="AC580" s="246">
        <v>0</v>
      </c>
      <c r="AD580" s="246">
        <v>0</v>
      </c>
      <c r="AE580" s="246">
        <v>0</v>
      </c>
      <c r="AF580" s="246">
        <v>0</v>
      </c>
      <c r="AG580" s="246">
        <v>0</v>
      </c>
      <c r="AH580" s="246">
        <v>0</v>
      </c>
      <c r="AI580" s="246">
        <v>0</v>
      </c>
      <c r="AJ580" s="246">
        <v>0</v>
      </c>
      <c r="AK580" s="246">
        <v>0</v>
      </c>
      <c r="AL580" s="246">
        <v>0</v>
      </c>
      <c r="AM580" s="246">
        <v>0</v>
      </c>
      <c r="AN580" s="245">
        <v>0</v>
      </c>
      <c r="AO580" s="246">
        <v>0</v>
      </c>
      <c r="AP580" s="246">
        <v>0</v>
      </c>
      <c r="AQ580" s="246">
        <v>0</v>
      </c>
      <c r="AR580" s="246">
        <v>0</v>
      </c>
      <c r="AS580" s="246">
        <v>0</v>
      </c>
      <c r="AT580" s="246">
        <v>0</v>
      </c>
      <c r="AU580" s="246">
        <v>0</v>
      </c>
      <c r="AV580" s="246">
        <v>0</v>
      </c>
      <c r="AW580" s="246">
        <v>0</v>
      </c>
      <c r="AX580" s="246">
        <v>0</v>
      </c>
      <c r="AY580" s="246">
        <v>0</v>
      </c>
      <c r="AZ580" s="246">
        <v>0</v>
      </c>
      <c r="BA580" s="245">
        <v>0</v>
      </c>
    </row>
    <row r="581" spans="1:53" ht="15">
      <c r="A581" s="253" t="s">
        <v>2229</v>
      </c>
      <c r="B581" s="246">
        <v>0</v>
      </c>
      <c r="C581" s="246">
        <v>0</v>
      </c>
      <c r="D581" s="246">
        <v>0</v>
      </c>
      <c r="E581" s="246">
        <v>0</v>
      </c>
      <c r="F581" s="246">
        <v>0</v>
      </c>
      <c r="G581" s="246">
        <v>0</v>
      </c>
      <c r="H581" s="246">
        <v>0</v>
      </c>
      <c r="I581" s="246">
        <v>0</v>
      </c>
      <c r="J581" s="246">
        <v>0</v>
      </c>
      <c r="K581" s="246">
        <v>0</v>
      </c>
      <c r="L581" s="246">
        <v>0</v>
      </c>
      <c r="M581" s="246">
        <v>0</v>
      </c>
      <c r="N581" s="245">
        <v>0</v>
      </c>
      <c r="O581" s="246">
        <v>0</v>
      </c>
      <c r="P581" s="246">
        <v>0</v>
      </c>
      <c r="Q581" s="246">
        <v>0</v>
      </c>
      <c r="R581" s="246">
        <v>0</v>
      </c>
      <c r="S581" s="246">
        <v>0</v>
      </c>
      <c r="T581" s="246">
        <v>0</v>
      </c>
      <c r="U581" s="246">
        <v>0</v>
      </c>
      <c r="V581" s="246">
        <v>0</v>
      </c>
      <c r="W581" s="246">
        <v>0</v>
      </c>
      <c r="X581" s="246">
        <v>0</v>
      </c>
      <c r="Y581" s="246">
        <v>0</v>
      </c>
      <c r="Z581" s="246">
        <v>0</v>
      </c>
      <c r="AA581" s="245">
        <v>0</v>
      </c>
      <c r="AB581" s="246">
        <v>0</v>
      </c>
      <c r="AC581" s="246">
        <v>0</v>
      </c>
      <c r="AD581" s="246">
        <v>0</v>
      </c>
      <c r="AE581" s="246">
        <v>0</v>
      </c>
      <c r="AF581" s="246">
        <v>0</v>
      </c>
      <c r="AG581" s="246">
        <v>0</v>
      </c>
      <c r="AH581" s="246">
        <v>0</v>
      </c>
      <c r="AI581" s="246">
        <v>0</v>
      </c>
      <c r="AJ581" s="246">
        <v>0</v>
      </c>
      <c r="AK581" s="246">
        <v>0</v>
      </c>
      <c r="AL581" s="246">
        <v>0</v>
      </c>
      <c r="AM581" s="246">
        <v>0</v>
      </c>
      <c r="AN581" s="245">
        <v>0</v>
      </c>
      <c r="AO581" s="246">
        <v>0</v>
      </c>
      <c r="AP581" s="246">
        <v>0</v>
      </c>
      <c r="AQ581" s="246">
        <v>0</v>
      </c>
      <c r="AR581" s="246">
        <v>0</v>
      </c>
      <c r="AS581" s="246">
        <v>0</v>
      </c>
      <c r="AT581" s="246">
        <v>0</v>
      </c>
      <c r="AU581" s="246">
        <v>0</v>
      </c>
      <c r="AV581" s="246">
        <v>0</v>
      </c>
      <c r="AW581" s="246">
        <v>0</v>
      </c>
      <c r="AX581" s="246">
        <v>0</v>
      </c>
      <c r="AY581" s="246">
        <v>0</v>
      </c>
      <c r="AZ581" s="246">
        <v>0</v>
      </c>
      <c r="BA581" s="245">
        <v>0</v>
      </c>
    </row>
    <row r="582" spans="1:53" ht="15">
      <c r="A582" s="253" t="s">
        <v>2230</v>
      </c>
      <c r="B582" s="246">
        <v>0</v>
      </c>
      <c r="C582" s="246">
        <v>0</v>
      </c>
      <c r="D582" s="246">
        <v>0</v>
      </c>
      <c r="E582" s="246">
        <v>0</v>
      </c>
      <c r="F582" s="246">
        <v>0</v>
      </c>
      <c r="G582" s="246">
        <v>0</v>
      </c>
      <c r="H582" s="246">
        <v>0</v>
      </c>
      <c r="I582" s="246">
        <v>0</v>
      </c>
      <c r="J582" s="246">
        <v>0</v>
      </c>
      <c r="K582" s="246">
        <v>0</v>
      </c>
      <c r="L582" s="246">
        <v>0</v>
      </c>
      <c r="M582" s="246">
        <v>0</v>
      </c>
      <c r="N582" s="245">
        <v>0</v>
      </c>
      <c r="O582" s="246">
        <v>47055.67447220684</v>
      </c>
      <c r="P582" s="246">
        <v>41920.077597829229</v>
      </c>
      <c r="Q582" s="246">
        <v>46261.487172131092</v>
      </c>
      <c r="R582" s="246">
        <v>47605.743084057438</v>
      </c>
      <c r="S582" s="246">
        <v>41358.150195902861</v>
      </c>
      <c r="T582" s="246">
        <v>42050.608812829225</v>
      </c>
      <c r="U582" s="246">
        <v>44257.360689755587</v>
      </c>
      <c r="V582" s="246">
        <v>46887.935529755603</v>
      </c>
      <c r="W582" s="246">
        <v>41810.85419782922</v>
      </c>
      <c r="X582" s="246">
        <v>45382.24847168196</v>
      </c>
      <c r="Y582" s="246">
        <v>41717.825808354122</v>
      </c>
      <c r="Z582" s="246">
        <v>44158.038009755597</v>
      </c>
      <c r="AA582" s="245">
        <v>530466.00404208875</v>
      </c>
      <c r="AB582" s="246">
        <v>0</v>
      </c>
      <c r="AC582" s="246">
        <v>0</v>
      </c>
      <c r="AD582" s="246">
        <v>0</v>
      </c>
      <c r="AE582" s="246">
        <v>0</v>
      </c>
      <c r="AF582" s="246">
        <v>0</v>
      </c>
      <c r="AG582" s="246">
        <v>0</v>
      </c>
      <c r="AH582" s="246">
        <v>0</v>
      </c>
      <c r="AI582" s="246">
        <v>0</v>
      </c>
      <c r="AJ582" s="246">
        <v>0</v>
      </c>
      <c r="AK582" s="246">
        <v>0</v>
      </c>
      <c r="AL582" s="246">
        <v>0</v>
      </c>
      <c r="AM582" s="246">
        <v>0</v>
      </c>
      <c r="AN582" s="245">
        <v>0</v>
      </c>
      <c r="AO582" s="246">
        <v>0</v>
      </c>
      <c r="AP582" s="246">
        <v>0</v>
      </c>
      <c r="AQ582" s="246">
        <v>0</v>
      </c>
      <c r="AR582" s="246">
        <v>0</v>
      </c>
      <c r="AS582" s="246">
        <v>0</v>
      </c>
      <c r="AT582" s="246">
        <v>0</v>
      </c>
      <c r="AU582" s="246">
        <v>0</v>
      </c>
      <c r="AV582" s="246">
        <v>0</v>
      </c>
      <c r="AW582" s="246">
        <v>0</v>
      </c>
      <c r="AX582" s="246">
        <v>0</v>
      </c>
      <c r="AY582" s="246">
        <v>0</v>
      </c>
      <c r="AZ582" s="246">
        <v>0</v>
      </c>
      <c r="BA582" s="245">
        <v>0</v>
      </c>
    </row>
    <row r="583" spans="1:53" ht="15">
      <c r="A583" s="252" t="s">
        <v>2231</v>
      </c>
      <c r="B583" s="249">
        <v>1517665.2441969793</v>
      </c>
      <c r="C583" s="249">
        <v>1401463.0043679161</v>
      </c>
      <c r="D583" s="249">
        <v>1515022.5805781863</v>
      </c>
      <c r="E583" s="249">
        <v>1560196.7272392421</v>
      </c>
      <c r="F583" s="249">
        <v>1388080.5417439996</v>
      </c>
      <c r="G583" s="249">
        <v>1603357.2238948576</v>
      </c>
      <c r="H583" s="249">
        <v>1570533.4823317886</v>
      </c>
      <c r="I583" s="249">
        <v>1676391.1691718583</v>
      </c>
      <c r="J583" s="249">
        <v>1400409.0631189316</v>
      </c>
      <c r="K583" s="249">
        <v>1706999.9349993456</v>
      </c>
      <c r="L583" s="249">
        <v>1248540.7167486034</v>
      </c>
      <c r="M583" s="249">
        <v>1480352.992489645</v>
      </c>
      <c r="N583" s="248">
        <v>18069012.680881351</v>
      </c>
      <c r="O583" s="249">
        <v>-1272268.9091313628</v>
      </c>
      <c r="P583" s="249">
        <v>-1223136.8056544894</v>
      </c>
      <c r="Q583" s="249">
        <v>-1368326.882255509</v>
      </c>
      <c r="R583" s="249">
        <v>-1325596.4838995337</v>
      </c>
      <c r="S583" s="249">
        <v>-1254491.7069726195</v>
      </c>
      <c r="T583" s="249">
        <v>-1477425.2742625494</v>
      </c>
      <c r="U583" s="249">
        <v>-1425956.2442482028</v>
      </c>
      <c r="V583" s="249">
        <v>-1398658.271391599</v>
      </c>
      <c r="W583" s="249">
        <v>-1395906.8332702117</v>
      </c>
      <c r="X583" s="249">
        <v>-1362238.8279819344</v>
      </c>
      <c r="Y583" s="249">
        <v>-1265428.221078095</v>
      </c>
      <c r="Z583" s="249">
        <v>-1388755.9402842545</v>
      </c>
      <c r="AA583" s="248">
        <v>-16158190.400430366</v>
      </c>
      <c r="AB583" s="249">
        <v>-13482094.76497912</v>
      </c>
      <c r="AC583" s="249">
        <v>-11933457.736735079</v>
      </c>
      <c r="AD583" s="249">
        <v>-12519036.357449993</v>
      </c>
      <c r="AE583" s="249">
        <v>-13469108.295214808</v>
      </c>
      <c r="AF583" s="249">
        <v>-11346760.414077675</v>
      </c>
      <c r="AG583" s="249">
        <v>-13445925.773434699</v>
      </c>
      <c r="AH583" s="249">
        <v>-12996391.097476617</v>
      </c>
      <c r="AI583" s="249">
        <v>-15685390.524881953</v>
      </c>
      <c r="AJ583" s="249">
        <v>-10155861.578798318</v>
      </c>
      <c r="AK583" s="249">
        <v>-16180217.783404186</v>
      </c>
      <c r="AL583" s="249">
        <v>-8481781.2751550134</v>
      </c>
      <c r="AM583" s="249">
        <v>-11994871.618549591</v>
      </c>
      <c r="AN583" s="248">
        <v>-151690897.22015703</v>
      </c>
      <c r="AO583" s="249">
        <v>-5352607.2430952825</v>
      </c>
      <c r="AP583" s="249">
        <v>-4998259.6935655866</v>
      </c>
      <c r="AQ583" s="249">
        <v>-5311440.1103031812</v>
      </c>
      <c r="AR583" s="249">
        <v>-5693373.2221840955</v>
      </c>
      <c r="AS583" s="249">
        <v>-5023962.0125183407</v>
      </c>
      <c r="AT583" s="249">
        <v>-5145610.851964524</v>
      </c>
      <c r="AU583" s="249">
        <v>-5343593.0523461504</v>
      </c>
      <c r="AV583" s="249">
        <v>-5304961.0826029507</v>
      </c>
      <c r="AW583" s="249">
        <v>-5009285.8825295838</v>
      </c>
      <c r="AX583" s="249">
        <v>-5781314.1349495407</v>
      </c>
      <c r="AY583" s="249">
        <v>-4779039.6481584804</v>
      </c>
      <c r="AZ583" s="249">
        <v>-4899842.142411476</v>
      </c>
      <c r="BA583" s="248">
        <v>-62643289.076629199</v>
      </c>
    </row>
    <row r="584" spans="1:53" ht="15">
      <c r="A584" s="251" t="s">
        <v>2232</v>
      </c>
      <c r="B584" s="249">
        <v>1517665.2441969793</v>
      </c>
      <c r="C584" s="249">
        <v>1401463.0043679161</v>
      </c>
      <c r="D584" s="249">
        <v>1515022.5805781863</v>
      </c>
      <c r="E584" s="249">
        <v>1560196.7272392421</v>
      </c>
      <c r="F584" s="249">
        <v>1388080.5417439996</v>
      </c>
      <c r="G584" s="249">
        <v>1603357.2238948576</v>
      </c>
      <c r="H584" s="249">
        <v>1570533.4823317886</v>
      </c>
      <c r="I584" s="249">
        <v>1676391.1691718583</v>
      </c>
      <c r="J584" s="249">
        <v>1400409.0631189316</v>
      </c>
      <c r="K584" s="249">
        <v>1706999.9349993456</v>
      </c>
      <c r="L584" s="249">
        <v>1248540.7167486034</v>
      </c>
      <c r="M584" s="249">
        <v>1480352.992489645</v>
      </c>
      <c r="N584" s="248">
        <v>18069012.680881351</v>
      </c>
      <c r="O584" s="249">
        <v>-1272268.9091313628</v>
      </c>
      <c r="P584" s="249">
        <v>-1223136.8056544894</v>
      </c>
      <c r="Q584" s="249">
        <v>-1368326.882255509</v>
      </c>
      <c r="R584" s="249">
        <v>-1325596.4838995337</v>
      </c>
      <c r="S584" s="249">
        <v>-1254491.7069726195</v>
      </c>
      <c r="T584" s="249">
        <v>-1477425.2742625494</v>
      </c>
      <c r="U584" s="249">
        <v>-1425956.2442482028</v>
      </c>
      <c r="V584" s="249">
        <v>-1398658.271391599</v>
      </c>
      <c r="W584" s="249">
        <v>-1395906.8332702117</v>
      </c>
      <c r="X584" s="249">
        <v>-1362238.8279819344</v>
      </c>
      <c r="Y584" s="249">
        <v>-1265428.221078095</v>
      </c>
      <c r="Z584" s="249">
        <v>-1388755.9402842545</v>
      </c>
      <c r="AA584" s="248">
        <v>-16158190.400430366</v>
      </c>
      <c r="AB584" s="249">
        <v>-13482094.76497912</v>
      </c>
      <c r="AC584" s="249">
        <v>-11933457.736735079</v>
      </c>
      <c r="AD584" s="249">
        <v>-12519036.357449993</v>
      </c>
      <c r="AE584" s="249">
        <v>-13469108.295214808</v>
      </c>
      <c r="AF584" s="249">
        <v>-11346760.414077675</v>
      </c>
      <c r="AG584" s="249">
        <v>-13445925.773434699</v>
      </c>
      <c r="AH584" s="249">
        <v>-12996391.097476617</v>
      </c>
      <c r="AI584" s="249">
        <v>-15685390.524881953</v>
      </c>
      <c r="AJ584" s="249">
        <v>-10155861.578798318</v>
      </c>
      <c r="AK584" s="249">
        <v>-16180217.783404186</v>
      </c>
      <c r="AL584" s="249">
        <v>-8481781.2751550134</v>
      </c>
      <c r="AM584" s="249">
        <v>-11994871.618549591</v>
      </c>
      <c r="AN584" s="248">
        <v>-151690897.22015703</v>
      </c>
      <c r="AO584" s="249">
        <v>-5352607.2430952825</v>
      </c>
      <c r="AP584" s="249">
        <v>-4998259.6935655866</v>
      </c>
      <c r="AQ584" s="249">
        <v>-5311440.1103031812</v>
      </c>
      <c r="AR584" s="249">
        <v>-5693373.2221840955</v>
      </c>
      <c r="AS584" s="249">
        <v>-5023962.0125183407</v>
      </c>
      <c r="AT584" s="249">
        <v>-5145610.851964524</v>
      </c>
      <c r="AU584" s="249">
        <v>-5343593.0523461504</v>
      </c>
      <c r="AV584" s="249">
        <v>-5304961.0826029507</v>
      </c>
      <c r="AW584" s="249">
        <v>-5009285.8825295838</v>
      </c>
      <c r="AX584" s="249">
        <v>-5781314.1349495407</v>
      </c>
      <c r="AY584" s="249">
        <v>-4779039.6481584804</v>
      </c>
      <c r="AZ584" s="249">
        <v>-4899842.142411476</v>
      </c>
      <c r="BA584" s="248">
        <v>-62643289.076629199</v>
      </c>
    </row>
    <row r="585" spans="1:53" ht="15">
      <c r="A585" s="250" t="s">
        <v>338</v>
      </c>
      <c r="B585" s="249">
        <v>2922584.4318631291</v>
      </c>
      <c r="C585" s="249">
        <v>2867316.2864273642</v>
      </c>
      <c r="D585" s="249">
        <v>3108414.0764243132</v>
      </c>
      <c r="E585" s="249">
        <v>3054471.9322641925</v>
      </c>
      <c r="F585" s="249">
        <v>2746660.5085262507</v>
      </c>
      <c r="G585" s="249">
        <v>3001530.2295090519</v>
      </c>
      <c r="H585" s="249">
        <v>2969498.0632831147</v>
      </c>
      <c r="I585" s="249">
        <v>3134074.615921827</v>
      </c>
      <c r="J585" s="249">
        <v>2856125.4426307557</v>
      </c>
      <c r="K585" s="249">
        <v>3165729.5068225642</v>
      </c>
      <c r="L585" s="249">
        <v>2714703.8595999568</v>
      </c>
      <c r="M585" s="249">
        <v>2912310.9269065093</v>
      </c>
      <c r="N585" s="248">
        <v>35453419.880179025</v>
      </c>
      <c r="O585" s="249">
        <v>-5.7480065152049065E-10</v>
      </c>
      <c r="P585" s="249">
        <v>-5.9662852436304092E-10</v>
      </c>
      <c r="Q585" s="249">
        <v>-1.4551915228366852E-10</v>
      </c>
      <c r="R585" s="249">
        <v>-1.1641532182693481E-10</v>
      </c>
      <c r="S585" s="249">
        <v>-1.0913936421275139E-10</v>
      </c>
      <c r="T585" s="249">
        <v>-1.7462298274040222E-10</v>
      </c>
      <c r="U585" s="249">
        <v>-2.3283064365386963E-10</v>
      </c>
      <c r="V585" s="249">
        <v>-6.5483618527650833E-11</v>
      </c>
      <c r="W585" s="249">
        <v>-6.2573235481977463E-10</v>
      </c>
      <c r="X585" s="249">
        <v>-3.5197444958612323E-10</v>
      </c>
      <c r="Y585" s="249">
        <v>-2.9467628337442875E-10</v>
      </c>
      <c r="Z585" s="249">
        <v>1.064108801074326E-10</v>
      </c>
      <c r="AA585" s="248">
        <v>-1.0928488336503506E-8</v>
      </c>
      <c r="AB585" s="249">
        <v>-163815.21328043251</v>
      </c>
      <c r="AC585" s="249">
        <v>-154324.69394977856</v>
      </c>
      <c r="AD585" s="249">
        <v>-190043.63412214557</v>
      </c>
      <c r="AE585" s="249">
        <v>-166303.66403151146</v>
      </c>
      <c r="AF585" s="249">
        <v>-158332.1236699312</v>
      </c>
      <c r="AG585" s="249">
        <v>-185975.23658177163</v>
      </c>
      <c r="AH585" s="249">
        <v>-162238.78654056136</v>
      </c>
      <c r="AI585" s="249">
        <v>-170382.90102135856</v>
      </c>
      <c r="AJ585" s="249">
        <v>-176054.06601903122</v>
      </c>
      <c r="AK585" s="249">
        <v>-167564.47032673378</v>
      </c>
      <c r="AL585" s="249">
        <v>-141453.00372476876</v>
      </c>
      <c r="AM585" s="249">
        <v>-213663.0628004754</v>
      </c>
      <c r="AN585" s="248">
        <v>-2050150.856068477</v>
      </c>
      <c r="AO585" s="249">
        <v>4.3655745685100555E-10</v>
      </c>
      <c r="AP585" s="249">
        <v>-4.6566128730773926E-10</v>
      </c>
      <c r="AQ585" s="249">
        <v>-1.7462298274040222E-10</v>
      </c>
      <c r="AR585" s="249">
        <v>-1.7462298274040222E-10</v>
      </c>
      <c r="AS585" s="249">
        <v>-3.5652192309498787E-10</v>
      </c>
      <c r="AT585" s="249">
        <v>1.1641532182693481E-10</v>
      </c>
      <c r="AU585" s="249">
        <v>0</v>
      </c>
      <c r="AV585" s="249">
        <v>2.9103830456733704E-11</v>
      </c>
      <c r="AW585" s="249">
        <v>3.2014213502407074E-10</v>
      </c>
      <c r="AX585" s="249">
        <v>5.2386894822120667E-10</v>
      </c>
      <c r="AY585" s="249">
        <v>6.4028427004814148E-10</v>
      </c>
      <c r="AZ585" s="249">
        <v>3.4924596548080444E-10</v>
      </c>
      <c r="BA585" s="248">
        <v>4.0745362639427185E-9</v>
      </c>
    </row>
    <row r="586" spans="1:53" ht="15.75" thickBot="1">
      <c r="A586" s="247" t="s">
        <v>2233</v>
      </c>
      <c r="B586" s="246">
        <v>0</v>
      </c>
      <c r="C586" s="246">
        <v>0</v>
      </c>
      <c r="D586" s="246">
        <v>0</v>
      </c>
      <c r="E586" s="246">
        <v>0</v>
      </c>
      <c r="F586" s="246">
        <v>0</v>
      </c>
      <c r="G586" s="246">
        <v>0</v>
      </c>
      <c r="H586" s="246">
        <v>0</v>
      </c>
      <c r="I586" s="246">
        <v>0</v>
      </c>
      <c r="J586" s="246">
        <v>0</v>
      </c>
      <c r="K586" s="246">
        <v>0</v>
      </c>
      <c r="L586" s="246">
        <v>0</v>
      </c>
      <c r="M586" s="246">
        <v>0</v>
      </c>
      <c r="N586" s="245">
        <v>0</v>
      </c>
      <c r="O586" s="246">
        <v>0</v>
      </c>
      <c r="P586" s="246">
        <v>0</v>
      </c>
      <c r="Q586" s="246">
        <v>0</v>
      </c>
      <c r="R586" s="246">
        <v>0</v>
      </c>
      <c r="S586" s="246">
        <v>0</v>
      </c>
      <c r="T586" s="246">
        <v>0</v>
      </c>
      <c r="U586" s="246">
        <v>0</v>
      </c>
      <c r="V586" s="246">
        <v>0</v>
      </c>
      <c r="W586" s="246">
        <v>0</v>
      </c>
      <c r="X586" s="246">
        <v>0</v>
      </c>
      <c r="Y586" s="246">
        <v>0</v>
      </c>
      <c r="Z586" s="246">
        <v>0</v>
      </c>
      <c r="AA586" s="245">
        <v>0</v>
      </c>
      <c r="AB586" s="246">
        <v>0</v>
      </c>
      <c r="AC586" s="246">
        <v>0</v>
      </c>
      <c r="AD586" s="246">
        <v>0</v>
      </c>
      <c r="AE586" s="246">
        <v>0</v>
      </c>
      <c r="AF586" s="246">
        <v>0</v>
      </c>
      <c r="AG586" s="246">
        <v>0</v>
      </c>
      <c r="AH586" s="246">
        <v>0</v>
      </c>
      <c r="AI586" s="246">
        <v>0</v>
      </c>
      <c r="AJ586" s="246">
        <v>0</v>
      </c>
      <c r="AK586" s="246">
        <v>0</v>
      </c>
      <c r="AL586" s="246">
        <v>0</v>
      </c>
      <c r="AM586" s="246">
        <v>0</v>
      </c>
      <c r="AN586" s="245">
        <v>0</v>
      </c>
      <c r="AO586" s="246">
        <v>0</v>
      </c>
      <c r="AP586" s="246">
        <v>0</v>
      </c>
      <c r="AQ586" s="246">
        <v>0</v>
      </c>
      <c r="AR586" s="246">
        <v>0</v>
      </c>
      <c r="AS586" s="246">
        <v>0</v>
      </c>
      <c r="AT586" s="246">
        <v>0</v>
      </c>
      <c r="AU586" s="246">
        <v>0</v>
      </c>
      <c r="AV586" s="246">
        <v>0</v>
      </c>
      <c r="AW586" s="246">
        <v>0</v>
      </c>
      <c r="AX586" s="246">
        <v>0</v>
      </c>
      <c r="AY586" s="246">
        <v>0</v>
      </c>
      <c r="AZ586" s="246">
        <v>0</v>
      </c>
      <c r="BA586" s="245">
        <v>0</v>
      </c>
    </row>
    <row r="587" spans="1:53" ht="16.5" thickTop="1" thickBot="1">
      <c r="A587" s="244" t="s">
        <v>2234</v>
      </c>
      <c r="B587" s="243">
        <v>2922584.4318631291</v>
      </c>
      <c r="C587" s="243">
        <v>2867316.2864273642</v>
      </c>
      <c r="D587" s="243">
        <v>3108414.0764243132</v>
      </c>
      <c r="E587" s="243">
        <v>3054471.9322641925</v>
      </c>
      <c r="F587" s="243">
        <v>2746660.5085262507</v>
      </c>
      <c r="G587" s="243">
        <v>3001530.2295090519</v>
      </c>
      <c r="H587" s="243">
        <v>2969498.0632831147</v>
      </c>
      <c r="I587" s="243">
        <v>3134074.615921827</v>
      </c>
      <c r="J587" s="243">
        <v>2856125.4426307557</v>
      </c>
      <c r="K587" s="243">
        <v>3165729.5068225642</v>
      </c>
      <c r="L587" s="243">
        <v>2714703.8595999568</v>
      </c>
      <c r="M587" s="243">
        <v>2912310.9269065093</v>
      </c>
      <c r="N587" s="242">
        <v>35453419.880179025</v>
      </c>
      <c r="O587" s="243">
        <v>-5.7480065152049065E-10</v>
      </c>
      <c r="P587" s="243">
        <v>-5.9662852436304092E-10</v>
      </c>
      <c r="Q587" s="243">
        <v>-1.4551915228366852E-10</v>
      </c>
      <c r="R587" s="243">
        <v>-1.1641532182693481E-10</v>
      </c>
      <c r="S587" s="243">
        <v>-1.0913936421275139E-10</v>
      </c>
      <c r="T587" s="243">
        <v>-1.7462298274040222E-10</v>
      </c>
      <c r="U587" s="243">
        <v>-2.3283064365386963E-10</v>
      </c>
      <c r="V587" s="243">
        <v>-6.5483618527650833E-11</v>
      </c>
      <c r="W587" s="243">
        <v>-6.2573235481977463E-10</v>
      </c>
      <c r="X587" s="243">
        <v>-3.5197444958612323E-10</v>
      </c>
      <c r="Y587" s="243">
        <v>-2.9467628337442875E-10</v>
      </c>
      <c r="Z587" s="243">
        <v>1.064108801074326E-10</v>
      </c>
      <c r="AA587" s="242">
        <v>-1.0928488336503506E-8</v>
      </c>
      <c r="AB587" s="243">
        <v>-163815.21328043251</v>
      </c>
      <c r="AC587" s="243">
        <v>-154324.69394977856</v>
      </c>
      <c r="AD587" s="243">
        <v>-190043.63412214557</v>
      </c>
      <c r="AE587" s="243">
        <v>-166303.66403151146</v>
      </c>
      <c r="AF587" s="243">
        <v>-158332.1236699312</v>
      </c>
      <c r="AG587" s="243">
        <v>-185975.23658177163</v>
      </c>
      <c r="AH587" s="243">
        <v>-162238.78654056136</v>
      </c>
      <c r="AI587" s="243">
        <v>-170382.90102135856</v>
      </c>
      <c r="AJ587" s="243">
        <v>-176054.06601903122</v>
      </c>
      <c r="AK587" s="243">
        <v>-167564.47032673378</v>
      </c>
      <c r="AL587" s="243">
        <v>-141453.00372476876</v>
      </c>
      <c r="AM587" s="243">
        <v>-213663.0628004754</v>
      </c>
      <c r="AN587" s="242">
        <v>-2050150.856068477</v>
      </c>
      <c r="AO587" s="243">
        <v>4.3655745685100555E-10</v>
      </c>
      <c r="AP587" s="243">
        <v>-4.6566128730773926E-10</v>
      </c>
      <c r="AQ587" s="243">
        <v>-1.7462298274040222E-10</v>
      </c>
      <c r="AR587" s="243">
        <v>-1.7462298274040222E-10</v>
      </c>
      <c r="AS587" s="243">
        <v>-3.5652192309498787E-10</v>
      </c>
      <c r="AT587" s="243">
        <v>1.1641532182693481E-10</v>
      </c>
      <c r="AU587" s="243">
        <v>0</v>
      </c>
      <c r="AV587" s="243">
        <v>2.9103830456733704E-11</v>
      </c>
      <c r="AW587" s="243">
        <v>3.2014213502407074E-10</v>
      </c>
      <c r="AX587" s="243">
        <v>5.2386894822120667E-10</v>
      </c>
      <c r="AY587" s="243">
        <v>6.4028427004814148E-10</v>
      </c>
      <c r="AZ587" s="243">
        <v>3.4924596548080444E-10</v>
      </c>
      <c r="BA587" s="242">
        <v>4.0745362639427185E-9</v>
      </c>
    </row>
    <row r="588" spans="1:53" ht="13.5" thickTop="1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D886-79B6-4438-B04F-9130794CBA68}">
  <dimension ref="B1:AD86"/>
  <sheetViews>
    <sheetView workbookViewId="0">
      <selection activeCell="E39" sqref="E39"/>
    </sheetView>
  </sheetViews>
  <sheetFormatPr defaultRowHeight="12.75"/>
  <cols>
    <col min="1" max="1" width="3" customWidth="1"/>
    <col min="2" max="2" width="7.7109375" customWidth="1"/>
    <col min="3" max="3" width="78.7109375" bestFit="1" customWidth="1"/>
    <col min="4" max="4" width="13.85546875" customWidth="1"/>
    <col min="5" max="6" width="12.42578125" customWidth="1"/>
    <col min="7" max="8" width="12.28515625" customWidth="1"/>
    <col min="9" max="9" width="12" bestFit="1" customWidth="1"/>
    <col min="10" max="10" width="12.7109375" customWidth="1"/>
    <col min="11" max="12" width="12.28515625" customWidth="1"/>
    <col min="13" max="13" width="13" bestFit="1" customWidth="1"/>
    <col min="14" max="17" width="12.28515625" customWidth="1"/>
    <col min="18" max="18" width="12" bestFit="1" customWidth="1"/>
    <col min="19" max="19" width="13.85546875" bestFit="1" customWidth="1"/>
    <col min="20" max="20" width="12" style="3" bestFit="1" customWidth="1"/>
    <col min="21" max="30" width="12" bestFit="1" customWidth="1"/>
    <col min="31" max="31" width="7.5703125" customWidth="1"/>
  </cols>
  <sheetData>
    <row r="1" spans="2:30">
      <c r="C1" s="15"/>
      <c r="D1" s="68"/>
      <c r="E1" s="68"/>
      <c r="F1" s="68"/>
      <c r="G1" s="68"/>
      <c r="H1" s="68"/>
      <c r="I1" s="68"/>
      <c r="J1" s="68"/>
      <c r="K1" s="3"/>
      <c r="L1" s="3"/>
      <c r="M1" s="3"/>
      <c r="N1" s="3"/>
      <c r="O1" s="3"/>
      <c r="P1" s="3"/>
      <c r="Q1" s="3"/>
      <c r="S1" s="69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</row>
    <row r="2" spans="2:30">
      <c r="C2" s="15"/>
      <c r="D2" s="469" t="s">
        <v>1339</v>
      </c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1"/>
      <c r="P2" s="262"/>
      <c r="Q2" s="262"/>
      <c r="R2" s="262"/>
      <c r="S2" s="469" t="s">
        <v>1340</v>
      </c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1"/>
    </row>
    <row r="3" spans="2:30">
      <c r="D3" s="263" t="s">
        <v>1341</v>
      </c>
      <c r="E3" s="264"/>
      <c r="F3" s="264"/>
      <c r="G3" s="264"/>
      <c r="H3" s="264"/>
      <c r="I3" s="264"/>
      <c r="J3" s="265" t="s">
        <v>1342</v>
      </c>
      <c r="K3" s="266"/>
      <c r="L3" s="266"/>
      <c r="M3" s="266"/>
      <c r="N3" s="266"/>
      <c r="O3" s="266"/>
      <c r="P3" s="267"/>
      <c r="Q3" s="267"/>
      <c r="R3" s="267"/>
      <c r="S3" s="267"/>
      <c r="T3" s="267"/>
      <c r="U3" s="267"/>
      <c r="V3" s="267"/>
      <c r="W3" s="267"/>
      <c r="X3" s="267" t="s">
        <v>1343</v>
      </c>
      <c r="Y3" s="268" t="s">
        <v>1344</v>
      </c>
      <c r="Z3" s="269"/>
      <c r="AA3" s="269"/>
      <c r="AB3" s="269"/>
      <c r="AC3" s="269"/>
      <c r="AD3" s="270" t="s">
        <v>1345</v>
      </c>
    </row>
    <row r="4" spans="2:30">
      <c r="C4" s="271"/>
      <c r="D4" s="197">
        <f>'Div 2 forecast'!F7</f>
        <v>2024</v>
      </c>
      <c r="E4" s="197">
        <f>'Div 2 forecast'!G7</f>
        <v>2024</v>
      </c>
      <c r="F4" s="197">
        <f>'Div 2 forecast'!H7</f>
        <v>2024</v>
      </c>
      <c r="G4" s="197">
        <f>'Div 2 forecast'!I7</f>
        <v>2024</v>
      </c>
      <c r="H4" s="197">
        <f>'Div 2 forecast'!J7</f>
        <v>2024</v>
      </c>
      <c r="I4" s="197">
        <f>'Div 2 forecast'!K7</f>
        <v>2024</v>
      </c>
      <c r="J4" s="197">
        <f>'Div 2 forecast'!L7</f>
        <v>2024</v>
      </c>
      <c r="K4" s="197">
        <f>'Div 2 forecast'!M7</f>
        <v>2024</v>
      </c>
      <c r="L4" s="197">
        <f>'Div 2 forecast'!N7</f>
        <v>2024</v>
      </c>
      <c r="M4" s="197">
        <f>'Div 2 forecast'!O7</f>
        <v>2024</v>
      </c>
      <c r="N4" s="197">
        <f>'Div 2 forecast'!P7</f>
        <v>2024</v>
      </c>
      <c r="O4" s="197">
        <f>'Div 2 forecast'!Q7</f>
        <v>2024</v>
      </c>
      <c r="P4" s="197">
        <f>'Div 2 forecast'!R7</f>
        <v>2025</v>
      </c>
      <c r="Q4" s="197">
        <f>'Div 2 forecast'!S7</f>
        <v>2025</v>
      </c>
      <c r="R4" s="197">
        <f>'Div 2 forecast'!T7</f>
        <v>2025</v>
      </c>
      <c r="S4" s="197">
        <f>'Div 2 forecast'!U7</f>
        <v>2025</v>
      </c>
      <c r="T4" s="197">
        <f>'Div 2 forecast'!V7</f>
        <v>2025</v>
      </c>
      <c r="U4" s="197">
        <f>'Div 2 forecast'!W7</f>
        <v>2025</v>
      </c>
      <c r="V4" s="197">
        <f>'Div 2 forecast'!X7</f>
        <v>2025</v>
      </c>
      <c r="W4" s="197">
        <f>'Div 2 forecast'!Y7</f>
        <v>2025</v>
      </c>
      <c r="X4" s="197">
        <f>'Div 2 forecast'!Z7</f>
        <v>2025</v>
      </c>
      <c r="Y4" s="197">
        <f>'Div 2 forecast'!AA7</f>
        <v>2025</v>
      </c>
      <c r="Z4" s="197">
        <f>'Div 2 forecast'!AB7</f>
        <v>2025</v>
      </c>
      <c r="AA4" s="197">
        <f>'Div 2 forecast'!AC7</f>
        <v>2025</v>
      </c>
      <c r="AB4" s="197">
        <f>'Div 2 forecast'!AD7</f>
        <v>2026</v>
      </c>
      <c r="AC4" s="197">
        <f>'Div 2 forecast'!AE7</f>
        <v>2026</v>
      </c>
      <c r="AD4" s="197">
        <f>'Div 2 forecast'!AF7</f>
        <v>2026</v>
      </c>
    </row>
    <row r="5" spans="2:30">
      <c r="B5" s="272" t="s">
        <v>1346</v>
      </c>
      <c r="D5" s="197" t="str">
        <f>'Div 2 forecast'!F8</f>
        <v>January</v>
      </c>
      <c r="E5" s="197" t="str">
        <f>'Div 2 forecast'!G8</f>
        <v>February</v>
      </c>
      <c r="F5" s="197" t="str">
        <f>'Div 2 forecast'!H8</f>
        <v>March</v>
      </c>
      <c r="G5" s="197" t="str">
        <f>'Div 2 forecast'!I8</f>
        <v>April</v>
      </c>
      <c r="H5" s="197" t="str">
        <f>'Div 2 forecast'!J8</f>
        <v>May</v>
      </c>
      <c r="I5" s="197" t="str">
        <f>'Div 2 forecast'!K8</f>
        <v>June</v>
      </c>
      <c r="J5" s="197" t="str">
        <f>'Div 2 forecast'!L8</f>
        <v>July</v>
      </c>
      <c r="K5" s="197" t="str">
        <f>'Div 2 forecast'!M8</f>
        <v>August</v>
      </c>
      <c r="L5" s="197" t="str">
        <f>'Div 2 forecast'!N8</f>
        <v>September</v>
      </c>
      <c r="M5" s="197" t="str">
        <f>'Div 2 forecast'!O8</f>
        <v>October</v>
      </c>
      <c r="N5" s="197" t="str">
        <f>'Div 2 forecast'!P8</f>
        <v>November</v>
      </c>
      <c r="O5" s="197" t="str">
        <f>'Div 2 forecast'!Q8</f>
        <v>December</v>
      </c>
      <c r="P5" s="197" t="str">
        <f>'Div 2 forecast'!R8</f>
        <v>January</v>
      </c>
      <c r="Q5" s="197" t="str">
        <f>'Div 2 forecast'!S8</f>
        <v>February</v>
      </c>
      <c r="R5" s="197" t="str">
        <f>'Div 2 forecast'!T8</f>
        <v>March</v>
      </c>
      <c r="S5" s="197" t="str">
        <f>'Div 2 forecast'!U8</f>
        <v>April</v>
      </c>
      <c r="T5" s="197" t="str">
        <f>'Div 2 forecast'!V8</f>
        <v>May</v>
      </c>
      <c r="U5" s="197" t="str">
        <f>'Div 2 forecast'!W8</f>
        <v>June</v>
      </c>
      <c r="V5" s="197" t="str">
        <f>'Div 2 forecast'!X8</f>
        <v>July</v>
      </c>
      <c r="W5" s="197" t="str">
        <f>'Div 2 forecast'!Y8</f>
        <v>August</v>
      </c>
      <c r="X5" s="197" t="str">
        <f>'Div 2 forecast'!Z8</f>
        <v>September</v>
      </c>
      <c r="Y5" s="197" t="str">
        <f>'Div 2 forecast'!AA8</f>
        <v>October</v>
      </c>
      <c r="Z5" s="197" t="str">
        <f>'Div 2 forecast'!AB8</f>
        <v>November</v>
      </c>
      <c r="AA5" s="197" t="str">
        <f>'Div 2 forecast'!AC8</f>
        <v>December</v>
      </c>
      <c r="AB5" s="197" t="str">
        <f>'Div 2 forecast'!AD8</f>
        <v>January</v>
      </c>
      <c r="AC5" s="197" t="str">
        <f>'Div 2 forecast'!AE8</f>
        <v>February</v>
      </c>
      <c r="AD5" s="197" t="str">
        <f>'Div 2 forecast'!AF8</f>
        <v>March</v>
      </c>
    </row>
    <row r="6" spans="2:30"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2:30">
      <c r="C7" s="273" t="s">
        <v>1347</v>
      </c>
      <c r="D7" s="78">
        <f>+'Div 2 forecast'!F343</f>
        <v>0.34008166758733221</v>
      </c>
      <c r="E7" s="78">
        <f>+'Div 2 forecast'!G343</f>
        <v>0.31725356893350365</v>
      </c>
      <c r="F7" s="78">
        <f>+'Div 2 forecast'!H343</f>
        <v>0.37226847097790844</v>
      </c>
      <c r="G7" s="78">
        <f>+'Div 2 forecast'!I343</f>
        <v>0.34044164258124171</v>
      </c>
      <c r="H7" s="78">
        <f>+'Div 2 forecast'!J343</f>
        <v>0.23486863356623469</v>
      </c>
      <c r="I7" s="78">
        <f>+'Div 2 forecast'!K343</f>
        <v>0.63198474490774226</v>
      </c>
      <c r="J7" s="78">
        <f>+'Div 2 forecast'!L343</f>
        <v>0.29639828562496162</v>
      </c>
      <c r="K7" s="78">
        <f>+'Div 2 forecast'!M343</f>
        <v>0.28449493901946327</v>
      </c>
      <c r="L7" s="78">
        <f>+'Div 2 forecast'!N343</f>
        <v>0.27892469739981168</v>
      </c>
      <c r="M7" s="78">
        <f>+'Div 2 forecast'!O343</f>
        <v>0.33723404872208257</v>
      </c>
      <c r="N7" s="78">
        <f>+'Div 2 forecast'!P343</f>
        <v>0.37357890063749749</v>
      </c>
      <c r="O7" s="78">
        <f>+'Div 2 forecast'!Q343</f>
        <v>0.36025112269196108</v>
      </c>
      <c r="P7" s="78">
        <f>+'Div 2 forecast'!R343</f>
        <v>0.34859628121823694</v>
      </c>
      <c r="Q7" s="78">
        <f>+'Div 2 forecast'!S343</f>
        <v>0.38792666534957643</v>
      </c>
      <c r="R7" s="78">
        <f>+'Div 2 forecast'!T343</f>
        <v>0.34831536973637328</v>
      </c>
      <c r="S7" s="78">
        <f>+'Div 2 forecast'!U343</f>
        <v>0.35324542102670464</v>
      </c>
      <c r="T7" s="78">
        <f>+'Div 2 forecast'!V343</f>
        <v>0.32472916637786653</v>
      </c>
      <c r="U7" s="78">
        <f>+'Div 2 forecast'!W343</f>
        <v>0.45523869933627337</v>
      </c>
      <c r="V7" s="78">
        <f>+'Div 2 forecast'!X343</f>
        <v>0.32524316515883106</v>
      </c>
      <c r="W7" s="78">
        <f>+'Div 2 forecast'!Y343</f>
        <v>0.47545914180436372</v>
      </c>
      <c r="X7" s="78">
        <f>+'Div 2 forecast'!Z343</f>
        <v>0.35578508621115718</v>
      </c>
      <c r="Y7" s="78">
        <f>+'Div 2 forecast'!AA343</f>
        <v>0.33327166642696499</v>
      </c>
      <c r="Z7" s="78">
        <f>+'Div 2 forecast'!AB343</f>
        <v>0.36933925360178776</v>
      </c>
      <c r="AA7" s="78">
        <f>+'Div 2 forecast'!AC343</f>
        <v>0.35606619704293163</v>
      </c>
      <c r="AB7" s="78">
        <f>+'Div 2 forecast'!AD343</f>
        <v>0.34456202447909151</v>
      </c>
      <c r="AC7" s="78">
        <f>+'Div 2 forecast'!AE343</f>
        <v>0.383633867519862</v>
      </c>
      <c r="AD7" s="78">
        <f>+'Div 2 forecast'!AF343</f>
        <v>0.34454389332096397</v>
      </c>
    </row>
    <row r="8" spans="2:30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 spans="2:30">
      <c r="B9" s="272">
        <v>2</v>
      </c>
      <c r="C9" s="15" t="s">
        <v>42</v>
      </c>
      <c r="D9" s="274">
        <f>+'Div 2 forecast'!F84</f>
        <v>1286616.82</v>
      </c>
      <c r="E9" s="274">
        <f>+'Div 2 forecast'!G84</f>
        <v>1198643.02</v>
      </c>
      <c r="F9" s="274">
        <f>+'Div 2 forecast'!H84</f>
        <v>967711.8</v>
      </c>
      <c r="G9" s="274">
        <f>+'Div 2 forecast'!I84</f>
        <v>868741.27</v>
      </c>
      <c r="H9" s="274">
        <f>+'Div 2 forecast'!J84</f>
        <v>8655495.7100000009</v>
      </c>
      <c r="I9" s="274">
        <f>+'Div 2 forecast'!K84</f>
        <v>-832291.19</v>
      </c>
      <c r="J9" s="274">
        <f>+'Div 2 forecast'!L84</f>
        <v>2910918.0915645622</v>
      </c>
      <c r="K9" s="274">
        <f>+'Div 2 forecast'!M84</f>
        <v>493098.68637409946</v>
      </c>
      <c r="L9" s="274">
        <f>+'Div 2 forecast'!N84</f>
        <v>448512.30256966327</v>
      </c>
      <c r="M9" s="274">
        <f>+'Div 2 forecast'!O84</f>
        <v>1033912.3163582457</v>
      </c>
      <c r="N9" s="274">
        <f>+'Div 2 forecast'!P84</f>
        <v>1271256.1622216252</v>
      </c>
      <c r="O9" s="274">
        <f>+'Div 2 forecast'!Q84</f>
        <v>1289411.924978063</v>
      </c>
      <c r="P9" s="274">
        <f>+'Div 2 forecast'!R84</f>
        <v>1390550.5886769968</v>
      </c>
      <c r="Q9" s="274">
        <f>+'Div 2 forecast'!S84</f>
        <v>1317404.7769918169</v>
      </c>
      <c r="R9" s="274">
        <f>+'Div 2 forecast'!T84</f>
        <v>1194132.3773337726</v>
      </c>
      <c r="S9" s="274">
        <f>+'Div 2 forecast'!U84</f>
        <v>1043289.6089485405</v>
      </c>
      <c r="T9" s="274">
        <f>+'Div 2 forecast'!V84</f>
        <v>2991697.3706447491</v>
      </c>
      <c r="U9" s="274">
        <f>+'Div 2 forecast'!W84</f>
        <v>1530778.1306544887</v>
      </c>
      <c r="V9" s="274">
        <f>+'Div 2 forecast'!X84</f>
        <v>2835569.263633484</v>
      </c>
      <c r="W9" s="274">
        <f>+'Div 2 forecast'!Y84</f>
        <v>336778.44940063078</v>
      </c>
      <c r="X9" s="274">
        <f>+'Div 2 forecast'!Z84</f>
        <v>290002.61686330015</v>
      </c>
      <c r="Y9" s="274">
        <f>+'Div 2 forecast'!AA84</f>
        <v>1033912.3163582457</v>
      </c>
      <c r="Z9" s="274">
        <f>+'Div 2 forecast'!AB84</f>
        <v>1271256.1622216252</v>
      </c>
      <c r="AA9" s="274">
        <f>+'Div 2 forecast'!AC84</f>
        <v>1289411.924978063</v>
      </c>
      <c r="AB9" s="274">
        <f>+'Div 2 forecast'!AD84</f>
        <v>1390550.5886769968</v>
      </c>
      <c r="AC9" s="274">
        <f>+'Div 2 forecast'!AE84</f>
        <v>1317404.7769918169</v>
      </c>
      <c r="AD9" s="274">
        <f>+'Div 2 forecast'!AF84</f>
        <v>1194132.3773337726</v>
      </c>
    </row>
    <row r="10" spans="2:30">
      <c r="B10" s="272"/>
      <c r="C10" s="275" t="s">
        <v>1348</v>
      </c>
      <c r="D10" s="276">
        <f>-D9*D7</f>
        <v>-437554.79369151045</v>
      </c>
      <c r="E10" s="276">
        <f t="shared" ref="E10:AD10" si="0">-E9*E7</f>
        <v>-380273.77597223298</v>
      </c>
      <c r="F10" s="276">
        <f t="shared" si="0"/>
        <v>-360248.59213327954</v>
      </c>
      <c r="G10" s="276">
        <f t="shared" si="0"/>
        <v>-295755.70493691403</v>
      </c>
      <c r="H10" s="276">
        <f t="shared" si="0"/>
        <v>-2032904.4502461066</v>
      </c>
      <c r="I10" s="276">
        <f t="shared" si="0"/>
        <v>525995.33540111117</v>
      </c>
      <c r="J10" s="276">
        <f t="shared" si="0"/>
        <v>-862791.13193442125</v>
      </c>
      <c r="K10" s="276">
        <f t="shared" si="0"/>
        <v>-140284.08071057688</v>
      </c>
      <c r="L10" s="276">
        <f t="shared" si="0"/>
        <v>-125101.15827433611</v>
      </c>
      <c r="M10" s="276">
        <f t="shared" si="0"/>
        <v>-348670.43646911788</v>
      </c>
      <c r="N10" s="276">
        <f t="shared" si="0"/>
        <v>-474914.47951139894</v>
      </c>
      <c r="O10" s="276">
        <f t="shared" si="0"/>
        <v>-464512.09358574986</v>
      </c>
      <c r="P10" s="276">
        <f t="shared" si="0"/>
        <v>-484740.76405863126</v>
      </c>
      <c r="Q10" s="276">
        <f t="shared" si="0"/>
        <v>-511056.44205403794</v>
      </c>
      <c r="R10" s="276">
        <f t="shared" si="0"/>
        <v>-415934.66052518744</v>
      </c>
      <c r="S10" s="276">
        <f t="shared" si="0"/>
        <v>-368537.27716581326</v>
      </c>
      <c r="T10" s="276">
        <f t="shared" si="0"/>
        <v>-971491.39322432457</v>
      </c>
      <c r="U10" s="276">
        <f t="shared" si="0"/>
        <v>-696869.44517156132</v>
      </c>
      <c r="V10" s="276">
        <f t="shared" si="0"/>
        <v>-922249.52233125025</v>
      </c>
      <c r="W10" s="276">
        <f t="shared" si="0"/>
        <v>-160124.39253022824</v>
      </c>
      <c r="X10" s="276">
        <f t="shared" si="0"/>
        <v>-103178.60604217043</v>
      </c>
      <c r="Y10" s="276">
        <f t="shared" si="0"/>
        <v>-344573.68061207596</v>
      </c>
      <c r="Z10" s="276">
        <f t="shared" si="0"/>
        <v>-469524.80209160829</v>
      </c>
      <c r="AA10" s="276">
        <f t="shared" si="0"/>
        <v>-459116.00054874475</v>
      </c>
      <c r="AB10" s="276">
        <f t="shared" si="0"/>
        <v>-479130.9259751385</v>
      </c>
      <c r="AC10" s="276">
        <f t="shared" si="0"/>
        <v>-505401.08968651207</v>
      </c>
      <c r="AD10" s="276">
        <f t="shared" si="0"/>
        <v>-411431.01842719642</v>
      </c>
    </row>
    <row r="11" spans="2:30">
      <c r="C11" s="1" t="s">
        <v>1349</v>
      </c>
      <c r="D11" s="277">
        <f>SUM(D9:D10)</f>
        <v>849062.02630848961</v>
      </c>
      <c r="E11" s="277">
        <f t="shared" ref="E11:AD11" si="1">SUM(E9:E10)</f>
        <v>818369.2440277671</v>
      </c>
      <c r="F11" s="277">
        <f t="shared" si="1"/>
        <v>607463.20786672051</v>
      </c>
      <c r="G11" s="277">
        <f t="shared" si="1"/>
        <v>572985.56506308599</v>
      </c>
      <c r="H11" s="277">
        <f t="shared" si="1"/>
        <v>6622591.2597538941</v>
      </c>
      <c r="I11" s="277">
        <f t="shared" si="1"/>
        <v>-306295.85459888878</v>
      </c>
      <c r="J11" s="277">
        <f t="shared" si="1"/>
        <v>2048126.959630141</v>
      </c>
      <c r="K11" s="277">
        <f t="shared" si="1"/>
        <v>352814.60566352261</v>
      </c>
      <c r="L11" s="277">
        <f t="shared" si="1"/>
        <v>323411.14429532713</v>
      </c>
      <c r="M11" s="277">
        <f t="shared" si="1"/>
        <v>685241.8798891278</v>
      </c>
      <c r="N11" s="277">
        <f t="shared" si="1"/>
        <v>796341.68271022628</v>
      </c>
      <c r="O11" s="277">
        <f t="shared" si="1"/>
        <v>824899.83139231312</v>
      </c>
      <c r="P11" s="277">
        <f t="shared" si="1"/>
        <v>905809.8246183655</v>
      </c>
      <c r="Q11" s="277">
        <f t="shared" si="1"/>
        <v>806348.334937779</v>
      </c>
      <c r="R11" s="277">
        <f t="shared" si="1"/>
        <v>778197.71680858522</v>
      </c>
      <c r="S11" s="277">
        <f t="shared" si="1"/>
        <v>674752.33178272727</v>
      </c>
      <c r="T11" s="277">
        <f t="shared" si="1"/>
        <v>2020205.9774204246</v>
      </c>
      <c r="U11" s="277">
        <f t="shared" si="1"/>
        <v>833908.68548292737</v>
      </c>
      <c r="V11" s="277">
        <f t="shared" si="1"/>
        <v>1913319.7413022337</v>
      </c>
      <c r="W11" s="277">
        <f t="shared" si="1"/>
        <v>176654.05687040254</v>
      </c>
      <c r="X11" s="277">
        <f t="shared" si="1"/>
        <v>186824.01082112972</v>
      </c>
      <c r="Y11" s="277">
        <f t="shared" si="1"/>
        <v>689338.63574616972</v>
      </c>
      <c r="Z11" s="277">
        <f t="shared" si="1"/>
        <v>801731.36013001692</v>
      </c>
      <c r="AA11" s="277">
        <f t="shared" si="1"/>
        <v>830295.92442931817</v>
      </c>
      <c r="AB11" s="277">
        <f t="shared" si="1"/>
        <v>911419.66270185821</v>
      </c>
      <c r="AC11" s="277">
        <f t="shared" si="1"/>
        <v>812003.68730530492</v>
      </c>
      <c r="AD11" s="277">
        <f t="shared" si="1"/>
        <v>782701.35890657618</v>
      </c>
    </row>
    <row r="12" spans="2:30">
      <c r="C12" s="1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2:30">
      <c r="C13" s="15" t="s">
        <v>44</v>
      </c>
      <c r="D13" s="274">
        <f>+'Div 2 forecast'!F86</f>
        <v>172151.58999999997</v>
      </c>
      <c r="E13" s="274">
        <f>+'Div 2 forecast'!G86</f>
        <v>161045.37</v>
      </c>
      <c r="F13" s="274">
        <f>+'Div 2 forecast'!H86</f>
        <v>172151.58999999997</v>
      </c>
      <c r="G13" s="274">
        <f>+'Div 2 forecast'!I86</f>
        <v>167554.55000000002</v>
      </c>
      <c r="H13" s="274">
        <f>+'Div 2 forecast'!J86</f>
        <v>1938988.1500000001</v>
      </c>
      <c r="I13" s="274">
        <f>+'Div 2 forecast'!K86</f>
        <v>147398.78</v>
      </c>
      <c r="J13" s="274">
        <f>+'Div 2 forecast'!L86</f>
        <v>661352.15117726172</v>
      </c>
      <c r="K13" s="274">
        <f>+'Div 2 forecast'!M86</f>
        <v>112030.59197069808</v>
      </c>
      <c r="L13" s="274">
        <f>+'Div 2 forecast'!N86</f>
        <v>101900.69483352716</v>
      </c>
      <c r="M13" s="274">
        <f>+'Div 2 forecast'!O86</f>
        <v>234901.88079619675</v>
      </c>
      <c r="N13" s="274">
        <f>+'Div 2 forecast'!P86</f>
        <v>288825.7144778457</v>
      </c>
      <c r="O13" s="274">
        <f>+'Div 2 forecast'!Q86</f>
        <v>292950.65113959165</v>
      </c>
      <c r="P13" s="274">
        <f>+'Div 2 forecast'!R86</f>
        <v>315929.06231451151</v>
      </c>
      <c r="Q13" s="274">
        <f>+'Div 2 forecast'!S86</f>
        <v>299310.54596127401</v>
      </c>
      <c r="R13" s="274">
        <f>+'Div 2 forecast'!T86</f>
        <v>271303.41414575395</v>
      </c>
      <c r="S13" s="274">
        <f>+'Div 2 forecast'!U86</f>
        <v>237032.37448641146</v>
      </c>
      <c r="T13" s="274">
        <f>+'Div 2 forecast'!V86</f>
        <v>679704.9691919781</v>
      </c>
      <c r="U13" s="274">
        <f>+'Div 2 forecast'!W86</f>
        <v>347788.35330928775</v>
      </c>
      <c r="V13" s="274">
        <f>+'Div 2 forecast'!X86</f>
        <v>644233.1159198595</v>
      </c>
      <c r="W13" s="274">
        <f>+'Div 2 forecast'!Y86</f>
        <v>76515.087328182824</v>
      </c>
      <c r="X13" s="274">
        <f>+'Div 2 forecast'!Z86</f>
        <v>65887.753786467176</v>
      </c>
      <c r="Y13" s="274">
        <f>+'Div 2 forecast'!AA86</f>
        <v>234901.88079619675</v>
      </c>
      <c r="Z13" s="274">
        <f>+'Div 2 forecast'!AB86</f>
        <v>288825.7144778457</v>
      </c>
      <c r="AA13" s="274">
        <f>+'Div 2 forecast'!AC86</f>
        <v>292950.65113959165</v>
      </c>
      <c r="AB13" s="274">
        <f>+'Div 2 forecast'!AD86</f>
        <v>315929.06231451151</v>
      </c>
      <c r="AC13" s="274">
        <f>+'Div 2 forecast'!AE86</f>
        <v>299310.54596127401</v>
      </c>
      <c r="AD13" s="274">
        <f>+'Div 2 forecast'!AF86</f>
        <v>271303.41414575395</v>
      </c>
    </row>
    <row r="14" spans="2:30">
      <c r="C14" s="15" t="s">
        <v>1350</v>
      </c>
      <c r="D14" s="276">
        <f>-D13*D$7</f>
        <v>-58545.599805010694</v>
      </c>
      <c r="E14" s="276">
        <f t="shared" ref="E14:AD14" si="2">-E13*E$7</f>
        <v>-51092.218392716597</v>
      </c>
      <c r="F14" s="276">
        <f t="shared" si="2"/>
        <v>-64086.609185715781</v>
      </c>
      <c r="G14" s="276">
        <f t="shared" si="2"/>
        <v>-57042.546223960802</v>
      </c>
      <c r="H14" s="276">
        <f t="shared" si="2"/>
        <v>-455407.49729162134</v>
      </c>
      <c r="I14" s="276">
        <f t="shared" si="2"/>
        <v>-93153.780378012423</v>
      </c>
      <c r="J14" s="276">
        <f t="shared" si="2"/>
        <v>-196023.64380332083</v>
      </c>
      <c r="K14" s="276">
        <f t="shared" si="2"/>
        <v>-31872.13643101812</v>
      </c>
      <c r="L14" s="276">
        <f t="shared" si="2"/>
        <v>-28422.620471272116</v>
      </c>
      <c r="M14" s="276">
        <f t="shared" si="2"/>
        <v>-79216.912313333451</v>
      </c>
      <c r="N14" s="276">
        <f t="shared" si="2"/>
        <v>-107899.19289047334</v>
      </c>
      <c r="O14" s="276">
        <f t="shared" si="2"/>
        <v>-105535.80096637891</v>
      </c>
      <c r="P14" s="276">
        <f t="shared" si="2"/>
        <v>-110131.69625160335</v>
      </c>
      <c r="Q14" s="276">
        <f t="shared" si="2"/>
        <v>-116110.54199871815</v>
      </c>
      <c r="R14" s="276">
        <f t="shared" si="2"/>
        <v>-94499.149008918699</v>
      </c>
      <c r="S14" s="276">
        <f t="shared" si="2"/>
        <v>-83730.600922411933</v>
      </c>
      <c r="T14" s="276">
        <f t="shared" si="2"/>
        <v>-220720.02802860449</v>
      </c>
      <c r="U14" s="276">
        <f t="shared" si="2"/>
        <v>-158326.71760482446</v>
      </c>
      <c r="V14" s="276">
        <f t="shared" si="2"/>
        <v>-209532.41772191122</v>
      </c>
      <c r="W14" s="276">
        <f t="shared" si="2"/>
        <v>-36379.797756143751</v>
      </c>
      <c r="X14" s="276">
        <f t="shared" si="2"/>
        <v>-23441.880161177723</v>
      </c>
      <c r="Y14" s="276">
        <f t="shared" si="2"/>
        <v>-78286.141259776778</v>
      </c>
      <c r="Z14" s="276">
        <f t="shared" si="2"/>
        <v>-106674.67380625059</v>
      </c>
      <c r="AA14" s="276">
        <f t="shared" si="2"/>
        <v>-104309.82427252496</v>
      </c>
      <c r="AB14" s="276">
        <f t="shared" si="2"/>
        <v>-108857.15730286915</v>
      </c>
      <c r="AC14" s="276">
        <f t="shared" si="2"/>
        <v>-114825.66233660496</v>
      </c>
      <c r="AD14" s="276">
        <f t="shared" si="2"/>
        <v>-93475.934581047957</v>
      </c>
    </row>
    <row r="15" spans="2:30">
      <c r="C15" s="1" t="s">
        <v>1351</v>
      </c>
      <c r="D15" s="277">
        <f>SUM(D13:D14)</f>
        <v>113605.99019498928</v>
      </c>
      <c r="E15" s="277">
        <f t="shared" ref="E15:AD15" si="3">SUM(E13:E14)</f>
        <v>109953.15160728339</v>
      </c>
      <c r="F15" s="277">
        <f t="shared" si="3"/>
        <v>108064.98081428418</v>
      </c>
      <c r="G15" s="277">
        <f t="shared" si="3"/>
        <v>110512.00377603922</v>
      </c>
      <c r="H15" s="277">
        <f t="shared" si="3"/>
        <v>1483580.6527083789</v>
      </c>
      <c r="I15" s="277">
        <f t="shared" si="3"/>
        <v>54244.999621987576</v>
      </c>
      <c r="J15" s="277">
        <f t="shared" si="3"/>
        <v>465328.5073739409</v>
      </c>
      <c r="K15" s="277">
        <f t="shared" si="3"/>
        <v>80158.455539679955</v>
      </c>
      <c r="L15" s="277">
        <f t="shared" si="3"/>
        <v>73478.074362255051</v>
      </c>
      <c r="M15" s="277">
        <f t="shared" si="3"/>
        <v>155684.9684828633</v>
      </c>
      <c r="N15" s="277">
        <f t="shared" si="3"/>
        <v>180926.52158737235</v>
      </c>
      <c r="O15" s="277">
        <f t="shared" si="3"/>
        <v>187414.85017321273</v>
      </c>
      <c r="P15" s="277">
        <f t="shared" si="3"/>
        <v>205797.36606290814</v>
      </c>
      <c r="Q15" s="277">
        <f t="shared" si="3"/>
        <v>183200.00396255584</v>
      </c>
      <c r="R15" s="277">
        <f t="shared" si="3"/>
        <v>176804.26513683525</v>
      </c>
      <c r="S15" s="277">
        <f t="shared" si="3"/>
        <v>153301.77356399951</v>
      </c>
      <c r="T15" s="277">
        <f t="shared" si="3"/>
        <v>458984.94116337365</v>
      </c>
      <c r="U15" s="277">
        <f t="shared" si="3"/>
        <v>189461.63570446329</v>
      </c>
      <c r="V15" s="277">
        <f t="shared" si="3"/>
        <v>434700.69819794828</v>
      </c>
      <c r="W15" s="277">
        <f t="shared" si="3"/>
        <v>40135.289572039073</v>
      </c>
      <c r="X15" s="277">
        <f t="shared" si="3"/>
        <v>42445.873625289452</v>
      </c>
      <c r="Y15" s="277">
        <f t="shared" si="3"/>
        <v>156615.73953641998</v>
      </c>
      <c r="Z15" s="277">
        <f t="shared" si="3"/>
        <v>182151.04067159511</v>
      </c>
      <c r="AA15" s="277">
        <f t="shared" si="3"/>
        <v>188640.82686706667</v>
      </c>
      <c r="AB15" s="277">
        <f t="shared" si="3"/>
        <v>207071.90501164238</v>
      </c>
      <c r="AC15" s="277">
        <f t="shared" si="3"/>
        <v>184484.88362466905</v>
      </c>
      <c r="AD15" s="277">
        <f t="shared" si="3"/>
        <v>177827.47956470598</v>
      </c>
    </row>
    <row r="16" spans="2:30">
      <c r="C16" s="1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2:30">
      <c r="C17" s="15" t="s">
        <v>43</v>
      </c>
      <c r="D17" s="274">
        <f>+'Div 2 forecast'!F85</f>
        <v>379422.70000000007</v>
      </c>
      <c r="E17" s="274">
        <f>+'Div 2 forecast'!G85</f>
        <v>354944.16000000015</v>
      </c>
      <c r="F17" s="274">
        <f>+'Div 2 forecast'!H85</f>
        <v>379422.70000000007</v>
      </c>
      <c r="G17" s="274">
        <f>+'Div 2 forecast'!I85</f>
        <v>368078.41000000009</v>
      </c>
      <c r="H17" s="274">
        <f>+'Div 2 forecast'!J85</f>
        <v>3860579.0899999989</v>
      </c>
      <c r="I17" s="274">
        <f>+'Div 2 forecast'!K85</f>
        <v>703824.21000000008</v>
      </c>
      <c r="J17" s="274">
        <f>+'Div 2 forecast'!L85</f>
        <v>1449182.3866068092</v>
      </c>
      <c r="K17" s="274">
        <f>+'Div 2 forecast'!M85</f>
        <v>245486.10049285917</v>
      </c>
      <c r="L17" s="274">
        <f>+'Div 2 forecast'!N85</f>
        <v>223289.0478588047</v>
      </c>
      <c r="M17" s="274">
        <f>+'Div 2 forecast'!O85</f>
        <v>514726.78757405182</v>
      </c>
      <c r="N17" s="274">
        <f>+'Div 2 forecast'!P85</f>
        <v>632886.93848707934</v>
      </c>
      <c r="O17" s="274">
        <f>+'Div 2 forecast'!Q85</f>
        <v>641925.67155149893</v>
      </c>
      <c r="P17" s="274">
        <f>+'Div 2 forecast'!R85</f>
        <v>692276.92343391327</v>
      </c>
      <c r="Q17" s="274">
        <f>+'Div 2 forecast'!S85</f>
        <v>655861.73804776347</v>
      </c>
      <c r="R17" s="274">
        <f>+'Div 2 forecast'!T85</f>
        <v>594491.34399343433</v>
      </c>
      <c r="S17" s="274">
        <f>+'Div 2 forecast'!U85</f>
        <v>519395.21410769224</v>
      </c>
      <c r="T17" s="274">
        <f>+'Div 2 forecast'!V85</f>
        <v>1489397.8460472648</v>
      </c>
      <c r="U17" s="274">
        <f>+'Div 2 forecast'!W85</f>
        <v>762088.32916870131</v>
      </c>
      <c r="V17" s="274">
        <f>+'Div 2 forecast'!X85</f>
        <v>1411670.4433454666</v>
      </c>
      <c r="W17" s="274">
        <f>+'Div 2 forecast'!Y85</f>
        <v>167663.04708966488</v>
      </c>
      <c r="X17" s="274">
        <f>+'Div 2 forecast'!Z85</f>
        <v>144375.99108200677</v>
      </c>
      <c r="Y17" s="274">
        <f>+'Div 2 forecast'!AA85</f>
        <v>514726.78757405182</v>
      </c>
      <c r="Z17" s="274">
        <f>+'Div 2 forecast'!AB85</f>
        <v>632886.93848707934</v>
      </c>
      <c r="AA17" s="274">
        <f>+'Div 2 forecast'!AC85</f>
        <v>641925.67155149893</v>
      </c>
      <c r="AB17" s="274">
        <f>+'Div 2 forecast'!AD85</f>
        <v>692276.92343391327</v>
      </c>
      <c r="AC17" s="274">
        <f>+'Div 2 forecast'!AE85</f>
        <v>655861.73804776347</v>
      </c>
      <c r="AD17" s="274">
        <f>+'Div 2 forecast'!AF85</f>
        <v>594491.34399343433</v>
      </c>
    </row>
    <row r="18" spans="2:30">
      <c r="C18" s="15" t="s">
        <v>45</v>
      </c>
      <c r="D18" s="274">
        <f>+'Div 2 forecast'!F87</f>
        <v>3619.35</v>
      </c>
      <c r="E18" s="274">
        <f>+'Div 2 forecast'!G87</f>
        <v>3385.81</v>
      </c>
      <c r="F18" s="274">
        <f>+'Div 2 forecast'!H87</f>
        <v>3619.35</v>
      </c>
      <c r="G18" s="274">
        <f>+'Div 2 forecast'!I87</f>
        <v>4239.1699999999992</v>
      </c>
      <c r="H18" s="274">
        <f>+'Div 2 forecast'!J87</f>
        <v>4380.5</v>
      </c>
      <c r="I18" s="274">
        <f>+'Div 2 forecast'!K87</f>
        <v>4239.1699999999992</v>
      </c>
      <c r="J18" s="274">
        <f>+'Div 2 forecast'!L87</f>
        <v>5628.5362794387174</v>
      </c>
      <c r="K18" s="274">
        <f>+'Div 2 forecast'!M87</f>
        <v>953.45308878425237</v>
      </c>
      <c r="L18" s="274">
        <f>+'Div 2 forecast'!N87</f>
        <v>867.24108593213373</v>
      </c>
      <c r="M18" s="274">
        <f>+'Div 2 forecast'!O87</f>
        <v>1999.1675476011367</v>
      </c>
      <c r="N18" s="274">
        <f>+'Div 2 forecast'!P87</f>
        <v>2458.0943896221443</v>
      </c>
      <c r="O18" s="274">
        <f>+'Div 2 forecast'!Q87</f>
        <v>2493.2002792902963</v>
      </c>
      <c r="P18" s="274">
        <f>+'Div 2 forecast'!R87</f>
        <v>2688.7614802505855</v>
      </c>
      <c r="Q18" s="274">
        <f>+'Div 2 forecast'!S87</f>
        <v>2547.3271142503577</v>
      </c>
      <c r="R18" s="274">
        <f>+'Div 2 forecast'!T87</f>
        <v>2308.9682350570779</v>
      </c>
      <c r="S18" s="274">
        <f>+'Div 2 forecast'!U87</f>
        <v>2017.2994324179363</v>
      </c>
      <c r="T18" s="274">
        <f>+'Div 2 forecast'!V87</f>
        <v>5784.7306788095921</v>
      </c>
      <c r="U18" s="274">
        <f>+'Div 2 forecast'!W87</f>
        <v>2959.9047355981138</v>
      </c>
      <c r="V18" s="274">
        <f>+'Div 2 forecast'!X87</f>
        <v>5482.8421725340095</v>
      </c>
      <c r="W18" s="274">
        <f>+'Div 2 forecast'!Y87</f>
        <v>651.19308099999978</v>
      </c>
      <c r="X18" s="274">
        <f>+'Div 2 forecast'!Z87</f>
        <v>560.74757131689921</v>
      </c>
      <c r="Y18" s="274">
        <f>+'Div 2 forecast'!AA87</f>
        <v>1999.1675476011367</v>
      </c>
      <c r="Z18" s="274">
        <f>+'Div 2 forecast'!AB87</f>
        <v>2458.0943896221443</v>
      </c>
      <c r="AA18" s="274">
        <f>+'Div 2 forecast'!AC87</f>
        <v>2493.2002792902963</v>
      </c>
      <c r="AB18" s="274">
        <f>+'Div 2 forecast'!AD87</f>
        <v>2688.7614802505855</v>
      </c>
      <c r="AC18" s="274">
        <f>+'Div 2 forecast'!AE87</f>
        <v>2547.3271142503577</v>
      </c>
      <c r="AD18" s="274">
        <f>+'Div 2 forecast'!AF87</f>
        <v>2308.9682350570779</v>
      </c>
    </row>
    <row r="19" spans="2:30">
      <c r="C19" s="15" t="s">
        <v>1352</v>
      </c>
      <c r="D19" s="274">
        <f>-D$7*SUM(D17:D18)</f>
        <v>-130265.5791200703</v>
      </c>
      <c r="E19" s="274">
        <f t="shared" ref="E19:AD19" si="4">-E$7*SUM(E17:E18)</f>
        <v>-113681.46183833534</v>
      </c>
      <c r="F19" s="274">
        <f t="shared" si="4"/>
        <v>-142594.47827374356</v>
      </c>
      <c r="G19" s="274">
        <f t="shared" si="4"/>
        <v>-126752.40849707289</v>
      </c>
      <c r="H19" s="274">
        <f t="shared" si="4"/>
        <v>-907757.77769201447</v>
      </c>
      <c r="I19" s="274">
        <f t="shared" si="4"/>
        <v>-447485.25458781386</v>
      </c>
      <c r="J19" s="274">
        <f t="shared" si="4"/>
        <v>-431203.46345195215</v>
      </c>
      <c r="K19" s="274">
        <f t="shared" si="4"/>
        <v>-70110.805768193386</v>
      </c>
      <c r="L19" s="274">
        <f t="shared" si="4"/>
        <v>-62522.725064175473</v>
      </c>
      <c r="M19" s="274">
        <f t="shared" si="4"/>
        <v>-174257.58592546018</v>
      </c>
      <c r="N19" s="274">
        <f t="shared" si="4"/>
        <v>-237351.49890757282</v>
      </c>
      <c r="O19" s="274">
        <f t="shared" si="4"/>
        <v>-232152.62206092881</v>
      </c>
      <c r="P19" s="274">
        <f t="shared" si="4"/>
        <v>-242262.45333536252</v>
      </c>
      <c r="Q19" s="274">
        <f t="shared" si="4"/>
        <v>-255414.43308423201</v>
      </c>
      <c r="R19" s="274">
        <f t="shared" si="4"/>
        <v>-207874.72141264999</v>
      </c>
      <c r="S19" s="274">
        <f t="shared" si="4"/>
        <v>-184186.58287406855</v>
      </c>
      <c r="T19" s="274">
        <f t="shared" si="4"/>
        <v>-485529.3917229686</v>
      </c>
      <c r="U19" s="274">
        <f t="shared" si="4"/>
        <v>-348279.56293210632</v>
      </c>
      <c r="V19" s="274">
        <f t="shared" si="4"/>
        <v>-460919.42009711114</v>
      </c>
      <c r="W19" s="274">
        <f t="shared" si="4"/>
        <v>-80026.544184997882</v>
      </c>
      <c r="X19" s="274">
        <f t="shared" si="4"/>
        <v>-51566.33005693672</v>
      </c>
      <c r="Y19" s="274">
        <f t="shared" si="4"/>
        <v>-172210.12014945841</v>
      </c>
      <c r="Z19" s="274">
        <f t="shared" si="4"/>
        <v>-234657.86022228422</v>
      </c>
      <c r="AA19" s="274">
        <f t="shared" si="4"/>
        <v>-229455.7769954855</v>
      </c>
      <c r="AB19" s="274">
        <f t="shared" si="4"/>
        <v>-239458.78333752273</v>
      </c>
      <c r="AC19" s="274">
        <f t="shared" si="4"/>
        <v>-252588.01607824021</v>
      </c>
      <c r="AD19" s="274">
        <f t="shared" si="4"/>
        <v>-205623.90311037132</v>
      </c>
    </row>
    <row r="20" spans="2:30">
      <c r="C20" s="2" t="s">
        <v>1353</v>
      </c>
      <c r="D20" s="278">
        <f>SUM(D17:D19)</f>
        <v>252776.47087992975</v>
      </c>
      <c r="E20" s="278">
        <f t="shared" ref="E20:AD20" si="5">SUM(E17:E19)</f>
        <v>244648.50816166482</v>
      </c>
      <c r="F20" s="278">
        <f t="shared" si="5"/>
        <v>240447.57172625649</v>
      </c>
      <c r="G20" s="278">
        <f t="shared" si="5"/>
        <v>245565.1715029272</v>
      </c>
      <c r="H20" s="278">
        <f t="shared" si="5"/>
        <v>2957201.8123079846</v>
      </c>
      <c r="I20" s="278">
        <f t="shared" si="5"/>
        <v>260578.12541218626</v>
      </c>
      <c r="J20" s="278">
        <f t="shared" si="5"/>
        <v>1023607.4594342958</v>
      </c>
      <c r="K20" s="278">
        <f t="shared" si="5"/>
        <v>176328.74781345003</v>
      </c>
      <c r="L20" s="278">
        <f t="shared" si="5"/>
        <v>161633.56388056136</v>
      </c>
      <c r="M20" s="278">
        <f t="shared" si="5"/>
        <v>342468.36919619283</v>
      </c>
      <c r="N20" s="278">
        <f t="shared" si="5"/>
        <v>397993.53396912862</v>
      </c>
      <c r="O20" s="278">
        <f t="shared" si="5"/>
        <v>412266.24976986041</v>
      </c>
      <c r="P20" s="278">
        <f t="shared" si="5"/>
        <v>452703.23157880141</v>
      </c>
      <c r="Q20" s="278">
        <f t="shared" si="5"/>
        <v>402994.63207778183</v>
      </c>
      <c r="R20" s="278">
        <f t="shared" si="5"/>
        <v>388925.59081584145</v>
      </c>
      <c r="S20" s="278">
        <f t="shared" si="5"/>
        <v>337225.93066604168</v>
      </c>
      <c r="T20" s="278">
        <f t="shared" si="5"/>
        <v>1009653.1850031058</v>
      </c>
      <c r="U20" s="278">
        <f t="shared" si="5"/>
        <v>416768.67097219313</v>
      </c>
      <c r="V20" s="278">
        <f t="shared" si="5"/>
        <v>956233.86542088946</v>
      </c>
      <c r="W20" s="278">
        <f t="shared" si="5"/>
        <v>88287.695985667</v>
      </c>
      <c r="X20" s="278">
        <f t="shared" si="5"/>
        <v>93370.408596386958</v>
      </c>
      <c r="Y20" s="278">
        <f t="shared" si="5"/>
        <v>344515.83497219457</v>
      </c>
      <c r="Z20" s="278">
        <f t="shared" si="5"/>
        <v>400687.17265441723</v>
      </c>
      <c r="AA20" s="278">
        <f t="shared" si="5"/>
        <v>414963.09483530372</v>
      </c>
      <c r="AB20" s="278">
        <f t="shared" si="5"/>
        <v>455506.90157664113</v>
      </c>
      <c r="AC20" s="278">
        <f t="shared" si="5"/>
        <v>405821.04908377363</v>
      </c>
      <c r="AD20" s="278">
        <f t="shared" si="5"/>
        <v>391176.40911812009</v>
      </c>
    </row>
    <row r="21" spans="2:30">
      <c r="C21" s="1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</row>
    <row r="22" spans="2:30" ht="13.5" thickBot="1">
      <c r="C22" s="1" t="s">
        <v>1354</v>
      </c>
      <c r="D22" s="279">
        <f>D15+D20</f>
        <v>366382.46107491903</v>
      </c>
      <c r="E22" s="279">
        <f t="shared" ref="E22:AD22" si="6">E15+E20</f>
        <v>354601.65976894822</v>
      </c>
      <c r="F22" s="279">
        <f t="shared" si="6"/>
        <v>348512.5525405407</v>
      </c>
      <c r="G22" s="279">
        <f t="shared" si="6"/>
        <v>356077.17527896643</v>
      </c>
      <c r="H22" s="279">
        <f t="shared" si="6"/>
        <v>4440782.4650163632</v>
      </c>
      <c r="I22" s="279">
        <f t="shared" si="6"/>
        <v>314823.12503417383</v>
      </c>
      <c r="J22" s="279">
        <f t="shared" si="6"/>
        <v>1488935.9668082367</v>
      </c>
      <c r="K22" s="279">
        <f t="shared" si="6"/>
        <v>256487.20335312997</v>
      </c>
      <c r="L22" s="279">
        <f t="shared" si="6"/>
        <v>235111.63824281641</v>
      </c>
      <c r="M22" s="279">
        <f t="shared" si="6"/>
        <v>498153.3376790561</v>
      </c>
      <c r="N22" s="279">
        <f t="shared" si="6"/>
        <v>578920.05555650103</v>
      </c>
      <c r="O22" s="279">
        <f t="shared" si="6"/>
        <v>599681.09994307312</v>
      </c>
      <c r="P22" s="279">
        <f t="shared" si="6"/>
        <v>658500.59764170949</v>
      </c>
      <c r="Q22" s="279">
        <f t="shared" si="6"/>
        <v>586194.63604033762</v>
      </c>
      <c r="R22" s="279">
        <f t="shared" si="6"/>
        <v>565729.85595267673</v>
      </c>
      <c r="S22" s="279">
        <f t="shared" si="6"/>
        <v>490527.70423004118</v>
      </c>
      <c r="T22" s="279">
        <f t="shared" si="6"/>
        <v>1468638.1261664794</v>
      </c>
      <c r="U22" s="279">
        <f t="shared" si="6"/>
        <v>606230.30667665647</v>
      </c>
      <c r="V22" s="279">
        <f t="shared" si="6"/>
        <v>1390934.5636188379</v>
      </c>
      <c r="W22" s="279">
        <f t="shared" si="6"/>
        <v>128422.98555770607</v>
      </c>
      <c r="X22" s="279">
        <f t="shared" si="6"/>
        <v>135816.2822216764</v>
      </c>
      <c r="Y22" s="279">
        <f t="shared" si="6"/>
        <v>501131.57450861455</v>
      </c>
      <c r="Z22" s="279">
        <f t="shared" si="6"/>
        <v>582838.21332601237</v>
      </c>
      <c r="AA22" s="279">
        <f t="shared" si="6"/>
        <v>603603.9217023704</v>
      </c>
      <c r="AB22" s="279">
        <f t="shared" si="6"/>
        <v>662578.80658828351</v>
      </c>
      <c r="AC22" s="279">
        <f t="shared" si="6"/>
        <v>590305.93270844268</v>
      </c>
      <c r="AD22" s="279">
        <f t="shared" si="6"/>
        <v>569003.88868282607</v>
      </c>
    </row>
    <row r="23" spans="2:30" ht="13.5" thickTop="1">
      <c r="T23"/>
    </row>
    <row r="24" spans="2:30">
      <c r="B24" s="272">
        <v>12</v>
      </c>
      <c r="C24" s="15" t="s">
        <v>42</v>
      </c>
      <c r="D24" s="274">
        <f>+'Div 12 forecast'!F47</f>
        <v>274412.15999999997</v>
      </c>
      <c r="E24" s="274">
        <f>+'Div 12 forecast'!G47</f>
        <v>255648.94</v>
      </c>
      <c r="F24" s="274">
        <f>+'Div 12 forecast'!H47</f>
        <v>206395.47</v>
      </c>
      <c r="G24" s="274">
        <f>+'Div 12 forecast'!I47</f>
        <v>185286.84</v>
      </c>
      <c r="H24" s="274">
        <f>+'Div 12 forecast'!J47</f>
        <v>164178.22</v>
      </c>
      <c r="I24" s="274">
        <f>+'Div 12 forecast'!K47</f>
        <v>164178.22</v>
      </c>
      <c r="J24" s="274">
        <f>+'Div 12 forecast'!L47</f>
        <v>52991.699130056477</v>
      </c>
      <c r="K24" s="274">
        <f>+'Div 12 forecast'!M47</f>
        <v>15633.410254508774</v>
      </c>
      <c r="L24" s="274">
        <f>+'Div 12 forecast'!N47</f>
        <v>10235.092135257022</v>
      </c>
      <c r="M24" s="274">
        <f>+'Div 12 forecast'!O47</f>
        <v>173440.41513095971</v>
      </c>
      <c r="N24" s="274">
        <f>+'Div 12 forecast'!P47</f>
        <v>227395.97826113721</v>
      </c>
      <c r="O24" s="274">
        <f>+'Div 12 forecast'!Q47</f>
        <v>263885.52711328818</v>
      </c>
      <c r="P24" s="274">
        <f>+'Div 12 forecast'!R47</f>
        <v>290687.07613088161</v>
      </c>
      <c r="Q24" s="274">
        <f>+'Div 12 forecast'!S47</f>
        <v>257667.10018942304</v>
      </c>
      <c r="R24" s="274">
        <f>+'Div 12 forecast'!T47</f>
        <v>224086.32940281765</v>
      </c>
      <c r="S24" s="274">
        <f>+'Div 12 forecast'!U47</f>
        <v>193280.14079837708</v>
      </c>
      <c r="T24" s="274">
        <f>+'Div 12 forecast'!V47</f>
        <v>277580.9910727244</v>
      </c>
      <c r="U24" s="274">
        <f>+'Div 12 forecast'!W47</f>
        <v>177346.42559206017</v>
      </c>
      <c r="V24" s="274">
        <f>+'Div 12 forecast'!X47</f>
        <v>508013.72369699081</v>
      </c>
      <c r="W24" s="274">
        <f>+'Div 12 forecast'!Y47</f>
        <v>13050.043142366818</v>
      </c>
      <c r="X24" s="274">
        <f>+'Div 12 forecast'!Z47</f>
        <v>11327.448753724031</v>
      </c>
      <c r="Y24" s="274">
        <f>+'Div 12 forecast'!AA47</f>
        <v>173440.41513095971</v>
      </c>
      <c r="Z24" s="274">
        <f>+'Div 12 forecast'!AB47</f>
        <v>227395.97826113721</v>
      </c>
      <c r="AA24" s="274">
        <f>+'Div 12 forecast'!AC47</f>
        <v>263885.52711328818</v>
      </c>
      <c r="AB24" s="274">
        <f>+'Div 12 forecast'!AD47</f>
        <v>290687.07613088161</v>
      </c>
      <c r="AC24" s="274">
        <f>+'Div 12 forecast'!AE47</f>
        <v>257667.10018942304</v>
      </c>
      <c r="AD24" s="274">
        <f>+'Div 12 forecast'!AF47</f>
        <v>224086.32940281765</v>
      </c>
    </row>
    <row r="25" spans="2:30">
      <c r="B25" s="272"/>
      <c r="C25" s="275" t="s">
        <v>1348</v>
      </c>
      <c r="D25" s="276">
        <f>-D24*D$7</f>
        <v>-93322.544979041806</v>
      </c>
      <c r="E25" s="276">
        <f t="shared" ref="E25:AD25" si="7">-E24*E$7</f>
        <v>-81105.538609067138</v>
      </c>
      <c r="F25" s="276">
        <f t="shared" si="7"/>
        <v>-76834.526033666771</v>
      </c>
      <c r="G25" s="276">
        <f t="shared" si="7"/>
        <v>-63079.356158287716</v>
      </c>
      <c r="H25" s="276">
        <f t="shared" si="7"/>
        <v>-38560.314192736667</v>
      </c>
      <c r="I25" s="276">
        <f t="shared" si="7"/>
        <v>-103758.13048610718</v>
      </c>
      <c r="J25" s="276">
        <f t="shared" si="7"/>
        <v>-15706.64877450251</v>
      </c>
      <c r="K25" s="276">
        <f t="shared" si="7"/>
        <v>-4447.6260970227249</v>
      </c>
      <c r="L25" s="276">
        <f t="shared" si="7"/>
        <v>-2854.8199766857574</v>
      </c>
      <c r="M25" s="276">
        <f t="shared" si="7"/>
        <v>-58490.013406652295</v>
      </c>
      <c r="N25" s="276">
        <f t="shared" si="7"/>
        <v>-84950.339568183917</v>
      </c>
      <c r="O25" s="276">
        <f t="shared" si="7"/>
        <v>-95065.057404722</v>
      </c>
      <c r="P25" s="276">
        <f t="shared" si="7"/>
        <v>-101332.43373742785</v>
      </c>
      <c r="Q25" s="276">
        <f t="shared" si="7"/>
        <v>-99955.9389467781</v>
      </c>
      <c r="R25" s="276">
        <f t="shared" si="7"/>
        <v>-78052.71267880917</v>
      </c>
      <c r="S25" s="276">
        <f t="shared" si="7"/>
        <v>-68275.324712423462</v>
      </c>
      <c r="T25" s="276">
        <f t="shared" si="7"/>
        <v>-90138.643833387803</v>
      </c>
      <c r="U25" s="276">
        <f t="shared" si="7"/>
        <v>-80734.956118466653</v>
      </c>
      <c r="V25" s="276">
        <f t="shared" si="7"/>
        <v>-165227.99143933316</v>
      </c>
      <c r="W25" s="276">
        <f t="shared" si="7"/>
        <v>-6204.7623129796493</v>
      </c>
      <c r="X25" s="276">
        <f t="shared" si="7"/>
        <v>-4030.1373313961694</v>
      </c>
      <c r="Y25" s="276">
        <f t="shared" si="7"/>
        <v>-57802.776176479536</v>
      </c>
      <c r="Z25" s="276">
        <f t="shared" si="7"/>
        <v>-83986.260883016774</v>
      </c>
      <c r="AA25" s="276">
        <f t="shared" si="7"/>
        <v>-93960.71609389795</v>
      </c>
      <c r="AB25" s="276">
        <f t="shared" si="7"/>
        <v>-100159.72744156436</v>
      </c>
      <c r="AC25" s="276">
        <f t="shared" si="7"/>
        <v>-98849.826178296134</v>
      </c>
      <c r="AD25" s="276">
        <f t="shared" si="7"/>
        <v>-77207.5763724508</v>
      </c>
    </row>
    <row r="26" spans="2:30">
      <c r="C26" s="1" t="s">
        <v>1349</v>
      </c>
      <c r="D26" s="277">
        <f>SUM(D24:D25)</f>
        <v>181089.61502095818</v>
      </c>
      <c r="E26" s="277">
        <f t="shared" ref="E26:AD26" si="8">SUM(E24:E25)</f>
        <v>174543.40139093285</v>
      </c>
      <c r="F26" s="277">
        <f t="shared" si="8"/>
        <v>129560.94396633323</v>
      </c>
      <c r="G26" s="277">
        <f t="shared" si="8"/>
        <v>122207.48384171228</v>
      </c>
      <c r="H26" s="277">
        <f t="shared" si="8"/>
        <v>125617.90580726333</v>
      </c>
      <c r="I26" s="277">
        <f t="shared" si="8"/>
        <v>60420.089513892817</v>
      </c>
      <c r="J26" s="277">
        <f t="shared" si="8"/>
        <v>37285.050355553969</v>
      </c>
      <c r="K26" s="277">
        <f t="shared" si="8"/>
        <v>11185.784157486049</v>
      </c>
      <c r="L26" s="277">
        <f t="shared" si="8"/>
        <v>7380.2721585712643</v>
      </c>
      <c r="M26" s="277">
        <f t="shared" si="8"/>
        <v>114950.40172430742</v>
      </c>
      <c r="N26" s="277">
        <f t="shared" si="8"/>
        <v>142445.63869295327</v>
      </c>
      <c r="O26" s="277">
        <f t="shared" si="8"/>
        <v>168820.46970856618</v>
      </c>
      <c r="P26" s="277">
        <f t="shared" si="8"/>
        <v>189354.64239345375</v>
      </c>
      <c r="Q26" s="277">
        <f t="shared" si="8"/>
        <v>157711.16124264494</v>
      </c>
      <c r="R26" s="277">
        <f t="shared" si="8"/>
        <v>146033.61672400846</v>
      </c>
      <c r="S26" s="277">
        <f t="shared" si="8"/>
        <v>125004.81608595361</v>
      </c>
      <c r="T26" s="277">
        <f t="shared" si="8"/>
        <v>187442.34723933658</v>
      </c>
      <c r="U26" s="277">
        <f t="shared" si="8"/>
        <v>96611.469473593519</v>
      </c>
      <c r="V26" s="277">
        <f t="shared" si="8"/>
        <v>342785.73225765768</v>
      </c>
      <c r="W26" s="277">
        <f t="shared" si="8"/>
        <v>6845.2808293871685</v>
      </c>
      <c r="X26" s="277">
        <f t="shared" si="8"/>
        <v>7297.3114223278617</v>
      </c>
      <c r="Y26" s="277">
        <f t="shared" si="8"/>
        <v>115637.63895448018</v>
      </c>
      <c r="Z26" s="277">
        <f t="shared" si="8"/>
        <v>143409.71737812043</v>
      </c>
      <c r="AA26" s="277">
        <f t="shared" si="8"/>
        <v>169924.81101939024</v>
      </c>
      <c r="AB26" s="277">
        <f t="shared" si="8"/>
        <v>190527.34868931724</v>
      </c>
      <c r="AC26" s="277">
        <f t="shared" si="8"/>
        <v>158817.27401112689</v>
      </c>
      <c r="AD26" s="277">
        <f t="shared" si="8"/>
        <v>146878.75303036685</v>
      </c>
    </row>
    <row r="27" spans="2:30">
      <c r="C27" s="1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2:30">
      <c r="C28" s="15" t="s">
        <v>44</v>
      </c>
      <c r="D28" s="274">
        <f>+'Div 12 forecast'!F49</f>
        <v>3943.44</v>
      </c>
      <c r="E28" s="274">
        <f>+'Div 12 forecast'!G49</f>
        <v>3689.0499999999997</v>
      </c>
      <c r="F28" s="274">
        <f>+'Div 12 forecast'!H49</f>
        <v>3943.44</v>
      </c>
      <c r="G28" s="274">
        <f>+'Div 12 forecast'!I49</f>
        <v>3816.25</v>
      </c>
      <c r="H28" s="274">
        <f>+'Div 12 forecast'!J49</f>
        <v>67393.31</v>
      </c>
      <c r="I28" s="274">
        <f>+'Div 12 forecast'!K49</f>
        <v>4233.33</v>
      </c>
      <c r="J28" s="274">
        <f>+'Div 12 forecast'!L49</f>
        <v>3688.72544708532</v>
      </c>
      <c r="K28" s="274">
        <f>+'Div 12 forecast'!M49</f>
        <v>1088.233802222481</v>
      </c>
      <c r="L28" s="274">
        <f>+'Div 12 forecast'!N49</f>
        <v>712.45960088815821</v>
      </c>
      <c r="M28" s="274">
        <f>+'Div 12 forecast'!O49</f>
        <v>12073.099812791961</v>
      </c>
      <c r="N28" s="274">
        <f>+'Div 12 forecast'!P49</f>
        <v>15828.919346746432</v>
      </c>
      <c r="O28" s="274">
        <f>+'Div 12 forecast'!Q49</f>
        <v>18368.938436778742</v>
      </c>
      <c r="P28" s="274">
        <f>+'Div 12 forecast'!R49</f>
        <v>20234.580745017676</v>
      </c>
      <c r="Q28" s="274">
        <f>+'Div 12 forecast'!S49</f>
        <v>17936.076875223505</v>
      </c>
      <c r="R28" s="274">
        <f>+'Div 12 forecast'!T49</f>
        <v>15598.536359127231</v>
      </c>
      <c r="S28" s="274">
        <f>+'Div 12 forecast'!U49</f>
        <v>13454.133109214141</v>
      </c>
      <c r="T28" s="274">
        <f>+'Div 12 forecast'!V49</f>
        <v>19322.272774913952</v>
      </c>
      <c r="U28" s="274">
        <f>+'Div 12 forecast'!W49</f>
        <v>12344.995230772069</v>
      </c>
      <c r="V28" s="274">
        <f>+'Div 12 forecast'!X49</f>
        <v>35362.579061119141</v>
      </c>
      <c r="W28" s="274">
        <f>+'Div 12 forecast'!Y49</f>
        <v>908.40692061346329</v>
      </c>
      <c r="X28" s="274">
        <f>+'Div 12 forecast'!Z49</f>
        <v>788.49799410785931</v>
      </c>
      <c r="Y28" s="274">
        <f>+'Div 12 forecast'!AA49</f>
        <v>12073.099812791961</v>
      </c>
      <c r="Z28" s="274">
        <f>+'Div 12 forecast'!AB49</f>
        <v>15828.919346746432</v>
      </c>
      <c r="AA28" s="274">
        <f>+'Div 12 forecast'!AC49</f>
        <v>18368.938436778742</v>
      </c>
      <c r="AB28" s="274">
        <f>+'Div 12 forecast'!AD49</f>
        <v>20234.580745017676</v>
      </c>
      <c r="AC28" s="274">
        <f>+'Div 12 forecast'!AE49</f>
        <v>17936.076875223505</v>
      </c>
      <c r="AD28" s="274">
        <f>+'Div 12 forecast'!AF49</f>
        <v>15598.536359127231</v>
      </c>
    </row>
    <row r="29" spans="2:30">
      <c r="C29" s="15" t="s">
        <v>1350</v>
      </c>
      <c r="D29" s="276">
        <f>-D28*D$7</f>
        <v>-1341.0916512305894</v>
      </c>
      <c r="E29" s="276">
        <f t="shared" ref="E29:AD29" si="9">-E28*E$7</f>
        <v>-1170.3642784741417</v>
      </c>
      <c r="F29" s="276">
        <f t="shared" si="9"/>
        <v>-1468.0183791931233</v>
      </c>
      <c r="G29" s="276">
        <f t="shared" si="9"/>
        <v>-1299.2104185006638</v>
      </c>
      <c r="H29" s="276">
        <f t="shared" si="9"/>
        <v>-15828.57463120566</v>
      </c>
      <c r="I29" s="276">
        <f t="shared" si="9"/>
        <v>-2675.3999801602927</v>
      </c>
      <c r="J29" s="276">
        <f t="shared" si="9"/>
        <v>-1093.331898657259</v>
      </c>
      <c r="K29" s="276">
        <f t="shared" si="9"/>
        <v>-309.59700920220337</v>
      </c>
      <c r="L29" s="276">
        <f t="shared" si="9"/>
        <v>-198.72257858732013</v>
      </c>
      <c r="M29" s="276">
        <f t="shared" si="9"/>
        <v>-4071.46033049365</v>
      </c>
      <c r="N29" s="276">
        <f t="shared" si="9"/>
        <v>-5913.3502878371473</v>
      </c>
      <c r="O29" s="276">
        <f t="shared" si="9"/>
        <v>-6617.4306945090584</v>
      </c>
      <c r="P29" s="276">
        <f t="shared" si="9"/>
        <v>-7053.6995997233043</v>
      </c>
      <c r="Q29" s="276">
        <f t="shared" si="9"/>
        <v>-6957.8824916591057</v>
      </c>
      <c r="R29" s="276">
        <f t="shared" si="9"/>
        <v>-5433.2099592756631</v>
      </c>
      <c r="S29" s="276">
        <f t="shared" si="9"/>
        <v>-4752.6109147136758</v>
      </c>
      <c r="T29" s="276">
        <f t="shared" si="9"/>
        <v>-6274.5055307235534</v>
      </c>
      <c r="U29" s="276">
        <f t="shared" si="9"/>
        <v>-5619.919572169174</v>
      </c>
      <c r="V29" s="276">
        <f t="shared" si="9"/>
        <v>-11501.437142017794</v>
      </c>
      <c r="W29" s="276">
        <f t="shared" si="9"/>
        <v>-431.91037488402202</v>
      </c>
      <c r="X29" s="276">
        <f t="shared" si="9"/>
        <v>-280.53582681098925</v>
      </c>
      <c r="Y29" s="276">
        <f t="shared" si="9"/>
        <v>-4023.6220935482561</v>
      </c>
      <c r="Z29" s="276">
        <f t="shared" si="9"/>
        <v>-5846.241256850225</v>
      </c>
      <c r="AA29" s="276">
        <f t="shared" si="9"/>
        <v>-6540.5580528995406</v>
      </c>
      <c r="AB29" s="276">
        <f t="shared" si="9"/>
        <v>-6972.0681059889339</v>
      </c>
      <c r="AC29" s="276">
        <f t="shared" si="9"/>
        <v>-6880.8865397755544</v>
      </c>
      <c r="AD29" s="276">
        <f t="shared" si="9"/>
        <v>-5374.3804472823103</v>
      </c>
    </row>
    <row r="30" spans="2:30">
      <c r="C30" s="1" t="s">
        <v>1351</v>
      </c>
      <c r="D30" s="277">
        <f>SUM(D28:D29)</f>
        <v>2602.3483487694107</v>
      </c>
      <c r="E30" s="277">
        <f t="shared" ref="E30:AD30" si="10">SUM(E28:E29)</f>
        <v>2518.6857215258578</v>
      </c>
      <c r="F30" s="277">
        <f t="shared" si="10"/>
        <v>2475.4216208068765</v>
      </c>
      <c r="G30" s="277">
        <f t="shared" si="10"/>
        <v>2517.0395814993362</v>
      </c>
      <c r="H30" s="277">
        <f t="shared" si="10"/>
        <v>51564.73536879434</v>
      </c>
      <c r="I30" s="277">
        <f t="shared" si="10"/>
        <v>1557.9300198397073</v>
      </c>
      <c r="J30" s="277">
        <f t="shared" si="10"/>
        <v>2595.393548428061</v>
      </c>
      <c r="K30" s="277">
        <f t="shared" si="10"/>
        <v>778.63679302027765</v>
      </c>
      <c r="L30" s="277">
        <f t="shared" si="10"/>
        <v>513.73702230083813</v>
      </c>
      <c r="M30" s="277">
        <f t="shared" si="10"/>
        <v>8001.6394822983111</v>
      </c>
      <c r="N30" s="277">
        <f t="shared" si="10"/>
        <v>9915.5690589092846</v>
      </c>
      <c r="O30" s="277">
        <f t="shared" si="10"/>
        <v>11751.507742269685</v>
      </c>
      <c r="P30" s="277">
        <f t="shared" si="10"/>
        <v>13180.881145294372</v>
      </c>
      <c r="Q30" s="277">
        <f t="shared" si="10"/>
        <v>10978.1943835644</v>
      </c>
      <c r="R30" s="277">
        <f t="shared" si="10"/>
        <v>10165.326399851569</v>
      </c>
      <c r="S30" s="277">
        <f t="shared" si="10"/>
        <v>8701.522194500465</v>
      </c>
      <c r="T30" s="277">
        <f t="shared" si="10"/>
        <v>13047.7672441904</v>
      </c>
      <c r="U30" s="277">
        <f t="shared" si="10"/>
        <v>6725.0756586028947</v>
      </c>
      <c r="V30" s="277">
        <f t="shared" si="10"/>
        <v>23861.141919101348</v>
      </c>
      <c r="W30" s="277">
        <f t="shared" si="10"/>
        <v>476.49654572944127</v>
      </c>
      <c r="X30" s="277">
        <f t="shared" si="10"/>
        <v>507.96216729687006</v>
      </c>
      <c r="Y30" s="277">
        <f t="shared" si="10"/>
        <v>8049.477719243705</v>
      </c>
      <c r="Z30" s="277">
        <f t="shared" si="10"/>
        <v>9982.6780898962061</v>
      </c>
      <c r="AA30" s="277">
        <f t="shared" si="10"/>
        <v>11828.380383879201</v>
      </c>
      <c r="AB30" s="277">
        <f t="shared" si="10"/>
        <v>13262.512639028742</v>
      </c>
      <c r="AC30" s="277">
        <f t="shared" si="10"/>
        <v>11055.190335447951</v>
      </c>
      <c r="AD30" s="277">
        <f t="shared" si="10"/>
        <v>10224.15591184492</v>
      </c>
    </row>
    <row r="31" spans="2:30">
      <c r="C31" s="1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2:30">
      <c r="C32" s="15" t="s">
        <v>43</v>
      </c>
      <c r="D32" s="274">
        <f>+'Div 12 forecast'!F49</f>
        <v>3943.44</v>
      </c>
      <c r="E32" s="274">
        <f>+'Div 12 forecast'!G49</f>
        <v>3689.0499999999997</v>
      </c>
      <c r="F32" s="274">
        <f>+'Div 12 forecast'!H49</f>
        <v>3943.44</v>
      </c>
      <c r="G32" s="274">
        <f>+'Div 12 forecast'!I49</f>
        <v>3816.25</v>
      </c>
      <c r="H32" s="274">
        <f>+'Div 12 forecast'!J49</f>
        <v>67393.31</v>
      </c>
      <c r="I32" s="274">
        <f>+'Div 12 forecast'!K49</f>
        <v>4233.33</v>
      </c>
      <c r="J32" s="274">
        <f>+'Div 12 forecast'!L49</f>
        <v>3688.72544708532</v>
      </c>
      <c r="K32" s="274">
        <f>+'Div 12 forecast'!M49</f>
        <v>1088.233802222481</v>
      </c>
      <c r="L32" s="274">
        <f>+'Div 12 forecast'!N49</f>
        <v>712.45960088815821</v>
      </c>
      <c r="M32" s="274">
        <f>+'Div 12 forecast'!O49</f>
        <v>12073.099812791961</v>
      </c>
      <c r="N32" s="274">
        <f>+'Div 12 forecast'!P49</f>
        <v>15828.919346746432</v>
      </c>
      <c r="O32" s="274">
        <f>+'Div 12 forecast'!Q49</f>
        <v>18368.938436778742</v>
      </c>
      <c r="P32" s="274">
        <f>+'Div 12 forecast'!R49</f>
        <v>20234.580745017676</v>
      </c>
      <c r="Q32" s="274">
        <f>+'Div 12 forecast'!S49</f>
        <v>17936.076875223505</v>
      </c>
      <c r="R32" s="274">
        <f>+'Div 12 forecast'!T49</f>
        <v>15598.536359127231</v>
      </c>
      <c r="S32" s="274">
        <f>+'Div 12 forecast'!U49</f>
        <v>13454.133109214141</v>
      </c>
      <c r="T32" s="274">
        <f>+'Div 12 forecast'!V49</f>
        <v>19322.272774913952</v>
      </c>
      <c r="U32" s="274">
        <f>+'Div 12 forecast'!W49</f>
        <v>12344.995230772069</v>
      </c>
      <c r="V32" s="274">
        <f>+'Div 12 forecast'!X49</f>
        <v>35362.579061119141</v>
      </c>
      <c r="W32" s="274">
        <f>+'Div 12 forecast'!Y49</f>
        <v>908.40692061346329</v>
      </c>
      <c r="X32" s="274">
        <f>+'Div 12 forecast'!Z49</f>
        <v>788.49799410785931</v>
      </c>
      <c r="Y32" s="274">
        <f>+'Div 12 forecast'!AA49</f>
        <v>12073.099812791961</v>
      </c>
      <c r="Z32" s="274">
        <f>+'Div 12 forecast'!AB49</f>
        <v>15828.919346746432</v>
      </c>
      <c r="AA32" s="274">
        <f>+'Div 12 forecast'!AC49</f>
        <v>18368.938436778742</v>
      </c>
      <c r="AB32" s="274">
        <f>+'Div 12 forecast'!AD49</f>
        <v>20234.580745017676</v>
      </c>
      <c r="AC32" s="274">
        <f>+'Div 12 forecast'!AE49</f>
        <v>17936.076875223505</v>
      </c>
      <c r="AD32" s="274">
        <f>+'Div 12 forecast'!AF49</f>
        <v>15598.536359127231</v>
      </c>
    </row>
    <row r="33" spans="2:30">
      <c r="C33" s="15" t="s">
        <v>45</v>
      </c>
      <c r="D33" s="274">
        <f>+'Div 12 forecast'!F50</f>
        <v>222.36</v>
      </c>
      <c r="E33" s="274">
        <f>+'Div 12 forecast'!G50</f>
        <v>208.01</v>
      </c>
      <c r="F33" s="274">
        <f>+'Div 12 forecast'!H50</f>
        <v>222.36</v>
      </c>
      <c r="G33" s="274">
        <f>+'Div 12 forecast'!I50</f>
        <v>215.18</v>
      </c>
      <c r="H33" s="274">
        <f>+'Div 12 forecast'!J50</f>
        <v>222.36</v>
      </c>
      <c r="I33" s="274">
        <f>+'Div 12 forecast'!K50</f>
        <v>215.18</v>
      </c>
      <c r="J33" s="274">
        <f>+'Div 12 forecast'!L50</f>
        <v>55.337990504784266</v>
      </c>
      <c r="K33" s="274">
        <f>+'Div 12 forecast'!M50</f>
        <v>16.325604244131764</v>
      </c>
      <c r="L33" s="274">
        <f>+'Div 12 forecast'!N50</f>
        <v>10.688267043605581</v>
      </c>
      <c r="M33" s="274">
        <f>+'Div 12 forecast'!O50</f>
        <v>181.11976409941283</v>
      </c>
      <c r="N33" s="274">
        <f>+'Div 12 forecast'!P50</f>
        <v>237.46429520890001</v>
      </c>
      <c r="O33" s="274">
        <f>+'Div 12 forecast'!Q50</f>
        <v>275.56947660624235</v>
      </c>
      <c r="P33" s="274">
        <f>+'Div 12 forecast'!R50</f>
        <v>303.55770663844129</v>
      </c>
      <c r="Q33" s="274">
        <f>+'Div 12 forecast'!S50</f>
        <v>269.07571898539334</v>
      </c>
      <c r="R33" s="274">
        <f>+'Div 12 forecast'!T50</f>
        <v>234.00810640758684</v>
      </c>
      <c r="S33" s="274">
        <f>+'Div 12 forecast'!U50</f>
        <v>201.83792503074164</v>
      </c>
      <c r="T33" s="274">
        <f>+'Div 12 forecast'!V50</f>
        <v>289.87132891495679</v>
      </c>
      <c r="U33" s="274">
        <f>+'Div 12 forecast'!W50</f>
        <v>185.19871935762171</v>
      </c>
      <c r="V33" s="274">
        <f>+'Div 12 forecast'!X50</f>
        <v>530.50683559416211</v>
      </c>
      <c r="W33" s="274">
        <f>+'Div 12 forecast'!Y50</f>
        <v>13.627854463147694</v>
      </c>
      <c r="X33" s="274">
        <f>+'Div 12 forecast'!Z50</f>
        <v>11.828989480759507</v>
      </c>
      <c r="Y33" s="274">
        <f>+'Div 12 forecast'!AA50</f>
        <v>181.11976409941283</v>
      </c>
      <c r="Z33" s="274">
        <f>+'Div 12 forecast'!AB50</f>
        <v>237.46429520890001</v>
      </c>
      <c r="AA33" s="274">
        <f>+'Div 12 forecast'!AC50</f>
        <v>275.56947660624235</v>
      </c>
      <c r="AB33" s="274">
        <f>+'Div 12 forecast'!AD50</f>
        <v>303.55770663844129</v>
      </c>
      <c r="AC33" s="274">
        <f>+'Div 12 forecast'!AE50</f>
        <v>269.07571898539334</v>
      </c>
      <c r="AD33" s="274">
        <f>+'Div 12 forecast'!AF50</f>
        <v>234.00810640758684</v>
      </c>
    </row>
    <row r="34" spans="2:30">
      <c r="C34" s="15" t="s">
        <v>1352</v>
      </c>
      <c r="D34" s="276">
        <f>-D$7*SUM(D32:D33)</f>
        <v>-1416.7122108353085</v>
      </c>
      <c r="E34" s="276">
        <f t="shared" ref="E34:AD34" si="11">-E$7*SUM(E32:E33)</f>
        <v>-1236.3561933479996</v>
      </c>
      <c r="F34" s="276">
        <f t="shared" si="11"/>
        <v>-1550.795996399771</v>
      </c>
      <c r="G34" s="276">
        <f t="shared" si="11"/>
        <v>-1372.4666511512953</v>
      </c>
      <c r="H34" s="276">
        <f t="shared" si="11"/>
        <v>-15880.800020565448</v>
      </c>
      <c r="I34" s="276">
        <f t="shared" si="11"/>
        <v>-2811.3904575695406</v>
      </c>
      <c r="J34" s="276">
        <f t="shared" si="11"/>
        <v>-1109.7339841728074</v>
      </c>
      <c r="K34" s="276">
        <f t="shared" si="11"/>
        <v>-314.24156098609353</v>
      </c>
      <c r="L34" s="276">
        <f t="shared" si="11"/>
        <v>-201.7038002381862</v>
      </c>
      <c r="M34" s="276">
        <f t="shared" si="11"/>
        <v>-4132.5400818444832</v>
      </c>
      <c r="N34" s="276">
        <f t="shared" si="11"/>
        <v>-6002.0619381819461</v>
      </c>
      <c r="O34" s="276">
        <f t="shared" si="11"/>
        <v>-6716.7049078360924</v>
      </c>
      <c r="P34" s="276">
        <f t="shared" si="11"/>
        <v>-7159.5186873926023</v>
      </c>
      <c r="Q34" s="276">
        <f t="shared" si="11"/>
        <v>-7062.2641380516488</v>
      </c>
      <c r="R34" s="276">
        <f t="shared" si="11"/>
        <v>-5514.718579380331</v>
      </c>
      <c r="S34" s="276">
        <f t="shared" si="11"/>
        <v>-4823.9092375203163</v>
      </c>
      <c r="T34" s="276">
        <f t="shared" si="11"/>
        <v>-6368.6352057189515</v>
      </c>
      <c r="U34" s="276">
        <f t="shared" si="11"/>
        <v>-5704.2291962882819</v>
      </c>
      <c r="V34" s="276">
        <f t="shared" si="11"/>
        <v>-11673.980864364834</v>
      </c>
      <c r="W34" s="276">
        <f t="shared" si="11"/>
        <v>-438.38986287170502</v>
      </c>
      <c r="X34" s="276">
        <f t="shared" si="11"/>
        <v>-284.74440485319212</v>
      </c>
      <c r="Y34" s="276">
        <f t="shared" si="11"/>
        <v>-4083.9841791525259</v>
      </c>
      <c r="Z34" s="276">
        <f t="shared" si="11"/>
        <v>-5933.9461423997545</v>
      </c>
      <c r="AA34" s="276">
        <f t="shared" si="11"/>
        <v>-6638.6790284558356</v>
      </c>
      <c r="AB34" s="276">
        <f t="shared" si="11"/>
        <v>-7076.6625639345066</v>
      </c>
      <c r="AC34" s="276">
        <f t="shared" si="11"/>
        <v>-6984.1130985056088</v>
      </c>
      <c r="AD34" s="276">
        <f t="shared" si="11"/>
        <v>-5455.0065113326473</v>
      </c>
    </row>
    <row r="35" spans="2:30">
      <c r="C35" s="2" t="s">
        <v>1353</v>
      </c>
      <c r="D35" s="277">
        <f>SUM(D32:D34)</f>
        <v>2749.0877891646915</v>
      </c>
      <c r="E35" s="277">
        <f t="shared" ref="E35:AD35" si="12">SUM(E32:E34)</f>
        <v>2660.7038066519999</v>
      </c>
      <c r="F35" s="277">
        <f t="shared" si="12"/>
        <v>2615.0040036002292</v>
      </c>
      <c r="G35" s="277">
        <f t="shared" si="12"/>
        <v>2658.9633488487043</v>
      </c>
      <c r="H35" s="277">
        <f t="shared" si="12"/>
        <v>51734.869979434552</v>
      </c>
      <c r="I35" s="277">
        <f t="shared" si="12"/>
        <v>1637.1195424304597</v>
      </c>
      <c r="J35" s="277">
        <f t="shared" si="12"/>
        <v>2634.3294534172965</v>
      </c>
      <c r="K35" s="277">
        <f t="shared" si="12"/>
        <v>790.31784548051917</v>
      </c>
      <c r="L35" s="277">
        <f t="shared" si="12"/>
        <v>521.44406769357761</v>
      </c>
      <c r="M35" s="277">
        <f t="shared" si="12"/>
        <v>8121.6794950468902</v>
      </c>
      <c r="N35" s="277">
        <f t="shared" si="12"/>
        <v>10064.321703773385</v>
      </c>
      <c r="O35" s="277">
        <f t="shared" si="12"/>
        <v>11927.803005548891</v>
      </c>
      <c r="P35" s="277">
        <f t="shared" si="12"/>
        <v>13378.619764263516</v>
      </c>
      <c r="Q35" s="277">
        <f t="shared" si="12"/>
        <v>11142.88845615725</v>
      </c>
      <c r="R35" s="277">
        <f t="shared" si="12"/>
        <v>10317.825886154487</v>
      </c>
      <c r="S35" s="277">
        <f t="shared" si="12"/>
        <v>8832.0617967245653</v>
      </c>
      <c r="T35" s="277">
        <f t="shared" si="12"/>
        <v>13243.508898109958</v>
      </c>
      <c r="U35" s="277">
        <f t="shared" si="12"/>
        <v>6825.9647538414092</v>
      </c>
      <c r="V35" s="277">
        <f t="shared" si="12"/>
        <v>24219.105032348467</v>
      </c>
      <c r="W35" s="277">
        <f t="shared" si="12"/>
        <v>483.64491220490601</v>
      </c>
      <c r="X35" s="277">
        <f t="shared" si="12"/>
        <v>515.58257873542675</v>
      </c>
      <c r="Y35" s="277">
        <f t="shared" si="12"/>
        <v>8170.2353977388475</v>
      </c>
      <c r="Z35" s="277">
        <f t="shared" si="12"/>
        <v>10132.437499555577</v>
      </c>
      <c r="AA35" s="277">
        <f t="shared" si="12"/>
        <v>12005.828884929148</v>
      </c>
      <c r="AB35" s="277">
        <f t="shared" si="12"/>
        <v>13461.475887721612</v>
      </c>
      <c r="AC35" s="277">
        <f t="shared" si="12"/>
        <v>11221.039495703291</v>
      </c>
      <c r="AD35" s="277">
        <f t="shared" si="12"/>
        <v>10377.537954202171</v>
      </c>
    </row>
    <row r="36" spans="2:30">
      <c r="C36" s="1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2:30" ht="13.5" thickBot="1">
      <c r="C37" s="1" t="s">
        <v>1354</v>
      </c>
      <c r="D37" s="279">
        <f>D30+D35</f>
        <v>5351.4361379341026</v>
      </c>
      <c r="E37" s="279">
        <f t="shared" ref="E37:AD37" si="13">E30+E35</f>
        <v>5179.3895281778578</v>
      </c>
      <c r="F37" s="279">
        <f t="shared" si="13"/>
        <v>5090.4256244071057</v>
      </c>
      <c r="G37" s="279">
        <f t="shared" si="13"/>
        <v>5176.0029303480405</v>
      </c>
      <c r="H37" s="279">
        <f t="shared" si="13"/>
        <v>103299.60534822888</v>
      </c>
      <c r="I37" s="279">
        <f t="shared" si="13"/>
        <v>3195.0495622701669</v>
      </c>
      <c r="J37" s="279">
        <f t="shared" si="13"/>
        <v>5229.7230018453574</v>
      </c>
      <c r="K37" s="279">
        <f t="shared" si="13"/>
        <v>1568.9546385007968</v>
      </c>
      <c r="L37" s="279">
        <f t="shared" si="13"/>
        <v>1035.1810899944157</v>
      </c>
      <c r="M37" s="279">
        <f t="shared" si="13"/>
        <v>16123.318977345201</v>
      </c>
      <c r="N37" s="279">
        <f t="shared" si="13"/>
        <v>19979.890762682669</v>
      </c>
      <c r="O37" s="279">
        <f t="shared" si="13"/>
        <v>23679.310747818578</v>
      </c>
      <c r="P37" s="279">
        <f t="shared" si="13"/>
        <v>26559.500909557886</v>
      </c>
      <c r="Q37" s="279">
        <f t="shared" si="13"/>
        <v>22121.08283972165</v>
      </c>
      <c r="R37" s="279">
        <f t="shared" si="13"/>
        <v>20483.152286006058</v>
      </c>
      <c r="S37" s="279">
        <f t="shared" si="13"/>
        <v>17533.58399122503</v>
      </c>
      <c r="T37" s="279">
        <f t="shared" si="13"/>
        <v>26291.276142300358</v>
      </c>
      <c r="U37" s="279">
        <f t="shared" si="13"/>
        <v>13551.040412444305</v>
      </c>
      <c r="V37" s="279">
        <f t="shared" si="13"/>
        <v>48080.246951449815</v>
      </c>
      <c r="W37" s="279">
        <f t="shared" si="13"/>
        <v>960.14145793434727</v>
      </c>
      <c r="X37" s="279">
        <f t="shared" si="13"/>
        <v>1023.5447460322969</v>
      </c>
      <c r="Y37" s="279">
        <f t="shared" si="13"/>
        <v>16219.713116982552</v>
      </c>
      <c r="Z37" s="279">
        <f t="shared" si="13"/>
        <v>20115.115589451783</v>
      </c>
      <c r="AA37" s="279">
        <f t="shared" si="13"/>
        <v>23834.20926880835</v>
      </c>
      <c r="AB37" s="279">
        <f t="shared" si="13"/>
        <v>26723.988526750356</v>
      </c>
      <c r="AC37" s="279">
        <f t="shared" si="13"/>
        <v>22276.229831151242</v>
      </c>
      <c r="AD37" s="279">
        <f t="shared" si="13"/>
        <v>20601.693866047091</v>
      </c>
    </row>
    <row r="38" spans="2:30" ht="13.5" thickTop="1">
      <c r="T38"/>
    </row>
    <row r="39" spans="2:30"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</row>
    <row r="40" spans="2:30">
      <c r="C40" s="273" t="s">
        <v>1355</v>
      </c>
      <c r="D40" s="281">
        <f>+'Div 91 forecast'!F285</f>
        <v>0.74107303203763208</v>
      </c>
      <c r="E40" s="281">
        <f>+'Div 91 forecast'!G285</f>
        <v>0.74107286414191165</v>
      </c>
      <c r="F40" s="281">
        <f>+'Div 91 forecast'!H285</f>
        <v>0.74107303203763208</v>
      </c>
      <c r="G40" s="281">
        <f>+'Div 91 forecast'!I285</f>
        <v>0.74107303907834221</v>
      </c>
      <c r="H40" s="281">
        <f>+'Div 91 forecast'!J285</f>
        <v>0.77823461591796028</v>
      </c>
      <c r="I40" s="281">
        <f>+'Div 91 forecast'!K285</f>
        <v>0.75293383266579483</v>
      </c>
      <c r="J40" s="281">
        <f>+'Div 91 forecast'!L285</f>
        <v>0.76601795244856041</v>
      </c>
      <c r="K40" s="281">
        <f>+'Div 91 forecast'!M285</f>
        <v>0.7660179524485603</v>
      </c>
      <c r="L40" s="281">
        <f>+'Div 91 forecast'!N285</f>
        <v>0.7660179524485603</v>
      </c>
      <c r="M40" s="281">
        <f>+'Div 91 forecast'!O285</f>
        <v>0.7660179524485603</v>
      </c>
      <c r="N40" s="281">
        <f>+'Div 91 forecast'!P285</f>
        <v>0.76601795244856041</v>
      </c>
      <c r="O40" s="281">
        <f>+'Div 91 forecast'!Q285</f>
        <v>0.7660179524485603</v>
      </c>
      <c r="P40" s="281">
        <f>+'Div 91 forecast'!R285</f>
        <v>0.7660179524485603</v>
      </c>
      <c r="Q40" s="281">
        <f>+'Div 91 forecast'!S285</f>
        <v>0.7660179524485603</v>
      </c>
      <c r="R40" s="281">
        <f>+'Div 91 forecast'!T285</f>
        <v>0.7660179524485603</v>
      </c>
      <c r="S40" s="281">
        <f>+'Div 91 forecast'!U285</f>
        <v>0.7660179524485603</v>
      </c>
      <c r="T40" s="281">
        <f>+'Div 91 forecast'!V285</f>
        <v>0.7660179524485603</v>
      </c>
      <c r="U40" s="281">
        <f>+'Div 91 forecast'!W285</f>
        <v>0.76601795244856019</v>
      </c>
      <c r="V40" s="281">
        <f>+'Div 91 forecast'!X285</f>
        <v>0.7660179524485603</v>
      </c>
      <c r="W40" s="281">
        <f>+'Div 91 forecast'!Y285</f>
        <v>0.76601795244856041</v>
      </c>
      <c r="X40" s="281">
        <f>+'Div 91 forecast'!Z285</f>
        <v>0.7660179524485603</v>
      </c>
      <c r="Y40" s="281">
        <f>+'Div 91 forecast'!AA285</f>
        <v>0.7660179524485603</v>
      </c>
      <c r="Z40" s="281">
        <f>+'Div 91 forecast'!AB285</f>
        <v>0.76601795244856041</v>
      </c>
      <c r="AA40" s="281">
        <f>+'Div 91 forecast'!AC285</f>
        <v>0.7660179524485603</v>
      </c>
      <c r="AB40" s="281">
        <f>+'Div 91 forecast'!AD285</f>
        <v>0.7660179524485603</v>
      </c>
      <c r="AC40" s="281">
        <f>+'Div 91 forecast'!AE285</f>
        <v>0.7660179524485603</v>
      </c>
      <c r="AD40" s="281">
        <f>+'Div 91 forecast'!AF285</f>
        <v>0.7660179524485603</v>
      </c>
    </row>
    <row r="41" spans="2:30">
      <c r="B41" s="272">
        <v>91</v>
      </c>
      <c r="C41" s="15" t="s">
        <v>42</v>
      </c>
      <c r="D41" s="274">
        <f>+'Div 91 forecast'!F79</f>
        <v>257574.93</v>
      </c>
      <c r="E41" s="274">
        <f>+'Div 91 forecast'!G79</f>
        <v>239962.97</v>
      </c>
      <c r="F41" s="274">
        <f>+'Div 91 forecast'!H79</f>
        <v>193731.57</v>
      </c>
      <c r="G41" s="274">
        <f>+'Div 91 forecast'!I79</f>
        <v>173918.11</v>
      </c>
      <c r="H41" s="274">
        <f>+'Div 91 forecast'!J79</f>
        <v>1499297.53</v>
      </c>
      <c r="I41" s="274">
        <f>+'Div 91 forecast'!K79</f>
        <v>-114674.78</v>
      </c>
      <c r="J41" s="274">
        <f>+'Div 91 forecast'!L79</f>
        <v>485422.25834786467</v>
      </c>
      <c r="K41" s="274">
        <f>+'Div 91 forecast'!M79</f>
        <v>24527.342957876688</v>
      </c>
      <c r="L41" s="274">
        <f>+'Div 91 forecast'!N79</f>
        <v>69908.645241384598</v>
      </c>
      <c r="M41" s="274">
        <f>+'Div 91 forecast'!O79</f>
        <v>175964.09219364999</v>
      </c>
      <c r="N41" s="274">
        <f>+'Div 91 forecast'!P79</f>
        <v>205938.96050327687</v>
      </c>
      <c r="O41" s="274">
        <f>+'Div 91 forecast'!Q79</f>
        <v>224806.51671729784</v>
      </c>
      <c r="P41" s="274">
        <f>+'Div 91 forecast'!R79</f>
        <v>296044.92601501301</v>
      </c>
      <c r="Q41" s="274">
        <f>+'Div 91 forecast'!S79</f>
        <v>255565.33175045229</v>
      </c>
      <c r="R41" s="274">
        <f>+'Div 91 forecast'!T79</f>
        <v>207699.02149695167</v>
      </c>
      <c r="S41" s="274">
        <f>+'Div 91 forecast'!U79</f>
        <v>196013.87140257031</v>
      </c>
      <c r="T41" s="274">
        <f>+'Div 91 forecast'!V79</f>
        <v>321452.23964517744</v>
      </c>
      <c r="U41" s="274">
        <f>+'Div 91 forecast'!W79</f>
        <v>193989.50360415346</v>
      </c>
      <c r="V41" s="274">
        <f>+'Div 91 forecast'!X79</f>
        <v>476527.80061018368</v>
      </c>
      <c r="W41" s="274">
        <f>+'Div 91 forecast'!Y79</f>
        <v>29079.516154396682</v>
      </c>
      <c r="X41" s="274">
        <f>+'Div 91 forecast'!Z79</f>
        <v>32593.494653795566</v>
      </c>
      <c r="Y41" s="274">
        <f>+'Div 91 forecast'!AA79</f>
        <v>175964.09219364999</v>
      </c>
      <c r="Z41" s="274">
        <f>+'Div 91 forecast'!AB79</f>
        <v>205938.96050327687</v>
      </c>
      <c r="AA41" s="274">
        <f>+'Div 91 forecast'!AC79</f>
        <v>224806.51671729784</v>
      </c>
      <c r="AB41" s="274">
        <f>+'Div 91 forecast'!AD79</f>
        <v>296044.92601501301</v>
      </c>
      <c r="AC41" s="274">
        <f>+'Div 91 forecast'!AE79</f>
        <v>255565.33175045229</v>
      </c>
      <c r="AD41" s="274">
        <f>+'Div 91 forecast'!AF79</f>
        <v>207699.02149695167</v>
      </c>
    </row>
    <row r="42" spans="2:30">
      <c r="C42" s="15" t="s">
        <v>1261</v>
      </c>
      <c r="D42" s="276">
        <f>+'Div 91 forecast'!F80</f>
        <v>-212212.34</v>
      </c>
      <c r="E42" s="276">
        <f>+'Div 91 forecast'!G80</f>
        <v>-197702.09</v>
      </c>
      <c r="F42" s="276">
        <f>+'Div 91 forecast'!H80</f>
        <v>-159612.70000000001</v>
      </c>
      <c r="G42" s="276">
        <f>+'Div 91 forecast'!I80</f>
        <v>-143288.67000000001</v>
      </c>
      <c r="H42" s="276">
        <f>+'Div 91 forecast'!J80</f>
        <v>-1235249.97</v>
      </c>
      <c r="I42" s="276">
        <f>+'Div 91 forecast'!K80</f>
        <v>144634.99</v>
      </c>
      <c r="J42" s="276">
        <f>+'Div 91 forecast'!L80</f>
        <v>-389110.77539663139</v>
      </c>
      <c r="K42" s="276">
        <f>+'Div 91 forecast'!M80</f>
        <v>-19660.930813599323</v>
      </c>
      <c r="L42" s="276">
        <f>+'Div 91 forecast'!N80</f>
        <v>-56038.236172741505</v>
      </c>
      <c r="M42" s="276">
        <f>+'Div 91 forecast'!O80</f>
        <v>-141051.47256426106</v>
      </c>
      <c r="N42" s="276">
        <f>+'Div 91 forecast'!P80</f>
        <v>-165079.09810015574</v>
      </c>
      <c r="O42" s="276">
        <f>+'Div 91 forecast'!Q80</f>
        <v>-180203.18708046799</v>
      </c>
      <c r="P42" s="276">
        <f>+'Div 91 forecast'!R80</f>
        <v>-237307.35196610872</v>
      </c>
      <c r="Q42" s="276">
        <f>+'Div 91 forecast'!S80</f>
        <v>-204859.21832338502</v>
      </c>
      <c r="R42" s="276">
        <f>+'Div 91 forecast'!T80</f>
        <v>-166489.94955209593</v>
      </c>
      <c r="S42" s="276">
        <f>+'Div 91 forecast'!U80</f>
        <v>-157123.2224693168</v>
      </c>
      <c r="T42" s="276">
        <f>+'Div 91 forecast'!V80</f>
        <v>-257673.660550776</v>
      </c>
      <c r="U42" s="276">
        <f>+'Div 91 forecast'!W80</f>
        <v>-155500.50470105687</v>
      </c>
      <c r="V42" s="276">
        <f>+'Div 91 forecast'!X80</f>
        <v>-381981.0459960454</v>
      </c>
      <c r="W42" s="276">
        <f>+'Div 91 forecast'!Y80</f>
        <v>-23309.918085559777</v>
      </c>
      <c r="X42" s="276">
        <f>+'Div 91 forecast'!Z80</f>
        <v>-26126.696416413186</v>
      </c>
      <c r="Y42" s="276">
        <f>+'Div 91 forecast'!AA80</f>
        <v>-141051.47256426106</v>
      </c>
      <c r="Z42" s="276">
        <f>+'Div 91 forecast'!AB80</f>
        <v>-165079.09810015574</v>
      </c>
      <c r="AA42" s="276">
        <f>+'Div 91 forecast'!AC80</f>
        <v>-180203.18708046799</v>
      </c>
      <c r="AB42" s="276">
        <f>+'Div 91 forecast'!AD80</f>
        <v>-237307.35196610872</v>
      </c>
      <c r="AC42" s="276">
        <f>+'Div 91 forecast'!AE80</f>
        <v>-204859.21832338502</v>
      </c>
      <c r="AD42" s="276">
        <f>+'Div 91 forecast'!AF80</f>
        <v>-166489.94955209593</v>
      </c>
    </row>
    <row r="43" spans="2:30">
      <c r="C43" s="1" t="s">
        <v>1349</v>
      </c>
      <c r="D43" s="277">
        <f t="shared" ref="D43:AD43" si="14">SUM(D41:D42)</f>
        <v>45362.59</v>
      </c>
      <c r="E43" s="277">
        <f t="shared" si="14"/>
        <v>42260.880000000005</v>
      </c>
      <c r="F43" s="277">
        <f t="shared" si="14"/>
        <v>34118.869999999995</v>
      </c>
      <c r="G43" s="277">
        <f t="shared" si="14"/>
        <v>30629.439999999973</v>
      </c>
      <c r="H43" s="277">
        <f t="shared" si="14"/>
        <v>264047.56000000006</v>
      </c>
      <c r="I43" s="277">
        <f t="shared" si="14"/>
        <v>29960.209999999992</v>
      </c>
      <c r="J43" s="277">
        <f t="shared" si="14"/>
        <v>96311.48295123328</v>
      </c>
      <c r="K43" s="277">
        <f t="shared" si="14"/>
        <v>4866.4121442773649</v>
      </c>
      <c r="L43" s="277">
        <f t="shared" si="14"/>
        <v>13870.409068643094</v>
      </c>
      <c r="M43" s="277">
        <f t="shared" si="14"/>
        <v>34912.619629388937</v>
      </c>
      <c r="N43" s="277">
        <f t="shared" si="14"/>
        <v>40859.862403121137</v>
      </c>
      <c r="O43" s="277">
        <f t="shared" si="14"/>
        <v>44603.329636829847</v>
      </c>
      <c r="P43" s="277">
        <f t="shared" si="14"/>
        <v>58737.574048904295</v>
      </c>
      <c r="Q43" s="277">
        <f t="shared" si="14"/>
        <v>50706.113427067263</v>
      </c>
      <c r="R43" s="277">
        <f t="shared" si="14"/>
        <v>41209.071944855736</v>
      </c>
      <c r="S43" s="277">
        <f t="shared" si="14"/>
        <v>38890.648933253513</v>
      </c>
      <c r="T43" s="277">
        <f t="shared" si="14"/>
        <v>63778.579094401444</v>
      </c>
      <c r="U43" s="277">
        <f t="shared" si="14"/>
        <v>38488.998903096595</v>
      </c>
      <c r="V43" s="277">
        <f t="shared" si="14"/>
        <v>94546.754614138277</v>
      </c>
      <c r="W43" s="277">
        <f t="shared" si="14"/>
        <v>5769.5980688369054</v>
      </c>
      <c r="X43" s="277">
        <f t="shared" si="14"/>
        <v>6466.7982373823797</v>
      </c>
      <c r="Y43" s="277">
        <f t="shared" si="14"/>
        <v>34912.619629388937</v>
      </c>
      <c r="Z43" s="277">
        <f t="shared" si="14"/>
        <v>40859.862403121137</v>
      </c>
      <c r="AA43" s="277">
        <f t="shared" si="14"/>
        <v>44603.329636829847</v>
      </c>
      <c r="AB43" s="277">
        <f t="shared" si="14"/>
        <v>58737.574048904295</v>
      </c>
      <c r="AC43" s="277">
        <f t="shared" si="14"/>
        <v>50706.113427067263</v>
      </c>
      <c r="AD43" s="277">
        <f t="shared" si="14"/>
        <v>41209.071944855736</v>
      </c>
    </row>
    <row r="44" spans="2:30">
      <c r="C44" s="1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2:30">
      <c r="C45" s="15" t="s">
        <v>44</v>
      </c>
      <c r="D45" s="274">
        <f>+'Div 91 forecast'!F82</f>
        <v>5921.05</v>
      </c>
      <c r="E45" s="274">
        <f>+'Div 91 forecast'!G82</f>
        <v>5539.1100000000006</v>
      </c>
      <c r="F45" s="274">
        <f>+'Div 91 forecast'!H82</f>
        <v>5921.05</v>
      </c>
      <c r="G45" s="274">
        <f>+'Div 91 forecast'!I82</f>
        <v>5730.03</v>
      </c>
      <c r="H45" s="274">
        <f>+'Div 91 forecast'!J82</f>
        <v>60936.14</v>
      </c>
      <c r="I45" s="274">
        <f>+'Div 91 forecast'!K82</f>
        <v>4998.5499999999993</v>
      </c>
      <c r="J45" s="274">
        <f>+'Div 91 forecast'!L82</f>
        <v>19212.675780222715</v>
      </c>
      <c r="K45" s="274">
        <f>+'Div 91 forecast'!M82</f>
        <v>970.77519601978213</v>
      </c>
      <c r="L45" s="274">
        <f>+'Div 91 forecast'!N82</f>
        <v>2766.9356156610615</v>
      </c>
      <c r="M45" s="274">
        <f>+'Div 91 forecast'!O82</f>
        <v>6964.536533170467</v>
      </c>
      <c r="N45" s="274">
        <f>+'Div 91 forecast'!P82</f>
        <v>8150.9209984148119</v>
      </c>
      <c r="O45" s="274">
        <f>+'Div 91 forecast'!Q82</f>
        <v>8897.6857667607619</v>
      </c>
      <c r="P45" s="274">
        <f>+'Div 91 forecast'!R82</f>
        <v>11717.252520032669</v>
      </c>
      <c r="Q45" s="274">
        <f>+'Div 91 forecast'!S82</f>
        <v>10115.098298743056</v>
      </c>
      <c r="R45" s="274">
        <f>+'Div 91 forecast'!T82</f>
        <v>8220.5829898941101</v>
      </c>
      <c r="S45" s="274">
        <f>+'Div 91 forecast'!U82</f>
        <v>7758.0928664072217</v>
      </c>
      <c r="T45" s="274">
        <f>+'Div 91 forecast'!V82</f>
        <v>12722.856343977983</v>
      </c>
      <c r="U45" s="274">
        <f>+'Div 91 forecast'!W82</f>
        <v>7677.9697952005572</v>
      </c>
      <c r="V45" s="274">
        <f>+'Div 91 forecast'!X82</f>
        <v>18860.639321621558</v>
      </c>
      <c r="W45" s="274">
        <f>+'Div 91 forecast'!Y82</f>
        <v>1150.9470489089078</v>
      </c>
      <c r="X45" s="274">
        <f>+'Div 91 forecast'!Z82</f>
        <v>1290.0278768820722</v>
      </c>
      <c r="Y45" s="274">
        <f>+'Div 91 forecast'!AA82</f>
        <v>6964.536533170467</v>
      </c>
      <c r="Z45" s="274">
        <f>+'Div 91 forecast'!AB82</f>
        <v>8150.9209984148119</v>
      </c>
      <c r="AA45" s="274">
        <f>+'Div 91 forecast'!AC82</f>
        <v>8897.6857667607619</v>
      </c>
      <c r="AB45" s="274">
        <f>+'Div 91 forecast'!AD82</f>
        <v>11717.252520032669</v>
      </c>
      <c r="AC45" s="274">
        <f>+'Div 91 forecast'!AE82</f>
        <v>10115.098298743056</v>
      </c>
      <c r="AD45" s="274">
        <f>+'Div 91 forecast'!AF82</f>
        <v>8220.5829898941101</v>
      </c>
    </row>
    <row r="46" spans="2:30">
      <c r="C46" s="15" t="s">
        <v>1350</v>
      </c>
      <c r="D46" s="276">
        <f>-D45*D40</f>
        <v>-4387.9304763464215</v>
      </c>
      <c r="E46" s="276">
        <f t="shared" ref="E46:AD46" si="15">-E45*E40</f>
        <v>-4104.884112497105</v>
      </c>
      <c r="F46" s="276">
        <f t="shared" si="15"/>
        <v>-4387.9304763464215</v>
      </c>
      <c r="G46" s="276">
        <f t="shared" si="15"/>
        <v>-4246.370746110073</v>
      </c>
      <c r="H46" s="276">
        <f t="shared" si="15"/>
        <v>-47422.613508423055</v>
      </c>
      <c r="I46" s="276">
        <f t="shared" si="15"/>
        <v>-3763.5774092716083</v>
      </c>
      <c r="J46" s="276">
        <f t="shared" si="15"/>
        <v>-14717.254562224252</v>
      </c>
      <c r="K46" s="276">
        <f t="shared" si="15"/>
        <v>-743.63122794292326</v>
      </c>
      <c r="L46" s="276">
        <f t="shared" si="15"/>
        <v>-2119.5223548656832</v>
      </c>
      <c r="M46" s="276">
        <f t="shared" si="15"/>
        <v>-5334.9600148924355</v>
      </c>
      <c r="N46" s="276">
        <f t="shared" si="15"/>
        <v>-6243.7518137756897</v>
      </c>
      <c r="O46" s="276">
        <f t="shared" si="15"/>
        <v>-6815.7870325847771</v>
      </c>
      <c r="P46" s="276">
        <f t="shared" si="15"/>
        <v>-8975.6257837181583</v>
      </c>
      <c r="Q46" s="276">
        <f t="shared" si="15"/>
        <v>-7748.3468876190718</v>
      </c>
      <c r="R46" s="276">
        <f t="shared" si="15"/>
        <v>-6297.1141498521501</v>
      </c>
      <c r="S46" s="276">
        <f t="shared" si="15"/>
        <v>-5942.8384124310423</v>
      </c>
      <c r="T46" s="276">
        <f t="shared" si="15"/>
        <v>-9745.9363659111896</v>
      </c>
      <c r="U46" s="276">
        <f t="shared" si="15"/>
        <v>-5881.4627014814223</v>
      </c>
      <c r="V46" s="276">
        <f t="shared" si="15"/>
        <v>-14447.588315019349</v>
      </c>
      <c r="W46" s="276">
        <f t="shared" si="15"/>
        <v>-881.64610178191469</v>
      </c>
      <c r="X46" s="276">
        <f t="shared" si="15"/>
        <v>-988.18451285076833</v>
      </c>
      <c r="Y46" s="276">
        <f t="shared" si="15"/>
        <v>-5334.9600148924355</v>
      </c>
      <c r="Z46" s="276">
        <f t="shared" si="15"/>
        <v>-6243.7518137756897</v>
      </c>
      <c r="AA46" s="276">
        <f t="shared" si="15"/>
        <v>-6815.7870325847771</v>
      </c>
      <c r="AB46" s="276">
        <f t="shared" si="15"/>
        <v>-8975.6257837181583</v>
      </c>
      <c r="AC46" s="276">
        <f t="shared" si="15"/>
        <v>-7748.3468876190718</v>
      </c>
      <c r="AD46" s="276">
        <f t="shared" si="15"/>
        <v>-6297.1141498521501</v>
      </c>
    </row>
    <row r="47" spans="2:30">
      <c r="C47" s="1" t="s">
        <v>1356</v>
      </c>
      <c r="D47" s="277">
        <f>SUM(D45:D46)</f>
        <v>1533.1195236535787</v>
      </c>
      <c r="E47" s="277">
        <f t="shared" ref="E47:AD47" si="16">SUM(E45:E46)</f>
        <v>1434.2258875028956</v>
      </c>
      <c r="F47" s="277">
        <f t="shared" si="16"/>
        <v>1533.1195236535787</v>
      </c>
      <c r="G47" s="277">
        <f t="shared" si="16"/>
        <v>1483.6592538899267</v>
      </c>
      <c r="H47" s="277">
        <f t="shared" si="16"/>
        <v>13513.526491576944</v>
      </c>
      <c r="I47" s="277">
        <f t="shared" si="16"/>
        <v>1234.972590728391</v>
      </c>
      <c r="J47" s="277">
        <f t="shared" si="16"/>
        <v>4495.4212179984625</v>
      </c>
      <c r="K47" s="277">
        <f t="shared" si="16"/>
        <v>227.14396807685887</v>
      </c>
      <c r="L47" s="277">
        <f t="shared" si="16"/>
        <v>647.41326079537839</v>
      </c>
      <c r="M47" s="277">
        <f t="shared" si="16"/>
        <v>1629.5765182780315</v>
      </c>
      <c r="N47" s="277">
        <f t="shared" si="16"/>
        <v>1907.1691846391222</v>
      </c>
      <c r="O47" s="277">
        <f t="shared" si="16"/>
        <v>2081.8987341759848</v>
      </c>
      <c r="P47" s="277">
        <f t="shared" si="16"/>
        <v>2741.6267363145107</v>
      </c>
      <c r="Q47" s="277">
        <f t="shared" si="16"/>
        <v>2366.7514111239843</v>
      </c>
      <c r="R47" s="277">
        <f t="shared" si="16"/>
        <v>1923.46884004196</v>
      </c>
      <c r="S47" s="277">
        <f t="shared" si="16"/>
        <v>1815.2544539761793</v>
      </c>
      <c r="T47" s="277">
        <f t="shared" si="16"/>
        <v>2976.9199780667932</v>
      </c>
      <c r="U47" s="277">
        <f t="shared" si="16"/>
        <v>1796.5070937191349</v>
      </c>
      <c r="V47" s="277">
        <f t="shared" si="16"/>
        <v>4413.0510066022089</v>
      </c>
      <c r="W47" s="277">
        <f t="shared" si="16"/>
        <v>269.30094712699315</v>
      </c>
      <c r="X47" s="277">
        <f t="shared" si="16"/>
        <v>301.84336403130385</v>
      </c>
      <c r="Y47" s="277">
        <f t="shared" si="16"/>
        <v>1629.5765182780315</v>
      </c>
      <c r="Z47" s="277">
        <f t="shared" si="16"/>
        <v>1907.1691846391222</v>
      </c>
      <c r="AA47" s="277">
        <f t="shared" si="16"/>
        <v>2081.8987341759848</v>
      </c>
      <c r="AB47" s="277">
        <f t="shared" si="16"/>
        <v>2741.6267363145107</v>
      </c>
      <c r="AC47" s="277">
        <f t="shared" si="16"/>
        <v>2366.7514111239843</v>
      </c>
      <c r="AD47" s="277">
        <f t="shared" si="16"/>
        <v>1923.46884004196</v>
      </c>
    </row>
    <row r="48" spans="2:30">
      <c r="C48" s="1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2:30">
      <c r="C49" s="15" t="s">
        <v>43</v>
      </c>
      <c r="D49" s="274">
        <f>+'Div 91 forecast'!F81</f>
        <v>13851.419999999998</v>
      </c>
      <c r="E49" s="274">
        <f>+'Div 91 forecast'!G81</f>
        <v>12957.799999999996</v>
      </c>
      <c r="F49" s="274">
        <f>+'Div 91 forecast'!H81</f>
        <v>13851.419999999998</v>
      </c>
      <c r="G49" s="274">
        <f>+'Div 91 forecast'!I81</f>
        <v>13404.569999999998</v>
      </c>
      <c r="H49" s="274">
        <f>+'Div 91 forecast'!J81</f>
        <v>128256.27000000003</v>
      </c>
      <c r="I49" s="274">
        <f>+'Div 91 forecast'!K81</f>
        <v>23718.35</v>
      </c>
      <c r="J49" s="274">
        <f>+'Div 91 forecast'!L81</f>
        <v>44455.44508999127</v>
      </c>
      <c r="K49" s="274">
        <f>+'Div 91 forecast'!M81</f>
        <v>2246.238052161762</v>
      </c>
      <c r="L49" s="274">
        <f>+'Div 91 forecast'!N81</f>
        <v>6402.3020914234994</v>
      </c>
      <c r="M49" s="274">
        <f>+'Div 91 forecast'!O81</f>
        <v>16114.963629704722</v>
      </c>
      <c r="N49" s="274">
        <f>+'Div 91 forecast'!P81</f>
        <v>18860.091380446229</v>
      </c>
      <c r="O49" s="274">
        <f>+'Div 91 forecast'!Q81</f>
        <v>20588.00062817927</v>
      </c>
      <c r="P49" s="274">
        <f>+'Div 91 forecast'!R81</f>
        <v>27112.083812192235</v>
      </c>
      <c r="Q49" s="274">
        <f>+'Div 91 forecast'!S81</f>
        <v>23404.922986444286</v>
      </c>
      <c r="R49" s="274">
        <f>+'Div 91 forecast'!T81</f>
        <v>19021.279487323838</v>
      </c>
      <c r="S49" s="274">
        <f>+'Div 91 forecast'!U81</f>
        <v>17951.142015348225</v>
      </c>
      <c r="T49" s="274">
        <f>+'Div 91 forecast'!V81</f>
        <v>29438.910439002047</v>
      </c>
      <c r="U49" s="274">
        <f>+'Div 91 forecast'!W81</f>
        <v>17765.748432839748</v>
      </c>
      <c r="V49" s="274">
        <f>+'Div 91 forecast'!X81</f>
        <v>43640.881952922748</v>
      </c>
      <c r="W49" s="274">
        <f>+'Div 91 forecast'!Y81</f>
        <v>2663.1305248447975</v>
      </c>
      <c r="X49" s="274">
        <f>+'Div 91 forecast'!Z81</f>
        <v>2984.9441119660737</v>
      </c>
      <c r="Y49" s="274">
        <f>+'Div 91 forecast'!AA81</f>
        <v>16114.963629704722</v>
      </c>
      <c r="Z49" s="274">
        <f>+'Div 91 forecast'!AB81</f>
        <v>18860.091380446229</v>
      </c>
      <c r="AA49" s="274">
        <f>+'Div 91 forecast'!AC81</f>
        <v>20588.00062817927</v>
      </c>
      <c r="AB49" s="274">
        <f>+'Div 91 forecast'!AD81</f>
        <v>27112.083812192235</v>
      </c>
      <c r="AC49" s="274">
        <f>+'Div 91 forecast'!AE81</f>
        <v>23404.922986444286</v>
      </c>
      <c r="AD49" s="274">
        <f>+'Div 91 forecast'!AF81</f>
        <v>19021.279487323838</v>
      </c>
    </row>
    <row r="50" spans="2:30" ht="15">
      <c r="C50" s="15" t="s">
        <v>45</v>
      </c>
      <c r="D50" s="282">
        <f>+'Div 91 forecast'!F83</f>
        <v>106.34</v>
      </c>
      <c r="E50" s="282">
        <f>+'Div 91 forecast'!G83</f>
        <v>99.48</v>
      </c>
      <c r="F50" s="282">
        <f>+'Div 91 forecast'!H83</f>
        <v>106.34</v>
      </c>
      <c r="G50" s="282">
        <f>+'Div 91 forecast'!I83</f>
        <v>102.91</v>
      </c>
      <c r="H50" s="282">
        <f>+'Div 91 forecast'!J83</f>
        <v>106.34</v>
      </c>
      <c r="I50" s="282">
        <f>+'Div 91 forecast'!K83</f>
        <v>102.91</v>
      </c>
      <c r="J50" s="282">
        <f>+'Div 91 forecast'!L83</f>
        <v>134.70416607596377</v>
      </c>
      <c r="K50" s="282">
        <f>+'Div 91 forecast'!M83</f>
        <v>6.8063118705040235</v>
      </c>
      <c r="L50" s="282">
        <f>+'Div 91 forecast'!N83</f>
        <v>19.399575517595398</v>
      </c>
      <c r="M50" s="282">
        <f>+'Div 91 forecast'!O83</f>
        <v>48.829850487147311</v>
      </c>
      <c r="N50" s="282">
        <f>+'Div 91 forecast'!P83</f>
        <v>57.147844912511268</v>
      </c>
      <c r="O50" s="282">
        <f>+'Div 91 forecast'!Q83</f>
        <v>62.383571915123781</v>
      </c>
      <c r="P50" s="282">
        <f>+'Div 91 forecast'!R83</f>
        <v>82.152155559572392</v>
      </c>
      <c r="Q50" s="282">
        <f>+'Div 91 forecast'!S83</f>
        <v>70.919110731633253</v>
      </c>
      <c r="R50" s="282">
        <f>+'Div 91 forecast'!T83</f>
        <v>57.636259986848245</v>
      </c>
      <c r="S50" s="282">
        <f>+'Div 91 forecast'!U83</f>
        <v>54.393643127264284</v>
      </c>
      <c r="T50" s="282">
        <f>+'Div 91 forecast'!V83</f>
        <v>89.202658365995319</v>
      </c>
      <c r="U50" s="282">
        <f>+'Div 91 forecast'!W83</f>
        <v>53.831883192635658</v>
      </c>
      <c r="V50" s="282">
        <f>+'Div 91 forecast'!X83</f>
        <v>132.23596340983548</v>
      </c>
      <c r="W50" s="282">
        <f>+'Div 91 forecast'!Y83</f>
        <v>8.0695351441083183</v>
      </c>
      <c r="X50" s="282">
        <f>+'Div 91 forecast'!Z83</f>
        <v>9.0446604813382852</v>
      </c>
      <c r="Y50" s="282">
        <f>+'Div 91 forecast'!AA83</f>
        <v>48.829850487147311</v>
      </c>
      <c r="Z50" s="282">
        <f>+'Div 91 forecast'!AB83</f>
        <v>57.147844912511268</v>
      </c>
      <c r="AA50" s="282">
        <f>+'Div 91 forecast'!AC83</f>
        <v>62.383571915123781</v>
      </c>
      <c r="AB50" s="282">
        <f>+'Div 91 forecast'!AD83</f>
        <v>82.152155559572392</v>
      </c>
      <c r="AC50" s="282">
        <f>+'Div 91 forecast'!AE83</f>
        <v>70.919110731633253</v>
      </c>
      <c r="AD50" s="282">
        <f>+'Div 91 forecast'!AF83</f>
        <v>57.636259986848245</v>
      </c>
    </row>
    <row r="51" spans="2:30">
      <c r="C51" s="15" t="s">
        <v>1352</v>
      </c>
      <c r="D51" s="276">
        <f>-SUM(D49:D50)*D40</f>
        <v>-10343.719523653579</v>
      </c>
      <c r="E51" s="276">
        <f t="shared" ref="E51:AD51" si="17">-SUM(E49:E50)*E40</f>
        <v>-9676.3958875028966</v>
      </c>
      <c r="F51" s="276">
        <f t="shared" si="17"/>
        <v>-10343.719523653579</v>
      </c>
      <c r="G51" s="276">
        <f t="shared" si="17"/>
        <v>-10010.029253889925</v>
      </c>
      <c r="H51" s="276">
        <f t="shared" si="17"/>
        <v>-99896.226491576948</v>
      </c>
      <c r="I51" s="276">
        <f t="shared" si="17"/>
        <v>-17935.832590728391</v>
      </c>
      <c r="J51" s="276">
        <f t="shared" si="17"/>
        <v>-34156.854832508325</v>
      </c>
      <c r="K51" s="276">
        <f t="shared" si="17"/>
        <v>-1725.8724305117651</v>
      </c>
      <c r="L51" s="276">
        <f t="shared" si="17"/>
        <v>-4919.1387621457243</v>
      </c>
      <c r="M51" s="276">
        <f t="shared" si="17"/>
        <v>-12381.755985497965</v>
      </c>
      <c r="N51" s="276">
        <f t="shared" si="17"/>
        <v>-14490.944857388891</v>
      </c>
      <c r="O51" s="276">
        <f t="shared" si="17"/>
        <v>-15818.565022232409</v>
      </c>
      <c r="P51" s="276">
        <f t="shared" si="17"/>
        <v>-20831.27295442023</v>
      </c>
      <c r="Q51" s="276">
        <f t="shared" si="17"/>
        <v>-17982.916495284415</v>
      </c>
      <c r="R51" s="276">
        <f t="shared" si="17"/>
        <v>-14614.791975693526</v>
      </c>
      <c r="S51" s="276">
        <f t="shared" si="17"/>
        <v>-13792.563557844933</v>
      </c>
      <c r="T51" s="276">
        <f t="shared" si="17"/>
        <v>-22619.064734515381</v>
      </c>
      <c r="U51" s="276">
        <f t="shared" si="17"/>
        <v>-13650.118427179794</v>
      </c>
      <c r="V51" s="276">
        <f t="shared" si="17"/>
        <v>-33530.994158558475</v>
      </c>
      <c r="W51" s="276">
        <f t="shared" si="17"/>
        <v>-2046.1872005331732</v>
      </c>
      <c r="X51" s="276">
        <f t="shared" si="17"/>
        <v>-2293.4491491241452</v>
      </c>
      <c r="Y51" s="276">
        <f t="shared" si="17"/>
        <v>-12381.755985497965</v>
      </c>
      <c r="Z51" s="276">
        <f t="shared" si="17"/>
        <v>-14490.944857388891</v>
      </c>
      <c r="AA51" s="276">
        <f t="shared" si="17"/>
        <v>-15818.565022232409</v>
      </c>
      <c r="AB51" s="276">
        <f t="shared" si="17"/>
        <v>-20831.27295442023</v>
      </c>
      <c r="AC51" s="276">
        <f t="shared" si="17"/>
        <v>-17982.916495284415</v>
      </c>
      <c r="AD51" s="276">
        <f t="shared" si="17"/>
        <v>-14614.791975693526</v>
      </c>
    </row>
    <row r="52" spans="2:30">
      <c r="C52" s="1" t="s">
        <v>1357</v>
      </c>
      <c r="D52" s="277">
        <f>SUM(D49:D51)</f>
        <v>3614.0404763464194</v>
      </c>
      <c r="E52" s="277">
        <f t="shared" ref="E52:AD52" si="18">SUM(E49:E51)</f>
        <v>3380.8841124970986</v>
      </c>
      <c r="F52" s="277">
        <f t="shared" si="18"/>
        <v>3614.0404763464194</v>
      </c>
      <c r="G52" s="277">
        <f t="shared" si="18"/>
        <v>3497.4507461100729</v>
      </c>
      <c r="H52" s="277">
        <f t="shared" si="18"/>
        <v>28466.383508423081</v>
      </c>
      <c r="I52" s="277">
        <f t="shared" si="18"/>
        <v>5885.4274092716078</v>
      </c>
      <c r="J52" s="277">
        <f t="shared" si="18"/>
        <v>10433.294423558909</v>
      </c>
      <c r="K52" s="277">
        <f t="shared" si="18"/>
        <v>527.17193352050094</v>
      </c>
      <c r="L52" s="277">
        <f t="shared" si="18"/>
        <v>1502.5629047953707</v>
      </c>
      <c r="M52" s="277">
        <f t="shared" si="18"/>
        <v>3782.0374946939046</v>
      </c>
      <c r="N52" s="277">
        <f t="shared" si="18"/>
        <v>4426.2943679698474</v>
      </c>
      <c r="O52" s="277">
        <f t="shared" si="18"/>
        <v>4831.8191778619857</v>
      </c>
      <c r="P52" s="277">
        <f t="shared" si="18"/>
        <v>6362.9630133315768</v>
      </c>
      <c r="Q52" s="277">
        <f t="shared" si="18"/>
        <v>5492.9256018915039</v>
      </c>
      <c r="R52" s="277">
        <f t="shared" si="18"/>
        <v>4464.1237716171599</v>
      </c>
      <c r="S52" s="277">
        <f t="shared" si="18"/>
        <v>4212.9721006305554</v>
      </c>
      <c r="T52" s="277">
        <f t="shared" si="18"/>
        <v>6909.0483628526599</v>
      </c>
      <c r="U52" s="277">
        <f t="shared" si="18"/>
        <v>4169.4618888525911</v>
      </c>
      <c r="V52" s="277">
        <f t="shared" si="18"/>
        <v>10242.123757774105</v>
      </c>
      <c r="W52" s="277">
        <f t="shared" si="18"/>
        <v>625.0128594557325</v>
      </c>
      <c r="X52" s="277">
        <f t="shared" si="18"/>
        <v>700.53962332326682</v>
      </c>
      <c r="Y52" s="277">
        <f t="shared" si="18"/>
        <v>3782.0374946939046</v>
      </c>
      <c r="Z52" s="277">
        <f t="shared" si="18"/>
        <v>4426.2943679698474</v>
      </c>
      <c r="AA52" s="277">
        <f t="shared" si="18"/>
        <v>4831.8191778619857</v>
      </c>
      <c r="AB52" s="277">
        <f t="shared" si="18"/>
        <v>6362.9630133315768</v>
      </c>
      <c r="AC52" s="277">
        <f t="shared" si="18"/>
        <v>5492.9256018915039</v>
      </c>
      <c r="AD52" s="277">
        <f t="shared" si="18"/>
        <v>4464.1237716171599</v>
      </c>
    </row>
    <row r="53" spans="2:30">
      <c r="C53" s="1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2:30" ht="13.5" thickBot="1">
      <c r="C54" s="1" t="s">
        <v>1354</v>
      </c>
      <c r="D54" s="279">
        <f>D47+D52</f>
        <v>5147.159999999998</v>
      </c>
      <c r="E54" s="279">
        <f t="shared" ref="E54:AD54" si="19">E47+E52</f>
        <v>4815.1099999999942</v>
      </c>
      <c r="F54" s="279">
        <f t="shared" si="19"/>
        <v>5147.159999999998</v>
      </c>
      <c r="G54" s="279">
        <f t="shared" si="19"/>
        <v>4981.1099999999997</v>
      </c>
      <c r="H54" s="279">
        <f t="shared" si="19"/>
        <v>41979.910000000025</v>
      </c>
      <c r="I54" s="279">
        <f t="shared" si="19"/>
        <v>7120.3999999999987</v>
      </c>
      <c r="J54" s="279">
        <f t="shared" si="19"/>
        <v>14928.715641557372</v>
      </c>
      <c r="K54" s="279">
        <f t="shared" si="19"/>
        <v>754.31590159735981</v>
      </c>
      <c r="L54" s="279">
        <f t="shared" si="19"/>
        <v>2149.9761655907491</v>
      </c>
      <c r="M54" s="279">
        <f t="shared" si="19"/>
        <v>5411.6140129719361</v>
      </c>
      <c r="N54" s="279">
        <f t="shared" si="19"/>
        <v>6333.4635526089696</v>
      </c>
      <c r="O54" s="279">
        <f t="shared" si="19"/>
        <v>6913.7179120379706</v>
      </c>
      <c r="P54" s="279">
        <f t="shared" si="19"/>
        <v>9104.5897496460875</v>
      </c>
      <c r="Q54" s="279">
        <f t="shared" si="19"/>
        <v>7859.6770130154882</v>
      </c>
      <c r="R54" s="279">
        <f t="shared" si="19"/>
        <v>6387.5926116591199</v>
      </c>
      <c r="S54" s="279">
        <f t="shared" si="19"/>
        <v>6028.2265546067347</v>
      </c>
      <c r="T54" s="279">
        <f t="shared" si="19"/>
        <v>9885.9683409194531</v>
      </c>
      <c r="U54" s="279">
        <f t="shared" si="19"/>
        <v>5965.968982571726</v>
      </c>
      <c r="V54" s="279">
        <f t="shared" si="19"/>
        <v>14655.174764376314</v>
      </c>
      <c r="W54" s="279">
        <f t="shared" si="19"/>
        <v>894.31380658272565</v>
      </c>
      <c r="X54" s="279">
        <f t="shared" si="19"/>
        <v>1002.3829873545707</v>
      </c>
      <c r="Y54" s="279">
        <f t="shared" si="19"/>
        <v>5411.6140129719361</v>
      </c>
      <c r="Z54" s="279">
        <f t="shared" si="19"/>
        <v>6333.4635526089696</v>
      </c>
      <c r="AA54" s="279">
        <f t="shared" si="19"/>
        <v>6913.7179120379706</v>
      </c>
      <c r="AB54" s="279">
        <f t="shared" si="19"/>
        <v>9104.5897496460875</v>
      </c>
      <c r="AC54" s="279">
        <f t="shared" si="19"/>
        <v>7859.6770130154882</v>
      </c>
      <c r="AD54" s="279">
        <f t="shared" si="19"/>
        <v>6387.5926116591199</v>
      </c>
    </row>
    <row r="55" spans="2:30" ht="13.5" thickTop="1">
      <c r="T55"/>
    </row>
    <row r="56" spans="2:30">
      <c r="C56" s="1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2:30">
      <c r="C57" s="15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</row>
    <row r="58" spans="2:30">
      <c r="C58" s="1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2:30">
      <c r="C59" s="273" t="s">
        <v>1358</v>
      </c>
      <c r="D59" s="281">
        <v>0</v>
      </c>
      <c r="E59" s="281">
        <v>0</v>
      </c>
      <c r="F59" s="281">
        <v>0</v>
      </c>
      <c r="G59" s="281">
        <v>0</v>
      </c>
      <c r="H59" s="281">
        <v>0</v>
      </c>
      <c r="I59" s="281">
        <v>0</v>
      </c>
      <c r="J59" s="281">
        <v>0</v>
      </c>
      <c r="K59" s="281">
        <v>0</v>
      </c>
      <c r="L59" s="281">
        <v>0</v>
      </c>
      <c r="M59" s="281">
        <v>0</v>
      </c>
      <c r="N59" s="281">
        <v>0</v>
      </c>
      <c r="O59" s="281">
        <v>0</v>
      </c>
      <c r="P59" s="281">
        <v>0</v>
      </c>
      <c r="Q59" s="281">
        <v>0</v>
      </c>
      <c r="R59" s="281">
        <v>0</v>
      </c>
      <c r="S59" s="281">
        <v>0</v>
      </c>
      <c r="T59" s="281">
        <v>0</v>
      </c>
      <c r="U59" s="281">
        <v>0</v>
      </c>
      <c r="V59" s="281">
        <v>0</v>
      </c>
      <c r="W59" s="281">
        <v>0</v>
      </c>
      <c r="X59" s="281">
        <v>0</v>
      </c>
      <c r="Y59" s="281">
        <v>0</v>
      </c>
      <c r="Z59" s="281">
        <v>0</v>
      </c>
      <c r="AA59" s="281">
        <v>0</v>
      </c>
      <c r="AB59" s="281">
        <v>0</v>
      </c>
      <c r="AC59" s="281">
        <v>0</v>
      </c>
      <c r="AD59" s="281">
        <v>0</v>
      </c>
    </row>
    <row r="60" spans="2:30">
      <c r="B60" s="272">
        <v>9</v>
      </c>
      <c r="C60" s="1" t="s">
        <v>1349</v>
      </c>
      <c r="D60" s="277">
        <f>0</f>
        <v>0</v>
      </c>
      <c r="E60" s="277">
        <f>0</f>
        <v>0</v>
      </c>
      <c r="F60" s="277">
        <f>0</f>
        <v>0</v>
      </c>
      <c r="G60" s="277">
        <f>0</f>
        <v>0</v>
      </c>
      <c r="H60" s="277">
        <f>0</f>
        <v>0</v>
      </c>
      <c r="I60" s="277">
        <f>0</f>
        <v>0</v>
      </c>
      <c r="J60" s="277">
        <f>0</f>
        <v>0</v>
      </c>
      <c r="K60" s="277">
        <f>0</f>
        <v>0</v>
      </c>
      <c r="L60" s="277">
        <f>0</f>
        <v>0</v>
      </c>
      <c r="M60" s="277">
        <f>0</f>
        <v>0</v>
      </c>
      <c r="N60" s="277">
        <f>0</f>
        <v>0</v>
      </c>
      <c r="O60" s="277">
        <f>0</f>
        <v>0</v>
      </c>
      <c r="P60" s="277">
        <f>0</f>
        <v>0</v>
      </c>
      <c r="Q60" s="277">
        <f>0</f>
        <v>0</v>
      </c>
      <c r="R60" s="277">
        <f>0</f>
        <v>0</v>
      </c>
      <c r="S60" s="277">
        <f>0</f>
        <v>0</v>
      </c>
      <c r="T60" s="277">
        <f>0</f>
        <v>0</v>
      </c>
      <c r="U60" s="277">
        <f>0</f>
        <v>0</v>
      </c>
      <c r="V60" s="277">
        <f>0</f>
        <v>0</v>
      </c>
      <c r="W60" s="277">
        <f>0</f>
        <v>0</v>
      </c>
      <c r="X60" s="277">
        <f>0</f>
        <v>0</v>
      </c>
      <c r="Y60" s="277">
        <f>0</f>
        <v>0</v>
      </c>
      <c r="Z60" s="277">
        <f>0</f>
        <v>0</v>
      </c>
      <c r="AA60" s="277">
        <f>0</f>
        <v>0</v>
      </c>
      <c r="AB60" s="277">
        <f>0</f>
        <v>0</v>
      </c>
      <c r="AC60" s="277">
        <f>0</f>
        <v>0</v>
      </c>
      <c r="AD60" s="277">
        <f>0</f>
        <v>0</v>
      </c>
    </row>
    <row r="61" spans="2:30">
      <c r="B61" s="272"/>
      <c r="T61"/>
    </row>
    <row r="62" spans="2:30">
      <c r="C62" s="15" t="s">
        <v>44</v>
      </c>
      <c r="D62" s="261">
        <v>0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1">
        <v>0</v>
      </c>
      <c r="L62" s="261">
        <v>0</v>
      </c>
      <c r="M62" s="261">
        <v>0</v>
      </c>
      <c r="N62" s="261">
        <v>0</v>
      </c>
      <c r="O62" s="261">
        <v>0</v>
      </c>
      <c r="P62" s="261">
        <v>0</v>
      </c>
      <c r="Q62" s="261">
        <v>0</v>
      </c>
      <c r="R62" s="261">
        <v>0</v>
      </c>
      <c r="S62" s="261">
        <v>0</v>
      </c>
      <c r="T62" s="261">
        <v>0</v>
      </c>
      <c r="U62" s="261">
        <v>0</v>
      </c>
      <c r="V62" s="261">
        <v>0</v>
      </c>
      <c r="W62" s="261">
        <v>0</v>
      </c>
      <c r="X62" s="261">
        <v>0</v>
      </c>
      <c r="Y62" s="261">
        <v>0</v>
      </c>
      <c r="Z62" s="261">
        <v>0</v>
      </c>
      <c r="AA62" s="261">
        <v>0</v>
      </c>
      <c r="AB62" s="261">
        <v>0</v>
      </c>
      <c r="AC62" s="261">
        <v>0</v>
      </c>
      <c r="AD62" s="261">
        <v>0</v>
      </c>
    </row>
    <row r="63" spans="2:30">
      <c r="C63" s="15" t="s">
        <v>1350</v>
      </c>
      <c r="D63" s="276">
        <f>-D$59*D62</f>
        <v>0</v>
      </c>
      <c r="E63" s="276">
        <f t="shared" ref="E63:AD63" si="20">-E$59*E62</f>
        <v>0</v>
      </c>
      <c r="F63" s="276">
        <f t="shared" si="20"/>
        <v>0</v>
      </c>
      <c r="G63" s="276">
        <f t="shared" si="20"/>
        <v>0</v>
      </c>
      <c r="H63" s="276">
        <f t="shared" si="20"/>
        <v>0</v>
      </c>
      <c r="I63" s="276">
        <f t="shared" si="20"/>
        <v>0</v>
      </c>
      <c r="J63" s="276">
        <f t="shared" si="20"/>
        <v>0</v>
      </c>
      <c r="K63" s="276">
        <f t="shared" si="20"/>
        <v>0</v>
      </c>
      <c r="L63" s="276">
        <f t="shared" si="20"/>
        <v>0</v>
      </c>
      <c r="M63" s="276">
        <f t="shared" si="20"/>
        <v>0</v>
      </c>
      <c r="N63" s="276">
        <f t="shared" si="20"/>
        <v>0</v>
      </c>
      <c r="O63" s="276">
        <f t="shared" si="20"/>
        <v>0</v>
      </c>
      <c r="P63" s="276">
        <f t="shared" si="20"/>
        <v>0</v>
      </c>
      <c r="Q63" s="276">
        <f t="shared" si="20"/>
        <v>0</v>
      </c>
      <c r="R63" s="276">
        <f t="shared" si="20"/>
        <v>0</v>
      </c>
      <c r="S63" s="276">
        <f t="shared" si="20"/>
        <v>0</v>
      </c>
      <c r="T63" s="276">
        <f t="shared" si="20"/>
        <v>0</v>
      </c>
      <c r="U63" s="276">
        <f t="shared" si="20"/>
        <v>0</v>
      </c>
      <c r="V63" s="276">
        <f t="shared" si="20"/>
        <v>0</v>
      </c>
      <c r="W63" s="276">
        <f t="shared" si="20"/>
        <v>0</v>
      </c>
      <c r="X63" s="276">
        <f t="shared" si="20"/>
        <v>0</v>
      </c>
      <c r="Y63" s="276">
        <f t="shared" si="20"/>
        <v>0</v>
      </c>
      <c r="Z63" s="276">
        <f t="shared" si="20"/>
        <v>0</v>
      </c>
      <c r="AA63" s="276">
        <f t="shared" si="20"/>
        <v>0</v>
      </c>
      <c r="AB63" s="276">
        <f t="shared" si="20"/>
        <v>0</v>
      </c>
      <c r="AC63" s="276">
        <f t="shared" si="20"/>
        <v>0</v>
      </c>
      <c r="AD63" s="276">
        <f t="shared" si="20"/>
        <v>0</v>
      </c>
    </row>
    <row r="64" spans="2:30">
      <c r="C64" s="1" t="s">
        <v>1356</v>
      </c>
      <c r="D64" s="277">
        <f>SUM(D62:D63)</f>
        <v>0</v>
      </c>
      <c r="E64" s="277">
        <f t="shared" ref="E64:AD64" si="21">SUM(E62:E63)</f>
        <v>0</v>
      </c>
      <c r="F64" s="277">
        <f t="shared" si="21"/>
        <v>0</v>
      </c>
      <c r="G64" s="277">
        <f t="shared" si="21"/>
        <v>0</v>
      </c>
      <c r="H64" s="277">
        <f t="shared" si="21"/>
        <v>0</v>
      </c>
      <c r="I64" s="277">
        <f t="shared" si="21"/>
        <v>0</v>
      </c>
      <c r="J64" s="277">
        <f t="shared" si="21"/>
        <v>0</v>
      </c>
      <c r="K64" s="277">
        <f t="shared" si="21"/>
        <v>0</v>
      </c>
      <c r="L64" s="277">
        <f t="shared" si="21"/>
        <v>0</v>
      </c>
      <c r="M64" s="277">
        <f t="shared" si="21"/>
        <v>0</v>
      </c>
      <c r="N64" s="277">
        <f t="shared" si="21"/>
        <v>0</v>
      </c>
      <c r="O64" s="277">
        <f t="shared" si="21"/>
        <v>0</v>
      </c>
      <c r="P64" s="277">
        <f t="shared" si="21"/>
        <v>0</v>
      </c>
      <c r="Q64" s="277">
        <f t="shared" si="21"/>
        <v>0</v>
      </c>
      <c r="R64" s="277">
        <f t="shared" si="21"/>
        <v>0</v>
      </c>
      <c r="S64" s="277">
        <f t="shared" si="21"/>
        <v>0</v>
      </c>
      <c r="T64" s="277">
        <f t="shared" si="21"/>
        <v>0</v>
      </c>
      <c r="U64" s="277">
        <f t="shared" si="21"/>
        <v>0</v>
      </c>
      <c r="V64" s="277">
        <f t="shared" si="21"/>
        <v>0</v>
      </c>
      <c r="W64" s="277">
        <f t="shared" si="21"/>
        <v>0</v>
      </c>
      <c r="X64" s="277">
        <f t="shared" si="21"/>
        <v>0</v>
      </c>
      <c r="Y64" s="277">
        <f t="shared" si="21"/>
        <v>0</v>
      </c>
      <c r="Z64" s="277">
        <f t="shared" si="21"/>
        <v>0</v>
      </c>
      <c r="AA64" s="277">
        <f t="shared" si="21"/>
        <v>0</v>
      </c>
      <c r="AB64" s="277">
        <f t="shared" si="21"/>
        <v>0</v>
      </c>
      <c r="AC64" s="277">
        <f t="shared" si="21"/>
        <v>0</v>
      </c>
      <c r="AD64" s="277">
        <f t="shared" si="21"/>
        <v>0</v>
      </c>
    </row>
    <row r="65" spans="2:30">
      <c r="C65" s="1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2:30">
      <c r="C66" s="15" t="s">
        <v>43</v>
      </c>
      <c r="D66" s="274">
        <f>+'Div 9 forecast'!F104</f>
        <v>0</v>
      </c>
      <c r="E66" s="274">
        <f>+'Div 9 forecast'!G104</f>
        <v>0</v>
      </c>
      <c r="F66" s="274">
        <f>+'Div 9 forecast'!H104</f>
        <v>0</v>
      </c>
      <c r="G66" s="274">
        <f>+'Div 9 forecast'!I104</f>
        <v>0</v>
      </c>
      <c r="H66" s="274">
        <f>+'Div 9 forecast'!J104</f>
        <v>0</v>
      </c>
      <c r="I66" s="274">
        <f>+'Div 9 forecast'!K104</f>
        <v>0</v>
      </c>
      <c r="J66" s="274">
        <f>+'Div 9 forecast'!L104</f>
        <v>0</v>
      </c>
      <c r="K66" s="274">
        <f>+'Div 9 forecast'!M104</f>
        <v>0</v>
      </c>
      <c r="L66" s="274">
        <f>+'Div 9 forecast'!N104</f>
        <v>0</v>
      </c>
      <c r="M66" s="274">
        <f>+'Div 9 forecast'!O104</f>
        <v>0</v>
      </c>
      <c r="N66" s="274">
        <f>+'Div 9 forecast'!P104</f>
        <v>0</v>
      </c>
      <c r="O66" s="274">
        <f>+'Div 9 forecast'!Q104</f>
        <v>0</v>
      </c>
      <c r="P66" s="274">
        <f>+'Div 9 forecast'!R104</f>
        <v>0</v>
      </c>
      <c r="Q66" s="274">
        <f>+'Div 9 forecast'!S104</f>
        <v>0</v>
      </c>
      <c r="R66" s="274">
        <f>+'Div 9 forecast'!T104</f>
        <v>0</v>
      </c>
      <c r="S66" s="274">
        <f>+'Div 9 forecast'!U104</f>
        <v>0</v>
      </c>
      <c r="T66" s="274">
        <f>+'Div 9 forecast'!V104</f>
        <v>0</v>
      </c>
      <c r="U66" s="274">
        <f>+'Div 9 forecast'!W104</f>
        <v>0</v>
      </c>
      <c r="V66" s="274">
        <f>+'Div 9 forecast'!X104</f>
        <v>0</v>
      </c>
      <c r="W66" s="274">
        <f>+'Div 9 forecast'!Y104</f>
        <v>0</v>
      </c>
      <c r="X66" s="274">
        <f>+'Div 9 forecast'!Z104</f>
        <v>0</v>
      </c>
      <c r="Y66" s="274">
        <f>+'Div 9 forecast'!AA104</f>
        <v>0</v>
      </c>
      <c r="Z66" s="274">
        <f>+'Div 9 forecast'!AB104</f>
        <v>0</v>
      </c>
      <c r="AA66" s="274">
        <f>+'Div 9 forecast'!AC104</f>
        <v>0</v>
      </c>
      <c r="AB66" s="274">
        <f>+'Div 9 forecast'!AD104</f>
        <v>0</v>
      </c>
      <c r="AC66" s="274">
        <f>+'Div 9 forecast'!AE104</f>
        <v>0</v>
      </c>
      <c r="AD66" s="274">
        <f>+'Div 9 forecast'!AF104</f>
        <v>0</v>
      </c>
    </row>
    <row r="67" spans="2:30">
      <c r="C67" s="15" t="s">
        <v>45</v>
      </c>
      <c r="D67" s="274">
        <v>0</v>
      </c>
      <c r="E67" s="274">
        <v>0</v>
      </c>
      <c r="F67" s="274">
        <v>0</v>
      </c>
      <c r="G67" s="274">
        <v>0</v>
      </c>
      <c r="H67" s="274">
        <v>0</v>
      </c>
      <c r="I67" s="274">
        <v>0</v>
      </c>
      <c r="J67" s="274">
        <v>0</v>
      </c>
      <c r="K67" s="274">
        <v>0</v>
      </c>
      <c r="L67" s="274">
        <v>0</v>
      </c>
      <c r="M67" s="274">
        <v>0</v>
      </c>
      <c r="N67" s="274">
        <v>0</v>
      </c>
      <c r="O67" s="274">
        <v>0</v>
      </c>
      <c r="P67" s="274">
        <v>0</v>
      </c>
      <c r="Q67" s="274">
        <v>0</v>
      </c>
      <c r="R67" s="274">
        <v>0</v>
      </c>
      <c r="S67" s="274">
        <v>0</v>
      </c>
      <c r="T67" s="274">
        <v>0</v>
      </c>
      <c r="U67" s="274">
        <v>0</v>
      </c>
      <c r="V67" s="274">
        <v>0</v>
      </c>
      <c r="W67" s="274">
        <v>0</v>
      </c>
      <c r="X67" s="274">
        <v>0</v>
      </c>
      <c r="Y67" s="274">
        <v>0</v>
      </c>
      <c r="Z67" s="274">
        <v>0</v>
      </c>
      <c r="AA67" s="274">
        <v>0</v>
      </c>
      <c r="AB67" s="274">
        <v>0</v>
      </c>
      <c r="AC67" s="274">
        <v>0</v>
      </c>
      <c r="AD67" s="274">
        <v>0</v>
      </c>
    </row>
    <row r="68" spans="2:30">
      <c r="C68" s="15" t="s">
        <v>1352</v>
      </c>
      <c r="D68" s="276">
        <f t="shared" ref="D68" si="22">-D$59*SUM(D66:D67)</f>
        <v>0</v>
      </c>
      <c r="E68" s="276">
        <f t="shared" ref="E68:AD68" si="23">-E$59*SUM(E66:E67)</f>
        <v>0</v>
      </c>
      <c r="F68" s="276">
        <f t="shared" si="23"/>
        <v>0</v>
      </c>
      <c r="G68" s="276">
        <f t="shared" si="23"/>
        <v>0</v>
      </c>
      <c r="H68" s="276">
        <f t="shared" si="23"/>
        <v>0</v>
      </c>
      <c r="I68" s="276">
        <f t="shared" si="23"/>
        <v>0</v>
      </c>
      <c r="J68" s="276">
        <f t="shared" si="23"/>
        <v>0</v>
      </c>
      <c r="K68" s="276">
        <f t="shared" si="23"/>
        <v>0</v>
      </c>
      <c r="L68" s="276">
        <f t="shared" si="23"/>
        <v>0</v>
      </c>
      <c r="M68" s="276">
        <f t="shared" si="23"/>
        <v>0</v>
      </c>
      <c r="N68" s="276">
        <f t="shared" si="23"/>
        <v>0</v>
      </c>
      <c r="O68" s="276">
        <f t="shared" si="23"/>
        <v>0</v>
      </c>
      <c r="P68" s="276">
        <f t="shared" si="23"/>
        <v>0</v>
      </c>
      <c r="Q68" s="276">
        <f t="shared" si="23"/>
        <v>0</v>
      </c>
      <c r="R68" s="276">
        <f t="shared" si="23"/>
        <v>0</v>
      </c>
      <c r="S68" s="276">
        <f t="shared" si="23"/>
        <v>0</v>
      </c>
      <c r="T68" s="276">
        <f t="shared" si="23"/>
        <v>0</v>
      </c>
      <c r="U68" s="276">
        <f t="shared" si="23"/>
        <v>0</v>
      </c>
      <c r="V68" s="276">
        <f t="shared" si="23"/>
        <v>0</v>
      </c>
      <c r="W68" s="276">
        <f t="shared" si="23"/>
        <v>0</v>
      </c>
      <c r="X68" s="276">
        <f t="shared" si="23"/>
        <v>0</v>
      </c>
      <c r="Y68" s="276">
        <f t="shared" si="23"/>
        <v>0</v>
      </c>
      <c r="Z68" s="276">
        <f t="shared" si="23"/>
        <v>0</v>
      </c>
      <c r="AA68" s="276">
        <f t="shared" si="23"/>
        <v>0</v>
      </c>
      <c r="AB68" s="276">
        <f t="shared" si="23"/>
        <v>0</v>
      </c>
      <c r="AC68" s="276">
        <f t="shared" si="23"/>
        <v>0</v>
      </c>
      <c r="AD68" s="276">
        <f t="shared" si="23"/>
        <v>0</v>
      </c>
    </row>
    <row r="69" spans="2:30">
      <c r="C69" s="1" t="s">
        <v>1357</v>
      </c>
      <c r="D69" s="277">
        <f>SUM(D66:D68)</f>
        <v>0</v>
      </c>
      <c r="E69" s="277">
        <f t="shared" ref="E69:AD69" si="24">SUM(E66:E68)</f>
        <v>0</v>
      </c>
      <c r="F69" s="277">
        <f t="shared" si="24"/>
        <v>0</v>
      </c>
      <c r="G69" s="277">
        <f t="shared" si="24"/>
        <v>0</v>
      </c>
      <c r="H69" s="277">
        <f t="shared" si="24"/>
        <v>0</v>
      </c>
      <c r="I69" s="277">
        <f t="shared" si="24"/>
        <v>0</v>
      </c>
      <c r="J69" s="277">
        <f t="shared" si="24"/>
        <v>0</v>
      </c>
      <c r="K69" s="277">
        <f t="shared" si="24"/>
        <v>0</v>
      </c>
      <c r="L69" s="277">
        <f t="shared" si="24"/>
        <v>0</v>
      </c>
      <c r="M69" s="277">
        <f t="shared" si="24"/>
        <v>0</v>
      </c>
      <c r="N69" s="277">
        <f t="shared" si="24"/>
        <v>0</v>
      </c>
      <c r="O69" s="277">
        <f t="shared" si="24"/>
        <v>0</v>
      </c>
      <c r="P69" s="277">
        <f t="shared" si="24"/>
        <v>0</v>
      </c>
      <c r="Q69" s="277">
        <f t="shared" si="24"/>
        <v>0</v>
      </c>
      <c r="R69" s="277">
        <f t="shared" si="24"/>
        <v>0</v>
      </c>
      <c r="S69" s="277">
        <f t="shared" si="24"/>
        <v>0</v>
      </c>
      <c r="T69" s="277">
        <f t="shared" si="24"/>
        <v>0</v>
      </c>
      <c r="U69" s="277">
        <f t="shared" si="24"/>
        <v>0</v>
      </c>
      <c r="V69" s="277">
        <f t="shared" si="24"/>
        <v>0</v>
      </c>
      <c r="W69" s="277">
        <f t="shared" si="24"/>
        <v>0</v>
      </c>
      <c r="X69" s="277">
        <f t="shared" si="24"/>
        <v>0</v>
      </c>
      <c r="Y69" s="277">
        <f t="shared" si="24"/>
        <v>0</v>
      </c>
      <c r="Z69" s="277">
        <f t="shared" si="24"/>
        <v>0</v>
      </c>
      <c r="AA69" s="277">
        <f t="shared" si="24"/>
        <v>0</v>
      </c>
      <c r="AB69" s="277">
        <f t="shared" si="24"/>
        <v>0</v>
      </c>
      <c r="AC69" s="277">
        <f t="shared" si="24"/>
        <v>0</v>
      </c>
      <c r="AD69" s="277">
        <f t="shared" si="24"/>
        <v>0</v>
      </c>
    </row>
    <row r="70" spans="2:30">
      <c r="C70" s="1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2:30" ht="13.5" thickBot="1">
      <c r="C71" s="1" t="s">
        <v>1354</v>
      </c>
      <c r="D71" s="279">
        <f>D64+D69</f>
        <v>0</v>
      </c>
      <c r="E71" s="279">
        <f t="shared" ref="E71:AD71" si="25">E64+E69</f>
        <v>0</v>
      </c>
      <c r="F71" s="279">
        <f t="shared" si="25"/>
        <v>0</v>
      </c>
      <c r="G71" s="279">
        <f t="shared" si="25"/>
        <v>0</v>
      </c>
      <c r="H71" s="279">
        <f t="shared" si="25"/>
        <v>0</v>
      </c>
      <c r="I71" s="279">
        <f t="shared" si="25"/>
        <v>0</v>
      </c>
      <c r="J71" s="279">
        <f t="shared" si="25"/>
        <v>0</v>
      </c>
      <c r="K71" s="279">
        <f t="shared" si="25"/>
        <v>0</v>
      </c>
      <c r="L71" s="279">
        <f t="shared" si="25"/>
        <v>0</v>
      </c>
      <c r="M71" s="279">
        <f t="shared" si="25"/>
        <v>0</v>
      </c>
      <c r="N71" s="279">
        <f t="shared" si="25"/>
        <v>0</v>
      </c>
      <c r="O71" s="279">
        <f t="shared" si="25"/>
        <v>0</v>
      </c>
      <c r="P71" s="279">
        <f t="shared" si="25"/>
        <v>0</v>
      </c>
      <c r="Q71" s="279">
        <f t="shared" si="25"/>
        <v>0</v>
      </c>
      <c r="R71" s="279">
        <f t="shared" si="25"/>
        <v>0</v>
      </c>
      <c r="S71" s="279">
        <f t="shared" si="25"/>
        <v>0</v>
      </c>
      <c r="T71" s="279">
        <f t="shared" si="25"/>
        <v>0</v>
      </c>
      <c r="U71" s="279">
        <f t="shared" si="25"/>
        <v>0</v>
      </c>
      <c r="V71" s="279">
        <f t="shared" si="25"/>
        <v>0</v>
      </c>
      <c r="W71" s="279">
        <f t="shared" si="25"/>
        <v>0</v>
      </c>
      <c r="X71" s="279">
        <f t="shared" si="25"/>
        <v>0</v>
      </c>
      <c r="Y71" s="279">
        <f t="shared" si="25"/>
        <v>0</v>
      </c>
      <c r="Z71" s="279">
        <f t="shared" si="25"/>
        <v>0</v>
      </c>
      <c r="AA71" s="279">
        <f t="shared" si="25"/>
        <v>0</v>
      </c>
      <c r="AB71" s="279">
        <f t="shared" si="25"/>
        <v>0</v>
      </c>
      <c r="AC71" s="279">
        <f t="shared" si="25"/>
        <v>0</v>
      </c>
      <c r="AD71" s="279">
        <f t="shared" si="25"/>
        <v>0</v>
      </c>
    </row>
    <row r="72" spans="2:30" ht="13.5" thickTop="1"/>
    <row r="74" spans="2:30">
      <c r="D74" s="283"/>
    </row>
    <row r="76" spans="2:30">
      <c r="B76" s="454" t="s">
        <v>2365</v>
      </c>
      <c r="E76" s="284"/>
    </row>
    <row r="77" spans="2:30">
      <c r="B77" s="15" t="s">
        <v>1359</v>
      </c>
      <c r="C77" t="s">
        <v>1360</v>
      </c>
    </row>
    <row r="78" spans="2:30">
      <c r="B78" s="15" t="s">
        <v>1361</v>
      </c>
      <c r="C78" t="s">
        <v>1362</v>
      </c>
    </row>
    <row r="79" spans="2:30">
      <c r="B79" s="15"/>
    </row>
    <row r="80" spans="2:30">
      <c r="B80" s="454" t="s">
        <v>2366</v>
      </c>
    </row>
    <row r="81" spans="2:9">
      <c r="B81" t="s">
        <v>1363</v>
      </c>
      <c r="C81" t="s">
        <v>1364</v>
      </c>
      <c r="D81" t="s">
        <v>1365</v>
      </c>
      <c r="I81" s="284"/>
    </row>
    <row r="82" spans="2:9">
      <c r="B82" t="s">
        <v>1366</v>
      </c>
      <c r="C82" t="s">
        <v>1367</v>
      </c>
      <c r="D82" t="s">
        <v>1368</v>
      </c>
    </row>
    <row r="83" spans="2:9">
      <c r="B83" s="15" t="s">
        <v>1369</v>
      </c>
      <c r="C83" t="s">
        <v>1370</v>
      </c>
    </row>
    <row r="84" spans="2:9">
      <c r="B84" t="s">
        <v>1371</v>
      </c>
      <c r="C84" t="s">
        <v>1372</v>
      </c>
      <c r="D84" t="s">
        <v>1373</v>
      </c>
    </row>
    <row r="85" spans="2:9">
      <c r="B85" t="s">
        <v>1374</v>
      </c>
      <c r="C85" t="s">
        <v>1375</v>
      </c>
      <c r="D85" t="s">
        <v>1368</v>
      </c>
    </row>
    <row r="86" spans="2:9">
      <c r="B86" t="s">
        <v>1376</v>
      </c>
      <c r="C86" t="s">
        <v>1377</v>
      </c>
      <c r="D86" t="s">
        <v>1373</v>
      </c>
    </row>
  </sheetData>
  <mergeCells count="2">
    <mergeCell ref="D2:O2"/>
    <mergeCell ref="S2:AD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CCD2-B07F-4CDC-B870-FCC8CDCDBF07}">
  <dimension ref="B2:J63"/>
  <sheetViews>
    <sheetView workbookViewId="0">
      <selection activeCell="E39" sqref="E39"/>
    </sheetView>
  </sheetViews>
  <sheetFormatPr defaultColWidth="8.85546875" defaultRowHeight="15"/>
  <cols>
    <col min="1" max="1" width="2.85546875" style="60" customWidth="1"/>
    <col min="2" max="2" width="5.85546875" style="60" customWidth="1"/>
    <col min="3" max="3" width="44" style="60" bestFit="1" customWidth="1"/>
    <col min="4" max="4" width="11.140625" style="60" customWidth="1"/>
    <col min="5" max="5" width="8.85546875" style="60"/>
    <col min="6" max="6" width="9.7109375" style="60" customWidth="1"/>
    <col min="7" max="7" width="4.42578125" style="60" customWidth="1"/>
    <col min="8" max="8" width="11.140625" style="60" customWidth="1"/>
    <col min="9" max="9" width="8.85546875" style="60"/>
    <col min="10" max="10" width="10.140625" style="60" customWidth="1"/>
    <col min="11" max="16384" width="8.85546875" style="60"/>
  </cols>
  <sheetData>
    <row r="2" spans="2:10">
      <c r="B2" s="83" t="s">
        <v>1378</v>
      </c>
      <c r="D2" s="472" t="s">
        <v>1339</v>
      </c>
      <c r="E2" s="472"/>
      <c r="F2" s="472"/>
      <c r="H2" s="472" t="s">
        <v>1340</v>
      </c>
      <c r="I2" s="472"/>
      <c r="J2" s="472"/>
    </row>
    <row r="3" spans="2:10">
      <c r="D3" s="77" t="s">
        <v>1338</v>
      </c>
      <c r="E3" s="77" t="s">
        <v>1379</v>
      </c>
      <c r="F3" s="77" t="s">
        <v>1380</v>
      </c>
      <c r="H3" s="77" t="s">
        <v>1338</v>
      </c>
      <c r="I3" s="77" t="s">
        <v>1379</v>
      </c>
      <c r="J3" s="77" t="s">
        <v>1380</v>
      </c>
    </row>
    <row r="4" spans="2:10">
      <c r="B4" s="87" t="s">
        <v>1346</v>
      </c>
      <c r="C4" s="87" t="s">
        <v>1381</v>
      </c>
      <c r="D4" s="87" t="s">
        <v>1382</v>
      </c>
      <c r="E4" s="87" t="s">
        <v>1383</v>
      </c>
      <c r="F4" s="87" t="s">
        <v>1384</v>
      </c>
      <c r="H4" s="87" t="s">
        <v>1382</v>
      </c>
      <c r="I4" s="87" t="s">
        <v>1383</v>
      </c>
      <c r="J4" s="87" t="s">
        <v>1384</v>
      </c>
    </row>
    <row r="6" spans="2:10">
      <c r="B6" s="77">
        <v>2</v>
      </c>
      <c r="C6" s="60" t="s">
        <v>1385</v>
      </c>
      <c r="D6" s="88">
        <f>SUM('incent comp w cap credits'!D11:O11)</f>
        <v>14195011.552001728</v>
      </c>
      <c r="E6" s="89">
        <f>+[1]Allocation!$E$14</f>
        <v>4.5622610000000001E-2</v>
      </c>
      <c r="F6" s="88">
        <f>D6*E6</f>
        <v>647613.47598246951</v>
      </c>
      <c r="H6" s="88">
        <f>SUM('incent comp w cap credits'!S11:AD11)</f>
        <v>10633155.43289909</v>
      </c>
      <c r="I6" s="90">
        <f>E6</f>
        <v>4.5622610000000001E-2</v>
      </c>
      <c r="J6" s="88">
        <f>H6*I6</f>
        <v>485112.30338453635</v>
      </c>
    </row>
    <row r="7" spans="2:10">
      <c r="B7" s="77"/>
      <c r="C7" s="60" t="s">
        <v>1386</v>
      </c>
      <c r="D7" s="88">
        <f>-SUM('incent comp w cap credits'!D10:O10)</f>
        <v>5397015.3620645329</v>
      </c>
      <c r="E7" s="85">
        <f>E6</f>
        <v>4.5622610000000001E-2</v>
      </c>
      <c r="F7" s="88">
        <f>D7*E7</f>
        <v>246225.92702747899</v>
      </c>
      <c r="H7" s="88">
        <f>-SUM('incent comp w cap credits'!S10:AD10)</f>
        <v>5891628.1538066231</v>
      </c>
      <c r="I7" s="90">
        <f>E7</f>
        <v>4.5622610000000001E-2</v>
      </c>
      <c r="J7" s="88">
        <f>H7*I7</f>
        <v>268791.45352613961</v>
      </c>
    </row>
    <row r="8" spans="2:10">
      <c r="B8" s="77"/>
      <c r="C8" s="91" t="s">
        <v>1387</v>
      </c>
      <c r="D8" s="92">
        <f>SUM(D6:D7)</f>
        <v>19592026.914066263</v>
      </c>
      <c r="E8" s="84"/>
      <c r="F8" s="92">
        <f>SUM(F6:F7)</f>
        <v>893839.40300994855</v>
      </c>
      <c r="H8" s="92">
        <f>SUM(H6:H7)</f>
        <v>16524783.586705713</v>
      </c>
      <c r="I8" s="84"/>
      <c r="J8" s="92">
        <f>SUM(J6:J7)</f>
        <v>753903.7569106759</v>
      </c>
    </row>
    <row r="9" spans="2:10">
      <c r="B9" s="77"/>
      <c r="D9" s="93"/>
      <c r="H9" s="93"/>
    </row>
    <row r="10" spans="2:10">
      <c r="B10" s="77">
        <v>12</v>
      </c>
      <c r="C10" s="60" t="s">
        <v>1388</v>
      </c>
      <c r="D10" s="88">
        <f>SUM('incent comp w cap credits'!D26:O26)</f>
        <v>1275507.0563385307</v>
      </c>
      <c r="E10" s="89">
        <f>+[1]Allocation!$E$15</f>
        <v>5.3911399999999998E-2</v>
      </c>
      <c r="F10" s="88">
        <f>D10*E10</f>
        <v>68764.37111708906</v>
      </c>
      <c r="H10" s="88">
        <f>SUM('incent comp w cap credits'!S26:AD26)</f>
        <v>1691182.5003910582</v>
      </c>
      <c r="I10" s="90">
        <f>E10</f>
        <v>5.3911399999999998E-2</v>
      </c>
      <c r="J10" s="88">
        <f>H10*I10</f>
        <v>91174.016251582492</v>
      </c>
    </row>
    <row r="11" spans="2:10">
      <c r="B11" s="77"/>
      <c r="C11" s="60" t="s">
        <v>1386</v>
      </c>
      <c r="D11" s="88">
        <f>-SUM('incent comp w cap credits'!D25:O25)</f>
        <v>718174.9156866764</v>
      </c>
      <c r="E11" s="85">
        <f>E10</f>
        <v>5.3911399999999998E-2</v>
      </c>
      <c r="F11" s="88">
        <f>D11*E11</f>
        <v>38717.815149550683</v>
      </c>
      <c r="H11" s="88">
        <f>-SUM('incent comp w cap credits'!S25:AD25)</f>
        <v>926578.69889369234</v>
      </c>
      <c r="I11" s="90">
        <f>E11</f>
        <v>5.3911399999999998E-2</v>
      </c>
      <c r="J11" s="88">
        <f>H11*I11</f>
        <v>49953.154867537407</v>
      </c>
    </row>
    <row r="12" spans="2:10">
      <c r="B12" s="77"/>
      <c r="C12" s="91" t="s">
        <v>1387</v>
      </c>
      <c r="D12" s="92">
        <f>SUM(D10:D11)</f>
        <v>1993681.9720252072</v>
      </c>
      <c r="F12" s="92">
        <f>SUM(F10:F11)</f>
        <v>107482.18626663974</v>
      </c>
      <c r="H12" s="92">
        <f>SUM(H10:H11)</f>
        <v>2617761.1992847505</v>
      </c>
      <c r="J12" s="92">
        <f>SUM(J10:J11)</f>
        <v>141127.17111911991</v>
      </c>
    </row>
    <row r="13" spans="2:10">
      <c r="B13" s="77"/>
      <c r="D13" s="93"/>
      <c r="H13" s="93"/>
    </row>
    <row r="14" spans="2:10">
      <c r="B14" s="77">
        <v>91</v>
      </c>
      <c r="C14" s="60" t="s">
        <v>1388</v>
      </c>
      <c r="D14" s="88">
        <f>SUM('incent comp w cap credits'!D43:O43)</f>
        <v>681803.66583349369</v>
      </c>
      <c r="E14" s="89">
        <f>+[1]Allocation!$E$17</f>
        <v>0.49969999999999998</v>
      </c>
      <c r="F14" s="88">
        <f>D14*E14</f>
        <v>340697.29181699676</v>
      </c>
      <c r="H14" s="88">
        <f>SUM('incent comp w cap credits'!S43:AD43)</f>
        <v>518969.94894127629</v>
      </c>
      <c r="I14" s="90">
        <f>E14</f>
        <v>0.49969999999999998</v>
      </c>
      <c r="J14" s="88">
        <f>H14*I14</f>
        <v>259329.28348595576</v>
      </c>
    </row>
    <row r="15" spans="2:10">
      <c r="B15" s="77"/>
      <c r="C15" s="60" t="s">
        <v>1386</v>
      </c>
      <c r="D15" s="88">
        <f>-SUM('incent comp w cap credits'!D42:O42)</f>
        <v>2754574.4801278566</v>
      </c>
      <c r="E15" s="85">
        <f>E14</f>
        <v>0.49969999999999998</v>
      </c>
      <c r="F15" s="88">
        <f>D15*E15</f>
        <v>1376460.8677198899</v>
      </c>
      <c r="H15" s="88">
        <f>-SUM('incent comp w cap credits'!S42:AD42)</f>
        <v>2096705.3258056426</v>
      </c>
      <c r="I15" s="90">
        <f>E15</f>
        <v>0.49969999999999998</v>
      </c>
      <c r="J15" s="88">
        <f>H15*I15</f>
        <v>1047723.6513050796</v>
      </c>
    </row>
    <row r="16" spans="2:10">
      <c r="B16" s="77"/>
      <c r="C16" s="91" t="s">
        <v>1387</v>
      </c>
      <c r="D16" s="92">
        <f>SUM(D14:D15)</f>
        <v>3436378.1459613503</v>
      </c>
      <c r="F16" s="92">
        <f>SUM(F14:F15)</f>
        <v>1717158.1595368865</v>
      </c>
      <c r="H16" s="92">
        <f>SUM(H14:H15)</f>
        <v>2615675.2747469191</v>
      </c>
      <c r="J16" s="92">
        <f>SUM(J14:J15)</f>
        <v>1307052.9347910353</v>
      </c>
    </row>
    <row r="17" spans="2:10">
      <c r="B17" s="77"/>
      <c r="C17" s="91"/>
    </row>
    <row r="18" spans="2:10">
      <c r="B18" s="77">
        <v>9</v>
      </c>
      <c r="C18" s="60" t="s">
        <v>1389</v>
      </c>
      <c r="D18" s="94"/>
    </row>
    <row r="19" spans="2:10">
      <c r="B19" s="77"/>
    </row>
    <row r="20" spans="2:10">
      <c r="B20" s="77"/>
    </row>
    <row r="21" spans="2:10">
      <c r="B21" s="77" t="s">
        <v>1390</v>
      </c>
      <c r="C21" s="80" t="s">
        <v>1391</v>
      </c>
    </row>
    <row r="22" spans="2:10">
      <c r="C22" s="80" t="s">
        <v>1392</v>
      </c>
    </row>
    <row r="23" spans="2:10">
      <c r="B23" s="80"/>
      <c r="C23" s="67"/>
    </row>
    <row r="24" spans="2:10">
      <c r="B24" s="80"/>
      <c r="C24" s="67"/>
    </row>
    <row r="25" spans="2:10">
      <c r="B25" s="80"/>
      <c r="C25" s="67"/>
    </row>
    <row r="26" spans="2:10">
      <c r="B26" s="83" t="s">
        <v>1393</v>
      </c>
      <c r="C26" s="67"/>
      <c r="D26" s="472" t="s">
        <v>1339</v>
      </c>
      <c r="E26" s="472"/>
      <c r="F26" s="472"/>
      <c r="H26" s="472" t="s">
        <v>1340</v>
      </c>
      <c r="I26" s="472"/>
      <c r="J26" s="472"/>
    </row>
    <row r="27" spans="2:10">
      <c r="D27" s="77" t="s">
        <v>1338</v>
      </c>
      <c r="E27" s="77" t="s">
        <v>1379</v>
      </c>
      <c r="F27" s="77" t="s">
        <v>1380</v>
      </c>
      <c r="H27" s="77" t="s">
        <v>1338</v>
      </c>
      <c r="I27" s="77" t="s">
        <v>1379</v>
      </c>
      <c r="J27" s="77" t="s">
        <v>1380</v>
      </c>
    </row>
    <row r="28" spans="2:10">
      <c r="B28" s="87" t="s">
        <v>1346</v>
      </c>
      <c r="C28" s="87" t="s">
        <v>1381</v>
      </c>
      <c r="D28" s="87" t="s">
        <v>1382</v>
      </c>
      <c r="E28" s="87" t="s">
        <v>1383</v>
      </c>
      <c r="F28" s="87" t="s">
        <v>1384</v>
      </c>
      <c r="H28" s="87" t="s">
        <v>1382</v>
      </c>
      <c r="I28" s="87" t="s">
        <v>1383</v>
      </c>
      <c r="J28" s="87" t="s">
        <v>1384</v>
      </c>
    </row>
    <row r="29" spans="2:10">
      <c r="D29" s="93"/>
    </row>
    <row r="30" spans="2:10">
      <c r="B30" s="77">
        <v>2</v>
      </c>
      <c r="C30" s="60" t="s">
        <v>1394</v>
      </c>
      <c r="D30" s="88">
        <f>SUM('incent comp w cap credits'!D15:O15)</f>
        <v>3122953.1562422868</v>
      </c>
      <c r="E30" s="90">
        <f>E6</f>
        <v>4.5622610000000001E-2</v>
      </c>
      <c r="F30" s="88">
        <f t="shared" ref="F30:F31" si="0">D30*E30</f>
        <v>142477.27389551091</v>
      </c>
      <c r="H30" s="88">
        <f>SUM('incent comp w cap credits'!S15:AD15)</f>
        <v>2415822.0871032123</v>
      </c>
      <c r="I30" s="90">
        <f>E30</f>
        <v>4.5622610000000001E-2</v>
      </c>
      <c r="J30" s="88">
        <f t="shared" ref="J30:J31" si="1">H30*I30</f>
        <v>110216.10890929589</v>
      </c>
    </row>
    <row r="31" spans="2:10">
      <c r="B31" s="77"/>
      <c r="C31" s="60" t="s">
        <v>1395</v>
      </c>
      <c r="D31" s="88">
        <f>-SUM('incent comp w cap credits'!D14:O14)</f>
        <v>1328298.5581528347</v>
      </c>
      <c r="E31" s="90">
        <f>E30</f>
        <v>4.5622610000000001E-2</v>
      </c>
      <c r="F31" s="88">
        <f t="shared" si="0"/>
        <v>60600.447082169099</v>
      </c>
      <c r="H31" s="88">
        <f>-SUM('incent comp w cap credits'!S14:AD14)</f>
        <v>1338560.8357541477</v>
      </c>
      <c r="I31" s="90">
        <f>E31</f>
        <v>4.5622610000000001E-2</v>
      </c>
      <c r="J31" s="88">
        <f t="shared" si="1"/>
        <v>61068.638970885542</v>
      </c>
    </row>
    <row r="32" spans="2:10">
      <c r="B32" s="77"/>
      <c r="C32" s="60" t="s">
        <v>1396</v>
      </c>
      <c r="D32" s="92">
        <f>SUM(D30:D31)</f>
        <v>4451251.7143951217</v>
      </c>
      <c r="F32" s="92">
        <f>SUM(F30:F31)</f>
        <v>203077.72097768</v>
      </c>
      <c r="H32" s="92">
        <f>SUM(H30:H31)</f>
        <v>3754382.92285736</v>
      </c>
      <c r="J32" s="92">
        <f>SUM(J30:J31)</f>
        <v>171284.74788018141</v>
      </c>
    </row>
    <row r="33" spans="2:10">
      <c r="B33" s="77"/>
      <c r="D33" s="93"/>
      <c r="H33" s="93"/>
    </row>
    <row r="34" spans="2:10">
      <c r="B34" s="77"/>
      <c r="C34" s="60" t="s">
        <v>1397</v>
      </c>
      <c r="D34" s="88">
        <f>SUM('incent comp w cap credits'!D20:O20)</f>
        <v>6715515.5840544384</v>
      </c>
      <c r="E34" s="90">
        <f>E30</f>
        <v>4.5622610000000001E-2</v>
      </c>
      <c r="F34" s="88">
        <f>D34*E34</f>
        <v>306379.34844023787</v>
      </c>
      <c r="H34" s="88">
        <f>SUM('incent comp w cap credits'!S20:AD20)</f>
        <v>5314210.2188847344</v>
      </c>
      <c r="I34" s="90">
        <f>E34</f>
        <v>4.5622610000000001E-2</v>
      </c>
      <c r="J34" s="88">
        <f>H34*I34</f>
        <v>242448.14027419288</v>
      </c>
    </row>
    <row r="35" spans="2:10">
      <c r="B35" s="77"/>
      <c r="C35" s="60" t="s">
        <v>1398</v>
      </c>
      <c r="D35" s="88">
        <f>-SUM('incent comp w cap credits'!D19:O19)</f>
        <v>3076135.6611873335</v>
      </c>
      <c r="E35" s="85">
        <f>E34</f>
        <v>4.5622610000000001E-2</v>
      </c>
      <c r="F35" s="88">
        <f>D35*E35</f>
        <v>140341.33757744185</v>
      </c>
      <c r="H35" s="88">
        <f>-SUM('incent comp w cap credits'!S19:AD19)</f>
        <v>2944502.291761552</v>
      </c>
      <c r="I35" s="90">
        <f>E35</f>
        <v>4.5622610000000001E-2</v>
      </c>
      <c r="J35" s="88">
        <f>H35*I35</f>
        <v>134335.87970114351</v>
      </c>
    </row>
    <row r="36" spans="2:10">
      <c r="B36" s="77"/>
      <c r="C36" s="60" t="s">
        <v>1399</v>
      </c>
      <c r="D36" s="92">
        <f>SUM(D34:D35)</f>
        <v>9791651.2452417724</v>
      </c>
      <c r="E36" s="84"/>
      <c r="F36" s="92">
        <f>SUM(F34:F35)</f>
        <v>446720.68601767975</v>
      </c>
      <c r="H36" s="92">
        <f>SUM(H34:H35)</f>
        <v>8258712.5106462864</v>
      </c>
      <c r="I36" s="84"/>
      <c r="J36" s="92">
        <f>SUM(J34:J35)</f>
        <v>376784.01997533638</v>
      </c>
    </row>
    <row r="37" spans="2:10">
      <c r="B37" s="77"/>
      <c r="C37" s="91"/>
      <c r="D37" s="93"/>
      <c r="E37" s="84"/>
      <c r="F37" s="94"/>
      <c r="H37" s="93"/>
      <c r="I37" s="84"/>
      <c r="J37" s="94"/>
    </row>
    <row r="38" spans="2:10">
      <c r="B38" s="77">
        <v>12</v>
      </c>
      <c r="C38" s="60" t="s">
        <v>1394</v>
      </c>
      <c r="D38" s="88">
        <f>SUM('incent comp w cap credits'!D30:O30)</f>
        <v>96792.644308461982</v>
      </c>
      <c r="E38" s="90">
        <f>E10</f>
        <v>5.3911399999999998E-2</v>
      </c>
      <c r="F38" s="88">
        <f t="shared" ref="F38:F39" si="2">D38*E38</f>
        <v>5218.226964371217</v>
      </c>
      <c r="H38" s="88">
        <f>SUM('incent comp w cap credits'!S30:AD30)</f>
        <v>117722.36080876217</v>
      </c>
      <c r="I38" s="90">
        <f>E38</f>
        <v>5.3911399999999998E-2</v>
      </c>
      <c r="J38" s="88">
        <f t="shared" ref="J38:J39" si="3">H38*I38</f>
        <v>6346.577282505501</v>
      </c>
    </row>
    <row r="39" spans="2:10">
      <c r="B39" s="77"/>
      <c r="C39" s="60" t="s">
        <v>1395</v>
      </c>
      <c r="D39" s="88">
        <f>-SUM('incent comp w cap credits'!D29:O29)</f>
        <v>41986.552138051105</v>
      </c>
      <c r="E39" s="90">
        <f>E38</f>
        <v>5.3911399999999998E-2</v>
      </c>
      <c r="F39" s="88">
        <f t="shared" si="2"/>
        <v>2263.5538069353283</v>
      </c>
      <c r="H39" s="88">
        <f>-SUM('incent comp w cap credits'!S29:AD29)</f>
        <v>64498.675857664028</v>
      </c>
      <c r="I39" s="90">
        <f>E39</f>
        <v>5.3911399999999998E-2</v>
      </c>
      <c r="J39" s="88">
        <f t="shared" si="3"/>
        <v>3477.2139136328683</v>
      </c>
    </row>
    <row r="40" spans="2:10">
      <c r="B40" s="77"/>
      <c r="C40" s="60" t="s">
        <v>1396</v>
      </c>
      <c r="D40" s="92">
        <f>SUM(D38:D39)</f>
        <v>138779.19644651309</v>
      </c>
      <c r="F40" s="92">
        <f>SUM(F38:F39)</f>
        <v>7481.7807713065449</v>
      </c>
      <c r="H40" s="92">
        <f>SUM(H38:H39)</f>
        <v>182221.0366664262</v>
      </c>
      <c r="J40" s="92">
        <f>SUM(J38:J39)</f>
        <v>9823.7911961383688</v>
      </c>
    </row>
    <row r="41" spans="2:10">
      <c r="B41" s="77"/>
      <c r="D41" s="93"/>
      <c r="H41" s="93"/>
    </row>
    <row r="42" spans="2:10">
      <c r="C42" s="60" t="s">
        <v>1397</v>
      </c>
      <c r="D42" s="88">
        <f>SUM('incent comp w cap credits'!D35:O35)</f>
        <v>98115.644041091204</v>
      </c>
      <c r="E42" s="90">
        <f>E38</f>
        <v>5.3911399999999998E-2</v>
      </c>
      <c r="F42" s="88">
        <f>D42*E42</f>
        <v>5289.5517321568841</v>
      </c>
      <c r="H42" s="88">
        <f>SUM('incent comp w cap credits'!S35:AD35)</f>
        <v>119488.42309181536</v>
      </c>
      <c r="I42" s="90">
        <f>E42</f>
        <v>5.3911399999999998E-2</v>
      </c>
      <c r="J42" s="88">
        <f>H42*I42</f>
        <v>6441.7881726720943</v>
      </c>
    </row>
    <row r="43" spans="2:10">
      <c r="C43" s="60" t="s">
        <v>1398</v>
      </c>
      <c r="D43" s="88">
        <f>-SUM('incent comp w cap credits'!D34:O34)</f>
        <v>42745.507803128974</v>
      </c>
      <c r="E43" s="90">
        <f>E42</f>
        <v>5.3911399999999998E-2</v>
      </c>
      <c r="F43" s="88">
        <f>D43*E43</f>
        <v>2304.4701693776074</v>
      </c>
      <c r="H43" s="88">
        <f>-SUM('incent comp w cap credits'!S34:AD34)</f>
        <v>65466.280295398166</v>
      </c>
      <c r="I43" s="90">
        <f>E43</f>
        <v>5.3911399999999998E-2</v>
      </c>
      <c r="J43" s="88">
        <f>H43*I43</f>
        <v>3529.3788235173288</v>
      </c>
    </row>
    <row r="44" spans="2:10">
      <c r="C44" s="60" t="s">
        <v>1399</v>
      </c>
      <c r="D44" s="92">
        <f>SUM(D42:D43)</f>
        <v>140861.15184422018</v>
      </c>
      <c r="F44" s="92">
        <f>SUM(F42:F43)</f>
        <v>7594.0219015344919</v>
      </c>
      <c r="H44" s="92">
        <f>SUM(H42:H43)</f>
        <v>184954.70338721352</v>
      </c>
      <c r="J44" s="92">
        <f>SUM(J42:J43)</f>
        <v>9971.1669961894222</v>
      </c>
    </row>
    <row r="45" spans="2:10">
      <c r="D45" s="93"/>
    </row>
    <row r="46" spans="2:10">
      <c r="B46" s="77">
        <v>91</v>
      </c>
      <c r="C46" s="60" t="s">
        <v>1394</v>
      </c>
      <c r="D46" s="88">
        <f>SUM('incent comp w cap credits'!D47:O47)</f>
        <v>31721.246154969154</v>
      </c>
      <c r="E46" s="90">
        <f>E14</f>
        <v>0.49969999999999998</v>
      </c>
      <c r="F46" s="88">
        <f t="shared" ref="F46:F47" si="4">D46*E46</f>
        <v>15851.106703638086</v>
      </c>
      <c r="H46" s="88">
        <f>SUM('incent comp w cap credits'!S47:AD47)</f>
        <v>24223.368268096201</v>
      </c>
      <c r="I46" s="90">
        <f>E46</f>
        <v>0.49969999999999998</v>
      </c>
      <c r="J46" s="88">
        <f t="shared" ref="J46:J47" si="5">H46*I46</f>
        <v>12104.417123567671</v>
      </c>
    </row>
    <row r="47" spans="2:10">
      <c r="B47" s="77"/>
      <c r="C47" s="60" t="s">
        <v>1395</v>
      </c>
      <c r="D47" s="88">
        <f>-SUM('incent comp w cap credits'!D46:O46)</f>
        <v>104288.21373528043</v>
      </c>
      <c r="E47" s="90">
        <f>E46</f>
        <v>0.49969999999999998</v>
      </c>
      <c r="F47" s="88">
        <f t="shared" si="4"/>
        <v>52112.820403519625</v>
      </c>
      <c r="H47" s="88">
        <f>-SUM('incent comp w cap credits'!S46:AD46)</f>
        <v>79303.242091917971</v>
      </c>
      <c r="I47" s="90">
        <f>E47</f>
        <v>0.49969999999999998</v>
      </c>
      <c r="J47" s="88">
        <f t="shared" si="5"/>
        <v>39627.83007333141</v>
      </c>
    </row>
    <row r="48" spans="2:10">
      <c r="B48" s="77"/>
      <c r="C48" s="60" t="s">
        <v>1396</v>
      </c>
      <c r="D48" s="92">
        <f>SUM(D46:D47)</f>
        <v>136009.45989024959</v>
      </c>
      <c r="F48" s="92">
        <f>SUM(F46:F47)</f>
        <v>67963.92710715771</v>
      </c>
      <c r="H48" s="92">
        <f>SUM(H46:H47)</f>
        <v>103526.61036001417</v>
      </c>
      <c r="J48" s="92">
        <f>SUM(J46:J47)</f>
        <v>51732.247196899079</v>
      </c>
    </row>
    <row r="49" spans="2:10">
      <c r="B49" s="77"/>
      <c r="D49" s="93"/>
      <c r="H49" s="93"/>
    </row>
    <row r="50" spans="2:10">
      <c r="C50" s="60" t="s">
        <v>1397</v>
      </c>
      <c r="D50" s="88">
        <f>SUM('incent comp w cap credits'!D52:O52)</f>
        <v>73961.407031395211</v>
      </c>
      <c r="E50" s="90">
        <f>E46</f>
        <v>0.49969999999999998</v>
      </c>
      <c r="F50" s="88">
        <f>D50*E50</f>
        <v>36958.515093588183</v>
      </c>
      <c r="H50" s="88">
        <f>SUM('incent comp w cap credits'!S52:AD52)</f>
        <v>56219.322020254884</v>
      </c>
      <c r="I50" s="90">
        <f>E50</f>
        <v>0.49969999999999998</v>
      </c>
      <c r="J50" s="88">
        <f>H50*I50</f>
        <v>28092.795213521364</v>
      </c>
    </row>
    <row r="51" spans="2:10">
      <c r="B51" s="77"/>
      <c r="C51" s="60" t="s">
        <v>1398</v>
      </c>
      <c r="D51" s="88">
        <f>-SUM('incent comp w cap credits'!D51:O51)</f>
        <v>241699.05516129039</v>
      </c>
      <c r="E51" s="90">
        <f>E50</f>
        <v>0.49969999999999998</v>
      </c>
      <c r="F51" s="88">
        <f>D51*E51</f>
        <v>120777.01786409681</v>
      </c>
      <c r="H51" s="88">
        <f>-SUM('incent comp w cap credits'!S51:AD51)</f>
        <v>184052.62451827331</v>
      </c>
      <c r="I51" s="90">
        <f>E51</f>
        <v>0.49969999999999998</v>
      </c>
      <c r="J51" s="88">
        <f>H51*I51</f>
        <v>91971.096471781173</v>
      </c>
    </row>
    <row r="52" spans="2:10">
      <c r="B52" s="77"/>
      <c r="C52" s="60" t="s">
        <v>1399</v>
      </c>
      <c r="D52" s="92">
        <f>SUM(D50:D51)</f>
        <v>315660.46219268558</v>
      </c>
      <c r="F52" s="92">
        <f>SUM(F50:F51)</f>
        <v>157735.53295768501</v>
      </c>
      <c r="H52" s="92">
        <f>SUM(H50:H51)</f>
        <v>240271.94653852819</v>
      </c>
      <c r="J52" s="92">
        <f>SUM(J50:J51)</f>
        <v>120063.89168530254</v>
      </c>
    </row>
    <row r="53" spans="2:10">
      <c r="B53" s="77"/>
      <c r="D53" s="93"/>
      <c r="H53" s="93"/>
    </row>
    <row r="54" spans="2:10">
      <c r="B54" s="77">
        <v>9</v>
      </c>
      <c r="C54" s="60" t="s">
        <v>1394</v>
      </c>
      <c r="D54" s="88">
        <f>SUM('incent comp w cap credits'!D64:O64)</f>
        <v>0</v>
      </c>
      <c r="E54" s="95">
        <v>1</v>
      </c>
      <c r="F54" s="88">
        <f t="shared" ref="F54:F55" si="6">D54*E54</f>
        <v>0</v>
      </c>
      <c r="H54" s="88">
        <f>SUM('incent comp w cap credits'!S64:AD64)</f>
        <v>0</v>
      </c>
      <c r="I54" s="90">
        <f>E54</f>
        <v>1</v>
      </c>
      <c r="J54" s="88">
        <f t="shared" ref="J54:J55" si="7">H54*I54</f>
        <v>0</v>
      </c>
    </row>
    <row r="55" spans="2:10">
      <c r="B55" s="77"/>
      <c r="C55" s="60" t="s">
        <v>1395</v>
      </c>
      <c r="D55" s="88">
        <f>-SUM('incent comp w cap credits'!D63:O63)</f>
        <v>0</v>
      </c>
      <c r="E55" s="90">
        <f>E54</f>
        <v>1</v>
      </c>
      <c r="F55" s="88">
        <f t="shared" si="6"/>
        <v>0</v>
      </c>
      <c r="H55" s="88">
        <f>-SUM('incent comp w cap credits'!S63:AD63)</f>
        <v>0</v>
      </c>
      <c r="I55" s="90">
        <f>E55</f>
        <v>1</v>
      </c>
      <c r="J55" s="88">
        <f t="shared" si="7"/>
        <v>0</v>
      </c>
    </row>
    <row r="56" spans="2:10">
      <c r="B56" s="77"/>
      <c r="C56" s="60" t="s">
        <v>1396</v>
      </c>
      <c r="D56" s="92">
        <f>SUM(D54:D55)</f>
        <v>0</v>
      </c>
      <c r="F56" s="92">
        <f>SUM(F54:F55)</f>
        <v>0</v>
      </c>
      <c r="H56" s="92">
        <f>SUM(H54:H55)</f>
        <v>0</v>
      </c>
      <c r="J56" s="92">
        <f>SUM(J54:J55)</f>
        <v>0</v>
      </c>
    </row>
    <row r="57" spans="2:10">
      <c r="B57" s="77"/>
      <c r="D57" s="93"/>
      <c r="H57" s="93"/>
    </row>
    <row r="58" spans="2:10">
      <c r="B58" s="77"/>
      <c r="C58" s="60" t="s">
        <v>1397</v>
      </c>
      <c r="D58" s="88">
        <f>SUM('incent comp w cap credits'!D69:O69)</f>
        <v>0</v>
      </c>
      <c r="E58" s="90">
        <f>E54</f>
        <v>1</v>
      </c>
      <c r="F58" s="88">
        <f>D58*E58</f>
        <v>0</v>
      </c>
      <c r="H58" s="88">
        <f>SUM('incent comp w cap credits'!S69:AD69)</f>
        <v>0</v>
      </c>
      <c r="I58" s="90">
        <f>E58</f>
        <v>1</v>
      </c>
      <c r="J58" s="88">
        <f>H58*I58</f>
        <v>0</v>
      </c>
    </row>
    <row r="59" spans="2:10">
      <c r="B59" s="77"/>
      <c r="C59" s="60" t="s">
        <v>1398</v>
      </c>
      <c r="D59" s="88">
        <f>-SUM('incent comp w cap credits'!D68:O68)</f>
        <v>0</v>
      </c>
      <c r="E59" s="90">
        <f>E58</f>
        <v>1</v>
      </c>
      <c r="F59" s="88">
        <f>D59*E59</f>
        <v>0</v>
      </c>
      <c r="H59" s="88">
        <f>-SUM('incent comp w cap credits'!D68:S68)</f>
        <v>0</v>
      </c>
      <c r="I59" s="90">
        <f>E59</f>
        <v>1</v>
      </c>
      <c r="J59" s="88">
        <f>H59*I59</f>
        <v>0</v>
      </c>
    </row>
    <row r="60" spans="2:10">
      <c r="B60" s="77"/>
      <c r="C60" s="60" t="s">
        <v>1399</v>
      </c>
      <c r="D60" s="92">
        <f>SUM(D58:D59)</f>
        <v>0</v>
      </c>
      <c r="F60" s="92">
        <f>SUM(F58:F59)</f>
        <v>0</v>
      </c>
      <c r="H60" s="92">
        <f>SUM(H58:H59)</f>
        <v>0</v>
      </c>
      <c r="J60" s="92">
        <f>SUM(J58:J59)</f>
        <v>0</v>
      </c>
    </row>
    <row r="61" spans="2:10">
      <c r="B61" s="77"/>
      <c r="D61" s="93"/>
      <c r="H61" s="93"/>
    </row>
    <row r="62" spans="2:10">
      <c r="B62" s="77"/>
    </row>
    <row r="63" spans="2:10">
      <c r="B63" s="77"/>
    </row>
  </sheetData>
  <mergeCells count="4">
    <mergeCell ref="D2:F2"/>
    <mergeCell ref="H2:J2"/>
    <mergeCell ref="D26:F26"/>
    <mergeCell ref="H26:J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E4498-48F1-48C4-A5AE-8C81397DCEAF}">
  <dimension ref="B2:F31"/>
  <sheetViews>
    <sheetView workbookViewId="0">
      <selection activeCell="E39" sqref="E39"/>
    </sheetView>
  </sheetViews>
  <sheetFormatPr defaultColWidth="8.85546875" defaultRowHeight="15"/>
  <cols>
    <col min="1" max="1" width="2.85546875" style="60" customWidth="1"/>
    <col min="2" max="2" width="8.85546875" style="60"/>
    <col min="3" max="3" width="27.140625" style="60" bestFit="1" customWidth="1"/>
    <col min="4" max="4" width="11.5703125" style="60" customWidth="1"/>
    <col min="5" max="5" width="10.5703125" style="60" customWidth="1"/>
    <col min="6" max="6" width="11.140625" style="60" customWidth="1"/>
    <col min="7" max="16384" width="8.85546875" style="60"/>
  </cols>
  <sheetData>
    <row r="2" spans="2:6">
      <c r="B2" s="77"/>
      <c r="C2" s="77"/>
      <c r="D2" s="77"/>
      <c r="E2" s="77" t="s">
        <v>1400</v>
      </c>
      <c r="F2" s="77" t="s">
        <v>1401</v>
      </c>
    </row>
    <row r="3" spans="2:6">
      <c r="B3" s="77" t="s">
        <v>1346</v>
      </c>
      <c r="C3" s="77" t="s">
        <v>1402</v>
      </c>
      <c r="D3" s="77" t="s">
        <v>1333</v>
      </c>
      <c r="E3" s="77" t="s">
        <v>1403</v>
      </c>
      <c r="F3" s="77" t="s">
        <v>1382</v>
      </c>
    </row>
    <row r="5" spans="2:6">
      <c r="B5" s="60" t="s">
        <v>1404</v>
      </c>
    </row>
    <row r="6" spans="2:6">
      <c r="B6" s="77">
        <v>2</v>
      </c>
      <c r="C6" s="60" t="s">
        <v>1405</v>
      </c>
      <c r="D6" s="96">
        <f>'final summary'!$H$6</f>
        <v>10633155.43289909</v>
      </c>
      <c r="E6" s="85">
        <f>'final summary'!I6</f>
        <v>4.5622610000000001E-2</v>
      </c>
      <c r="F6" s="88">
        <f>D6*E6</f>
        <v>485112.30338453635</v>
      </c>
    </row>
    <row r="7" spans="2:6">
      <c r="B7" s="77"/>
    </row>
    <row r="8" spans="2:6">
      <c r="B8" s="77">
        <v>12</v>
      </c>
      <c r="C8" s="60" t="s">
        <v>1405</v>
      </c>
      <c r="D8" s="96">
        <f>'final summary'!$H$10</f>
        <v>1691182.5003910582</v>
      </c>
      <c r="E8" s="85">
        <f>'final summary'!I10</f>
        <v>5.3911399999999998E-2</v>
      </c>
      <c r="F8" s="88">
        <f>D8*E8</f>
        <v>91174.016251582492</v>
      </c>
    </row>
    <row r="9" spans="2:6">
      <c r="B9" s="77"/>
    </row>
    <row r="10" spans="2:6">
      <c r="B10" s="77">
        <v>91</v>
      </c>
      <c r="C10" s="60" t="s">
        <v>1405</v>
      </c>
      <c r="D10" s="96">
        <f>'final summary'!$H$14</f>
        <v>518969.94894127629</v>
      </c>
      <c r="E10" s="85">
        <f>'final summary'!I14</f>
        <v>0.49969999999999998</v>
      </c>
      <c r="F10" s="88">
        <f>D10*E10</f>
        <v>259329.28348595576</v>
      </c>
    </row>
    <row r="11" spans="2:6">
      <c r="B11" s="77"/>
    </row>
    <row r="12" spans="2:6">
      <c r="B12" s="77">
        <v>9</v>
      </c>
      <c r="C12" s="60" t="s">
        <v>1405</v>
      </c>
      <c r="D12" s="60">
        <v>0</v>
      </c>
      <c r="E12" s="84">
        <v>1</v>
      </c>
      <c r="F12" s="88">
        <f>D12*E12</f>
        <v>0</v>
      </c>
    </row>
    <row r="14" spans="2:6">
      <c r="F14" s="96">
        <f>SUM(F6:F13)</f>
        <v>835615.60312207462</v>
      </c>
    </row>
    <row r="16" spans="2:6">
      <c r="B16" s="60" t="s">
        <v>1393</v>
      </c>
    </row>
    <row r="17" spans="2:6">
      <c r="B17" s="77">
        <v>2</v>
      </c>
      <c r="C17" s="60" t="s">
        <v>1406</v>
      </c>
      <c r="D17" s="96">
        <f>'final summary'!$H$30</f>
        <v>2415822.0871032123</v>
      </c>
      <c r="E17" s="90">
        <f>E6</f>
        <v>4.5622610000000001E-2</v>
      </c>
      <c r="F17" s="88">
        <f>D17*E17</f>
        <v>110216.10890929589</v>
      </c>
    </row>
    <row r="18" spans="2:6">
      <c r="B18" s="77"/>
      <c r="C18" s="60" t="s">
        <v>1407</v>
      </c>
      <c r="D18" s="96">
        <f>'final summary'!$H$34</f>
        <v>5314210.2188847344</v>
      </c>
      <c r="E18" s="85">
        <f>E17</f>
        <v>4.5622610000000001E-2</v>
      </c>
      <c r="F18" s="88">
        <f>D18*E18</f>
        <v>242448.14027419288</v>
      </c>
    </row>
    <row r="19" spans="2:6">
      <c r="B19" s="77"/>
    </row>
    <row r="20" spans="2:6">
      <c r="B20" s="77">
        <v>12</v>
      </c>
      <c r="C20" s="60" t="s">
        <v>1406</v>
      </c>
      <c r="D20" s="96">
        <f>'final summary'!$H$38</f>
        <v>117722.36080876217</v>
      </c>
      <c r="E20" s="85">
        <f>E8</f>
        <v>5.3911399999999998E-2</v>
      </c>
      <c r="F20" s="88">
        <f t="shared" ref="F20:F27" si="0">D20*E20</f>
        <v>6346.577282505501</v>
      </c>
    </row>
    <row r="21" spans="2:6">
      <c r="B21" s="77"/>
      <c r="C21" s="60" t="s">
        <v>1407</v>
      </c>
      <c r="D21" s="96">
        <f>'final summary'!$H$42</f>
        <v>119488.42309181536</v>
      </c>
      <c r="E21" s="85">
        <f>E20</f>
        <v>5.3911399999999998E-2</v>
      </c>
      <c r="F21" s="88">
        <f t="shared" si="0"/>
        <v>6441.7881726720943</v>
      </c>
    </row>
    <row r="22" spans="2:6">
      <c r="B22" s="77"/>
    </row>
    <row r="23" spans="2:6">
      <c r="B23" s="77">
        <v>91</v>
      </c>
      <c r="C23" s="60" t="s">
        <v>1406</v>
      </c>
      <c r="D23" s="96">
        <f>'final summary'!$H$46</f>
        <v>24223.368268096201</v>
      </c>
      <c r="E23" s="85">
        <f>E10</f>
        <v>0.49969999999999998</v>
      </c>
      <c r="F23" s="88">
        <f t="shared" si="0"/>
        <v>12104.417123567671</v>
      </c>
    </row>
    <row r="24" spans="2:6">
      <c r="B24" s="77"/>
      <c r="C24" s="60" t="s">
        <v>1407</v>
      </c>
      <c r="D24" s="96">
        <f>'final summary'!$H$50</f>
        <v>56219.322020254884</v>
      </c>
      <c r="E24" s="85">
        <f>E23</f>
        <v>0.49969999999999998</v>
      </c>
      <c r="F24" s="88">
        <f t="shared" si="0"/>
        <v>28092.795213521364</v>
      </c>
    </row>
    <row r="25" spans="2:6">
      <c r="B25" s="77"/>
    </row>
    <row r="26" spans="2:6">
      <c r="B26" s="77">
        <v>9</v>
      </c>
      <c r="C26" s="60" t="s">
        <v>1406</v>
      </c>
      <c r="D26" s="96">
        <f>'final summary'!$H$54</f>
        <v>0</v>
      </c>
      <c r="E26" s="84">
        <v>1</v>
      </c>
      <c r="F26" s="88">
        <f t="shared" si="0"/>
        <v>0</v>
      </c>
    </row>
    <row r="27" spans="2:6">
      <c r="C27" s="60" t="s">
        <v>1407</v>
      </c>
      <c r="D27" s="96">
        <f>'final summary'!$H$58</f>
        <v>0</v>
      </c>
      <c r="E27" s="84">
        <v>1</v>
      </c>
      <c r="F27" s="88">
        <f t="shared" si="0"/>
        <v>0</v>
      </c>
    </row>
    <row r="29" spans="2:6">
      <c r="F29" s="96">
        <f>SUM(F17:F27)</f>
        <v>405649.82697575539</v>
      </c>
    </row>
    <row r="31" spans="2:6">
      <c r="F31" s="96">
        <f>F14+F29</f>
        <v>1241265.43009783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9FB6E-F016-4DE8-8C85-629AF45C4D68}">
  <dimension ref="B3:D8"/>
  <sheetViews>
    <sheetView workbookViewId="0">
      <selection activeCell="E39" sqref="E39"/>
    </sheetView>
  </sheetViews>
  <sheetFormatPr defaultColWidth="9.140625" defaultRowHeight="12"/>
  <cols>
    <col min="1" max="1" width="9.140625" style="61"/>
    <col min="2" max="2" width="16.42578125" style="61" bestFit="1" customWidth="1"/>
    <col min="3" max="3" width="9.140625" style="61"/>
    <col min="4" max="4" width="20.140625" style="61" customWidth="1"/>
    <col min="5" max="16384" width="9.140625" style="61"/>
  </cols>
  <sheetData>
    <row r="3" spans="2:4" ht="15.75">
      <c r="C3" s="62" t="s">
        <v>1334</v>
      </c>
    </row>
    <row r="6" spans="2:4" ht="15.75">
      <c r="B6" s="63" t="s">
        <v>321</v>
      </c>
      <c r="C6" s="64">
        <v>3.5000000000000003E-2</v>
      </c>
      <c r="D6" s="63" t="s">
        <v>1335</v>
      </c>
    </row>
    <row r="7" spans="2:4" ht="15.75">
      <c r="B7" s="63" t="s">
        <v>1336</v>
      </c>
      <c r="C7" s="65">
        <f>0%</f>
        <v>0</v>
      </c>
      <c r="D7" s="63" t="s">
        <v>1337</v>
      </c>
    </row>
    <row r="8" spans="2:4" ht="15.75">
      <c r="B8" s="63"/>
      <c r="C8" s="64"/>
      <c r="D8" s="6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8674D-5970-4701-8249-14AA8B31D640}">
  <sheetPr>
    <pageSetUpPr fitToPage="1"/>
  </sheetPr>
  <dimension ref="A1:T26"/>
  <sheetViews>
    <sheetView topLeftCell="D1" workbookViewId="0">
      <selection activeCell="R35" sqref="R35"/>
    </sheetView>
  </sheetViews>
  <sheetFormatPr defaultRowHeight="12.75"/>
  <cols>
    <col min="1" max="1" width="42.7109375" bestFit="1" customWidth="1"/>
    <col min="2" max="2" width="10.42578125" bestFit="1" customWidth="1"/>
    <col min="3" max="3" width="10.7109375" bestFit="1" customWidth="1"/>
    <col min="4" max="7" width="11.7109375" bestFit="1" customWidth="1"/>
    <col min="8" max="8" width="18.5703125" bestFit="1" customWidth="1"/>
    <col min="9" max="9" width="13.42578125" bestFit="1" customWidth="1"/>
    <col min="10" max="10" width="12.85546875" bestFit="1" customWidth="1"/>
    <col min="11" max="13" width="12.28515625" bestFit="1" customWidth="1"/>
    <col min="14" max="14" width="11.85546875" bestFit="1" customWidth="1"/>
    <col min="15" max="15" width="11.7109375" customWidth="1"/>
    <col min="16" max="16" width="10.7109375" bestFit="1" customWidth="1"/>
    <col min="17" max="18" width="14.42578125" customWidth="1"/>
    <col min="19" max="19" width="11.42578125" customWidth="1"/>
  </cols>
  <sheetData>
    <row r="1" spans="1:19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4" t="s">
        <v>0</v>
      </c>
      <c r="Q1" s="24" t="s">
        <v>357</v>
      </c>
      <c r="R1" s="25" t="s">
        <v>319</v>
      </c>
      <c r="S1" s="45" t="s">
        <v>410</v>
      </c>
    </row>
    <row r="2" spans="1:19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6"/>
      <c r="Q2" s="26"/>
      <c r="R2" s="26"/>
      <c r="S2" s="26"/>
    </row>
    <row r="3" spans="1:19" ht="26.25">
      <c r="A3" s="27" t="s">
        <v>318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6"/>
      <c r="Q3" s="28"/>
      <c r="R3" s="26"/>
      <c r="S3" s="26"/>
    </row>
    <row r="4" spans="1:19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6"/>
      <c r="Q4" s="28"/>
      <c r="R4" s="26"/>
      <c r="S4" s="26"/>
    </row>
    <row r="5" spans="1:19" ht="23.25">
      <c r="A5" s="29" t="s">
        <v>320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1"/>
      <c r="Q5" s="31"/>
      <c r="R5" s="31"/>
      <c r="S5" s="31"/>
    </row>
    <row r="6" spans="1:19" ht="18">
      <c r="A6" s="32" t="s">
        <v>1332</v>
      </c>
      <c r="B6" s="33"/>
      <c r="C6" s="33"/>
      <c r="D6" s="33"/>
      <c r="E6" s="33"/>
      <c r="F6" s="33"/>
      <c r="G6" s="34"/>
      <c r="H6" s="34"/>
      <c r="I6" s="34"/>
      <c r="J6" s="34"/>
      <c r="K6" s="34"/>
      <c r="L6" s="34"/>
      <c r="M6" s="34"/>
      <c r="N6" s="34"/>
      <c r="O6" s="34"/>
      <c r="P6" s="337"/>
      <c r="Q6" s="473" t="s">
        <v>2235</v>
      </c>
      <c r="R6" s="473" t="s">
        <v>2236</v>
      </c>
      <c r="S6" s="337"/>
    </row>
    <row r="7" spans="1:19">
      <c r="A7" s="23"/>
      <c r="B7" s="23"/>
      <c r="C7" s="23"/>
      <c r="D7" s="23"/>
      <c r="E7" s="23"/>
      <c r="F7" s="23"/>
      <c r="G7" s="26"/>
      <c r="H7" s="26"/>
      <c r="I7" s="26"/>
      <c r="J7" s="26"/>
      <c r="K7" s="26"/>
      <c r="L7" s="26"/>
      <c r="M7" s="26"/>
      <c r="N7" s="26"/>
      <c r="O7" s="26"/>
      <c r="P7" s="337"/>
      <c r="Q7" s="473"/>
      <c r="R7" s="473"/>
      <c r="S7" s="337"/>
    </row>
    <row r="8" spans="1:19">
      <c r="A8" s="23"/>
      <c r="B8" s="23"/>
      <c r="C8" s="23"/>
      <c r="D8" s="23"/>
      <c r="E8" s="23"/>
      <c r="F8" s="23"/>
      <c r="G8" s="26"/>
      <c r="H8" s="26"/>
      <c r="I8" s="26"/>
      <c r="J8" s="26"/>
      <c r="K8" s="26"/>
      <c r="L8" s="26"/>
      <c r="M8" s="26"/>
      <c r="N8" s="26"/>
      <c r="O8" s="26"/>
      <c r="P8" s="208"/>
      <c r="Q8" s="473"/>
      <c r="R8" s="473"/>
      <c r="S8" s="208"/>
    </row>
    <row r="9" spans="1:19">
      <c r="A9" s="35"/>
      <c r="B9" s="36" t="s">
        <v>1043</v>
      </c>
      <c r="C9" s="36" t="s">
        <v>1043</v>
      </c>
      <c r="D9" s="36" t="s">
        <v>1043</v>
      </c>
      <c r="E9" s="37" t="s">
        <v>1044</v>
      </c>
      <c r="F9" s="37" t="s">
        <v>1044</v>
      </c>
      <c r="G9" s="37" t="s">
        <v>1044</v>
      </c>
      <c r="H9" s="37" t="s">
        <v>1044</v>
      </c>
      <c r="I9" s="37" t="s">
        <v>1044</v>
      </c>
      <c r="J9" s="37" t="s">
        <v>1044</v>
      </c>
      <c r="K9" s="37" t="s">
        <v>1044</v>
      </c>
      <c r="L9" s="37" t="s">
        <v>1044</v>
      </c>
      <c r="M9" s="37" t="s">
        <v>1044</v>
      </c>
      <c r="N9" s="46"/>
      <c r="O9" s="46"/>
      <c r="P9" s="208"/>
      <c r="Q9" s="338" t="s">
        <v>1657</v>
      </c>
      <c r="R9" s="338" t="s">
        <v>1658</v>
      </c>
      <c r="S9" s="272" t="s">
        <v>1659</v>
      </c>
    </row>
    <row r="10" spans="1:19">
      <c r="A10" s="38"/>
      <c r="B10" s="7" t="s">
        <v>339</v>
      </c>
      <c r="C10" s="7" t="s">
        <v>340</v>
      </c>
      <c r="D10" s="7" t="s">
        <v>341</v>
      </c>
      <c r="E10" s="7" t="s">
        <v>342</v>
      </c>
      <c r="F10" s="7" t="s">
        <v>343</v>
      </c>
      <c r="G10" s="7" t="s">
        <v>344</v>
      </c>
      <c r="H10" s="7" t="s">
        <v>470</v>
      </c>
      <c r="I10" s="7" t="s">
        <v>471</v>
      </c>
      <c r="J10" s="39" t="s">
        <v>472</v>
      </c>
      <c r="K10" s="39" t="s">
        <v>473</v>
      </c>
      <c r="L10" s="39" t="s">
        <v>474</v>
      </c>
      <c r="M10" s="39" t="s">
        <v>475</v>
      </c>
      <c r="N10" s="39" t="s">
        <v>1333</v>
      </c>
      <c r="O10" s="39"/>
      <c r="P10" s="339"/>
      <c r="Q10" s="345">
        <f>+'[1]C.2.2 B 02'!$P$46</f>
        <v>4.8164873988229842E-2</v>
      </c>
      <c r="R10" s="340">
        <f>+'[1]C.2.2 B 12'!$P$37</f>
        <v>4.6400980913555274E-2</v>
      </c>
      <c r="S10" s="78">
        <f>(Q10*(O24/O23))+(R10*(O25/O23))</f>
        <v>4.8164873988229842E-2</v>
      </c>
    </row>
    <row r="11" spans="1:19">
      <c r="A11" s="40" t="s">
        <v>324</v>
      </c>
      <c r="B11" s="47">
        <v>0</v>
      </c>
      <c r="C11" s="47">
        <v>-1000000</v>
      </c>
      <c r="D11" s="47">
        <v>1000000</v>
      </c>
      <c r="E11" s="47">
        <v>0</v>
      </c>
      <c r="F11" s="47">
        <v>0</v>
      </c>
      <c r="G11" s="47">
        <v>500000</v>
      </c>
      <c r="H11" s="47">
        <v>0</v>
      </c>
      <c r="I11" s="47">
        <v>4000000</v>
      </c>
      <c r="J11" s="52">
        <v>0</v>
      </c>
      <c r="K11" s="52">
        <v>0</v>
      </c>
      <c r="L11" s="52">
        <v>0</v>
      </c>
      <c r="M11" s="52">
        <v>500000</v>
      </c>
      <c r="N11" s="52">
        <f>SUM(B11:M11)</f>
        <v>5000000</v>
      </c>
      <c r="O11" s="348">
        <f>SUM(H11:M11)</f>
        <v>4500000</v>
      </c>
      <c r="P11" s="342">
        <f t="shared" ref="P11:P18" si="0">-O11*$S$10</f>
        <v>-216741.93294703428</v>
      </c>
      <c r="Q11" s="208"/>
      <c r="R11" s="343"/>
      <c r="S11" s="344"/>
    </row>
    <row r="12" spans="1:19">
      <c r="A12" s="40" t="s">
        <v>325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297.55</v>
      </c>
      <c r="M12" s="47">
        <v>234</v>
      </c>
      <c r="N12" s="47">
        <f t="shared" ref="N12:N23" si="1">SUM(B12:M12)</f>
        <v>531.54999999999995</v>
      </c>
      <c r="O12" s="348">
        <f t="shared" ref="O12:O21" si="2">SUM(H12:M12)</f>
        <v>531.54999999999995</v>
      </c>
      <c r="P12" s="342">
        <f t="shared" si="0"/>
        <v>-25.60203876844357</v>
      </c>
      <c r="Q12" s="208"/>
      <c r="R12" s="343"/>
      <c r="S12" s="344"/>
    </row>
    <row r="13" spans="1:19">
      <c r="A13" s="40" t="s">
        <v>327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1109.51</v>
      </c>
      <c r="M13" s="47">
        <v>1255.1699999999998</v>
      </c>
      <c r="N13" s="47">
        <f t="shared" si="1"/>
        <v>2364.6799999999998</v>
      </c>
      <c r="O13" s="348">
        <f t="shared" si="2"/>
        <v>2364.6799999999998</v>
      </c>
      <c r="P13" s="342">
        <f t="shared" si="0"/>
        <v>-113.89451422248733</v>
      </c>
      <c r="Q13" s="208"/>
      <c r="R13" s="343"/>
      <c r="S13" s="344"/>
    </row>
    <row r="14" spans="1:19">
      <c r="A14" s="40" t="s">
        <v>304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7080.42</v>
      </c>
      <c r="N14" s="47">
        <f t="shared" si="1"/>
        <v>7080.42</v>
      </c>
      <c r="O14" s="348">
        <f t="shared" si="2"/>
        <v>7080.42</v>
      </c>
      <c r="P14" s="342">
        <f t="shared" si="0"/>
        <v>-341.02753708374235</v>
      </c>
      <c r="Q14" s="208"/>
      <c r="R14" s="343"/>
      <c r="S14" s="344"/>
    </row>
    <row r="15" spans="1:19">
      <c r="A15" s="40" t="s">
        <v>331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7">
        <v>1399.16</v>
      </c>
      <c r="M15" s="47">
        <v>286.51</v>
      </c>
      <c r="N15" s="47">
        <f t="shared" si="1"/>
        <v>1685.67</v>
      </c>
      <c r="O15" s="348">
        <f t="shared" si="2"/>
        <v>1685.67</v>
      </c>
      <c r="P15" s="342">
        <f t="shared" si="0"/>
        <v>-81.1900831357394</v>
      </c>
      <c r="Q15" s="208"/>
      <c r="R15" s="343"/>
      <c r="S15" s="344"/>
    </row>
    <row r="16" spans="1:19">
      <c r="A16" s="40" t="s">
        <v>332</v>
      </c>
      <c r="B16" s="47">
        <v>0</v>
      </c>
      <c r="C16" s="47">
        <v>0</v>
      </c>
      <c r="D16" s="47">
        <v>672.43000000000006</v>
      </c>
      <c r="E16" s="47">
        <v>0</v>
      </c>
      <c r="F16" s="47">
        <v>0</v>
      </c>
      <c r="G16" s="47">
        <v>0</v>
      </c>
      <c r="H16" s="47">
        <v>0</v>
      </c>
      <c r="I16" s="47">
        <v>14462.88</v>
      </c>
      <c r="J16" s="47">
        <v>0</v>
      </c>
      <c r="K16" s="47">
        <v>0</v>
      </c>
      <c r="L16" s="47">
        <v>3490.4</v>
      </c>
      <c r="M16" s="47">
        <v>-1243.48</v>
      </c>
      <c r="N16" s="47">
        <f t="shared" si="1"/>
        <v>17382.23</v>
      </c>
      <c r="O16" s="348">
        <f t="shared" si="2"/>
        <v>16709.8</v>
      </c>
      <c r="P16" s="342">
        <f t="shared" si="0"/>
        <v>-804.82541136852296</v>
      </c>
      <c r="Q16" s="208"/>
      <c r="R16" s="343"/>
      <c r="S16" s="344"/>
    </row>
    <row r="17" spans="1:20">
      <c r="A17" s="40" t="s">
        <v>333</v>
      </c>
      <c r="B17" s="47">
        <v>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1215.8599999999999</v>
      </c>
      <c r="M17" s="47">
        <v>241.71</v>
      </c>
      <c r="N17" s="47">
        <f t="shared" si="1"/>
        <v>1457.57</v>
      </c>
      <c r="O17" s="348">
        <f t="shared" si="2"/>
        <v>1457.57</v>
      </c>
      <c r="P17" s="342">
        <f t="shared" si="0"/>
        <v>-70.203675379024162</v>
      </c>
      <c r="Q17" s="208"/>
      <c r="R17" s="343"/>
      <c r="S17" s="344"/>
    </row>
    <row r="18" spans="1:20">
      <c r="A18" s="40" t="s">
        <v>334</v>
      </c>
      <c r="B18" s="47">
        <v>716191.06</v>
      </c>
      <c r="C18" s="47">
        <v>1303204.57</v>
      </c>
      <c r="D18" s="47">
        <v>673229.24</v>
      </c>
      <c r="E18" s="47">
        <v>790138.34</v>
      </c>
      <c r="F18" s="47">
        <v>643012.92999999993</v>
      </c>
      <c r="G18" s="47">
        <v>1026010.9099999999</v>
      </c>
      <c r="H18" s="47">
        <v>-32017.089999999997</v>
      </c>
      <c r="I18" s="47">
        <v>1826672.21</v>
      </c>
      <c r="J18" s="47">
        <v>1332974.75</v>
      </c>
      <c r="K18" s="47">
        <v>754003.16</v>
      </c>
      <c r="L18" s="47">
        <v>366155.04000000004</v>
      </c>
      <c r="M18" s="47">
        <v>177258.04</v>
      </c>
      <c r="N18" s="47">
        <f t="shared" si="1"/>
        <v>9576833.1600000001</v>
      </c>
      <c r="O18" s="348">
        <f t="shared" si="2"/>
        <v>4425046.1100000003</v>
      </c>
      <c r="P18" s="342">
        <f t="shared" si="0"/>
        <v>-213131.78828025667</v>
      </c>
      <c r="Q18" s="208"/>
      <c r="R18" s="343"/>
      <c r="S18" s="344"/>
    </row>
    <row r="19" spans="1:20">
      <c r="A19" s="40" t="s">
        <v>336</v>
      </c>
      <c r="B19" s="48">
        <v>-144453.85</v>
      </c>
      <c r="C19" s="48">
        <v>4895.68</v>
      </c>
      <c r="D19" s="48">
        <v>-1005382.77</v>
      </c>
      <c r="E19" s="48">
        <v>0</v>
      </c>
      <c r="F19" s="48">
        <v>0</v>
      </c>
      <c r="G19" s="48">
        <v>0</v>
      </c>
      <c r="H19" s="48">
        <v>-4056.5</v>
      </c>
      <c r="I19" s="48">
        <v>-131882.73000000001</v>
      </c>
      <c r="J19" s="48">
        <v>-2291562.7200000002</v>
      </c>
      <c r="K19" s="48">
        <v>57564.5</v>
      </c>
      <c r="L19" s="48">
        <v>3722.62</v>
      </c>
      <c r="M19" s="48">
        <v>0</v>
      </c>
      <c r="N19" s="48">
        <f t="shared" si="1"/>
        <v>-3511155.77</v>
      </c>
      <c r="O19" s="348">
        <f t="shared" si="2"/>
        <v>-2366214.83</v>
      </c>
      <c r="P19" s="342">
        <f>-O19*$S$10</f>
        <v>113968.4391160307</v>
      </c>
      <c r="Q19" s="208"/>
      <c r="R19" s="343"/>
      <c r="S19" s="344"/>
    </row>
    <row r="20" spans="1:20">
      <c r="A20" s="41"/>
      <c r="B20" s="47"/>
      <c r="C20" s="47"/>
      <c r="D20" s="47"/>
      <c r="E20" s="47"/>
      <c r="F20" s="47"/>
      <c r="G20" s="47"/>
      <c r="H20" s="47"/>
      <c r="I20" s="47"/>
      <c r="J20" s="52"/>
      <c r="K20" s="52"/>
      <c r="L20" s="52"/>
      <c r="M20" s="52"/>
      <c r="N20" s="52">
        <f t="shared" si="1"/>
        <v>0</v>
      </c>
      <c r="O20" s="348">
        <f t="shared" ref="O20:O22" si="3">SUM(B20:M20)</f>
        <v>0</v>
      </c>
      <c r="P20" s="342">
        <f t="shared" ref="P20:P22" si="4">-N20*$S$10</f>
        <v>0</v>
      </c>
      <c r="Q20" s="208"/>
      <c r="R20" s="343"/>
      <c r="S20" s="344"/>
    </row>
    <row r="21" spans="1:20">
      <c r="A21" s="42" t="s">
        <v>337</v>
      </c>
      <c r="B21" s="49">
        <v>571737.21000000008</v>
      </c>
      <c r="C21" s="49">
        <v>308100.25000000006</v>
      </c>
      <c r="D21" s="49">
        <v>668518.89999999991</v>
      </c>
      <c r="E21" s="49">
        <v>790138.34</v>
      </c>
      <c r="F21" s="49">
        <v>643012.92999999993</v>
      </c>
      <c r="G21" s="49">
        <v>1526010.91</v>
      </c>
      <c r="H21" s="49">
        <v>-36073.589999999997</v>
      </c>
      <c r="I21" s="49">
        <v>5709252.3599999994</v>
      </c>
      <c r="J21" s="49">
        <v>-958587.9700000002</v>
      </c>
      <c r="K21" s="49">
        <v>811567.66</v>
      </c>
      <c r="L21" s="49">
        <v>377390.14</v>
      </c>
      <c r="M21" s="49">
        <v>685112.37</v>
      </c>
      <c r="N21" s="49">
        <f t="shared" si="1"/>
        <v>11096179.509999998</v>
      </c>
      <c r="O21" s="348">
        <f t="shared" si="2"/>
        <v>6588660.9699999988</v>
      </c>
      <c r="P21" s="342">
        <f>-O21*$S$10</f>
        <v>-317342.02537121816</v>
      </c>
      <c r="Q21" s="208"/>
      <c r="R21" s="343"/>
      <c r="S21" s="344"/>
    </row>
    <row r="22" spans="1:20">
      <c r="A22" s="40"/>
      <c r="B22" s="47"/>
      <c r="C22" s="47"/>
      <c r="D22" s="50"/>
      <c r="E22" s="47"/>
      <c r="F22" s="47"/>
      <c r="G22" s="50"/>
      <c r="H22" s="47"/>
      <c r="I22" s="47"/>
      <c r="J22" s="48"/>
      <c r="K22" s="48"/>
      <c r="L22" s="48"/>
      <c r="M22" s="48"/>
      <c r="N22" s="48">
        <f t="shared" si="1"/>
        <v>0</v>
      </c>
      <c r="O22" s="348">
        <f t="shared" si="3"/>
        <v>0</v>
      </c>
      <c r="P22" s="342">
        <f t="shared" si="4"/>
        <v>0</v>
      </c>
      <c r="Q22" s="208"/>
      <c r="R22" s="343"/>
      <c r="S22" s="344"/>
    </row>
    <row r="23" spans="1:20" ht="13.5" thickBot="1">
      <c r="A23" s="44" t="s">
        <v>338</v>
      </c>
      <c r="B23" s="51">
        <v>571737.21000000008</v>
      </c>
      <c r="C23" s="51">
        <v>308100.25000000006</v>
      </c>
      <c r="D23" s="51">
        <v>668518.89999999991</v>
      </c>
      <c r="E23" s="51">
        <v>790138.34</v>
      </c>
      <c r="F23" s="51">
        <v>643012.92999999993</v>
      </c>
      <c r="G23" s="51">
        <v>1526010.91</v>
      </c>
      <c r="H23" s="51">
        <v>-36073.589999999997</v>
      </c>
      <c r="I23" s="51">
        <v>5709252.3599999994</v>
      </c>
      <c r="J23" s="53">
        <v>-958587.9700000002</v>
      </c>
      <c r="K23" s="54">
        <v>811567.66</v>
      </c>
      <c r="L23" s="54">
        <v>377390.14</v>
      </c>
      <c r="M23" s="54">
        <v>685112.37</v>
      </c>
      <c r="N23" s="54">
        <f t="shared" si="1"/>
        <v>11096179.509999998</v>
      </c>
      <c r="O23" s="348">
        <f>SUM(H23:M23)</f>
        <v>6588660.9699999988</v>
      </c>
      <c r="P23" s="386">
        <f>-O23*$S$10</f>
        <v>-317342.02537121816</v>
      </c>
      <c r="Q23" s="208"/>
      <c r="R23" s="343"/>
      <c r="S23" s="344"/>
    </row>
    <row r="24" spans="1:20" ht="13.5" thickTop="1">
      <c r="H24" s="262">
        <f>+'[1]C.2.2 B 02'!$D$14</f>
        <v>0</v>
      </c>
      <c r="I24" s="262">
        <f>+'[1]C.2.2 B 02'!$D$14</f>
        <v>0</v>
      </c>
      <c r="J24" s="262">
        <f>+'[1]C.2.2 B 02'!$D$14</f>
        <v>0</v>
      </c>
      <c r="K24" s="262">
        <f>+'[1]C.2.2 B 02'!$D$14</f>
        <v>0</v>
      </c>
      <c r="L24" s="262">
        <f>+'[1]C.2.2 B 02'!$D$14</f>
        <v>0</v>
      </c>
      <c r="M24" s="262">
        <f>+'[1]C.2.2 B 02'!$D$14</f>
        <v>0</v>
      </c>
      <c r="N24" s="168" t="s">
        <v>1660</v>
      </c>
      <c r="O24" s="341">
        <f>O23-O25</f>
        <v>6588660.9699999988</v>
      </c>
      <c r="P24" s="384">
        <f>+'[1]D.2.2'!$E$39/P23</f>
        <v>0</v>
      </c>
      <c r="Q24" s="342"/>
      <c r="R24" s="208"/>
      <c r="S24" s="208"/>
      <c r="T24" s="208"/>
    </row>
    <row r="25" spans="1:20">
      <c r="H25" s="376">
        <f>+H23+H24</f>
        <v>-36073.589999999997</v>
      </c>
      <c r="I25" s="376">
        <f t="shared" ref="I25:M25" si="5">+I23+I24</f>
        <v>5709252.3599999994</v>
      </c>
      <c r="J25" s="376">
        <f t="shared" si="5"/>
        <v>-958587.9700000002</v>
      </c>
      <c r="K25" s="376">
        <f t="shared" si="5"/>
        <v>811567.66</v>
      </c>
      <c r="L25" s="376">
        <f t="shared" si="5"/>
        <v>377390.14</v>
      </c>
      <c r="M25" s="376">
        <f t="shared" si="5"/>
        <v>685112.37</v>
      </c>
      <c r="N25" s="168" t="s">
        <v>1661</v>
      </c>
      <c r="O25" s="341">
        <v>0</v>
      </c>
      <c r="Q25" s="208"/>
      <c r="R25" s="208"/>
      <c r="S25" s="208"/>
      <c r="T25" s="208"/>
    </row>
    <row r="26" spans="1:20">
      <c r="O26" s="385"/>
    </row>
  </sheetData>
  <mergeCells count="2">
    <mergeCell ref="Q6:Q8"/>
    <mergeCell ref="R6:R8"/>
  </mergeCells>
  <pageMargins left="0.7" right="0.7" top="0.75" bottom="0.75" header="0.3" footer="0.3"/>
  <pageSetup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6BBE7-D431-4880-9817-60E083BFCD7F}">
  <dimension ref="A3:U95"/>
  <sheetViews>
    <sheetView topLeftCell="A73" zoomScale="85" zoomScaleNormal="85" workbookViewId="0">
      <selection activeCell="A28" sqref="A28"/>
    </sheetView>
  </sheetViews>
  <sheetFormatPr defaultRowHeight="12.75"/>
  <cols>
    <col min="3" max="3" width="43.42578125" bestFit="1" customWidth="1"/>
    <col min="5" max="5" width="2.28515625" customWidth="1"/>
    <col min="6" max="6" width="16.140625" bestFit="1" customWidth="1"/>
    <col min="7" max="7" width="2.28515625" customWidth="1"/>
    <col min="8" max="8" width="21.140625" bestFit="1" customWidth="1"/>
    <col min="9" max="9" width="2.28515625" customWidth="1"/>
    <col min="10" max="10" width="17" bestFit="1" customWidth="1"/>
    <col min="11" max="11" width="2.28515625" customWidth="1"/>
    <col min="12" max="12" width="17" bestFit="1" customWidth="1"/>
    <col min="13" max="13" width="2.28515625" customWidth="1"/>
    <col min="14" max="14" width="16.140625" bestFit="1" customWidth="1"/>
    <col min="15" max="15" width="2.28515625" customWidth="1"/>
    <col min="16" max="16" width="17" bestFit="1" customWidth="1"/>
  </cols>
  <sheetData>
    <row r="3" spans="1:21" s="389" customFormat="1" ht="15.75" customHeight="1">
      <c r="A3" s="387"/>
      <c r="B3" s="388"/>
      <c r="F3" s="390"/>
      <c r="H3" s="390"/>
      <c r="J3" s="390"/>
      <c r="L3" s="390"/>
      <c r="N3" s="390"/>
      <c r="P3" s="390"/>
    </row>
    <row r="4" spans="1:21" s="389" customFormat="1" ht="15.75" customHeight="1">
      <c r="H4" s="387" t="s">
        <v>2262</v>
      </c>
      <c r="P4" s="387" t="s">
        <v>2263</v>
      </c>
    </row>
    <row r="5" spans="1:21" s="389" customFormat="1" ht="15.75" customHeight="1">
      <c r="A5" s="387" t="s">
        <v>2264</v>
      </c>
      <c r="B5" s="391" t="s">
        <v>2265</v>
      </c>
      <c r="D5" s="387" t="s">
        <v>1571</v>
      </c>
      <c r="F5" s="392" t="s">
        <v>2266</v>
      </c>
      <c r="G5" s="393"/>
      <c r="H5" s="392" t="s">
        <v>2266</v>
      </c>
      <c r="I5" s="394"/>
      <c r="J5" s="392" t="s">
        <v>2266</v>
      </c>
      <c r="K5" s="394"/>
      <c r="L5" s="392" t="s">
        <v>2266</v>
      </c>
      <c r="M5" s="394"/>
      <c r="N5" s="392" t="s">
        <v>2266</v>
      </c>
      <c r="O5" s="394"/>
      <c r="P5" s="387" t="s">
        <v>1333</v>
      </c>
    </row>
    <row r="6" spans="1:21" s="389" customFormat="1" ht="15.75" customHeight="1">
      <c r="A6" s="395" t="s">
        <v>2267</v>
      </c>
      <c r="B6" s="396" t="s">
        <v>2268</v>
      </c>
      <c r="C6" s="397"/>
      <c r="D6" s="395" t="s">
        <v>2269</v>
      </c>
      <c r="E6" s="397"/>
      <c r="F6" s="395" t="s">
        <v>2270</v>
      </c>
      <c r="G6" s="398" t="s">
        <v>2271</v>
      </c>
      <c r="H6" s="395" t="s">
        <v>2272</v>
      </c>
      <c r="I6" s="398" t="s">
        <v>2271</v>
      </c>
      <c r="J6" s="395" t="s">
        <v>2273</v>
      </c>
      <c r="K6" s="398" t="s">
        <v>2271</v>
      </c>
      <c r="L6" s="395" t="s">
        <v>2274</v>
      </c>
      <c r="M6" s="398" t="s">
        <v>2271</v>
      </c>
      <c r="N6" s="395" t="s">
        <v>2275</v>
      </c>
      <c r="O6" s="398" t="s">
        <v>2271</v>
      </c>
      <c r="P6" s="395" t="s">
        <v>2276</v>
      </c>
    </row>
    <row r="7" spans="1:21" s="389" customFormat="1" ht="15.75" customHeight="1"/>
    <row r="8" spans="1:21" s="389" customFormat="1" ht="15.75" customHeight="1">
      <c r="A8" s="399">
        <v>29</v>
      </c>
      <c r="B8" s="391">
        <v>7590</v>
      </c>
      <c r="C8" s="389" t="s">
        <v>2277</v>
      </c>
      <c r="D8" s="400"/>
      <c r="E8" s="401"/>
      <c r="F8" s="402">
        <f>SUMIF('Div 9 forecast'!$C$10:$C$421,$B8,'Div 9 forecast'!$AL$10:$AL$422)</f>
        <v>0</v>
      </c>
      <c r="G8" s="403"/>
      <c r="H8" s="402">
        <f>SUMIF('Div 9 forecast'!$C$10:$C$421,$B8,'Div 9 forecast'!$AM$10:$AM$421)</f>
        <v>0</v>
      </c>
      <c r="I8" s="401"/>
      <c r="J8" s="402">
        <f>SUMIF('Div 9 forecast'!$C$10:$C$421,$B8,'Div 9 forecast'!$AN$10:$AN$421)</f>
        <v>0</v>
      </c>
      <c r="K8" s="401"/>
      <c r="L8" s="401">
        <v>0</v>
      </c>
      <c r="M8" s="401"/>
      <c r="N8" s="401">
        <v>0</v>
      </c>
      <c r="O8" s="404"/>
      <c r="P8" s="405">
        <f t="shared" ref="P8:P53" si="0">SUM(F8:O8)</f>
        <v>0</v>
      </c>
      <c r="T8" s="391"/>
    </row>
    <row r="9" spans="1:21" s="389" customFormat="1" ht="15.75" customHeight="1">
      <c r="A9" s="399">
        <f t="shared" ref="A9:A53" si="1">A8+1</f>
        <v>30</v>
      </c>
      <c r="B9" s="391">
        <v>8140</v>
      </c>
      <c r="C9" s="389" t="s">
        <v>2277</v>
      </c>
      <c r="D9" s="413"/>
      <c r="E9" s="401"/>
      <c r="F9" s="402">
        <f>SUMIF('Div 9 forecast'!$C$10:$C$421,$B9,'Div 9 forecast'!$AL$10:$AL$422)</f>
        <v>0</v>
      </c>
      <c r="G9" s="403"/>
      <c r="H9" s="402">
        <f>SUMIF('Div 9 forecast'!$C$10:$C$421,$B9,'Div 9 forecast'!$AM$10:$AM$421)</f>
        <v>0</v>
      </c>
      <c r="I9" s="401"/>
      <c r="J9" s="402">
        <f>SUMIF('Div 9 forecast'!$C$10:$C$421,$B9,'Div 9 forecast'!$AN$10:$AN$421)</f>
        <v>0</v>
      </c>
      <c r="K9" s="401"/>
      <c r="L9" s="401">
        <v>0</v>
      </c>
      <c r="M9" s="401"/>
      <c r="N9" s="401">
        <v>0</v>
      </c>
      <c r="O9" s="404"/>
      <c r="P9" s="405">
        <f t="shared" si="0"/>
        <v>0</v>
      </c>
      <c r="T9" s="391"/>
    </row>
    <row r="10" spans="1:21" s="389" customFormat="1" ht="15.75" customHeight="1">
      <c r="A10" s="399">
        <f t="shared" si="1"/>
        <v>31</v>
      </c>
      <c r="B10" s="391">
        <v>8150</v>
      </c>
      <c r="C10" s="389" t="s">
        <v>2278</v>
      </c>
      <c r="D10" s="413"/>
      <c r="E10" s="401"/>
      <c r="F10" s="402">
        <f>SUMIF('Div 9 forecast'!$C$10:$C$421,$B10,'Div 9 forecast'!$AL$10:$AL$422)</f>
        <v>0</v>
      </c>
      <c r="G10" s="403"/>
      <c r="H10" s="402">
        <f>SUMIF('Div 9 forecast'!$C$10:$C$421,$B10,'Div 9 forecast'!$AM$10:$AM$421)</f>
        <v>0</v>
      </c>
      <c r="I10" s="401"/>
      <c r="J10" s="402">
        <f>SUMIF('Div 9 forecast'!$C$10:$C$421,$B10,'Div 9 forecast'!$AN$10:$AN$421)</f>
        <v>0</v>
      </c>
      <c r="K10" s="401"/>
      <c r="L10" s="401">
        <v>0</v>
      </c>
      <c r="M10" s="401"/>
      <c r="N10" s="401">
        <v>0</v>
      </c>
      <c r="O10" s="404"/>
      <c r="P10" s="405">
        <f t="shared" si="0"/>
        <v>0</v>
      </c>
      <c r="T10" s="391"/>
    </row>
    <row r="11" spans="1:21" s="389" customFormat="1" ht="15.75" customHeight="1">
      <c r="A11" s="399">
        <f t="shared" si="1"/>
        <v>32</v>
      </c>
      <c r="B11" s="391">
        <v>8160</v>
      </c>
      <c r="C11" s="389" t="s">
        <v>2279</v>
      </c>
      <c r="D11" s="413"/>
      <c r="E11" s="401"/>
      <c r="F11" s="402">
        <f>SUMIF('Div 9 forecast'!$C$10:$C$421,$B11,'Div 9 forecast'!$AL$10:$AL$422)</f>
        <v>1949.8195021561007</v>
      </c>
      <c r="G11" s="403"/>
      <c r="H11" s="402">
        <f>SUMIF('Div 9 forecast'!$C$10:$C$421,$B11,'Div 9 forecast'!$AM$10:$AM$421)</f>
        <v>0</v>
      </c>
      <c r="I11" s="401"/>
      <c r="J11" s="402">
        <f>SUMIF('Div 9 forecast'!$C$10:$C$421,$B11,'Div 9 forecast'!$AN$10:$AN$421)</f>
        <v>-335.73795715184724</v>
      </c>
      <c r="K11" s="401"/>
      <c r="L11" s="401">
        <v>0</v>
      </c>
      <c r="M11" s="401"/>
      <c r="N11" s="401">
        <v>0</v>
      </c>
      <c r="O11" s="401"/>
      <c r="P11" s="405">
        <f t="shared" si="0"/>
        <v>1614.0815450042535</v>
      </c>
      <c r="T11" s="391"/>
      <c r="U11" s="391"/>
    </row>
    <row r="12" spans="1:21" s="389" customFormat="1" ht="15.75" customHeight="1">
      <c r="A12" s="399">
        <f t="shared" si="1"/>
        <v>33</v>
      </c>
      <c r="B12" s="391">
        <v>8170</v>
      </c>
      <c r="C12" s="389" t="s">
        <v>2280</v>
      </c>
      <c r="D12" s="413"/>
      <c r="E12" s="401"/>
      <c r="F12" s="402">
        <f>SUMIF('Div 9 forecast'!$C$10:$C$421,$B12,'Div 9 forecast'!$AL$10:$AL$422)</f>
        <v>1517.1046510221558</v>
      </c>
      <c r="G12" s="403"/>
      <c r="H12" s="402">
        <f>SUMIF('Div 9 forecast'!$C$10:$C$421,$B12,'Div 9 forecast'!$AM$10:$AM$421)</f>
        <v>113.9788172109794</v>
      </c>
      <c r="I12" s="401"/>
      <c r="J12" s="402">
        <f>SUMIF('Div 9 forecast'!$C$10:$C$421,$B12,'Div 9 forecast'!$AN$10:$AN$421)</f>
        <v>-212.00608244654723</v>
      </c>
      <c r="K12" s="401"/>
      <c r="L12" s="401">
        <v>0</v>
      </c>
      <c r="M12" s="401"/>
      <c r="N12" s="401">
        <v>0</v>
      </c>
      <c r="O12" s="401"/>
      <c r="P12" s="405">
        <f t="shared" si="0"/>
        <v>1419.0773857865879</v>
      </c>
      <c r="T12" s="391"/>
      <c r="U12" s="391"/>
    </row>
    <row r="13" spans="1:21" s="389" customFormat="1" ht="15.75" customHeight="1">
      <c r="A13" s="399">
        <f t="shared" si="1"/>
        <v>34</v>
      </c>
      <c r="B13" s="391">
        <v>8180</v>
      </c>
      <c r="C13" s="389" t="s">
        <v>2281</v>
      </c>
      <c r="D13" s="413"/>
      <c r="E13" s="401"/>
      <c r="F13" s="402">
        <f>SUMIF('Div 9 forecast'!$C$10:$C$421,$B13,'Div 9 forecast'!$AL$10:$AL$422)</f>
        <v>4997.6537212884195</v>
      </c>
      <c r="G13" s="403"/>
      <c r="H13" s="402">
        <f>SUMIF('Div 9 forecast'!$C$10:$C$421,$B13,'Div 9 forecast'!$AM$10:$AM$421)</f>
        <v>5.7542890993413494</v>
      </c>
      <c r="I13" s="401"/>
      <c r="J13" s="402">
        <f>SUMIF('Div 9 forecast'!$C$10:$C$421,$B13,'Div 9 forecast'!$AN$10:$AN$421)</f>
        <v>-53.482254504011507</v>
      </c>
      <c r="K13" s="401"/>
      <c r="L13" s="401">
        <v>0</v>
      </c>
      <c r="M13" s="401"/>
      <c r="N13" s="401">
        <v>0</v>
      </c>
      <c r="O13" s="401"/>
      <c r="P13" s="405">
        <f t="shared" si="0"/>
        <v>4949.9257558837489</v>
      </c>
      <c r="T13" s="391"/>
      <c r="U13" s="391"/>
    </row>
    <row r="14" spans="1:21" s="389" customFormat="1" ht="15.75" customHeight="1">
      <c r="A14" s="399">
        <f t="shared" si="1"/>
        <v>35</v>
      </c>
      <c r="B14" s="391">
        <v>8190</v>
      </c>
      <c r="C14" s="389" t="s">
        <v>2282</v>
      </c>
      <c r="D14" s="413"/>
      <c r="E14" s="401"/>
      <c r="F14" s="402">
        <f>SUMIF('Div 9 forecast'!$C$10:$C$421,$B14,'Div 9 forecast'!$AL$10:$AL$422)</f>
        <v>0</v>
      </c>
      <c r="G14" s="403"/>
      <c r="H14" s="402">
        <f>SUMIF('Div 9 forecast'!$C$10:$C$421,$B14,'Div 9 forecast'!$AM$10:$AM$421)</f>
        <v>0</v>
      </c>
      <c r="I14" s="401"/>
      <c r="J14" s="402">
        <f>SUMIF('Div 9 forecast'!$C$10:$C$421,$B14,'Div 9 forecast'!$AN$10:$AN$421)</f>
        <v>0</v>
      </c>
      <c r="K14" s="401"/>
      <c r="L14" s="401">
        <v>0</v>
      </c>
      <c r="M14" s="401"/>
      <c r="N14" s="401">
        <v>0</v>
      </c>
      <c r="O14" s="401"/>
      <c r="P14" s="405">
        <f t="shared" si="0"/>
        <v>0</v>
      </c>
      <c r="T14" s="391"/>
      <c r="U14" s="391"/>
    </row>
    <row r="15" spans="1:21" s="389" customFormat="1" ht="15.75" customHeight="1">
      <c r="A15" s="399">
        <f t="shared" si="1"/>
        <v>36</v>
      </c>
      <c r="B15" s="391">
        <v>8200</v>
      </c>
      <c r="C15" s="389" t="s">
        <v>2283</v>
      </c>
      <c r="D15" s="413"/>
      <c r="E15" s="401"/>
      <c r="F15" s="402">
        <f>SUMIF('Div 9 forecast'!$C$10:$C$421,$B15,'Div 9 forecast'!$AL$10:$AL$422)</f>
        <v>50.907127583346835</v>
      </c>
      <c r="G15" s="403"/>
      <c r="H15" s="402">
        <f>SUMIF('Div 9 forecast'!$C$10:$C$421,$B15,'Div 9 forecast'!$AM$10:$AM$421)</f>
        <v>69.317644915152869</v>
      </c>
      <c r="I15" s="401"/>
      <c r="J15" s="402">
        <f>SUMIF('Div 9 forecast'!$C$10:$C$421,$B15,'Div 9 forecast'!$AN$10:$AN$421)</f>
        <v>579.77044954942471</v>
      </c>
      <c r="K15" s="401"/>
      <c r="L15" s="401">
        <v>0</v>
      </c>
      <c r="M15" s="401"/>
      <c r="N15" s="401">
        <v>0</v>
      </c>
      <c r="O15" s="401"/>
      <c r="P15" s="405">
        <f t="shared" si="0"/>
        <v>699.99522204792447</v>
      </c>
      <c r="T15" s="391"/>
      <c r="U15" s="391"/>
    </row>
    <row r="16" spans="1:21" s="389" customFormat="1" ht="15.75" customHeight="1">
      <c r="A16" s="399">
        <f t="shared" si="1"/>
        <v>37</v>
      </c>
      <c r="B16" s="391">
        <v>8210</v>
      </c>
      <c r="C16" s="389" t="s">
        <v>2284</v>
      </c>
      <c r="D16" s="413"/>
      <c r="E16" s="401"/>
      <c r="F16" s="402">
        <f>SUMIF('Div 9 forecast'!$C$10:$C$421,$B16,'Div 9 forecast'!$AL$10:$AL$422)</f>
        <v>7779.130766926186</v>
      </c>
      <c r="G16" s="403"/>
      <c r="H16" s="402">
        <f>SUMIF('Div 9 forecast'!$C$10:$C$421,$B16,'Div 9 forecast'!$AM$10:$AM$421)</f>
        <v>101.38551733308896</v>
      </c>
      <c r="I16" s="404"/>
      <c r="J16" s="402">
        <f>SUMIF('Div 9 forecast'!$C$10:$C$421,$B16,'Div 9 forecast'!$AN$10:$AN$421)</f>
        <v>-461.53319443753026</v>
      </c>
      <c r="K16" s="401"/>
      <c r="L16" s="401">
        <v>0</v>
      </c>
      <c r="M16" s="401"/>
      <c r="N16" s="401">
        <v>0</v>
      </c>
      <c r="O16" s="401"/>
      <c r="P16" s="405">
        <f t="shared" si="0"/>
        <v>7418.9830898217442</v>
      </c>
      <c r="T16" s="391"/>
      <c r="U16" s="391"/>
    </row>
    <row r="17" spans="1:21" s="389" customFormat="1" ht="15.75" customHeight="1">
      <c r="A17" s="399">
        <f t="shared" si="1"/>
        <v>38</v>
      </c>
      <c r="B17" s="391">
        <v>8240</v>
      </c>
      <c r="C17" s="389" t="s">
        <v>2285</v>
      </c>
      <c r="D17" s="413"/>
      <c r="E17" s="401"/>
      <c r="F17" s="402">
        <f>SUMIF('Div 9 forecast'!$C$10:$C$421,$B17,'Div 9 forecast'!$AL$10:$AL$422)</f>
        <v>0</v>
      </c>
      <c r="G17" s="403"/>
      <c r="H17" s="402">
        <f>SUMIF('Div 9 forecast'!$C$10:$C$421,$B17,'Div 9 forecast'!$AM$10:$AM$421)</f>
        <v>0</v>
      </c>
      <c r="I17" s="404"/>
      <c r="J17" s="402">
        <f>SUMIF('Div 9 forecast'!$C$10:$C$421,$B17,'Div 9 forecast'!$AN$10:$AN$421)</f>
        <v>0</v>
      </c>
      <c r="K17" s="404"/>
      <c r="L17" s="401">
        <v>0</v>
      </c>
      <c r="M17" s="404"/>
      <c r="N17" s="401">
        <v>0</v>
      </c>
      <c r="O17" s="401"/>
      <c r="P17" s="405">
        <f t="shared" si="0"/>
        <v>0</v>
      </c>
      <c r="T17" s="391"/>
      <c r="U17" s="391"/>
    </row>
    <row r="18" spans="1:21" s="389" customFormat="1" ht="15.75" customHeight="1">
      <c r="A18" s="399">
        <f t="shared" si="1"/>
        <v>39</v>
      </c>
      <c r="B18" s="391">
        <v>8250</v>
      </c>
      <c r="C18" s="389" t="s">
        <v>2286</v>
      </c>
      <c r="D18" s="413"/>
      <c r="E18" s="401"/>
      <c r="F18" s="402">
        <f>SUMIF('Div 9 forecast'!$C$10:$C$421,$B18,'Div 9 forecast'!$AL$10:$AL$422)</f>
        <v>0</v>
      </c>
      <c r="G18" s="403"/>
      <c r="H18" s="402">
        <f>SUMIF('Div 9 forecast'!$C$10:$C$421,$B18,'Div 9 forecast'!$AM$10:$AM$421)</f>
        <v>371.28176902281325</v>
      </c>
      <c r="I18" s="404"/>
      <c r="J18" s="402">
        <f>SUMIF('Div 9 forecast'!$C$10:$C$421,$B18,'Div 9 forecast'!$AN$10:$AN$421)</f>
        <v>0</v>
      </c>
      <c r="K18" s="404"/>
      <c r="L18" s="401">
        <v>0</v>
      </c>
      <c r="M18" s="404"/>
      <c r="N18" s="401">
        <v>0</v>
      </c>
      <c r="O18" s="404"/>
      <c r="P18" s="405">
        <f t="shared" si="0"/>
        <v>371.28176902281325</v>
      </c>
      <c r="T18" s="391"/>
      <c r="U18" s="391"/>
    </row>
    <row r="19" spans="1:21" s="389" customFormat="1" ht="15.75" customHeight="1">
      <c r="A19" s="399">
        <f t="shared" si="1"/>
        <v>40</v>
      </c>
      <c r="B19" s="391">
        <v>8310</v>
      </c>
      <c r="C19" s="389" t="s">
        <v>2287</v>
      </c>
      <c r="D19" s="413"/>
      <c r="E19" s="401"/>
      <c r="F19" s="402">
        <f>SUMIF('Div 9 forecast'!$C$10:$C$421,$B19,'Div 9 forecast'!$AL$10:$AL$422)</f>
        <v>0</v>
      </c>
      <c r="G19" s="403"/>
      <c r="H19" s="402">
        <f>SUMIF('Div 9 forecast'!$C$10:$C$421,$B19,'Div 9 forecast'!$AM$10:$AM$421)</f>
        <v>0</v>
      </c>
      <c r="I19" s="404"/>
      <c r="J19" s="402">
        <f>SUMIF('Div 9 forecast'!$C$10:$C$421,$B19,'Div 9 forecast'!$AN$10:$AN$421)</f>
        <v>0</v>
      </c>
      <c r="K19" s="404"/>
      <c r="L19" s="401">
        <v>0</v>
      </c>
      <c r="M19" s="404"/>
      <c r="N19" s="401">
        <v>0</v>
      </c>
      <c r="O19" s="401"/>
      <c r="P19" s="405">
        <f t="shared" si="0"/>
        <v>0</v>
      </c>
      <c r="T19" s="391"/>
      <c r="U19" s="391"/>
    </row>
    <row r="20" spans="1:21" s="389" customFormat="1" ht="15.75" customHeight="1">
      <c r="A20" s="399">
        <f t="shared" si="1"/>
        <v>41</v>
      </c>
      <c r="B20" s="391">
        <v>8320</v>
      </c>
      <c r="C20" s="389" t="s">
        <v>2288</v>
      </c>
      <c r="D20" s="413"/>
      <c r="E20" s="401"/>
      <c r="F20" s="402">
        <f>SUMIF('Div 9 forecast'!$C$10:$C$421,$B20,'Div 9 forecast'!$AL$10:$AL$422)</f>
        <v>0</v>
      </c>
      <c r="G20" s="403"/>
      <c r="H20" s="402">
        <f>SUMIF('Div 9 forecast'!$C$10:$C$421,$B20,'Div 9 forecast'!$AM$10:$AM$421)</f>
        <v>0</v>
      </c>
      <c r="I20" s="404"/>
      <c r="J20" s="402">
        <f>SUMIF('Div 9 forecast'!$C$10:$C$421,$B20,'Div 9 forecast'!$AN$10:$AN$421)</f>
        <v>0</v>
      </c>
      <c r="K20" s="404"/>
      <c r="L20" s="401">
        <v>0</v>
      </c>
      <c r="M20" s="404"/>
      <c r="N20" s="401">
        <v>0</v>
      </c>
      <c r="O20" s="404"/>
      <c r="P20" s="405">
        <f t="shared" si="0"/>
        <v>0</v>
      </c>
      <c r="T20" s="391"/>
      <c r="U20" s="391"/>
    </row>
    <row r="21" spans="1:21" s="389" customFormat="1" ht="15.75" customHeight="1">
      <c r="A21" s="399">
        <f t="shared" si="1"/>
        <v>42</v>
      </c>
      <c r="B21" s="391">
        <v>8340</v>
      </c>
      <c r="C21" s="389" t="s">
        <v>2289</v>
      </c>
      <c r="D21" s="413"/>
      <c r="E21" s="401"/>
      <c r="F21" s="402">
        <f>SUMIF('Div 9 forecast'!$C$10:$C$421,$B21,'Div 9 forecast'!$AL$10:$AL$422)</f>
        <v>5398.5420176629004</v>
      </c>
      <c r="G21" s="403"/>
      <c r="H21" s="402">
        <f>SUMIF('Div 9 forecast'!$C$10:$C$421,$B21,'Div 9 forecast'!$AM$10:$AM$421)</f>
        <v>0</v>
      </c>
      <c r="I21" s="404"/>
      <c r="J21" s="402">
        <f>SUMIF('Div 9 forecast'!$C$10:$C$421,$B21,'Div 9 forecast'!$AN$10:$AN$421)</f>
        <v>0</v>
      </c>
      <c r="K21" s="404"/>
      <c r="L21" s="401">
        <v>0</v>
      </c>
      <c r="M21" s="404"/>
      <c r="N21" s="401">
        <v>0</v>
      </c>
      <c r="O21" s="401"/>
      <c r="P21" s="405">
        <f t="shared" si="0"/>
        <v>5398.5420176629004</v>
      </c>
      <c r="T21" s="391"/>
      <c r="U21" s="391"/>
    </row>
    <row r="22" spans="1:21" s="389" customFormat="1" ht="15.75" customHeight="1">
      <c r="A22" s="399">
        <f t="shared" si="1"/>
        <v>43</v>
      </c>
      <c r="B22" s="391">
        <v>8350</v>
      </c>
      <c r="C22" s="389" t="s">
        <v>2290</v>
      </c>
      <c r="D22" s="413"/>
      <c r="E22" s="401"/>
      <c r="F22" s="402">
        <f>SUMIF('Div 9 forecast'!$C$10:$C$421,$B22,'Div 9 forecast'!$AL$10:$AL$422)</f>
        <v>0</v>
      </c>
      <c r="G22" s="403"/>
      <c r="H22" s="402">
        <f>SUMIF('Div 9 forecast'!$C$10:$C$421,$B22,'Div 9 forecast'!$AM$10:$AM$421)</f>
        <v>0</v>
      </c>
      <c r="I22" s="404"/>
      <c r="J22" s="402">
        <f>SUMIF('Div 9 forecast'!$C$10:$C$421,$B22,'Div 9 forecast'!$AN$10:$AN$421)</f>
        <v>0</v>
      </c>
      <c r="K22" s="401"/>
      <c r="L22" s="401">
        <v>0</v>
      </c>
      <c r="M22" s="404"/>
      <c r="N22" s="401">
        <v>0</v>
      </c>
      <c r="O22" s="404"/>
      <c r="P22" s="405">
        <f t="shared" si="0"/>
        <v>0</v>
      </c>
      <c r="T22" s="391"/>
      <c r="U22" s="391"/>
    </row>
    <row r="23" spans="1:21" s="389" customFormat="1" ht="15.75" customHeight="1">
      <c r="A23" s="399">
        <f t="shared" si="1"/>
        <v>44</v>
      </c>
      <c r="B23" s="391">
        <v>8360</v>
      </c>
      <c r="C23" s="389" t="s">
        <v>2291</v>
      </c>
      <c r="D23" s="413"/>
      <c r="E23" s="401"/>
      <c r="F23" s="402">
        <f>SUMIF('Div 9 forecast'!$C$10:$C$421,$B23,'Div 9 forecast'!$AL$10:$AL$422)</f>
        <v>0</v>
      </c>
      <c r="G23" s="403"/>
      <c r="H23" s="402">
        <f>SUMIF('Div 9 forecast'!$C$10:$C$421,$B23,'Div 9 forecast'!$AM$10:$AM$421)</f>
        <v>0</v>
      </c>
      <c r="I23" s="404"/>
      <c r="J23" s="402">
        <f>SUMIF('Div 9 forecast'!$C$10:$C$421,$B23,'Div 9 forecast'!$AN$10:$AN$421)</f>
        <v>0</v>
      </c>
      <c r="K23" s="401"/>
      <c r="L23" s="401">
        <v>0</v>
      </c>
      <c r="M23" s="404"/>
      <c r="N23" s="401">
        <v>0</v>
      </c>
      <c r="O23" s="404"/>
      <c r="P23" s="405">
        <f t="shared" si="0"/>
        <v>0</v>
      </c>
      <c r="T23" s="391"/>
      <c r="U23" s="391"/>
    </row>
    <row r="24" spans="1:21" s="389" customFormat="1" ht="15.75" customHeight="1">
      <c r="A24" s="399">
        <f t="shared" si="1"/>
        <v>45</v>
      </c>
      <c r="B24" s="391">
        <v>8370</v>
      </c>
      <c r="C24" s="388" t="s">
        <v>2292</v>
      </c>
      <c r="D24" s="413"/>
      <c r="E24" s="401"/>
      <c r="F24" s="402">
        <f>SUMIF('Div 9 forecast'!$C$10:$C$421,$B24,'Div 9 forecast'!$AL$10:$AL$422)</f>
        <v>0</v>
      </c>
      <c r="G24" s="403"/>
      <c r="H24" s="402">
        <f>SUMIF('Div 9 forecast'!$C$10:$C$421,$B24,'Div 9 forecast'!$AM$10:$AM$421)</f>
        <v>0</v>
      </c>
      <c r="I24" s="404"/>
      <c r="J24" s="402">
        <f>SUMIF('Div 9 forecast'!$C$10:$C$421,$B24,'Div 9 forecast'!$AN$10:$AN$421)</f>
        <v>0</v>
      </c>
      <c r="K24" s="401"/>
      <c r="L24" s="401">
        <v>0</v>
      </c>
      <c r="M24" s="404"/>
      <c r="N24" s="401">
        <v>0</v>
      </c>
      <c r="O24" s="404"/>
      <c r="P24" s="405">
        <f t="shared" si="0"/>
        <v>0</v>
      </c>
      <c r="T24" s="391"/>
      <c r="U24" s="391"/>
    </row>
    <row r="25" spans="1:21" s="389" customFormat="1" ht="15.75" customHeight="1">
      <c r="A25" s="399">
        <f t="shared" si="1"/>
        <v>46</v>
      </c>
      <c r="B25" s="391">
        <v>8400</v>
      </c>
      <c r="C25" s="389" t="s">
        <v>2293</v>
      </c>
      <c r="D25" s="414"/>
      <c r="E25" s="401"/>
      <c r="F25" s="402">
        <f>SUMIF('Div 9 forecast'!$C$10:$C$421,$B25,'Div 9 forecast'!$AL$10:$AL$422)</f>
        <v>0</v>
      </c>
      <c r="G25" s="403"/>
      <c r="H25" s="402">
        <f>SUMIF('Div 9 forecast'!$C$10:$C$421,$B25,'Div 9 forecast'!$AM$10:$AM$421)</f>
        <v>0</v>
      </c>
      <c r="I25" s="404"/>
      <c r="J25" s="402">
        <f>SUMIF('Div 9 forecast'!$C$10:$C$421,$B25,'Div 9 forecast'!$AN$10:$AN$421)</f>
        <v>0</v>
      </c>
      <c r="K25" s="401"/>
      <c r="L25" s="401">
        <v>0</v>
      </c>
      <c r="M25" s="404"/>
      <c r="N25" s="401">
        <v>0</v>
      </c>
      <c r="O25" s="404"/>
      <c r="P25" s="405">
        <f t="shared" si="0"/>
        <v>0</v>
      </c>
      <c r="T25" s="391"/>
      <c r="U25" s="391"/>
    </row>
    <row r="26" spans="1:21" s="389" customFormat="1" ht="15.75" customHeight="1">
      <c r="A26" s="399">
        <f t="shared" si="1"/>
        <v>47</v>
      </c>
      <c r="B26" s="391">
        <v>8410</v>
      </c>
      <c r="C26" s="389" t="s">
        <v>2294</v>
      </c>
      <c r="D26" s="413"/>
      <c r="E26" s="401"/>
      <c r="F26" s="402">
        <f>SUMIF('Div 9 forecast'!$C$10:$C$421,$B26,'Div 9 forecast'!$AL$10:$AL$422)</f>
        <v>26227.766282908502</v>
      </c>
      <c r="G26" s="403"/>
      <c r="H26" s="402">
        <f>SUMIF('Div 9 forecast'!$C$10:$C$421,$B26,'Div 9 forecast'!$AM$10:$AM$421)</f>
        <v>0</v>
      </c>
      <c r="I26" s="404"/>
      <c r="J26" s="402">
        <f>SUMIF('Div 9 forecast'!$C$10:$C$421,$B26,'Div 9 forecast'!$AN$10:$AN$421)</f>
        <v>56.944920989892289</v>
      </c>
      <c r="K26" s="401"/>
      <c r="L26" s="401">
        <v>0</v>
      </c>
      <c r="M26" s="404"/>
      <c r="N26" s="401">
        <v>0</v>
      </c>
      <c r="O26" s="404"/>
      <c r="P26" s="405">
        <f t="shared" si="0"/>
        <v>26284.711203898394</v>
      </c>
      <c r="T26" s="391"/>
      <c r="U26" s="391"/>
    </row>
    <row r="27" spans="1:21" s="389" customFormat="1" ht="15.75" customHeight="1">
      <c r="A27" s="399">
        <f t="shared" si="1"/>
        <v>48</v>
      </c>
      <c r="B27" s="391">
        <v>8470</v>
      </c>
      <c r="C27" s="389" t="s">
        <v>2295</v>
      </c>
      <c r="D27" s="414"/>
      <c r="E27" s="401"/>
      <c r="F27" s="402">
        <f>SUMIF('Div 9 forecast'!$C$10:$C$421,$B27,'Div 9 forecast'!$AL$10:$AL$422)</f>
        <v>0</v>
      </c>
      <c r="G27" s="403"/>
      <c r="H27" s="402">
        <f>SUMIF('Div 9 forecast'!$C$10:$C$421,$B27,'Div 9 forecast'!$AM$10:$AM$421)</f>
        <v>0</v>
      </c>
      <c r="I27" s="404"/>
      <c r="J27" s="402">
        <f>SUMIF('Div 9 forecast'!$C$10:$C$421,$B27,'Div 9 forecast'!$AN$10:$AN$421)</f>
        <v>0</v>
      </c>
      <c r="K27" s="401"/>
      <c r="L27" s="401">
        <v>0</v>
      </c>
      <c r="M27" s="404"/>
      <c r="N27" s="401">
        <v>0</v>
      </c>
      <c r="O27" s="404"/>
      <c r="P27" s="405">
        <f t="shared" si="0"/>
        <v>0</v>
      </c>
      <c r="T27" s="391"/>
      <c r="U27" s="391"/>
    </row>
    <row r="28" spans="1:21" s="389" customFormat="1" ht="15.75" customHeight="1">
      <c r="A28" s="399">
        <f t="shared" si="1"/>
        <v>49</v>
      </c>
      <c r="B28" s="391">
        <v>8500</v>
      </c>
      <c r="C28" s="389" t="s">
        <v>2296</v>
      </c>
      <c r="D28" s="413"/>
      <c r="E28" s="401"/>
      <c r="F28" s="402">
        <f>SUMIF('Div 9 forecast'!$C$10:$C$421,$B28,'Div 9 forecast'!$AL$10:$AL$422)</f>
        <v>0</v>
      </c>
      <c r="G28" s="403"/>
      <c r="H28" s="402">
        <f>SUMIF('Div 9 forecast'!$C$10:$C$421,$B28,'Div 9 forecast'!$AM$10:$AM$421)</f>
        <v>0</v>
      </c>
      <c r="I28" s="404"/>
      <c r="J28" s="402">
        <f>SUMIF('Div 9 forecast'!$C$10:$C$421,$B28,'Div 9 forecast'!$AN$10:$AN$421)</f>
        <v>0</v>
      </c>
      <c r="K28" s="401"/>
      <c r="L28" s="401">
        <v>0</v>
      </c>
      <c r="M28" s="404"/>
      <c r="N28" s="401">
        <v>0</v>
      </c>
      <c r="O28" s="404"/>
      <c r="P28" s="405">
        <f t="shared" si="0"/>
        <v>0</v>
      </c>
      <c r="T28" s="391"/>
      <c r="U28" s="391"/>
    </row>
    <row r="29" spans="1:21" s="389" customFormat="1" ht="15.75" customHeight="1">
      <c r="A29" s="399">
        <f t="shared" si="1"/>
        <v>50</v>
      </c>
      <c r="B29" s="391">
        <v>8520</v>
      </c>
      <c r="C29" s="389" t="s">
        <v>2297</v>
      </c>
      <c r="D29" s="413"/>
      <c r="E29" s="401"/>
      <c r="F29" s="402">
        <f>SUMIF('Div 9 forecast'!$C$10:$C$421,$B29,'Div 9 forecast'!$AL$10:$AL$422)</f>
        <v>0</v>
      </c>
      <c r="G29" s="403"/>
      <c r="H29" s="402">
        <f>SUMIF('Div 9 forecast'!$C$10:$C$421,$B29,'Div 9 forecast'!$AM$10:$AM$421)</f>
        <v>0</v>
      </c>
      <c r="I29" s="404"/>
      <c r="J29" s="402">
        <f>SUMIF('Div 9 forecast'!$C$10:$C$421,$B29,'Div 9 forecast'!$AN$10:$AN$421)</f>
        <v>0</v>
      </c>
      <c r="K29" s="401"/>
      <c r="L29" s="401">
        <v>0</v>
      </c>
      <c r="M29" s="404"/>
      <c r="N29" s="401">
        <v>0</v>
      </c>
      <c r="O29" s="404"/>
      <c r="P29" s="405">
        <f t="shared" si="0"/>
        <v>0</v>
      </c>
      <c r="T29" s="391"/>
      <c r="U29" s="391"/>
    </row>
    <row r="30" spans="1:21" s="389" customFormat="1" ht="15.75" customHeight="1">
      <c r="A30" s="399">
        <f t="shared" si="1"/>
        <v>51</v>
      </c>
      <c r="B30" s="391">
        <v>8550</v>
      </c>
      <c r="C30" s="389" t="s">
        <v>2298</v>
      </c>
      <c r="D30" s="413"/>
      <c r="E30" s="401"/>
      <c r="F30" s="402">
        <f>SUMIF('Div 9 forecast'!$C$10:$C$421,$B30,'Div 9 forecast'!$AL$10:$AL$422)</f>
        <v>0</v>
      </c>
      <c r="G30" s="403"/>
      <c r="H30" s="402">
        <f>SUMIF('Div 9 forecast'!$C$10:$C$421,$B30,'Div 9 forecast'!$AM$10:$AM$421)</f>
        <v>17.298456252638459</v>
      </c>
      <c r="I30" s="404"/>
      <c r="J30" s="402">
        <f>SUMIF('Div 9 forecast'!$C$10:$C$421,$B30,'Div 9 forecast'!$AN$10:$AN$421)</f>
        <v>0</v>
      </c>
      <c r="K30" s="401"/>
      <c r="L30" s="401">
        <v>0</v>
      </c>
      <c r="M30" s="404"/>
      <c r="N30" s="401">
        <v>0</v>
      </c>
      <c r="O30" s="404"/>
      <c r="P30" s="405">
        <f t="shared" si="0"/>
        <v>17.298456252638459</v>
      </c>
      <c r="T30" s="391"/>
      <c r="U30" s="391"/>
    </row>
    <row r="31" spans="1:21" s="389" customFormat="1" ht="15.75" customHeight="1">
      <c r="A31" s="399">
        <f t="shared" si="1"/>
        <v>52</v>
      </c>
      <c r="B31" s="391">
        <v>8560</v>
      </c>
      <c r="C31" s="389" t="s">
        <v>2299</v>
      </c>
      <c r="D31" s="413"/>
      <c r="E31" s="401"/>
      <c r="F31" s="402">
        <f>SUMIF('Div 9 forecast'!$C$10:$C$421,$B31,'Div 9 forecast'!$AL$10:$AL$422)</f>
        <v>14166.841765179102</v>
      </c>
      <c r="G31" s="403"/>
      <c r="H31" s="402">
        <f>SUMIF('Div 9 forecast'!$C$10:$C$421,$B31,'Div 9 forecast'!$AM$10:$AM$421)</f>
        <v>127.08148400180164</v>
      </c>
      <c r="I31" s="404"/>
      <c r="J31" s="402">
        <f>SUMIF('Div 9 forecast'!$C$10:$C$421,$B31,'Div 9 forecast'!$AN$10:$AN$421)</f>
        <v>-264.77256132931859</v>
      </c>
      <c r="K31" s="401"/>
      <c r="L31" s="401">
        <v>0</v>
      </c>
      <c r="M31" s="404"/>
      <c r="N31" s="401">
        <v>0</v>
      </c>
      <c r="O31" s="404"/>
      <c r="P31" s="405">
        <f t="shared" si="0"/>
        <v>14029.150687851585</v>
      </c>
      <c r="T31" s="391"/>
      <c r="U31" s="391"/>
    </row>
    <row r="32" spans="1:21" s="389" customFormat="1" ht="15.75" customHeight="1">
      <c r="A32" s="399">
        <f t="shared" si="1"/>
        <v>53</v>
      </c>
      <c r="B32" s="391">
        <v>8570</v>
      </c>
      <c r="C32" s="389" t="s">
        <v>2300</v>
      </c>
      <c r="D32" s="413"/>
      <c r="E32" s="401"/>
      <c r="F32" s="402">
        <f>SUMIF('Div 9 forecast'!$C$10:$C$421,$B32,'Div 9 forecast'!$AL$10:$AL$422)</f>
        <v>230.30376554245186</v>
      </c>
      <c r="G32" s="403"/>
      <c r="H32" s="402">
        <f>SUMIF('Div 9 forecast'!$C$10:$C$421,$B32,'Div 9 forecast'!$AM$10:$AM$421)</f>
        <v>352.64872697210558</v>
      </c>
      <c r="I32" s="401"/>
      <c r="J32" s="402">
        <f>SUMIF('Div 9 forecast'!$C$10:$C$421,$B32,'Div 9 forecast'!$AN$10:$AN$421)</f>
        <v>0</v>
      </c>
      <c r="K32" s="401"/>
      <c r="L32" s="401">
        <v>0</v>
      </c>
      <c r="M32" s="404"/>
      <c r="N32" s="401">
        <v>0</v>
      </c>
      <c r="O32" s="404"/>
      <c r="P32" s="405">
        <f t="shared" si="0"/>
        <v>582.95249251455743</v>
      </c>
      <c r="T32" s="391"/>
      <c r="U32" s="391"/>
    </row>
    <row r="33" spans="1:21" s="389" customFormat="1" ht="15.75" customHeight="1">
      <c r="A33" s="399">
        <f t="shared" si="1"/>
        <v>54</v>
      </c>
      <c r="B33" s="391">
        <v>8590</v>
      </c>
      <c r="C33" s="389" t="s">
        <v>2301</v>
      </c>
      <c r="D33" s="413"/>
      <c r="E33" s="401"/>
      <c r="F33" s="402">
        <f>SUMIF('Div 9 forecast'!$C$10:$C$421,$B33,'Div 9 forecast'!$AL$10:$AL$422)</f>
        <v>0</v>
      </c>
      <c r="G33" s="403"/>
      <c r="H33" s="402">
        <f>SUMIF('Div 9 forecast'!$C$10:$C$421,$B33,'Div 9 forecast'!$AM$10:$AM$421)</f>
        <v>0</v>
      </c>
      <c r="I33" s="401"/>
      <c r="J33" s="402">
        <f>SUMIF('Div 9 forecast'!$C$10:$C$421,$B33,'Div 9 forecast'!$AN$10:$AN$421)</f>
        <v>0</v>
      </c>
      <c r="K33" s="401"/>
      <c r="L33" s="401">
        <v>0</v>
      </c>
      <c r="M33" s="404"/>
      <c r="N33" s="401">
        <v>0</v>
      </c>
      <c r="O33" s="401"/>
      <c r="P33" s="405">
        <f t="shared" si="0"/>
        <v>0</v>
      </c>
      <c r="T33" s="391"/>
      <c r="U33" s="391"/>
    </row>
    <row r="34" spans="1:21" s="389" customFormat="1" ht="15.75" customHeight="1">
      <c r="A34" s="399">
        <f t="shared" si="1"/>
        <v>55</v>
      </c>
      <c r="B34" s="391">
        <v>8600</v>
      </c>
      <c r="C34" s="389" t="s">
        <v>2302</v>
      </c>
      <c r="D34" s="413"/>
      <c r="E34" s="401"/>
      <c r="F34" s="402">
        <f>SUMIF('Div 9 forecast'!$C$10:$C$421,$B34,'Div 9 forecast'!$AL$10:$AL$422)</f>
        <v>0</v>
      </c>
      <c r="G34" s="403"/>
      <c r="H34" s="402">
        <f>SUMIF('Div 9 forecast'!$C$10:$C$421,$B34,'Div 9 forecast'!$AM$10:$AM$421)</f>
        <v>0</v>
      </c>
      <c r="I34" s="401"/>
      <c r="J34" s="402">
        <f>SUMIF('Div 9 forecast'!$C$10:$C$421,$B34,'Div 9 forecast'!$AN$10:$AN$421)</f>
        <v>0</v>
      </c>
      <c r="K34" s="401"/>
      <c r="L34" s="401">
        <v>0</v>
      </c>
      <c r="M34" s="404"/>
      <c r="N34" s="401">
        <v>0</v>
      </c>
      <c r="O34" s="401"/>
      <c r="P34" s="405">
        <f t="shared" si="0"/>
        <v>0</v>
      </c>
      <c r="T34" s="391"/>
      <c r="U34" s="391"/>
    </row>
    <row r="35" spans="1:21" s="389" customFormat="1" ht="15.75" customHeight="1">
      <c r="A35" s="399">
        <f t="shared" si="1"/>
        <v>56</v>
      </c>
      <c r="B35" s="391">
        <v>8620</v>
      </c>
      <c r="C35" s="389" t="s">
        <v>2303</v>
      </c>
      <c r="D35" s="413"/>
      <c r="E35" s="401"/>
      <c r="F35" s="402">
        <f>SUMIF('Div 9 forecast'!$C$10:$C$421,$B35,'Div 9 forecast'!$AL$10:$AL$422)</f>
        <v>0</v>
      </c>
      <c r="G35" s="403"/>
      <c r="H35" s="402">
        <f>SUMIF('Div 9 forecast'!$C$10:$C$421,$B35,'Div 9 forecast'!$AM$10:$AM$421)</f>
        <v>0</v>
      </c>
      <c r="I35" s="401"/>
      <c r="J35" s="402">
        <f>SUMIF('Div 9 forecast'!$C$10:$C$421,$B35,'Div 9 forecast'!$AN$10:$AN$421)</f>
        <v>0</v>
      </c>
      <c r="K35" s="401"/>
      <c r="L35" s="401">
        <v>0</v>
      </c>
      <c r="M35" s="404"/>
      <c r="N35" s="401">
        <v>0</v>
      </c>
      <c r="O35" s="401"/>
      <c r="P35" s="405">
        <f t="shared" si="0"/>
        <v>0</v>
      </c>
      <c r="T35" s="391"/>
      <c r="U35" s="391"/>
    </row>
    <row r="36" spans="1:21" s="389" customFormat="1" ht="15.75" customHeight="1">
      <c r="A36" s="399">
        <f t="shared" si="1"/>
        <v>57</v>
      </c>
      <c r="B36" s="391">
        <v>8630</v>
      </c>
      <c r="C36" s="389" t="s">
        <v>2304</v>
      </c>
      <c r="D36" s="413"/>
      <c r="E36" s="401"/>
      <c r="F36" s="402">
        <f>SUMIF('Div 9 forecast'!$C$10:$C$421,$B36,'Div 9 forecast'!$AL$10:$AL$422)</f>
        <v>2665.2272050385718</v>
      </c>
      <c r="G36" s="403"/>
      <c r="H36" s="402">
        <f>SUMIF('Div 9 forecast'!$C$10:$C$421,$B36,'Div 9 forecast'!$AM$10:$AM$421)</f>
        <v>0</v>
      </c>
      <c r="I36" s="404"/>
      <c r="J36" s="402">
        <f>SUMIF('Div 9 forecast'!$C$10:$C$421,$B36,'Div 9 forecast'!$AN$10:$AN$421)</f>
        <v>0</v>
      </c>
      <c r="K36" s="401"/>
      <c r="L36" s="401">
        <v>0</v>
      </c>
      <c r="M36" s="404"/>
      <c r="N36" s="401">
        <v>0</v>
      </c>
      <c r="O36" s="404"/>
      <c r="P36" s="405">
        <f t="shared" si="0"/>
        <v>2665.2272050385718</v>
      </c>
      <c r="T36" s="391"/>
      <c r="U36" s="391"/>
    </row>
    <row r="37" spans="1:21" s="389" customFormat="1" ht="15.75" customHeight="1">
      <c r="A37" s="399">
        <f t="shared" si="1"/>
        <v>58</v>
      </c>
      <c r="B37" s="391">
        <v>8640</v>
      </c>
      <c r="C37" s="389" t="s">
        <v>2305</v>
      </c>
      <c r="D37" s="413"/>
      <c r="E37" s="401"/>
      <c r="F37" s="402">
        <f>SUMIF('Div 9 forecast'!$C$10:$C$421,$B37,'Div 9 forecast'!$AL$10:$AL$422)</f>
        <v>0</v>
      </c>
      <c r="G37" s="403"/>
      <c r="H37" s="402">
        <f>SUMIF('Div 9 forecast'!$C$10:$C$421,$B37,'Div 9 forecast'!$AM$10:$AM$421)</f>
        <v>0</v>
      </c>
      <c r="I37" s="404"/>
      <c r="J37" s="402">
        <f>SUMIF('Div 9 forecast'!$C$10:$C$421,$B37,'Div 9 forecast'!$AN$10:$AN$421)</f>
        <v>0</v>
      </c>
      <c r="K37" s="401"/>
      <c r="L37" s="401">
        <v>0</v>
      </c>
      <c r="M37" s="404"/>
      <c r="N37" s="401">
        <v>0</v>
      </c>
      <c r="O37" s="404"/>
      <c r="P37" s="405">
        <f t="shared" si="0"/>
        <v>0</v>
      </c>
      <c r="T37" s="391"/>
      <c r="U37" s="391"/>
    </row>
    <row r="38" spans="1:21" s="389" customFormat="1" ht="15.75" customHeight="1">
      <c r="A38" s="399">
        <f t="shared" si="1"/>
        <v>59</v>
      </c>
      <c r="B38" s="391">
        <v>8650</v>
      </c>
      <c r="C38" s="389" t="s">
        <v>2306</v>
      </c>
      <c r="D38" s="413"/>
      <c r="E38" s="401"/>
      <c r="F38" s="402">
        <f>SUMIF('Div 9 forecast'!$C$10:$C$421,$B38,'Div 9 forecast'!$AL$10:$AL$422)</f>
        <v>0</v>
      </c>
      <c r="G38" s="403"/>
      <c r="H38" s="402">
        <f>SUMIF('Div 9 forecast'!$C$10:$C$421,$B38,'Div 9 forecast'!$AM$10:$AM$421)</f>
        <v>0</v>
      </c>
      <c r="I38" s="404"/>
      <c r="J38" s="402">
        <f>SUMIF('Div 9 forecast'!$C$10:$C$421,$B38,'Div 9 forecast'!$AN$10:$AN$421)</f>
        <v>0</v>
      </c>
      <c r="K38" s="401"/>
      <c r="L38" s="401">
        <v>0</v>
      </c>
      <c r="M38" s="404"/>
      <c r="N38" s="401">
        <v>0</v>
      </c>
      <c r="O38" s="404"/>
      <c r="P38" s="405">
        <f t="shared" si="0"/>
        <v>0</v>
      </c>
      <c r="T38" s="391"/>
      <c r="U38" s="391"/>
    </row>
    <row r="39" spans="1:21" s="389" customFormat="1" ht="15.75" customHeight="1">
      <c r="A39" s="399">
        <f t="shared" si="1"/>
        <v>60</v>
      </c>
      <c r="B39" s="391">
        <v>8670</v>
      </c>
      <c r="C39" s="389" t="s">
        <v>2307</v>
      </c>
      <c r="D39" s="413"/>
      <c r="E39" s="401"/>
      <c r="F39" s="402">
        <f>SUMIF('Div 9 forecast'!$C$10:$C$421,$B39,'Div 9 forecast'!$AL$10:$AL$422)</f>
        <v>0</v>
      </c>
      <c r="G39" s="403"/>
      <c r="H39" s="402">
        <f>SUMIF('Div 9 forecast'!$C$10:$C$421,$B39,'Div 9 forecast'!$AM$10:$AM$421)</f>
        <v>0</v>
      </c>
      <c r="I39" s="404"/>
      <c r="J39" s="402">
        <f>SUMIF('Div 9 forecast'!$C$10:$C$421,$B39,'Div 9 forecast'!$AN$10:$AN$421)</f>
        <v>0</v>
      </c>
      <c r="K39" s="401"/>
      <c r="L39" s="401">
        <v>0</v>
      </c>
      <c r="M39" s="404"/>
      <c r="N39" s="401">
        <v>0</v>
      </c>
      <c r="O39" s="404"/>
      <c r="P39" s="405">
        <f t="shared" si="0"/>
        <v>0</v>
      </c>
      <c r="T39" s="391"/>
      <c r="U39" s="391"/>
    </row>
    <row r="40" spans="1:21" s="389" customFormat="1" ht="15.75" customHeight="1">
      <c r="A40" s="399">
        <f t="shared" si="1"/>
        <v>61</v>
      </c>
      <c r="B40" s="391">
        <v>8700</v>
      </c>
      <c r="C40" s="389" t="s">
        <v>2308</v>
      </c>
      <c r="D40" s="413"/>
      <c r="E40" s="401"/>
      <c r="F40" s="402">
        <f>SUMIF('Div 9 forecast'!$C$10:$C$421,$B40,'Div 9 forecast'!$AL$10:$AL$422)</f>
        <v>100873.60397540283</v>
      </c>
      <c r="G40" s="403"/>
      <c r="H40" s="402">
        <f>SUMIF('Div 9 forecast'!$C$10:$C$421,$B40,'Div 9 forecast'!$AM$10:$AM$421)</f>
        <v>2611.0874564599362</v>
      </c>
      <c r="I40" s="404"/>
      <c r="J40" s="402">
        <f>SUMIF('Div 9 forecast'!$C$10:$C$421,$B40,'Div 9 forecast'!$AN$10:$AN$421)</f>
        <v>-230385.25619422531</v>
      </c>
      <c r="K40" s="401"/>
      <c r="L40" s="401">
        <v>0</v>
      </c>
      <c r="M40" s="404"/>
      <c r="N40" s="401">
        <v>0</v>
      </c>
      <c r="O40" s="404"/>
      <c r="P40" s="405">
        <f t="shared" si="0"/>
        <v>-126900.56476236254</v>
      </c>
      <c r="T40" s="391"/>
      <c r="U40" s="391"/>
    </row>
    <row r="41" spans="1:21" s="389" customFormat="1" ht="15.75" customHeight="1">
      <c r="A41" s="399">
        <f t="shared" si="1"/>
        <v>62</v>
      </c>
      <c r="B41" s="391">
        <v>8710</v>
      </c>
      <c r="C41" s="389" t="s">
        <v>2309</v>
      </c>
      <c r="D41" s="413"/>
      <c r="E41" s="401"/>
      <c r="F41" s="402">
        <f>SUMIF('Div 9 forecast'!$C$10:$C$421,$B41,'Div 9 forecast'!$AL$10:$AL$422)</f>
        <v>0</v>
      </c>
      <c r="G41" s="403"/>
      <c r="H41" s="402">
        <f>SUMIF('Div 9 forecast'!$C$10:$C$421,$B41,'Div 9 forecast'!$AM$10:$AM$421)</f>
        <v>-1.4695272509849318</v>
      </c>
      <c r="I41" s="404"/>
      <c r="J41" s="402">
        <f>SUMIF('Div 9 forecast'!$C$10:$C$421,$B41,'Div 9 forecast'!$AN$10:$AN$421)</f>
        <v>0</v>
      </c>
      <c r="K41" s="401"/>
      <c r="L41" s="401">
        <v>0</v>
      </c>
      <c r="M41" s="404"/>
      <c r="N41" s="401">
        <v>0</v>
      </c>
      <c r="O41" s="404"/>
      <c r="P41" s="405">
        <f t="shared" si="0"/>
        <v>-1.4695272509849318</v>
      </c>
      <c r="T41" s="391"/>
      <c r="U41" s="391"/>
    </row>
    <row r="42" spans="1:21" s="389" customFormat="1" ht="15.75" customHeight="1">
      <c r="A42" s="399">
        <f t="shared" si="1"/>
        <v>63</v>
      </c>
      <c r="B42" s="391">
        <v>8711</v>
      </c>
      <c r="C42" s="389" t="s">
        <v>2310</v>
      </c>
      <c r="D42" s="413"/>
      <c r="E42" s="401"/>
      <c r="F42" s="402">
        <f>SUMIF('Div 9 forecast'!$C$10:$C$421,$B42,'Div 9 forecast'!$AL$10:$AL$422)</f>
        <v>0</v>
      </c>
      <c r="G42" s="403"/>
      <c r="H42" s="402">
        <f>SUMIF('Div 9 forecast'!$C$10:$C$421,$B42,'Div 9 forecast'!$AM$10:$AM$421)</f>
        <v>0</v>
      </c>
      <c r="I42" s="404"/>
      <c r="J42" s="402">
        <f>SUMIF('Div 9 forecast'!$C$10:$C$421,$B42,'Div 9 forecast'!$AN$10:$AN$421)</f>
        <v>-4318.8834850231397</v>
      </c>
      <c r="K42" s="401"/>
      <c r="L42" s="401">
        <v>0</v>
      </c>
      <c r="M42" s="404"/>
      <c r="N42" s="401">
        <v>0</v>
      </c>
      <c r="O42" s="404"/>
      <c r="P42" s="405">
        <f t="shared" si="0"/>
        <v>-4318.8834850231397</v>
      </c>
      <c r="T42" s="391"/>
      <c r="U42" s="391"/>
    </row>
    <row r="43" spans="1:21" s="389" customFormat="1" ht="15.75" customHeight="1">
      <c r="A43" s="399">
        <f t="shared" si="1"/>
        <v>64</v>
      </c>
      <c r="B43" s="391">
        <v>8720</v>
      </c>
      <c r="C43" s="389" t="s">
        <v>2311</v>
      </c>
      <c r="D43" s="413"/>
      <c r="E43" s="401"/>
      <c r="F43" s="402">
        <f>SUMIF('Div 9 forecast'!$C$10:$C$421,$B43,'Div 9 forecast'!$AL$10:$AL$422)</f>
        <v>0</v>
      </c>
      <c r="G43" s="403"/>
      <c r="H43" s="402">
        <f>SUMIF('Div 9 forecast'!$C$10:$C$421,$B43,'Div 9 forecast'!$AM$10:$AM$421)</f>
        <v>0</v>
      </c>
      <c r="I43" s="404"/>
      <c r="J43" s="402">
        <f>SUMIF('Div 9 forecast'!$C$10:$C$421,$B43,'Div 9 forecast'!$AN$10:$AN$421)</f>
        <v>0</v>
      </c>
      <c r="K43" s="401"/>
      <c r="L43" s="401">
        <v>0</v>
      </c>
      <c r="M43" s="404"/>
      <c r="N43" s="401">
        <v>0</v>
      </c>
      <c r="O43" s="404"/>
      <c r="P43" s="405">
        <f t="shared" si="0"/>
        <v>0</v>
      </c>
      <c r="T43" s="391"/>
      <c r="U43" s="391"/>
    </row>
    <row r="44" spans="1:21" s="389" customFormat="1" ht="15.75" customHeight="1">
      <c r="A44" s="399">
        <f t="shared" si="1"/>
        <v>65</v>
      </c>
      <c r="B44" s="391">
        <v>8740</v>
      </c>
      <c r="C44" s="389" t="s">
        <v>2312</v>
      </c>
      <c r="D44" s="413"/>
      <c r="E44" s="401"/>
      <c r="F44" s="402">
        <f>SUMIF('Div 9 forecast'!$C$10:$C$421,$B44,'Div 9 forecast'!$AL$10:$AL$422)</f>
        <v>298627.14961620385</v>
      </c>
      <c r="G44" s="403"/>
      <c r="H44" s="402">
        <f>SUMIF('Div 9 forecast'!$C$10:$C$421,$B44,'Div 9 forecast'!$AM$10:$AM$421)</f>
        <v>5843.8820682751284</v>
      </c>
      <c r="I44" s="404"/>
      <c r="J44" s="402">
        <f>SUMIF('Div 9 forecast'!$C$10:$C$421,$B44,'Div 9 forecast'!$AN$10:$AN$421)</f>
        <v>-461113.34100769332</v>
      </c>
      <c r="K44" s="401"/>
      <c r="L44" s="401">
        <v>0</v>
      </c>
      <c r="M44" s="404"/>
      <c r="N44" s="401">
        <v>0</v>
      </c>
      <c r="O44" s="404"/>
      <c r="P44" s="405">
        <f t="shared" si="0"/>
        <v>-156642.30932321434</v>
      </c>
      <c r="T44" s="391"/>
      <c r="U44" s="391"/>
    </row>
    <row r="45" spans="1:21" s="389" customFormat="1" ht="15.75" customHeight="1">
      <c r="A45" s="399">
        <f t="shared" si="1"/>
        <v>66</v>
      </c>
      <c r="B45" s="391">
        <v>8750</v>
      </c>
      <c r="C45" s="389" t="s">
        <v>2313</v>
      </c>
      <c r="D45" s="413"/>
      <c r="E45" s="401"/>
      <c r="F45" s="402">
        <f>SUMIF('Div 9 forecast'!$C$10:$C$421,$B45,'Div 9 forecast'!$AL$10:$AL$422)</f>
        <v>141482.99362357942</v>
      </c>
      <c r="G45" s="403"/>
      <c r="H45" s="402">
        <f>SUMIF('Div 9 forecast'!$C$10:$C$421,$B45,'Div 9 forecast'!$AM$10:$AM$421)</f>
        <v>232.05926144135719</v>
      </c>
      <c r="I45" s="404"/>
      <c r="J45" s="402">
        <f>SUMIF('Div 9 forecast'!$C$10:$C$421,$B45,'Div 9 forecast'!$AN$10:$AN$421)</f>
        <v>-11911.097725473453</v>
      </c>
      <c r="K45" s="401"/>
      <c r="L45" s="401">
        <v>0</v>
      </c>
      <c r="M45" s="404"/>
      <c r="N45" s="401">
        <v>0</v>
      </c>
      <c r="O45" s="404"/>
      <c r="P45" s="405">
        <f t="shared" si="0"/>
        <v>129803.9551595473</v>
      </c>
      <c r="T45" s="391"/>
      <c r="U45" s="391"/>
    </row>
    <row r="46" spans="1:21" s="389" customFormat="1" ht="15.75" customHeight="1">
      <c r="A46" s="399">
        <f t="shared" si="1"/>
        <v>67</v>
      </c>
      <c r="B46" s="391">
        <v>8760</v>
      </c>
      <c r="C46" s="389" t="s">
        <v>2314</v>
      </c>
      <c r="D46" s="413"/>
      <c r="E46" s="401"/>
      <c r="F46" s="402">
        <f>SUMIF('Div 9 forecast'!$C$10:$C$421,$B46,'Div 9 forecast'!$AL$10:$AL$422)</f>
        <v>0</v>
      </c>
      <c r="G46" s="403"/>
      <c r="H46" s="402">
        <f>SUMIF('Div 9 forecast'!$C$10:$C$421,$B46,'Div 9 forecast'!$AM$10:$AM$421)</f>
        <v>0</v>
      </c>
      <c r="I46" s="401"/>
      <c r="J46" s="402">
        <f>SUMIF('Div 9 forecast'!$C$10:$C$421,$B46,'Div 9 forecast'!$AN$10:$AN$421)</f>
        <v>-17.008379441085253</v>
      </c>
      <c r="K46" s="401"/>
      <c r="L46" s="401">
        <v>0</v>
      </c>
      <c r="M46" s="404"/>
      <c r="N46" s="401">
        <v>0</v>
      </c>
      <c r="O46" s="404"/>
      <c r="P46" s="405">
        <f t="shared" si="0"/>
        <v>-17.008379441085253</v>
      </c>
      <c r="T46" s="391"/>
      <c r="U46" s="391"/>
    </row>
    <row r="47" spans="1:21" s="389" customFormat="1" ht="15.75" customHeight="1">
      <c r="A47" s="399">
        <f t="shared" si="1"/>
        <v>68</v>
      </c>
      <c r="B47" s="391">
        <v>8770</v>
      </c>
      <c r="C47" s="389" t="s">
        <v>2315</v>
      </c>
      <c r="D47" s="413"/>
      <c r="E47" s="401"/>
      <c r="F47" s="402">
        <f>SUMIF('Div 9 forecast'!$C$10:$C$421,$B47,'Div 9 forecast'!$AL$10:$AL$422)</f>
        <v>0</v>
      </c>
      <c r="G47" s="403"/>
      <c r="H47" s="402">
        <f>SUMIF('Div 9 forecast'!$C$10:$C$421,$B47,'Div 9 forecast'!$AM$10:$AM$421)</f>
        <v>192.29453615133707</v>
      </c>
      <c r="I47" s="401"/>
      <c r="J47" s="402">
        <f>SUMIF('Div 9 forecast'!$C$10:$C$421,$B47,'Div 9 forecast'!$AN$10:$AN$421)</f>
        <v>-3.0035293784639592</v>
      </c>
      <c r="K47" s="404"/>
      <c r="L47" s="401">
        <v>0</v>
      </c>
      <c r="M47" s="404"/>
      <c r="N47" s="401">
        <v>0</v>
      </c>
      <c r="O47" s="404"/>
      <c r="P47" s="405">
        <f t="shared" si="0"/>
        <v>189.29100677287312</v>
      </c>
      <c r="T47" s="391"/>
      <c r="U47" s="391"/>
    </row>
    <row r="48" spans="1:21" s="389" customFormat="1" ht="15.75" customHeight="1">
      <c r="A48" s="399">
        <f t="shared" si="1"/>
        <v>69</v>
      </c>
      <c r="B48" s="391">
        <v>8780</v>
      </c>
      <c r="C48" s="389" t="s">
        <v>2316</v>
      </c>
      <c r="D48" s="413"/>
      <c r="E48" s="401"/>
      <c r="F48" s="402">
        <f>SUMIF('Div 9 forecast'!$C$10:$C$421,$B48,'Div 9 forecast'!$AL$10:$AL$422)</f>
        <v>104428.12582099653</v>
      </c>
      <c r="G48" s="403"/>
      <c r="H48" s="402">
        <f>SUMIF('Div 9 forecast'!$C$10:$C$421,$B48,'Div 9 forecast'!$AM$10:$AM$421)</f>
        <v>525.02382865070285</v>
      </c>
      <c r="I48" s="404"/>
      <c r="J48" s="402">
        <f>SUMIF('Div 9 forecast'!$C$10:$C$421,$B48,'Div 9 forecast'!$AN$10:$AN$421)</f>
        <v>57.208653766082236</v>
      </c>
      <c r="K48" s="404"/>
      <c r="L48" s="401">
        <v>0</v>
      </c>
      <c r="M48" s="404"/>
      <c r="N48" s="401">
        <v>0</v>
      </c>
      <c r="O48" s="404"/>
      <c r="P48" s="405">
        <f t="shared" si="0"/>
        <v>105010.35830341332</v>
      </c>
      <c r="T48" s="391"/>
    </row>
    <row r="49" spans="1:20" s="389" customFormat="1" ht="15.75" customHeight="1">
      <c r="A49" s="399">
        <f t="shared" si="1"/>
        <v>70</v>
      </c>
      <c r="B49" s="391">
        <v>8790</v>
      </c>
      <c r="C49" s="389" t="s">
        <v>2317</v>
      </c>
      <c r="D49" s="413"/>
      <c r="E49" s="401"/>
      <c r="F49" s="402">
        <f>SUMIF('Div 9 forecast'!$C$10:$C$421,$B49,'Div 9 forecast'!$AL$10:$AL$422)</f>
        <v>0</v>
      </c>
      <c r="G49" s="403"/>
      <c r="H49" s="402">
        <f>SUMIF('Div 9 forecast'!$C$10:$C$421,$B49,'Div 9 forecast'!$AM$10:$AM$421)</f>
        <v>0</v>
      </c>
      <c r="I49" s="404"/>
      <c r="J49" s="402">
        <f>SUMIF('Div 9 forecast'!$C$10:$C$421,$B49,'Div 9 forecast'!$AN$10:$AN$421)</f>
        <v>-8.3697848349844435</v>
      </c>
      <c r="K49" s="401"/>
      <c r="L49" s="401">
        <v>0</v>
      </c>
      <c r="M49" s="404"/>
      <c r="N49" s="401">
        <v>0</v>
      </c>
      <c r="O49" s="404"/>
      <c r="P49" s="405">
        <f t="shared" si="0"/>
        <v>-8.3697848349844435</v>
      </c>
      <c r="T49" s="391"/>
    </row>
    <row r="50" spans="1:20" s="389" customFormat="1" ht="15.75" customHeight="1">
      <c r="A50" s="399">
        <f t="shared" si="1"/>
        <v>71</v>
      </c>
      <c r="B50" s="391">
        <v>8800</v>
      </c>
      <c r="C50" s="389" t="s">
        <v>2318</v>
      </c>
      <c r="D50" s="413"/>
      <c r="E50" s="401"/>
      <c r="F50" s="402">
        <f>SUMIF('Div 9 forecast'!$C$10:$C$421,$B50,'Div 9 forecast'!$AL$10:$AL$422)</f>
        <v>0</v>
      </c>
      <c r="G50" s="403"/>
      <c r="H50" s="402">
        <f>SUMIF('Div 9 forecast'!$C$10:$C$421,$B50,'Div 9 forecast'!$AM$10:$AM$421)</f>
        <v>0</v>
      </c>
      <c r="I50" s="404"/>
      <c r="J50" s="402">
        <f>SUMIF('Div 9 forecast'!$C$10:$C$421,$B50,'Div 9 forecast'!$AN$10:$AN$421)</f>
        <v>-71.896092984811105</v>
      </c>
      <c r="K50" s="401"/>
      <c r="L50" s="401">
        <v>0</v>
      </c>
      <c r="M50" s="404"/>
      <c r="N50" s="401">
        <v>0</v>
      </c>
      <c r="O50" s="404"/>
      <c r="P50" s="405">
        <f t="shared" si="0"/>
        <v>-71.896092984811105</v>
      </c>
      <c r="T50" s="391"/>
    </row>
    <row r="51" spans="1:20" s="389" customFormat="1" ht="15.75" customHeight="1">
      <c r="A51" s="399">
        <f t="shared" si="1"/>
        <v>72</v>
      </c>
      <c r="B51" s="391">
        <v>8810</v>
      </c>
      <c r="C51" s="389" t="s">
        <v>2319</v>
      </c>
      <c r="D51" s="413"/>
      <c r="E51" s="401"/>
      <c r="F51" s="402">
        <f>SUMIF('Div 9 forecast'!$C$10:$C$421,$B51,'Div 9 forecast'!$AL$10:$AL$422)</f>
        <v>0</v>
      </c>
      <c r="G51" s="403"/>
      <c r="H51" s="402">
        <f>SUMIF('Div 9 forecast'!$C$10:$C$421,$B51,'Div 9 forecast'!$AM$10:$AM$421)</f>
        <v>13441.552231031508</v>
      </c>
      <c r="I51" s="404"/>
      <c r="J51" s="402">
        <f>SUMIF('Div 9 forecast'!$C$10:$C$421,$B51,'Div 9 forecast'!$AN$10:$AN$421)</f>
        <v>-37833.123533090402</v>
      </c>
      <c r="K51" s="401"/>
      <c r="L51" s="401">
        <v>0</v>
      </c>
      <c r="M51" s="404"/>
      <c r="N51" s="401">
        <v>0</v>
      </c>
      <c r="O51" s="404"/>
      <c r="P51" s="405">
        <f t="shared" si="0"/>
        <v>-24391.571302058896</v>
      </c>
      <c r="T51" s="391"/>
    </row>
    <row r="52" spans="1:20" s="389" customFormat="1" ht="15.75" customHeight="1">
      <c r="A52" s="399">
        <f t="shared" si="1"/>
        <v>73</v>
      </c>
      <c r="B52" s="391">
        <v>8850</v>
      </c>
      <c r="C52" s="389" t="s">
        <v>2320</v>
      </c>
      <c r="D52" s="413"/>
      <c r="E52" s="401"/>
      <c r="F52" s="402">
        <f>SUMIF('Div 9 forecast'!$C$10:$C$421,$B52,'Div 9 forecast'!$AL$10:$AL$422)</f>
        <v>0</v>
      </c>
      <c r="G52" s="403"/>
      <c r="H52" s="402">
        <f>SUMIF('Div 9 forecast'!$C$10:$C$421,$B52,'Div 9 forecast'!$AM$10:$AM$421)</f>
        <v>0</v>
      </c>
      <c r="I52" s="404"/>
      <c r="J52" s="402">
        <f>SUMIF('Div 9 forecast'!$C$10:$C$421,$B52,'Div 9 forecast'!$AN$10:$AN$421)</f>
        <v>0</v>
      </c>
      <c r="K52" s="401"/>
      <c r="L52" s="401">
        <v>0</v>
      </c>
      <c r="M52" s="404"/>
      <c r="N52" s="401">
        <v>0</v>
      </c>
      <c r="O52" s="404"/>
      <c r="P52" s="405">
        <f t="shared" si="0"/>
        <v>0</v>
      </c>
      <c r="T52" s="391"/>
    </row>
    <row r="53" spans="1:20" s="389" customFormat="1" ht="15.75" customHeight="1">
      <c r="A53" s="399">
        <f t="shared" si="1"/>
        <v>74</v>
      </c>
      <c r="B53" s="391">
        <v>8860</v>
      </c>
      <c r="C53" s="389" t="s">
        <v>2321</v>
      </c>
      <c r="D53" s="413"/>
      <c r="E53" s="401"/>
      <c r="F53" s="402">
        <f>SUMIF('Div 9 forecast'!$C$10:$C$421,$B53,'Div 9 forecast'!$AL$10:$AL$422)</f>
        <v>0</v>
      </c>
      <c r="G53" s="403"/>
      <c r="H53" s="402">
        <f>SUMIF('Div 9 forecast'!$C$10:$C$421,$B53,'Div 9 forecast'!$AM$10:$AM$421)</f>
        <v>0</v>
      </c>
      <c r="I53" s="404"/>
      <c r="J53" s="402">
        <f>SUMIF('Div 9 forecast'!$C$10:$C$421,$B53,'Div 9 forecast'!$AN$10:$AN$421)</f>
        <v>0</v>
      </c>
      <c r="K53" s="401"/>
      <c r="L53" s="401">
        <v>0</v>
      </c>
      <c r="M53" s="404"/>
      <c r="N53" s="401">
        <v>0</v>
      </c>
      <c r="O53" s="404"/>
      <c r="P53" s="405">
        <f t="shared" si="0"/>
        <v>0</v>
      </c>
      <c r="T53" s="391"/>
    </row>
    <row r="54" spans="1:20" s="389" customFormat="1" ht="15.75" customHeight="1">
      <c r="A54" s="387"/>
      <c r="B54" s="391"/>
      <c r="D54" s="415"/>
      <c r="I54" s="406"/>
      <c r="M54" s="406"/>
      <c r="O54" s="406"/>
    </row>
    <row r="55" spans="1:20" s="389" customFormat="1" ht="15.75" customHeight="1">
      <c r="D55" s="415"/>
      <c r="H55" s="387" t="s">
        <v>2262</v>
      </c>
      <c r="P55" s="387" t="s">
        <v>2263</v>
      </c>
    </row>
    <row r="56" spans="1:20" s="389" customFormat="1" ht="15.75" customHeight="1">
      <c r="A56" s="387" t="s">
        <v>2264</v>
      </c>
      <c r="B56" s="391" t="s">
        <v>2322</v>
      </c>
      <c r="D56" s="416"/>
      <c r="F56" s="392" t="s">
        <v>2266</v>
      </c>
      <c r="G56" s="393"/>
      <c r="H56" s="392" t="s">
        <v>2266</v>
      </c>
      <c r="I56" s="394"/>
      <c r="J56" s="392" t="s">
        <v>2266</v>
      </c>
      <c r="K56" s="394"/>
      <c r="L56" s="392" t="s">
        <v>2266</v>
      </c>
      <c r="M56" s="394"/>
      <c r="N56" s="392" t="s">
        <v>2266</v>
      </c>
      <c r="O56" s="394"/>
      <c r="P56" s="387" t="s">
        <v>1333</v>
      </c>
    </row>
    <row r="57" spans="1:20" s="389" customFormat="1" ht="15.75" customHeight="1">
      <c r="A57" s="395" t="s">
        <v>2267</v>
      </c>
      <c r="B57" s="396" t="s">
        <v>2268</v>
      </c>
      <c r="C57" s="397"/>
      <c r="D57" s="417"/>
      <c r="E57" s="397"/>
      <c r="F57" s="395" t="s">
        <v>2270</v>
      </c>
      <c r="G57" s="398" t="s">
        <v>2271</v>
      </c>
      <c r="H57" s="395" t="s">
        <v>2272</v>
      </c>
      <c r="I57" s="398" t="s">
        <v>2271</v>
      </c>
      <c r="J57" s="395" t="s">
        <v>2273</v>
      </c>
      <c r="K57" s="398" t="s">
        <v>2271</v>
      </c>
      <c r="L57" s="395" t="s">
        <v>2274</v>
      </c>
      <c r="M57" s="398" t="s">
        <v>2271</v>
      </c>
      <c r="N57" s="395" t="s">
        <v>2275</v>
      </c>
      <c r="O57" s="398" t="s">
        <v>2271</v>
      </c>
      <c r="P57" s="395" t="s">
        <v>2276</v>
      </c>
    </row>
    <row r="58" spans="1:20" s="389" customFormat="1" ht="15.75" customHeight="1">
      <c r="D58" s="415"/>
    </row>
    <row r="59" spans="1:20" s="389" customFormat="1" ht="15.75" customHeight="1">
      <c r="A59" s="399">
        <f>A53+1</f>
        <v>75</v>
      </c>
      <c r="B59" s="407">
        <v>8870</v>
      </c>
      <c r="C59" s="391" t="s">
        <v>2323</v>
      </c>
      <c r="D59" s="413"/>
      <c r="E59" s="401"/>
      <c r="F59" s="402">
        <f>SUMIF('Div 9 forecast'!$C$10:$C$421,$B59,'Div 9 forecast'!$AL$10:$AL$422)</f>
        <v>9719.2478490014473</v>
      </c>
      <c r="G59" s="403"/>
      <c r="H59" s="402">
        <f>SUMIF('Div 9 forecast'!$C$10:$C$421,$B59,'Div 9 forecast'!$AM$10:$AM$421)</f>
        <v>0</v>
      </c>
      <c r="I59" s="404"/>
      <c r="J59" s="402">
        <f>SUMIF('Div 9 forecast'!$C$10:$C$421,$B59,'Div 9 forecast'!$AN$10:$AN$421)</f>
        <v>-11209.239486379651</v>
      </c>
      <c r="K59" s="401"/>
      <c r="L59" s="402">
        <f>SUMIF('Div 9 forecast'!$C$10:$C$421,$B59,'Div 9 forecast'!$AO$10:$AO$421)</f>
        <v>0</v>
      </c>
      <c r="M59" s="404"/>
      <c r="N59" s="401">
        <v>0</v>
      </c>
      <c r="O59" s="404"/>
      <c r="P59" s="405">
        <f t="shared" ref="P59:P92" si="2">SUM(F59:O59)</f>
        <v>-1489.9916373782034</v>
      </c>
      <c r="T59" s="391"/>
    </row>
    <row r="60" spans="1:20" s="389" customFormat="1" ht="15.75" customHeight="1">
      <c r="A60" s="399">
        <f t="shared" ref="A60:A92" si="3">A59+1</f>
        <v>76</v>
      </c>
      <c r="B60" s="391">
        <v>8890</v>
      </c>
      <c r="C60" s="391" t="s">
        <v>2324</v>
      </c>
      <c r="D60" s="413"/>
      <c r="E60" s="401"/>
      <c r="F60" s="402">
        <f>SUMIF('Div 9 forecast'!$C$10:$C$421,$B60,'Div 9 forecast'!$AL$10:$AL$422)</f>
        <v>69.67196642043325</v>
      </c>
      <c r="G60" s="403"/>
      <c r="H60" s="402">
        <f>SUMIF('Div 9 forecast'!$C$10:$C$421,$B60,'Div 9 forecast'!$AM$10:$AM$421)</f>
        <v>0</v>
      </c>
      <c r="I60" s="404"/>
      <c r="J60" s="402">
        <f>SUMIF('Div 9 forecast'!$C$10:$C$421,$B60,'Div 9 forecast'!$AN$10:$AN$421)</f>
        <v>-47555.01566134936</v>
      </c>
      <c r="K60" s="401"/>
      <c r="L60" s="402">
        <f>SUMIF('Div 9 forecast'!$C$10:$C$421,$B60,'Div 9 forecast'!$AO$10:$AO$421)</f>
        <v>0</v>
      </c>
      <c r="M60" s="404"/>
      <c r="N60" s="401">
        <v>0</v>
      </c>
      <c r="O60" s="404"/>
      <c r="P60" s="405">
        <f t="shared" si="2"/>
        <v>-47485.343694928924</v>
      </c>
      <c r="T60" s="391"/>
    </row>
    <row r="61" spans="1:20" s="389" customFormat="1" ht="15.75" customHeight="1">
      <c r="A61" s="399">
        <f t="shared" si="3"/>
        <v>77</v>
      </c>
      <c r="B61" s="391">
        <v>8900</v>
      </c>
      <c r="C61" s="391" t="s">
        <v>2325</v>
      </c>
      <c r="D61" s="413"/>
      <c r="E61" s="401"/>
      <c r="F61" s="402">
        <f>SUMIF('Div 9 forecast'!$C$10:$C$421,$B61,'Div 9 forecast'!$AL$10:$AL$422)</f>
        <v>0</v>
      </c>
      <c r="G61" s="403"/>
      <c r="H61" s="402">
        <f>SUMIF('Div 9 forecast'!$C$10:$C$421,$B61,'Div 9 forecast'!$AM$10:$AM$421)</f>
        <v>0</v>
      </c>
      <c r="I61" s="404"/>
      <c r="J61" s="402">
        <f>SUMIF('Div 9 forecast'!$C$10:$C$421,$B61,'Div 9 forecast'!$AN$10:$AN$421)</f>
        <v>0</v>
      </c>
      <c r="K61" s="401"/>
      <c r="L61" s="402">
        <f>SUMIF('Div 9 forecast'!$C$10:$C$421,$B61,'Div 9 forecast'!$AO$10:$AO$421)</f>
        <v>0</v>
      </c>
      <c r="M61" s="404"/>
      <c r="N61" s="401">
        <v>0</v>
      </c>
      <c r="O61" s="404"/>
      <c r="P61" s="405">
        <f t="shared" si="2"/>
        <v>0</v>
      </c>
      <c r="T61" s="391"/>
    </row>
    <row r="62" spans="1:20" s="389" customFormat="1" ht="15.75" customHeight="1">
      <c r="A62" s="399">
        <f t="shared" si="3"/>
        <v>78</v>
      </c>
      <c r="B62" s="391">
        <v>8910</v>
      </c>
      <c r="C62" s="391" t="s">
        <v>2326</v>
      </c>
      <c r="D62" s="413"/>
      <c r="E62" s="401"/>
      <c r="F62" s="402">
        <f>SUMIF('Div 9 forecast'!$C$10:$C$421,$B62,'Div 9 forecast'!$AL$10:$AL$422)</f>
        <v>15.650165724064053</v>
      </c>
      <c r="G62" s="403"/>
      <c r="H62" s="402">
        <f>SUMIF('Div 9 forecast'!$C$10:$C$421,$B62,'Div 9 forecast'!$AM$10:$AM$421)</f>
        <v>0</v>
      </c>
      <c r="I62" s="404"/>
      <c r="J62" s="402">
        <f>SUMIF('Div 9 forecast'!$C$10:$C$421,$B62,'Div 9 forecast'!$AN$10:$AN$421)</f>
        <v>0</v>
      </c>
      <c r="K62" s="401"/>
      <c r="L62" s="402">
        <f>SUMIF('Div 9 forecast'!$C$10:$C$421,$B62,'Div 9 forecast'!$AO$10:$AO$421)</f>
        <v>0</v>
      </c>
      <c r="M62" s="404"/>
      <c r="N62" s="401">
        <v>0</v>
      </c>
      <c r="O62" s="404"/>
      <c r="P62" s="405">
        <f t="shared" si="2"/>
        <v>15.650165724064053</v>
      </c>
      <c r="T62" s="391"/>
    </row>
    <row r="63" spans="1:20" s="389" customFormat="1" ht="15.75" customHeight="1">
      <c r="A63" s="399">
        <f t="shared" si="3"/>
        <v>79</v>
      </c>
      <c r="B63" s="391">
        <v>8920</v>
      </c>
      <c r="C63" s="391" t="s">
        <v>2327</v>
      </c>
      <c r="D63" s="413"/>
      <c r="E63" s="401"/>
      <c r="F63" s="402">
        <f>SUMIF('Div 9 forecast'!$C$10:$C$421,$B63,'Div 9 forecast'!$AL$10:$AL$422)</f>
        <v>20.670620559209965</v>
      </c>
      <c r="G63" s="403"/>
      <c r="H63" s="402">
        <f>SUMIF('Div 9 forecast'!$C$10:$C$421,$B63,'Div 9 forecast'!$AM$10:$AM$421)</f>
        <v>0</v>
      </c>
      <c r="I63" s="404"/>
      <c r="J63" s="402">
        <f>SUMIF('Div 9 forecast'!$C$10:$C$421,$B63,'Div 9 forecast'!$AN$10:$AN$421)</f>
        <v>0</v>
      </c>
      <c r="K63" s="401"/>
      <c r="L63" s="402">
        <f>SUMIF('Div 9 forecast'!$C$10:$C$421,$B63,'Div 9 forecast'!$AO$10:$AO$421)</f>
        <v>0</v>
      </c>
      <c r="M63" s="404"/>
      <c r="N63" s="401">
        <v>0</v>
      </c>
      <c r="O63" s="404"/>
      <c r="P63" s="405">
        <f t="shared" si="2"/>
        <v>20.670620559209965</v>
      </c>
      <c r="T63" s="391"/>
    </row>
    <row r="64" spans="1:20" s="389" customFormat="1" ht="15.75" customHeight="1">
      <c r="A64" s="399">
        <f t="shared" si="3"/>
        <v>80</v>
      </c>
      <c r="B64" s="391">
        <v>8930</v>
      </c>
      <c r="C64" s="391" t="s">
        <v>2328</v>
      </c>
      <c r="D64" s="413"/>
      <c r="E64" s="401"/>
      <c r="F64" s="402">
        <f>SUMIF('Div 9 forecast'!$C$10:$C$421,$B64,'Div 9 forecast'!$AL$10:$AL$422)</f>
        <v>0</v>
      </c>
      <c r="G64" s="403"/>
      <c r="H64" s="402">
        <f>SUMIF('Div 9 forecast'!$C$10:$C$421,$B64,'Div 9 forecast'!$AM$10:$AM$421)</f>
        <v>0</v>
      </c>
      <c r="I64" s="404"/>
      <c r="J64" s="402">
        <f>SUMIF('Div 9 forecast'!$C$10:$C$421,$B64,'Div 9 forecast'!$AN$10:$AN$421)</f>
        <v>0</v>
      </c>
      <c r="K64" s="401"/>
      <c r="L64" s="402">
        <f>SUMIF('Div 9 forecast'!$C$10:$C$421,$B64,'Div 9 forecast'!$AO$10:$AO$421)</f>
        <v>0</v>
      </c>
      <c r="M64" s="404"/>
      <c r="N64" s="401">
        <v>0</v>
      </c>
      <c r="O64" s="404"/>
      <c r="P64" s="405">
        <f t="shared" si="2"/>
        <v>0</v>
      </c>
      <c r="T64" s="391"/>
    </row>
    <row r="65" spans="1:21" s="389" customFormat="1" ht="15.75" customHeight="1">
      <c r="A65" s="399">
        <f t="shared" si="3"/>
        <v>81</v>
      </c>
      <c r="B65" s="391">
        <v>8940</v>
      </c>
      <c r="C65" s="391" t="s">
        <v>2329</v>
      </c>
      <c r="D65" s="413"/>
      <c r="E65" s="401"/>
      <c r="F65" s="402">
        <f>SUMIF('Div 9 forecast'!$C$10:$C$421,$B65,'Div 9 forecast'!$AL$10:$AL$422)</f>
        <v>0</v>
      </c>
      <c r="G65" s="403"/>
      <c r="H65" s="402">
        <f>SUMIF('Div 9 forecast'!$C$10:$C$421,$B65,'Div 9 forecast'!$AM$10:$AM$421)</f>
        <v>0</v>
      </c>
      <c r="I65" s="404"/>
      <c r="J65" s="402">
        <f>SUMIF('Div 9 forecast'!$C$10:$C$421,$B65,'Div 9 forecast'!$AN$10:$AN$421)</f>
        <v>0</v>
      </c>
      <c r="K65" s="401"/>
      <c r="L65" s="402">
        <f>SUMIF('Div 9 forecast'!$C$10:$C$421,$B65,'Div 9 forecast'!$AO$10:$AO$421)</f>
        <v>0</v>
      </c>
      <c r="M65" s="401"/>
      <c r="N65" s="401">
        <v>0</v>
      </c>
      <c r="O65" s="404"/>
      <c r="P65" s="405">
        <f t="shared" si="2"/>
        <v>0</v>
      </c>
      <c r="T65" s="391"/>
    </row>
    <row r="66" spans="1:21" s="389" customFormat="1" ht="15.75" customHeight="1">
      <c r="A66" s="399">
        <f t="shared" si="3"/>
        <v>82</v>
      </c>
      <c r="B66" s="391">
        <v>8950</v>
      </c>
      <c r="C66" s="391" t="s">
        <v>2330</v>
      </c>
      <c r="D66" s="413"/>
      <c r="E66" s="401"/>
      <c r="F66" s="402">
        <f>SUMIF('Div 9 forecast'!$C$10:$C$421,$B66,'Div 9 forecast'!$AL$10:$AL$422)</f>
        <v>0</v>
      </c>
      <c r="G66" s="403"/>
      <c r="H66" s="402">
        <f>SUMIF('Div 9 forecast'!$C$10:$C$421,$B66,'Div 9 forecast'!$AM$10:$AM$421)</f>
        <v>0</v>
      </c>
      <c r="I66" s="404"/>
      <c r="J66" s="402">
        <f>SUMIF('Div 9 forecast'!$C$10:$C$421,$B66,'Div 9 forecast'!$AN$10:$AN$421)</f>
        <v>0</v>
      </c>
      <c r="K66" s="401"/>
      <c r="L66" s="402">
        <f>SUMIF('Div 9 forecast'!$C$10:$C$421,$B66,'Div 9 forecast'!$AO$10:$AO$421)</f>
        <v>0</v>
      </c>
      <c r="M66" s="401"/>
      <c r="N66" s="401">
        <v>0</v>
      </c>
      <c r="O66" s="404"/>
      <c r="P66" s="405">
        <f t="shared" si="2"/>
        <v>0</v>
      </c>
      <c r="T66" s="391"/>
    </row>
    <row r="67" spans="1:21" s="389" customFormat="1" ht="15.75" customHeight="1">
      <c r="A67" s="399">
        <f t="shared" si="3"/>
        <v>83</v>
      </c>
      <c r="B67" s="391">
        <v>9010</v>
      </c>
      <c r="C67" s="391" t="s">
        <v>2331</v>
      </c>
      <c r="D67" s="413"/>
      <c r="E67" s="401"/>
      <c r="F67" s="402">
        <f>SUMIF('Div 9 forecast'!$C$10:$C$421,$B67,'Div 9 forecast'!$AL$10:$AL$422)</f>
        <v>0</v>
      </c>
      <c r="G67" s="403"/>
      <c r="H67" s="402">
        <f>SUMIF('Div 9 forecast'!$C$10:$C$421,$B67,'Div 9 forecast'!$AM$10:$AM$421)</f>
        <v>0</v>
      </c>
      <c r="I67" s="404"/>
      <c r="J67" s="402">
        <f>SUMIF('Div 9 forecast'!$C$10:$C$421,$B67,'Div 9 forecast'!$AN$10:$AN$421)</f>
        <v>0</v>
      </c>
      <c r="K67" s="401"/>
      <c r="L67" s="402">
        <f>SUMIF('Div 9 forecast'!$C$10:$C$421,$B67,'Div 9 forecast'!$AO$10:$AO$421)</f>
        <v>0</v>
      </c>
      <c r="M67" s="401"/>
      <c r="N67" s="401">
        <v>0</v>
      </c>
      <c r="O67" s="404"/>
      <c r="P67" s="405">
        <f t="shared" si="2"/>
        <v>0</v>
      </c>
      <c r="T67" s="391"/>
    </row>
    <row r="68" spans="1:21" s="389" customFormat="1" ht="15.75" customHeight="1">
      <c r="A68" s="399">
        <f t="shared" si="3"/>
        <v>84</v>
      </c>
      <c r="B68" s="391">
        <v>9020</v>
      </c>
      <c r="C68" s="391" t="s">
        <v>2332</v>
      </c>
      <c r="D68" s="413"/>
      <c r="E68" s="401"/>
      <c r="F68" s="402">
        <f>SUMIF('Div 9 forecast'!$C$10:$C$421,$B68,'Div 9 forecast'!$AL$10:$AL$422)</f>
        <v>39553.834041293354</v>
      </c>
      <c r="G68" s="403"/>
      <c r="H68" s="402">
        <f>SUMIF('Div 9 forecast'!$C$10:$C$421,$B68,'Div 9 forecast'!$AM$10:$AM$421)</f>
        <v>13132.859570191984</v>
      </c>
      <c r="I68" s="404"/>
      <c r="J68" s="402">
        <f>SUMIF('Div 9 forecast'!$C$10:$C$421,$B68,'Div 9 forecast'!$AN$10:$AN$421)</f>
        <v>-9326.3599399581053</v>
      </c>
      <c r="K68" s="401"/>
      <c r="L68" s="402">
        <f>SUMIF('Div 9 forecast'!$C$10:$C$421,$B68,'Div 9 forecast'!$AO$10:$AO$421)</f>
        <v>0</v>
      </c>
      <c r="M68" s="401"/>
      <c r="N68" s="401">
        <v>0</v>
      </c>
      <c r="O68" s="404"/>
      <c r="P68" s="405">
        <f t="shared" si="2"/>
        <v>43360.333671527231</v>
      </c>
      <c r="T68" s="391"/>
      <c r="U68" s="391"/>
    </row>
    <row r="69" spans="1:21" s="389" customFormat="1" ht="15.75" customHeight="1">
      <c r="A69" s="399">
        <f t="shared" si="3"/>
        <v>85</v>
      </c>
      <c r="B69" s="391">
        <v>9030</v>
      </c>
      <c r="C69" s="391" t="s">
        <v>2333</v>
      </c>
      <c r="D69" s="413"/>
      <c r="E69" s="401"/>
      <c r="F69" s="402">
        <f>SUMIF('Div 9 forecast'!$C$10:$C$421,$B69,'Div 9 forecast'!$AL$10:$AL$422)</f>
        <v>36777.349005987475</v>
      </c>
      <c r="G69" s="403"/>
      <c r="H69" s="402">
        <f>SUMIF('Div 9 forecast'!$C$10:$C$421,$B69,'Div 9 forecast'!$AM$10:$AM$421)</f>
        <v>0</v>
      </c>
      <c r="I69" s="404"/>
      <c r="J69" s="402">
        <f>SUMIF('Div 9 forecast'!$C$10:$C$421,$B69,'Div 9 forecast'!$AN$10:$AN$421)</f>
        <v>-270368.73866432055</v>
      </c>
      <c r="K69" s="401"/>
      <c r="L69" s="402">
        <f>SUMIF('Div 9 forecast'!$C$10:$C$421,$B69,'Div 9 forecast'!$AO$10:$AO$421)</f>
        <v>0</v>
      </c>
      <c r="M69" s="401"/>
      <c r="N69" s="401">
        <v>0</v>
      </c>
      <c r="O69" s="404"/>
      <c r="P69" s="405">
        <f t="shared" si="2"/>
        <v>-233591.38965833309</v>
      </c>
      <c r="T69" s="391"/>
    </row>
    <row r="70" spans="1:21" s="389" customFormat="1" ht="15.75" customHeight="1">
      <c r="A70" s="399">
        <f t="shared" si="3"/>
        <v>86</v>
      </c>
      <c r="B70" s="391">
        <v>9040</v>
      </c>
      <c r="C70" s="391" t="s">
        <v>2334</v>
      </c>
      <c r="D70" s="413"/>
      <c r="E70" s="401"/>
      <c r="F70" s="402">
        <f>SUMIF('Div 9 forecast'!$C$10:$C$421,$B70,'Div 9 forecast'!$AL$10:$AL$422)</f>
        <v>0</v>
      </c>
      <c r="G70" s="403"/>
      <c r="H70" s="402">
        <f>SUMIF('Div 9 forecast'!$C$10:$C$421,$B70,'Div 9 forecast'!$AM$10:$AM$421)</f>
        <v>0</v>
      </c>
      <c r="I70" s="404"/>
      <c r="J70" s="402">
        <f>SUMIF('Div 9 forecast'!$C$10:$C$421,$B70,'Div 9 forecast'!$AN$10:$AN$421)</f>
        <v>0</v>
      </c>
      <c r="K70" s="401"/>
      <c r="L70" s="424">
        <f>+'[1]C.2.2-F 09'!P94-'[1]C.2.2 B 09'!P94</f>
        <v>-872076.19214684772</v>
      </c>
      <c r="M70" s="401"/>
      <c r="N70" s="401">
        <v>0</v>
      </c>
      <c r="O70" s="404"/>
      <c r="P70" s="405">
        <f t="shared" si="2"/>
        <v>-872076.19214684772</v>
      </c>
      <c r="Q70" s="425" t="s">
        <v>2358</v>
      </c>
      <c r="T70" s="391"/>
    </row>
    <row r="71" spans="1:21" s="389" customFormat="1" ht="15.75" customHeight="1">
      <c r="A71" s="399">
        <f t="shared" si="3"/>
        <v>87</v>
      </c>
      <c r="B71" s="391">
        <v>9070</v>
      </c>
      <c r="C71" s="391" t="s">
        <v>2335</v>
      </c>
      <c r="D71" s="413"/>
      <c r="E71" s="401"/>
      <c r="F71" s="402">
        <f>SUMIF('Div 9 forecast'!$C$10:$C$421,$B71,'Div 9 forecast'!$AL$10:$AL$422)</f>
        <v>0</v>
      </c>
      <c r="G71" s="403"/>
      <c r="H71" s="402">
        <f>SUMIF('Div 9 forecast'!$C$10:$C$421,$B71,'Div 9 forecast'!$AM$10:$AM$421)</f>
        <v>0</v>
      </c>
      <c r="I71" s="404"/>
      <c r="J71" s="402">
        <f>SUMIF('Div 9 forecast'!$C$10:$C$421,$B71,'Div 9 forecast'!$AN$10:$AN$421)</f>
        <v>0</v>
      </c>
      <c r="K71" s="401"/>
      <c r="L71" s="402">
        <f>SUMIF('Div 9 forecast'!$C$10:$C$421,$B71,'Div 9 forecast'!$AO$10:$AO$421)</f>
        <v>0</v>
      </c>
      <c r="M71" s="401"/>
      <c r="N71" s="401">
        <v>0</v>
      </c>
      <c r="O71" s="404"/>
      <c r="P71" s="405">
        <f t="shared" si="2"/>
        <v>0</v>
      </c>
      <c r="T71" s="391"/>
    </row>
    <row r="72" spans="1:21" s="389" customFormat="1" ht="15.75" customHeight="1">
      <c r="A72" s="399">
        <f t="shared" si="3"/>
        <v>88</v>
      </c>
      <c r="B72" s="391">
        <v>9080</v>
      </c>
      <c r="C72" s="391" t="s">
        <v>2336</v>
      </c>
      <c r="D72" s="413"/>
      <c r="E72" s="401"/>
      <c r="F72" s="402">
        <f>SUMIF('Div 9 forecast'!$C$10:$C$421,$B72,'Div 9 forecast'!$AL$10:$AL$422)</f>
        <v>0</v>
      </c>
      <c r="G72" s="403"/>
      <c r="H72" s="402">
        <f>SUMIF('Div 9 forecast'!$C$10:$C$421,$B72,'Div 9 forecast'!$AM$10:$AM$421)</f>
        <v>0</v>
      </c>
      <c r="I72" s="404"/>
      <c r="J72" s="402">
        <f>SUMIF('Div 9 forecast'!$C$10:$C$421,$B72,'Div 9 forecast'!$AN$10:$AN$421)</f>
        <v>0</v>
      </c>
      <c r="K72" s="401"/>
      <c r="L72" s="402">
        <f>SUMIF('Div 9 forecast'!$C$10:$C$421,$B72,'Div 9 forecast'!$AO$10:$AO$421)</f>
        <v>0</v>
      </c>
      <c r="M72" s="401"/>
      <c r="N72" s="401">
        <v>0</v>
      </c>
      <c r="O72" s="404"/>
      <c r="P72" s="405">
        <f t="shared" si="2"/>
        <v>0</v>
      </c>
      <c r="T72" s="391"/>
    </row>
    <row r="73" spans="1:21" s="389" customFormat="1" ht="15.75" customHeight="1">
      <c r="A73" s="399">
        <f t="shared" si="3"/>
        <v>89</v>
      </c>
      <c r="B73" s="391">
        <v>9090</v>
      </c>
      <c r="C73" s="391" t="s">
        <v>2337</v>
      </c>
      <c r="D73" s="413"/>
      <c r="E73" s="401"/>
      <c r="F73" s="402">
        <f>SUMIF('Div 9 forecast'!$C$10:$C$421,$B73,'Div 9 forecast'!$AL$10:$AL$422)</f>
        <v>18848.098742740738</v>
      </c>
      <c r="G73" s="403"/>
      <c r="H73" s="402">
        <f>SUMIF('Div 9 forecast'!$C$10:$C$421,$B73,'Div 9 forecast'!$AM$10:$AM$421)</f>
        <v>0</v>
      </c>
      <c r="I73" s="404"/>
      <c r="J73" s="402">
        <f>SUMIF('Div 9 forecast'!$C$10:$C$421,$B73,'Div 9 forecast'!$AN$10:$AN$421)</f>
        <v>-3050.5229686387793</v>
      </c>
      <c r="K73" s="401"/>
      <c r="L73" s="402">
        <f>SUMIF('Div 9 forecast'!$C$10:$C$421,$B73,'Div 9 forecast'!$AO$10:$AO$421)</f>
        <v>0</v>
      </c>
      <c r="M73" s="401"/>
      <c r="N73" s="401">
        <v>0</v>
      </c>
      <c r="O73" s="404"/>
      <c r="P73" s="405">
        <f t="shared" si="2"/>
        <v>15797.575774101959</v>
      </c>
      <c r="T73" s="391"/>
    </row>
    <row r="74" spans="1:21" s="389" customFormat="1" ht="15.75" customHeight="1">
      <c r="A74" s="399">
        <f t="shared" si="3"/>
        <v>90</v>
      </c>
      <c r="B74" s="391">
        <v>9100</v>
      </c>
      <c r="C74" s="391" t="s">
        <v>2338</v>
      </c>
      <c r="D74" s="413"/>
      <c r="E74" s="401"/>
      <c r="F74" s="402">
        <f>SUMIF('Div 9 forecast'!$C$10:$C$421,$B74,'Div 9 forecast'!$AL$10:$AL$422)</f>
        <v>0</v>
      </c>
      <c r="G74" s="403"/>
      <c r="H74" s="402">
        <f>SUMIF('Div 9 forecast'!$C$10:$C$421,$B74,'Div 9 forecast'!$AM$10:$AM$421)</f>
        <v>0</v>
      </c>
      <c r="I74" s="404"/>
      <c r="J74" s="402">
        <f>SUMIF('Div 9 forecast'!$C$10:$C$421,$B74,'Div 9 forecast'!$AN$10:$AN$421)</f>
        <v>0</v>
      </c>
      <c r="K74" s="401"/>
      <c r="L74" s="402">
        <f>SUMIF('Div 9 forecast'!$C$10:$C$421,$B74,'Div 9 forecast'!$AO$10:$AO$421)</f>
        <v>0</v>
      </c>
      <c r="M74" s="401"/>
      <c r="N74" s="401">
        <v>0</v>
      </c>
      <c r="O74" s="404"/>
      <c r="P74" s="405">
        <f t="shared" si="2"/>
        <v>0</v>
      </c>
      <c r="T74" s="391"/>
    </row>
    <row r="75" spans="1:21" s="389" customFormat="1" ht="15.75" customHeight="1">
      <c r="A75" s="399">
        <f t="shared" si="3"/>
        <v>91</v>
      </c>
      <c r="B75" s="391">
        <v>9110</v>
      </c>
      <c r="C75" s="391" t="s">
        <v>2339</v>
      </c>
      <c r="D75" s="413"/>
      <c r="E75" s="401"/>
      <c r="F75" s="402">
        <f>SUMIF('Div 9 forecast'!$C$10:$C$421,$B75,'Div 9 forecast'!$AL$10:$AL$422)</f>
        <v>15069.121321491923</v>
      </c>
      <c r="G75" s="403"/>
      <c r="H75" s="402">
        <f>SUMIF('Div 9 forecast'!$C$10:$C$421,$B75,'Div 9 forecast'!$AM$10:$AM$421)</f>
        <v>0</v>
      </c>
      <c r="I75" s="404"/>
      <c r="J75" s="402">
        <f>SUMIF('Div 9 forecast'!$C$10:$C$421,$B75,'Div 9 forecast'!$AN$10:$AN$421)</f>
        <v>-140.32086655232092</v>
      </c>
      <c r="K75" s="401"/>
      <c r="L75" s="402">
        <f>SUMIF('Div 9 forecast'!$C$10:$C$421,$B75,'Div 9 forecast'!$AO$10:$AO$421)</f>
        <v>0</v>
      </c>
      <c r="M75" s="401"/>
      <c r="N75" s="401">
        <v>0</v>
      </c>
      <c r="O75" s="404"/>
      <c r="P75" s="405">
        <f t="shared" si="2"/>
        <v>14928.800454939601</v>
      </c>
      <c r="T75" s="391"/>
    </row>
    <row r="76" spans="1:21" s="389" customFormat="1" ht="15.75" customHeight="1">
      <c r="A76" s="399">
        <f t="shared" si="3"/>
        <v>92</v>
      </c>
      <c r="B76" s="391">
        <v>9120</v>
      </c>
      <c r="C76" s="391" t="s">
        <v>2340</v>
      </c>
      <c r="D76" s="413"/>
      <c r="E76" s="401"/>
      <c r="F76" s="402">
        <f>SUMIF('Div 9 forecast'!$C$10:$C$421,$B76,'Div 9 forecast'!$AL$10:$AL$422)</f>
        <v>0</v>
      </c>
      <c r="G76" s="403"/>
      <c r="H76" s="402">
        <f>SUMIF('Div 9 forecast'!$C$10:$C$421,$B76,'Div 9 forecast'!$AM$10:$AM$421)</f>
        <v>0</v>
      </c>
      <c r="I76" s="404"/>
      <c r="J76" s="402">
        <f>SUMIF('Div 9 forecast'!$C$10:$C$421,$B76,'Div 9 forecast'!$AN$10:$AN$421)</f>
        <v>-11337.076970530445</v>
      </c>
      <c r="K76" s="401"/>
      <c r="L76" s="402">
        <f>SUMIF('Div 9 forecast'!$C$10:$C$421,$B76,'Div 9 forecast'!$AO$10:$AO$421)</f>
        <v>0</v>
      </c>
      <c r="M76" s="401"/>
      <c r="N76" s="401">
        <v>0</v>
      </c>
      <c r="O76" s="404"/>
      <c r="P76" s="405">
        <f t="shared" si="2"/>
        <v>-11337.076970530445</v>
      </c>
      <c r="T76" s="391"/>
    </row>
    <row r="77" spans="1:21" s="389" customFormat="1" ht="15.75" customHeight="1">
      <c r="A77" s="399">
        <f t="shared" si="3"/>
        <v>93</v>
      </c>
      <c r="B77" s="391">
        <v>9130</v>
      </c>
      <c r="C77" s="391" t="s">
        <v>2341</v>
      </c>
      <c r="D77" s="413"/>
      <c r="E77" s="401"/>
      <c r="F77" s="402">
        <f>SUMIF('Div 9 forecast'!$C$10:$C$421,$B77,'Div 9 forecast'!$AL$10:$AL$422)</f>
        <v>0</v>
      </c>
      <c r="G77" s="403"/>
      <c r="H77" s="402">
        <f>SUMIF('Div 9 forecast'!$C$10:$C$421,$B77,'Div 9 forecast'!$AM$10:$AM$421)</f>
        <v>0</v>
      </c>
      <c r="I77" s="404"/>
      <c r="J77" s="402">
        <f>SUMIF('Div 9 forecast'!$C$10:$C$421,$B77,'Div 9 forecast'!$AN$10:$AN$421)</f>
        <v>-32713.520091124621</v>
      </c>
      <c r="K77" s="401"/>
      <c r="L77" s="402">
        <f>SUMIF('Div 9 forecast'!$C$10:$C$421,$B77,'Div 9 forecast'!$AO$10:$AO$421)</f>
        <v>0</v>
      </c>
      <c r="M77" s="401"/>
      <c r="N77" s="401">
        <v>0</v>
      </c>
      <c r="O77" s="404"/>
      <c r="P77" s="405">
        <f t="shared" si="2"/>
        <v>-32713.520091124621</v>
      </c>
      <c r="T77" s="391"/>
    </row>
    <row r="78" spans="1:21" s="389" customFormat="1" ht="15.75" customHeight="1">
      <c r="A78" s="399">
        <f t="shared" si="3"/>
        <v>94</v>
      </c>
      <c r="B78" s="391">
        <v>9160</v>
      </c>
      <c r="C78" s="391" t="s">
        <v>2342</v>
      </c>
      <c r="D78" s="413"/>
      <c r="E78" s="401"/>
      <c r="F78" s="402">
        <f>SUMIF('Div 9 forecast'!$C$10:$C$421,$B78,'Div 9 forecast'!$AL$10:$AL$422)</f>
        <v>0</v>
      </c>
      <c r="G78" s="403"/>
      <c r="H78" s="402">
        <f>SUMIF('Div 9 forecast'!$C$10:$C$421,$B78,'Div 9 forecast'!$AM$10:$AM$421)</f>
        <v>0</v>
      </c>
      <c r="I78" s="404"/>
      <c r="J78" s="402">
        <f>SUMIF('Div 9 forecast'!$C$10:$C$421,$B78,'Div 9 forecast'!$AN$10:$AN$421)</f>
        <v>-2600.759208658857</v>
      </c>
      <c r="K78" s="401"/>
      <c r="L78" s="402">
        <f>SUMIF('Div 9 forecast'!$C$10:$C$421,$B78,'Div 9 forecast'!$AO$10:$AO$421)</f>
        <v>0</v>
      </c>
      <c r="M78" s="401"/>
      <c r="N78" s="401">
        <v>0</v>
      </c>
      <c r="O78" s="404"/>
      <c r="P78" s="405">
        <f t="shared" si="2"/>
        <v>-2600.759208658857</v>
      </c>
      <c r="T78" s="391"/>
    </row>
    <row r="79" spans="1:21" s="389" customFormat="1" ht="15.75" customHeight="1">
      <c r="A79" s="399">
        <f t="shared" si="3"/>
        <v>95</v>
      </c>
      <c r="B79" s="391">
        <v>9200</v>
      </c>
      <c r="C79" s="391" t="s">
        <v>2343</v>
      </c>
      <c r="D79" s="413"/>
      <c r="E79" s="401"/>
      <c r="F79" s="402">
        <f>SUMIF('Div 9 forecast'!$C$10:$C$421,$B79,'Div 9 forecast'!$AL$10:$AL$422)</f>
        <v>0</v>
      </c>
      <c r="G79" s="403"/>
      <c r="H79" s="402">
        <f>SUMIF('Div 9 forecast'!$C$10:$C$421,$B79,'Div 9 forecast'!$AM$10:$AM$421)</f>
        <v>0</v>
      </c>
      <c r="I79" s="404"/>
      <c r="J79" s="402">
        <f>SUMIF('Div 9 forecast'!$C$10:$C$421,$B79,'Div 9 forecast'!$AN$10:$AN$421)</f>
        <v>0</v>
      </c>
      <c r="K79" s="401"/>
      <c r="L79" s="402">
        <f>SUMIF('Div 9 forecast'!$C$10:$C$421,$B79,'Div 9 forecast'!$AO$10:$AO$421)</f>
        <v>0</v>
      </c>
      <c r="M79" s="401"/>
      <c r="N79" s="401">
        <v>0</v>
      </c>
      <c r="O79" s="404"/>
      <c r="P79" s="405">
        <f t="shared" si="2"/>
        <v>0</v>
      </c>
      <c r="T79" s="391"/>
    </row>
    <row r="80" spans="1:21" s="389" customFormat="1" ht="15.75" customHeight="1">
      <c r="A80" s="399">
        <f t="shared" si="3"/>
        <v>96</v>
      </c>
      <c r="B80" s="391">
        <v>9210</v>
      </c>
      <c r="C80" s="391" t="s">
        <v>2344</v>
      </c>
      <c r="D80" s="413"/>
      <c r="E80" s="401"/>
      <c r="F80" s="402">
        <f>SUMIF('Div 9 forecast'!$C$10:$C$421,$B80,'Div 9 forecast'!$AL$10:$AL$422)</f>
        <v>0</v>
      </c>
      <c r="G80" s="403"/>
      <c r="H80" s="402">
        <f>SUMIF('Div 9 forecast'!$C$10:$C$421,$B80,'Div 9 forecast'!$AM$10:$AM$421)</f>
        <v>0</v>
      </c>
      <c r="I80" s="404"/>
      <c r="J80" s="402">
        <f>SUMIF('Div 9 forecast'!$C$10:$C$421,$B80,'Div 9 forecast'!$AN$10:$AN$421)</f>
        <v>19610.275226477312</v>
      </c>
      <c r="K80" s="401"/>
      <c r="L80" s="402">
        <f>SUMIF('Div 9 forecast'!$C$10:$C$421,$B80,'Div 9 forecast'!$AO$10:$AO$421)</f>
        <v>0</v>
      </c>
      <c r="M80" s="401"/>
      <c r="N80" s="401">
        <v>0</v>
      </c>
      <c r="O80" s="404"/>
      <c r="P80" s="405">
        <f t="shared" si="2"/>
        <v>19610.275226477312</v>
      </c>
      <c r="T80" s="391"/>
    </row>
    <row r="81" spans="1:20" s="389" customFormat="1" ht="15">
      <c r="A81" s="399">
        <f t="shared" si="3"/>
        <v>97</v>
      </c>
      <c r="B81" s="391">
        <v>9220</v>
      </c>
      <c r="C81" s="391" t="s">
        <v>2345</v>
      </c>
      <c r="D81" s="413"/>
      <c r="E81" s="401"/>
      <c r="F81" s="402">
        <f>SUMIF('Div 9 forecast'!$C$10:$C$421,$B81,'Div 9 forecast'!$AL$10:$AL$422)</f>
        <v>0</v>
      </c>
      <c r="G81" s="403"/>
      <c r="H81" s="402">
        <f>SUMIF('Div 9 forecast'!$C$10:$C$421,$B81,'Div 9 forecast'!$AM$10:$AM$421)</f>
        <v>0</v>
      </c>
      <c r="I81" s="404"/>
      <c r="J81" s="402">
        <f>SUMIF('Div 9 forecast'!$C$10:$C$421,$B81,'Div 9 forecast'!$AN$10:$AN$421)</f>
        <v>0</v>
      </c>
      <c r="K81" s="401"/>
      <c r="L81" s="402">
        <f>SUMIF('Div 9 forecast'!$C$10:$C$421,$B81,'Div 9 forecast'!$AO$10:$AO$421)</f>
        <v>0</v>
      </c>
      <c r="M81" s="401"/>
      <c r="N81" s="426">
        <f>'[1]C.2.2-F 09'!$P$103-'[1]C.2.2 B 09'!$P$103</f>
        <v>2397481.6352709886</v>
      </c>
      <c r="O81" s="404"/>
      <c r="P81" s="405">
        <f t="shared" si="2"/>
        <v>2397481.6352709886</v>
      </c>
      <c r="Q81" s="425" t="s">
        <v>2358</v>
      </c>
      <c r="S81" s="401"/>
      <c r="T81" s="408"/>
    </row>
    <row r="82" spans="1:20" s="389" customFormat="1" ht="15.75" customHeight="1">
      <c r="A82" s="399">
        <f t="shared" si="3"/>
        <v>98</v>
      </c>
      <c r="B82" s="391">
        <v>9230</v>
      </c>
      <c r="C82" s="391" t="s">
        <v>2346</v>
      </c>
      <c r="D82" s="413"/>
      <c r="E82" s="401"/>
      <c r="F82" s="402">
        <f>SUMIF('Div 9 forecast'!$C$10:$C$421,$B82,'Div 9 forecast'!$AL$10:$AL$422)</f>
        <v>0</v>
      </c>
      <c r="G82" s="403"/>
      <c r="H82" s="402">
        <f>SUMIF('Div 9 forecast'!$C$10:$C$421,$B82,'Div 9 forecast'!$AM$10:$AM$421)</f>
        <v>0</v>
      </c>
      <c r="I82" s="404"/>
      <c r="J82" s="402">
        <f>SUMIF('Div 9 forecast'!$C$10:$C$421,$B82,'Div 9 forecast'!$AN$10:$AN$421)</f>
        <v>-26916.277837398025</v>
      </c>
      <c r="K82" s="401"/>
      <c r="L82" s="402">
        <f>SUMIF('Div 9 forecast'!$C$10:$C$421,$B82,'Div 9 forecast'!$AO$10:$AO$421)</f>
        <v>0</v>
      </c>
      <c r="M82" s="401"/>
      <c r="N82" s="401">
        <v>0</v>
      </c>
      <c r="O82" s="404"/>
      <c r="P82" s="405">
        <f t="shared" si="2"/>
        <v>-26916.277837398025</v>
      </c>
      <c r="T82" s="391"/>
    </row>
    <row r="83" spans="1:20" s="389" customFormat="1" ht="15.75" customHeight="1">
      <c r="A83" s="399">
        <f t="shared" si="3"/>
        <v>99</v>
      </c>
      <c r="B83" s="391">
        <v>9240</v>
      </c>
      <c r="C83" s="391" t="s">
        <v>2347</v>
      </c>
      <c r="D83" s="413"/>
      <c r="E83" s="401"/>
      <c r="F83" s="402">
        <f>SUMIF('Div 9 forecast'!$C$10:$C$421,$B83,'Div 9 forecast'!$AL$10:$AL$422)</f>
        <v>0</v>
      </c>
      <c r="G83" s="403"/>
      <c r="H83" s="402">
        <f>SUMIF('Div 9 forecast'!$C$10:$C$421,$B83,'Div 9 forecast'!$AM$10:$AM$421)</f>
        <v>0</v>
      </c>
      <c r="I83" s="404"/>
      <c r="J83" s="402">
        <f>SUMIF('Div 9 forecast'!$C$10:$C$421,$B83,'Div 9 forecast'!$AN$10:$AN$421)</f>
        <v>-5555.393706311821</v>
      </c>
      <c r="K83" s="401"/>
      <c r="L83" s="402">
        <f>SUMIF('Div 9 forecast'!$C$10:$C$421,$B83,'Div 9 forecast'!$AO$10:$AO$421)</f>
        <v>0</v>
      </c>
      <c r="M83" s="401"/>
      <c r="N83" s="401">
        <v>0</v>
      </c>
      <c r="O83" s="404"/>
      <c r="P83" s="405">
        <f t="shared" si="2"/>
        <v>-5555.393706311821</v>
      </c>
      <c r="T83" s="391"/>
    </row>
    <row r="84" spans="1:20" s="389" customFormat="1" ht="15.75" customHeight="1">
      <c r="A84" s="399">
        <f t="shared" si="3"/>
        <v>100</v>
      </c>
      <c r="B84" s="391">
        <v>9250</v>
      </c>
      <c r="C84" s="391" t="s">
        <v>2348</v>
      </c>
      <c r="D84" s="413"/>
      <c r="E84" s="401"/>
      <c r="F84" s="402">
        <f>SUMIF('Div 9 forecast'!$C$10:$C$421,$B84,'Div 9 forecast'!$AL$10:$AL$422)</f>
        <v>0</v>
      </c>
      <c r="G84" s="403"/>
      <c r="H84" s="402">
        <f>SUMIF('Div 9 forecast'!$C$10:$C$421,$B84,'Div 9 forecast'!$AM$10:$AM$421)</f>
        <v>0</v>
      </c>
      <c r="I84" s="404"/>
      <c r="J84" s="402">
        <f>SUMIF('Div 9 forecast'!$C$10:$C$421,$B84,'Div 9 forecast'!$AN$10:$AN$421)</f>
        <v>-34779.846608642794</v>
      </c>
      <c r="K84" s="401"/>
      <c r="L84" s="402">
        <f>SUMIF('Div 9 forecast'!$C$10:$C$421,$B84,'Div 9 forecast'!$AO$10:$AO$421)</f>
        <v>0</v>
      </c>
      <c r="M84" s="401"/>
      <c r="N84" s="401">
        <v>0</v>
      </c>
      <c r="O84" s="404"/>
      <c r="P84" s="405">
        <f t="shared" si="2"/>
        <v>-34779.846608642794</v>
      </c>
      <c r="T84" s="391"/>
    </row>
    <row r="85" spans="1:20" s="389" customFormat="1" ht="15.75" customHeight="1">
      <c r="A85" s="399">
        <f t="shared" si="3"/>
        <v>101</v>
      </c>
      <c r="B85" s="391">
        <v>9260</v>
      </c>
      <c r="C85" s="391" t="s">
        <v>2349</v>
      </c>
      <c r="D85" s="413"/>
      <c r="E85" s="401"/>
      <c r="F85" s="402">
        <f>SUMIF('Div 9 forecast'!$C$10:$C$421,$B85,'Div 9 forecast'!$AL$10:$AL$422)</f>
        <v>106721.56841205145</v>
      </c>
      <c r="G85" s="403"/>
      <c r="H85" s="402">
        <f>SUMIF('Div 9 forecast'!$C$10:$C$421,$B85,'Div 9 forecast'!$AM$10:$AM$421)</f>
        <v>0</v>
      </c>
      <c r="I85" s="404"/>
      <c r="J85" s="402">
        <f>SUMIF('Div 9 forecast'!$C$10:$C$421,$B85,'Div 9 forecast'!$AN$10:$AN$421)</f>
        <v>-1021.6545980015317</v>
      </c>
      <c r="K85" s="401"/>
      <c r="L85" s="402">
        <f>SUMIF('Div 9 forecast'!$C$10:$C$421,$B85,'Div 9 forecast'!$AO$10:$AO$421)</f>
        <v>0</v>
      </c>
      <c r="M85" s="401"/>
      <c r="N85" s="401">
        <v>0</v>
      </c>
      <c r="O85" s="404"/>
      <c r="P85" s="405">
        <f t="shared" si="2"/>
        <v>105699.91381404991</v>
      </c>
      <c r="T85" s="391"/>
    </row>
    <row r="86" spans="1:20" s="389" customFormat="1" ht="15.75" customHeight="1">
      <c r="A86" s="399">
        <f t="shared" si="3"/>
        <v>102</v>
      </c>
      <c r="B86" s="391">
        <v>9270</v>
      </c>
      <c r="C86" s="391" t="s">
        <v>2350</v>
      </c>
      <c r="D86" s="413"/>
      <c r="E86" s="401"/>
      <c r="F86" s="402">
        <f>SUMIF('Div 9 forecast'!$C$10:$C$421,$B86,'Div 9 forecast'!$AL$10:$AL$422)</f>
        <v>0</v>
      </c>
      <c r="G86" s="403"/>
      <c r="H86" s="402">
        <f>SUMIF('Div 9 forecast'!$C$10:$C$421,$B86,'Div 9 forecast'!$AM$10:$AM$421)</f>
        <v>0</v>
      </c>
      <c r="I86" s="404"/>
      <c r="J86" s="402">
        <f>SUMIF('Div 9 forecast'!$C$10:$C$421,$B86,'Div 9 forecast'!$AN$10:$AN$421)</f>
        <v>161.10261913831621</v>
      </c>
      <c r="K86" s="401"/>
      <c r="L86" s="402">
        <f>SUMIF('Div 9 forecast'!$C$10:$C$421,$B86,'Div 9 forecast'!$AO$10:$AO$421)</f>
        <v>0</v>
      </c>
      <c r="M86" s="401"/>
      <c r="N86" s="401">
        <v>0</v>
      </c>
      <c r="O86" s="404"/>
      <c r="P86" s="405">
        <f t="shared" si="2"/>
        <v>161.10261913831621</v>
      </c>
      <c r="T86" s="391"/>
    </row>
    <row r="87" spans="1:20" s="389" customFormat="1" ht="15.75" customHeight="1">
      <c r="A87" s="399">
        <f t="shared" si="3"/>
        <v>103</v>
      </c>
      <c r="B87" s="391">
        <v>9280</v>
      </c>
      <c r="C87" s="391" t="s">
        <v>2351</v>
      </c>
      <c r="D87" s="413"/>
      <c r="E87" s="401"/>
      <c r="F87" s="402">
        <f>SUMIF('Div 9 forecast'!$C$10:$C$421,$B87,'Div 9 forecast'!$AL$10:$AL$422)</f>
        <v>0</v>
      </c>
      <c r="G87" s="403"/>
      <c r="H87" s="402">
        <f>SUMIF('Div 9 forecast'!$C$10:$C$421,$B87,'Div 9 forecast'!$AM$10:$AM$421)</f>
        <v>0</v>
      </c>
      <c r="I87" s="404"/>
      <c r="J87" s="402">
        <f>SUMIF('Div 9 forecast'!$C$10:$C$421,$B87,'Div 9 forecast'!$AN$10:$AN$421)</f>
        <v>59074.328949058356</v>
      </c>
      <c r="K87" s="401"/>
      <c r="L87" s="402">
        <f>SUMIF('Div 9 forecast'!$C$10:$C$421,$B87,'Div 9 forecast'!$AO$10:$AO$421)</f>
        <v>0</v>
      </c>
      <c r="M87" s="401"/>
      <c r="N87" s="401">
        <v>0</v>
      </c>
      <c r="O87" s="404"/>
      <c r="P87" s="405">
        <f t="shared" si="2"/>
        <v>59074.328949058356</v>
      </c>
      <c r="T87" s="391"/>
    </row>
    <row r="88" spans="1:20" s="389" customFormat="1" ht="15.75" customHeight="1">
      <c r="A88" s="399">
        <f t="shared" si="3"/>
        <v>104</v>
      </c>
      <c r="B88" s="391">
        <v>9290</v>
      </c>
      <c r="C88" s="391" t="s">
        <v>2352</v>
      </c>
      <c r="D88" s="414"/>
      <c r="E88" s="401"/>
      <c r="F88" s="402">
        <f>SUMIF('Div 9 forecast'!$C$10:$C$421,$B88,'Div 9 forecast'!$AL$10:$AL$422)</f>
        <v>0</v>
      </c>
      <c r="G88" s="403"/>
      <c r="H88" s="402">
        <f>SUMIF('Div 9 forecast'!$C$10:$C$421,$B88,'Div 9 forecast'!$AM$10:$AM$421)</f>
        <v>0</v>
      </c>
      <c r="I88" s="404"/>
      <c r="J88" s="402">
        <f>SUMIF('Div 9 forecast'!$C$10:$C$421,$B88,'Div 9 forecast'!$AN$10:$AN$421)</f>
        <v>0</v>
      </c>
      <c r="K88" s="401"/>
      <c r="L88" s="402">
        <f>SUMIF('Div 9 forecast'!$C$10:$C$421,$B88,'Div 9 forecast'!$AO$10:$AO$421)</f>
        <v>0</v>
      </c>
      <c r="M88" s="401"/>
      <c r="N88" s="401">
        <v>0</v>
      </c>
      <c r="O88" s="404"/>
      <c r="P88" s="405">
        <f t="shared" si="2"/>
        <v>0</v>
      </c>
      <c r="T88" s="391"/>
    </row>
    <row r="89" spans="1:20" s="389" customFormat="1" ht="15.75" customHeight="1">
      <c r="A89" s="399">
        <f t="shared" si="3"/>
        <v>105</v>
      </c>
      <c r="B89" s="391">
        <v>9301</v>
      </c>
      <c r="C89" s="391" t="s">
        <v>2353</v>
      </c>
      <c r="D89" s="418"/>
      <c r="E89" s="401"/>
      <c r="F89" s="402">
        <f>SUMIF('Div 9 forecast'!$C$10:$C$421,$B89,'Div 9 forecast'!$AL$10:$AL$422)</f>
        <v>0</v>
      </c>
      <c r="G89" s="403"/>
      <c r="H89" s="402">
        <f>SUMIF('Div 9 forecast'!$C$10:$C$421,$B89,'Div 9 forecast'!$AM$10:$AM$421)</f>
        <v>0</v>
      </c>
      <c r="I89" s="404"/>
      <c r="J89" s="402">
        <f>SUMIF('Div 9 forecast'!$C$10:$C$421,$B89,'Div 9 forecast'!$AN$10:$AN$421)</f>
        <v>0</v>
      </c>
      <c r="K89" s="401"/>
      <c r="L89" s="402">
        <f>SUMIF('Div 9 forecast'!$C$10:$C$421,$B89,'Div 9 forecast'!$AO$10:$AO$421)</f>
        <v>0</v>
      </c>
      <c r="M89" s="401"/>
      <c r="N89" s="401">
        <v>0</v>
      </c>
      <c r="O89" s="404"/>
      <c r="P89" s="405">
        <f t="shared" si="2"/>
        <v>0</v>
      </c>
      <c r="T89" s="391"/>
    </row>
    <row r="90" spans="1:20" s="389" customFormat="1" ht="15.75" customHeight="1">
      <c r="A90" s="399">
        <f t="shared" si="3"/>
        <v>106</v>
      </c>
      <c r="B90" s="391">
        <v>9302</v>
      </c>
      <c r="C90" s="391" t="s">
        <v>2354</v>
      </c>
      <c r="D90" s="419"/>
      <c r="E90" s="401"/>
      <c r="F90" s="402">
        <f>SUMIF('Div 9 forecast'!$C$10:$C$421,$B90,'Div 9 forecast'!$AL$10:$AL$422)</f>
        <v>0</v>
      </c>
      <c r="G90" s="403"/>
      <c r="H90" s="402">
        <f>SUMIF('Div 9 forecast'!$C$10:$C$421,$B90,'Div 9 forecast'!$AM$10:$AM$421)</f>
        <v>0</v>
      </c>
      <c r="I90" s="404"/>
      <c r="J90" s="402">
        <f>SUMIF('Div 9 forecast'!$C$10:$C$421,$B90,'Div 9 forecast'!$AN$10:$AN$421)</f>
        <v>-867.62370097793155</v>
      </c>
      <c r="K90" s="401"/>
      <c r="L90" s="402">
        <f>SUMIF('Div 9 forecast'!$C$10:$C$421,$B90,'Div 9 forecast'!$AO$10:$AO$421)</f>
        <v>0</v>
      </c>
      <c r="M90" s="401"/>
      <c r="N90" s="401">
        <v>0</v>
      </c>
      <c r="O90" s="404"/>
      <c r="P90" s="405">
        <f t="shared" si="2"/>
        <v>-867.62370097793155</v>
      </c>
      <c r="T90" s="391"/>
    </row>
    <row r="91" spans="1:20" s="389" customFormat="1" ht="15.75" customHeight="1">
      <c r="A91" s="399">
        <f t="shared" si="3"/>
        <v>107</v>
      </c>
      <c r="B91" s="391">
        <v>9310</v>
      </c>
      <c r="C91" s="391" t="s">
        <v>2355</v>
      </c>
      <c r="D91" s="419"/>
      <c r="E91" s="401"/>
      <c r="F91" s="402">
        <f>SUMIF('Div 9 forecast'!$C$10:$C$421,$B91,'Div 9 forecast'!$AL$10:$AL$422)</f>
        <v>0</v>
      </c>
      <c r="G91" s="403"/>
      <c r="H91" s="402">
        <f>SUMIF('Div 9 forecast'!$C$10:$C$421,$B91,'Div 9 forecast'!$AM$10:$AM$421)</f>
        <v>0</v>
      </c>
      <c r="I91" s="404"/>
      <c r="J91" s="402">
        <f>SUMIF('Div 9 forecast'!$C$10:$C$421,$B91,'Div 9 forecast'!$AN$10:$AN$421)</f>
        <v>0</v>
      </c>
      <c r="K91" s="401"/>
      <c r="L91" s="402">
        <f>SUMIF('Div 9 forecast'!$C$10:$C$421,$B91,'Div 9 forecast'!$AO$10:$AO$421)</f>
        <v>0</v>
      </c>
      <c r="M91" s="401"/>
      <c r="N91" s="401"/>
      <c r="O91" s="404"/>
      <c r="P91" s="405">
        <f t="shared" si="2"/>
        <v>0</v>
      </c>
      <c r="T91" s="391"/>
    </row>
    <row r="92" spans="1:20" s="389" customFormat="1" ht="15.75" customHeight="1">
      <c r="A92" s="399">
        <f t="shared" si="3"/>
        <v>108</v>
      </c>
      <c r="B92" s="391">
        <v>9320</v>
      </c>
      <c r="C92" s="391" t="s">
        <v>2356</v>
      </c>
      <c r="D92" s="420"/>
      <c r="E92" s="401"/>
      <c r="F92" s="402">
        <f>SUMIF('Div 9 forecast'!$C$10:$C$421,$B92,'Div 9 forecast'!$AL$10:$AL$422)</f>
        <v>0</v>
      </c>
      <c r="G92" s="403"/>
      <c r="H92" s="402">
        <f>SUMIF('Div 9 forecast'!$C$10:$C$421,$B92,'Div 9 forecast'!$AM$10:$AM$421)</f>
        <v>0</v>
      </c>
      <c r="I92" s="404"/>
      <c r="J92" s="402">
        <f>SUMIF('Div 9 forecast'!$C$10:$C$421,$B92,'Div 9 forecast'!$AN$10:$AN$421)</f>
        <v>0</v>
      </c>
      <c r="K92" s="401"/>
      <c r="L92" s="409">
        <f>SUMIF('Div 9 forecast'!$C$10:$C$421,$B92,'Div 9 forecast'!$AO$10:$AO$421)</f>
        <v>0</v>
      </c>
      <c r="M92" s="401"/>
      <c r="N92" s="410">
        <v>0</v>
      </c>
      <c r="O92" s="401"/>
      <c r="P92" s="411">
        <f t="shared" si="2"/>
        <v>0</v>
      </c>
      <c r="T92" s="391"/>
    </row>
    <row r="93" spans="1:20" s="389" customFormat="1" ht="15.75" customHeight="1">
      <c r="A93" s="387"/>
      <c r="D93" s="415"/>
      <c r="F93" s="412"/>
      <c r="H93" s="412"/>
      <c r="J93" s="412"/>
    </row>
    <row r="94" spans="1:20" s="389" customFormat="1" ht="15.75" customHeight="1">
      <c r="A94" s="399">
        <f>A92+1</f>
        <v>109</v>
      </c>
      <c r="B94" s="388" t="s">
        <v>1333</v>
      </c>
      <c r="D94" s="421"/>
      <c r="F94" s="422">
        <f>SUM(F8:F53)+SUM(F59:F92)</f>
        <v>937190.38196676061</v>
      </c>
      <c r="G94" s="423"/>
      <c r="H94" s="422">
        <f>SUM(H8:H53)+SUM(H59:H92)</f>
        <v>37136.03612975889</v>
      </c>
      <c r="I94" s="423"/>
      <c r="J94" s="422">
        <f>SUM(J8:J53)+SUM(J59:J92)</f>
        <v>-1124892.2312718797</v>
      </c>
      <c r="K94" s="423"/>
      <c r="L94" s="422">
        <f>SUM(L8:L53)+SUM(L59:L92)</f>
        <v>-872076.19214684772</v>
      </c>
      <c r="M94" s="423"/>
      <c r="N94" s="422">
        <f>SUM(N8:N53)+SUM(N59:N92)</f>
        <v>2397481.6352709886</v>
      </c>
      <c r="O94" s="423"/>
      <c r="P94" s="422">
        <f>SUM(P8:P53)+SUM(P59:P92)</f>
        <v>1374839.6299487806</v>
      </c>
    </row>
    <row r="95" spans="1:20">
      <c r="C95" s="370" t="s">
        <v>2357</v>
      </c>
      <c r="F95" s="262">
        <f>+F94-[1]D.1!$F$134</f>
        <v>0</v>
      </c>
      <c r="H95" s="262">
        <f>+H94-[1]D.1!$H$134</f>
        <v>0</v>
      </c>
      <c r="J95" s="262">
        <f>+J94-[1]D.1!$J$134</f>
        <v>0</v>
      </c>
      <c r="L95" s="262">
        <f>+L94-[1]D.1!$L$134</f>
        <v>0</v>
      </c>
      <c r="N95" s="262">
        <f>+N94-[1]D.1!$N$134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1513A-11F6-4038-954C-CFBD98FC2E39}">
  <dimension ref="A1:Q9"/>
  <sheetViews>
    <sheetView workbookViewId="0">
      <selection activeCell="A14" sqref="A14"/>
    </sheetView>
  </sheetViews>
  <sheetFormatPr defaultRowHeight="12.75"/>
  <cols>
    <col min="1" max="1" width="14.85546875" bestFit="1" customWidth="1"/>
    <col min="2" max="2" width="27.42578125" bestFit="1" customWidth="1"/>
    <col min="3" max="14" width="10.85546875" customWidth="1"/>
    <col min="15" max="15" width="10.28515625" style="2" bestFit="1" customWidth="1"/>
    <col min="17" max="17" width="12" bestFit="1" customWidth="1"/>
  </cols>
  <sheetData>
    <row r="1" spans="1:17">
      <c r="A1" t="s">
        <v>2257</v>
      </c>
      <c r="C1" s="458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60"/>
    </row>
    <row r="2" spans="1:17">
      <c r="C2" s="71" t="s">
        <v>1341</v>
      </c>
      <c r="D2" s="155"/>
      <c r="E2" s="155"/>
      <c r="F2" s="155"/>
      <c r="G2" s="155"/>
      <c r="H2" s="155"/>
      <c r="I2" s="381"/>
      <c r="J2" s="154"/>
      <c r="K2" s="154"/>
      <c r="L2" s="154"/>
      <c r="M2" s="154"/>
      <c r="N2" s="154"/>
    </row>
    <row r="3" spans="1:17">
      <c r="C3" s="160">
        <v>2024</v>
      </c>
      <c r="D3" s="160">
        <v>2024</v>
      </c>
      <c r="E3" s="160">
        <v>2024</v>
      </c>
      <c r="F3" s="160">
        <v>2024</v>
      </c>
      <c r="G3" s="160">
        <v>2024</v>
      </c>
      <c r="H3" s="160">
        <v>2024</v>
      </c>
      <c r="K3" s="160"/>
      <c r="L3" s="160"/>
      <c r="M3" s="160"/>
      <c r="N3" s="160"/>
    </row>
    <row r="4" spans="1:17">
      <c r="C4" s="165" t="s">
        <v>470</v>
      </c>
      <c r="D4" s="165" t="s">
        <v>471</v>
      </c>
      <c r="E4" s="165" t="s">
        <v>472</v>
      </c>
      <c r="F4" s="165" t="s">
        <v>473</v>
      </c>
      <c r="G4" s="165" t="s">
        <v>474</v>
      </c>
      <c r="H4" s="165" t="s">
        <v>475</v>
      </c>
      <c r="I4" s="272" t="s">
        <v>1333</v>
      </c>
      <c r="J4" s="382" t="s">
        <v>2261</v>
      </c>
      <c r="K4" s="166" t="s">
        <v>1400</v>
      </c>
      <c r="M4" s="165"/>
      <c r="N4" s="165"/>
      <c r="P4" s="166"/>
    </row>
    <row r="5" spans="1:17">
      <c r="A5" s="379" t="s">
        <v>1657</v>
      </c>
      <c r="B5" t="s">
        <v>2258</v>
      </c>
      <c r="C5" s="3">
        <f>SUM('Div 2 forecast'!F44,'Div 2 forecast'!F46,'Div 2 forecast'!F66,'Div 2 forecast'!F72:F74)</f>
        <v>69812.739999999991</v>
      </c>
      <c r="D5" s="3">
        <f>SUM('Div 2 forecast'!G44,'Div 2 forecast'!G46,'Div 2 forecast'!G66,'Div 2 forecast'!G72:G74)</f>
        <v>75368.849999999977</v>
      </c>
      <c r="E5" s="3">
        <f>SUM('Div 2 forecast'!H44,'Div 2 forecast'!H46,'Div 2 forecast'!H66,'Div 2 forecast'!H72:H74)</f>
        <v>75799.86</v>
      </c>
      <c r="F5" s="3">
        <f>SUM('Div 2 forecast'!I44,'Div 2 forecast'!I46,'Div 2 forecast'!I66,'Div 2 forecast'!I72:I74)</f>
        <v>73392.92</v>
      </c>
      <c r="G5" s="3">
        <f>SUM('Div 2 forecast'!J44,'Div 2 forecast'!J46,'Div 2 forecast'!J66,'Div 2 forecast'!J72:J74)</f>
        <v>71924.049999999974</v>
      </c>
      <c r="H5" s="3">
        <f>SUM('Div 2 forecast'!K44,'Div 2 forecast'!K46,'Div 2 forecast'!K66,'Div 2 forecast'!K72:K74)</f>
        <v>80420.439999999988</v>
      </c>
      <c r="I5" s="383">
        <f>SUM(C5:H5)</f>
        <v>446718.85999999993</v>
      </c>
      <c r="J5" s="3">
        <f>+I5*2</f>
        <v>893437.71999999986</v>
      </c>
      <c r="K5" s="280">
        <f>+[1]F.11!E14</f>
        <v>4.5622610000000001E-2</v>
      </c>
      <c r="L5" s="3">
        <f>+J5*K5</f>
        <v>40760.960658849195</v>
      </c>
      <c r="M5" s="3"/>
      <c r="N5" s="3"/>
      <c r="P5" s="280"/>
      <c r="Q5" s="3"/>
    </row>
    <row r="6" spans="1:17">
      <c r="A6" s="379" t="s">
        <v>1658</v>
      </c>
      <c r="B6" t="s">
        <v>2258</v>
      </c>
      <c r="C6" s="3">
        <f>SUM('Div 12 forecast'!F29,'Div 12 forecast'!F38:F39)</f>
        <v>39500.160000000003</v>
      </c>
      <c r="D6" s="3">
        <f>SUM('Div 12 forecast'!G29,'Div 12 forecast'!G38:G39)</f>
        <v>32668.45</v>
      </c>
      <c r="E6" s="3">
        <f>SUM('Div 12 forecast'!H29,'Div 12 forecast'!H38:H39)</f>
        <v>32976.910000000003</v>
      </c>
      <c r="F6" s="3">
        <f>SUM('Div 12 forecast'!I29,'Div 12 forecast'!I38:I39)</f>
        <v>34803.93</v>
      </c>
      <c r="G6" s="3">
        <f>SUM('Div 12 forecast'!J29,'Div 12 forecast'!J38:J39)</f>
        <v>35677.619999999995</v>
      </c>
      <c r="H6" s="3">
        <f>SUM('Div 12 forecast'!K29,'Div 12 forecast'!K38:K39)</f>
        <v>29614.560000000001</v>
      </c>
      <c r="I6" s="383">
        <f t="shared" ref="I6:I8" si="0">SUM(C6:H6)</f>
        <v>205241.63</v>
      </c>
      <c r="J6" s="3">
        <f t="shared" ref="J6:J8" si="1">+I6*2</f>
        <v>410483.26</v>
      </c>
      <c r="K6" s="280">
        <f>+[1]F.11!E15</f>
        <v>5.3911399999999998E-2</v>
      </c>
      <c r="L6" s="3">
        <f t="shared" ref="L6:L8" si="2">+J6*K6</f>
        <v>22129.727223163998</v>
      </c>
      <c r="M6" s="3"/>
      <c r="N6" s="3"/>
      <c r="P6" s="280"/>
      <c r="Q6" s="3"/>
    </row>
    <row r="7" spans="1:17">
      <c r="A7" s="379" t="s">
        <v>2259</v>
      </c>
      <c r="B7" t="s">
        <v>2258</v>
      </c>
      <c r="C7" s="3">
        <f>SUM('Div 9 forecast'!F68,'Div 9 forecast'!F80,'Div 9 forecast'!F85:F86)</f>
        <v>8010.2</v>
      </c>
      <c r="D7" s="3">
        <f>SUM('Div 9 forecast'!G68,'Div 9 forecast'!G80,'Div 9 forecast'!G85:G86)</f>
        <v>6732.2599999999984</v>
      </c>
      <c r="E7" s="3">
        <f>SUM('Div 9 forecast'!H68,'Div 9 forecast'!H80,'Div 9 forecast'!H85:H86)</f>
        <v>6454.9900000000007</v>
      </c>
      <c r="F7" s="3">
        <f>SUM('Div 9 forecast'!I68,'Div 9 forecast'!I80,'Div 9 forecast'!I85:I86)</f>
        <v>6259.37</v>
      </c>
      <c r="G7" s="3">
        <f>SUM('Div 9 forecast'!J68,'Div 9 forecast'!J80,'Div 9 forecast'!J85:J86)</f>
        <v>6599.0099999999966</v>
      </c>
      <c r="H7" s="3">
        <f>SUM('Div 9 forecast'!K68,'Div 9 forecast'!K80,'Div 9 forecast'!K85:K86)</f>
        <v>6395.8599999999988</v>
      </c>
      <c r="I7" s="383">
        <f t="shared" si="0"/>
        <v>40451.689999999995</v>
      </c>
      <c r="J7" s="3">
        <f t="shared" si="1"/>
        <v>80903.37999999999</v>
      </c>
      <c r="K7" s="280">
        <f>+[1]F.11!E16</f>
        <v>1</v>
      </c>
      <c r="L7" s="3">
        <f t="shared" si="2"/>
        <v>80903.37999999999</v>
      </c>
      <c r="M7" s="3"/>
      <c r="N7" s="3"/>
      <c r="P7" s="280"/>
      <c r="Q7" s="3"/>
    </row>
    <row r="8" spans="1:17">
      <c r="A8" s="379" t="s">
        <v>2260</v>
      </c>
      <c r="B8" t="s">
        <v>2258</v>
      </c>
      <c r="C8" s="3">
        <f>SUM('Div 91 forecast'!F43,'Div 91 forecast'!F45,'Div 91 forecast'!F63:F65)</f>
        <v>4998.1000000000004</v>
      </c>
      <c r="D8" s="3">
        <f>SUM('Div 91 forecast'!G43,'Div 91 forecast'!G45,'Div 91 forecast'!G63:G65)</f>
        <v>5357.1299999999992</v>
      </c>
      <c r="E8" s="3">
        <f>SUM('Div 91 forecast'!H43,'Div 91 forecast'!H45,'Div 91 forecast'!H63:H65)</f>
        <v>6201.9</v>
      </c>
      <c r="F8" s="3">
        <f>SUM('Div 91 forecast'!I43,'Div 91 forecast'!I45,'Div 91 forecast'!I63:I65)</f>
        <v>4786.0800000000008</v>
      </c>
      <c r="G8" s="3">
        <f>SUM('Div 91 forecast'!J43,'Div 91 forecast'!J45,'Div 91 forecast'!J63:J65)</f>
        <v>4812.409999999998</v>
      </c>
      <c r="H8" s="3">
        <f>SUM('Div 91 forecast'!K43,'Div 91 forecast'!K45,'Div 91 forecast'!K63:K65)</f>
        <v>5237.82</v>
      </c>
      <c r="I8" s="383">
        <f t="shared" si="0"/>
        <v>31393.439999999995</v>
      </c>
      <c r="J8" s="3">
        <f t="shared" si="1"/>
        <v>62786.87999999999</v>
      </c>
      <c r="K8" s="280">
        <f>+[1]F.11!E17</f>
        <v>0.49969999999999998</v>
      </c>
      <c r="L8" s="3">
        <f t="shared" si="2"/>
        <v>31374.603935999992</v>
      </c>
      <c r="M8" s="3"/>
      <c r="N8" s="3"/>
      <c r="P8" s="280"/>
      <c r="Q8" s="3"/>
    </row>
    <row r="9" spans="1:17">
      <c r="I9" s="383"/>
      <c r="J9" s="380">
        <f>SUM(J5:J8)</f>
        <v>1447611.2399999998</v>
      </c>
      <c r="L9" s="380">
        <f>SUM(L5:L8)</f>
        <v>175168.67181801319</v>
      </c>
      <c r="Q9" s="380"/>
    </row>
  </sheetData>
  <mergeCells count="1">
    <mergeCell ref="C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9CDBA-95A4-4BAD-BBAA-F363223B5258}">
  <dimension ref="A2:BL580"/>
  <sheetViews>
    <sheetView zoomScaleNormal="100" workbookViewId="0">
      <pane xSplit="1" ySplit="9" topLeftCell="B299" activePane="bottomRight" state="frozen"/>
      <selection activeCell="E39" sqref="E39"/>
      <selection pane="topRight" activeCell="E39" sqref="E39"/>
      <selection pane="bottomLeft" activeCell="E39" sqref="E39"/>
      <selection pane="bottomRight" activeCell="M322" sqref="M322"/>
    </sheetView>
  </sheetViews>
  <sheetFormatPr defaultColWidth="9.140625" defaultRowHeight="12.75"/>
  <cols>
    <col min="1" max="1" width="75.5703125" style="149" customWidth="1"/>
    <col min="2" max="2" width="13.140625" style="149" customWidth="1"/>
    <col min="3" max="3" width="7" style="149" bestFit="1" customWidth="1"/>
    <col min="4" max="4" width="13" style="150" customWidth="1"/>
    <col min="5" max="5" width="14.28515625" style="150" customWidth="1"/>
    <col min="6" max="6" width="13" style="149" bestFit="1" customWidth="1"/>
    <col min="7" max="10" width="12.28515625" style="149" bestFit="1" customWidth="1"/>
    <col min="11" max="11" width="12" style="149" bestFit="1" customWidth="1"/>
    <col min="12" max="12" width="12.7109375" style="149" customWidth="1"/>
    <col min="13" max="13" width="12.7109375" style="149" bestFit="1" customWidth="1"/>
    <col min="14" max="14" width="13.7109375" style="149" customWidth="1"/>
    <col min="15" max="15" width="13" style="149" bestFit="1" customWidth="1"/>
    <col min="16" max="21" width="13.42578125" style="149" customWidth="1"/>
    <col min="22" max="22" width="13.42578125" style="150" customWidth="1"/>
    <col min="23" max="23" width="15.28515625" style="149" customWidth="1"/>
    <col min="24" max="24" width="13.85546875" style="149" customWidth="1"/>
    <col min="25" max="25" width="13.28515625" style="149" customWidth="1"/>
    <col min="26" max="26" width="14" style="149" customWidth="1"/>
    <col min="27" max="30" width="14.42578125" style="149" customWidth="1"/>
    <col min="31" max="31" width="13.5703125" style="149" customWidth="1"/>
    <col min="32" max="32" width="13.85546875" style="149" customWidth="1"/>
    <col min="33" max="33" width="7.5703125" style="149" customWidth="1"/>
    <col min="34" max="35" width="14.140625" style="149" customWidth="1"/>
    <col min="36" max="36" width="11.42578125" style="149" bestFit="1" customWidth="1"/>
    <col min="37" max="37" width="13.5703125" style="149" customWidth="1"/>
    <col min="38" max="38" width="13" style="149" customWidth="1"/>
    <col min="39" max="40" width="9.140625" style="149"/>
    <col min="41" max="41" width="11.42578125" style="149" bestFit="1" customWidth="1"/>
    <col min="42" max="16384" width="9.140625" style="149"/>
  </cols>
  <sheetData>
    <row r="2" spans="1:38">
      <c r="D2" s="135" t="s">
        <v>1586</v>
      </c>
      <c r="R2" s="151"/>
      <c r="S2" s="151"/>
      <c r="T2" s="151"/>
      <c r="U2" s="151"/>
      <c r="V2" s="151"/>
      <c r="W2" s="151"/>
      <c r="X2" s="151"/>
      <c r="Y2" s="151"/>
      <c r="Z2" s="151"/>
      <c r="AA2" s="151">
        <f>+Escalation!C6</f>
        <v>3.5000000000000003E-2</v>
      </c>
      <c r="AB2" s="151">
        <f t="shared" ref="AB2:AF3" si="0">AA2</f>
        <v>3.5000000000000003E-2</v>
      </c>
      <c r="AC2" s="151">
        <f t="shared" si="0"/>
        <v>3.5000000000000003E-2</v>
      </c>
      <c r="AD2" s="151">
        <f t="shared" si="0"/>
        <v>3.5000000000000003E-2</v>
      </c>
      <c r="AE2" s="151">
        <f t="shared" si="0"/>
        <v>3.5000000000000003E-2</v>
      </c>
      <c r="AF2" s="151">
        <f t="shared" si="0"/>
        <v>3.5000000000000003E-2</v>
      </c>
      <c r="AK2" s="461" t="s">
        <v>1587</v>
      </c>
      <c r="AL2" s="461"/>
    </row>
    <row r="3" spans="1:38">
      <c r="A3" s="152"/>
      <c r="B3" s="153" t="s">
        <v>1588</v>
      </c>
      <c r="C3" s="152"/>
      <c r="D3" s="135" t="s">
        <v>1589</v>
      </c>
      <c r="E3" s="68"/>
      <c r="F3" s="68">
        <f>(F76-F46-F47-F48-F51-F54-F56-F58-F61-F64-F70-F73)/F42</f>
        <v>0.26269497384709528</v>
      </c>
      <c r="G3" s="68">
        <f>(G76-G46-G47-G48-G51-G54-G56-G58-G61-G64-G70-G73)/G42</f>
        <v>0.25881245097823413</v>
      </c>
      <c r="H3" s="68">
        <f t="shared" ref="H3:M3" si="1">(H76-H46-H47-H48-H51-H54-H56-H58-H61-H64-H70-H73)/H42</f>
        <v>0.25697174736574224</v>
      </c>
      <c r="I3" s="68">
        <f t="shared" si="1"/>
        <v>0.26247796310422294</v>
      </c>
      <c r="J3" s="68">
        <f t="shared" si="1"/>
        <v>0.26649466769803198</v>
      </c>
      <c r="K3" s="68">
        <f t="shared" si="1"/>
        <v>0.26244840189751167</v>
      </c>
      <c r="L3" s="68">
        <f>(L76-L46-L47-L48-L51-L54-L56-L58-L61-L64-L70-L73)/L42</f>
        <v>0.42307976449306067</v>
      </c>
      <c r="M3" s="68">
        <f t="shared" si="1"/>
        <v>0.42407009177671229</v>
      </c>
      <c r="N3" s="68">
        <f>(N76-N46-N47-N48-N51-N54-N56-N58-N61-N64-N70-N73)/N42</f>
        <v>0.42436308213073615</v>
      </c>
      <c r="O3" s="68">
        <f t="shared" ref="O3:Z3" si="2">(O76-O46-O47-O48-O51-O54-O56-O58-O61-O64-O70-O73)/O42</f>
        <v>0.40866132484451467</v>
      </c>
      <c r="P3" s="68">
        <f t="shared" si="2"/>
        <v>0.40853409850848055</v>
      </c>
      <c r="Q3" s="68">
        <f t="shared" si="2"/>
        <v>0.40958714210856578</v>
      </c>
      <c r="R3" s="68">
        <f t="shared" si="2"/>
        <v>0.40970562051809506</v>
      </c>
      <c r="S3" s="68">
        <f t="shared" si="2"/>
        <v>0.41080248274266451</v>
      </c>
      <c r="T3" s="68">
        <f t="shared" si="2"/>
        <v>0.41009039867549441</v>
      </c>
      <c r="U3" s="68">
        <f t="shared" si="2"/>
        <v>0.40933451919952413</v>
      </c>
      <c r="V3" s="68">
        <f t="shared" si="2"/>
        <v>0.40834957028920138</v>
      </c>
      <c r="W3" s="68">
        <f t="shared" si="2"/>
        <v>0.40947890378950524</v>
      </c>
      <c r="X3" s="68">
        <f t="shared" si="2"/>
        <v>0.40846037139293356</v>
      </c>
      <c r="Y3" s="68">
        <f t="shared" si="2"/>
        <v>0.40909690605431259</v>
      </c>
      <c r="Z3" s="68">
        <f t="shared" si="2"/>
        <v>0.40871053508661348</v>
      </c>
      <c r="AA3" s="68">
        <f>AVERAGE($F3:K3)</f>
        <v>0.26165003414847304</v>
      </c>
      <c r="AB3" s="68">
        <f t="shared" si="0"/>
        <v>0.26165003414847304</v>
      </c>
      <c r="AC3" s="68">
        <f t="shared" si="0"/>
        <v>0.26165003414847304</v>
      </c>
      <c r="AD3" s="68">
        <f t="shared" si="0"/>
        <v>0.26165003414847304</v>
      </c>
      <c r="AE3" s="68">
        <f t="shared" si="0"/>
        <v>0.26165003414847304</v>
      </c>
      <c r="AF3" s="68">
        <f t="shared" si="0"/>
        <v>0.26165003414847304</v>
      </c>
      <c r="AK3" s="461" t="s">
        <v>1590</v>
      </c>
      <c r="AL3" s="461"/>
    </row>
    <row r="4" spans="1:38">
      <c r="A4" s="152"/>
      <c r="B4" s="152"/>
      <c r="C4" s="152"/>
      <c r="D4" s="135"/>
      <c r="E4" s="68"/>
      <c r="F4" s="68"/>
      <c r="G4" s="68"/>
      <c r="H4" s="68"/>
      <c r="I4" s="68"/>
      <c r="J4" s="68"/>
      <c r="K4" s="68"/>
      <c r="L4" s="68"/>
      <c r="M4" s="150"/>
      <c r="N4" s="150"/>
      <c r="O4" s="150"/>
      <c r="P4" s="150"/>
      <c r="Q4" s="150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K4" s="461" t="s">
        <v>1592</v>
      </c>
      <c r="AL4" s="461"/>
    </row>
    <row r="5" spans="1:38">
      <c r="A5" s="152" t="s">
        <v>3</v>
      </c>
      <c r="B5" s="152"/>
      <c r="C5" s="152"/>
      <c r="F5" s="462" t="s">
        <v>1339</v>
      </c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4"/>
      <c r="R5" s="154"/>
      <c r="S5" s="154"/>
      <c r="T5" s="154"/>
      <c r="U5" s="462" t="s">
        <v>1340</v>
      </c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4"/>
      <c r="AK5" s="149" t="s">
        <v>1401</v>
      </c>
    </row>
    <row r="6" spans="1:38">
      <c r="F6" s="71" t="s">
        <v>1341</v>
      </c>
      <c r="G6" s="155"/>
      <c r="H6" s="155"/>
      <c r="I6" s="155"/>
      <c r="J6" s="155"/>
      <c r="K6" s="155"/>
      <c r="L6" s="72" t="s">
        <v>1593</v>
      </c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7" t="s">
        <v>1343</v>
      </c>
      <c r="AA6" s="74" t="s">
        <v>1344</v>
      </c>
      <c r="AB6" s="158"/>
      <c r="AC6" s="158"/>
      <c r="AD6" s="158"/>
      <c r="AE6" s="158"/>
      <c r="AF6" s="75" t="s">
        <v>1345</v>
      </c>
    </row>
    <row r="7" spans="1:38">
      <c r="A7" s="76"/>
      <c r="B7" s="159"/>
      <c r="C7" s="159"/>
      <c r="D7" s="159" t="s">
        <v>1594</v>
      </c>
      <c r="E7" s="159" t="s">
        <v>1595</v>
      </c>
      <c r="F7" s="160">
        <v>2024</v>
      </c>
      <c r="G7" s="160">
        <v>2024</v>
      </c>
      <c r="H7" s="160">
        <v>2024</v>
      </c>
      <c r="I7" s="160">
        <v>2024</v>
      </c>
      <c r="J7" s="160">
        <v>2024</v>
      </c>
      <c r="K7" s="160">
        <v>2024</v>
      </c>
      <c r="L7" s="160">
        <v>2024</v>
      </c>
      <c r="M7" s="160">
        <v>2024</v>
      </c>
      <c r="N7" s="160">
        <v>2024</v>
      </c>
      <c r="O7" s="160">
        <v>2024</v>
      </c>
      <c r="P7" s="160">
        <v>2024</v>
      </c>
      <c r="Q7" s="160">
        <v>2024</v>
      </c>
      <c r="R7" s="160">
        <v>2025</v>
      </c>
      <c r="S7" s="160">
        <v>2025</v>
      </c>
      <c r="T7" s="160">
        <v>2025</v>
      </c>
      <c r="U7" s="160">
        <v>2025</v>
      </c>
      <c r="V7" s="160">
        <v>2025</v>
      </c>
      <c r="W7" s="160">
        <v>2025</v>
      </c>
      <c r="X7" s="160">
        <v>2025</v>
      </c>
      <c r="Y7" s="160">
        <v>2025</v>
      </c>
      <c r="Z7" s="160">
        <v>2025</v>
      </c>
      <c r="AA7" s="160">
        <v>2025</v>
      </c>
      <c r="AB7" s="160">
        <v>2025</v>
      </c>
      <c r="AC7" s="160">
        <v>2025</v>
      </c>
      <c r="AD7" s="160">
        <v>2026</v>
      </c>
      <c r="AE7" s="160">
        <v>2026</v>
      </c>
      <c r="AF7" s="160">
        <v>2026</v>
      </c>
      <c r="AK7" s="161">
        <f>+'[1]C.2.2 B 02'!$P$46</f>
        <v>4.8164873988229842E-2</v>
      </c>
      <c r="AL7" s="161">
        <f>+'[1]C.2.2-F 02'!$O$46</f>
        <v>4.5622610000000001E-2</v>
      </c>
    </row>
    <row r="8" spans="1:38">
      <c r="B8" s="162" t="s">
        <v>1596</v>
      </c>
      <c r="C8" s="162" t="s">
        <v>1595</v>
      </c>
      <c r="D8" s="163" t="s">
        <v>1597</v>
      </c>
      <c r="E8" s="164" t="s">
        <v>1598</v>
      </c>
      <c r="F8" s="165" t="s">
        <v>470</v>
      </c>
      <c r="G8" s="165" t="s">
        <v>471</v>
      </c>
      <c r="H8" s="165" t="s">
        <v>472</v>
      </c>
      <c r="I8" s="165" t="s">
        <v>473</v>
      </c>
      <c r="J8" s="165" t="s">
        <v>474</v>
      </c>
      <c r="K8" s="165" t="s">
        <v>475</v>
      </c>
      <c r="L8" s="165" t="s">
        <v>339</v>
      </c>
      <c r="M8" s="165" t="s">
        <v>340</v>
      </c>
      <c r="N8" s="165" t="s">
        <v>341</v>
      </c>
      <c r="O8" s="165" t="s">
        <v>342</v>
      </c>
      <c r="P8" s="165" t="s">
        <v>343</v>
      </c>
      <c r="Q8" s="165" t="s">
        <v>344</v>
      </c>
      <c r="R8" s="165" t="s">
        <v>470</v>
      </c>
      <c r="S8" s="165" t="s">
        <v>471</v>
      </c>
      <c r="T8" s="165" t="s">
        <v>472</v>
      </c>
      <c r="U8" s="165" t="s">
        <v>473</v>
      </c>
      <c r="V8" s="165" t="s">
        <v>474</v>
      </c>
      <c r="W8" s="165" t="s">
        <v>475</v>
      </c>
      <c r="X8" s="165" t="s">
        <v>339</v>
      </c>
      <c r="Y8" s="165" t="s">
        <v>340</v>
      </c>
      <c r="Z8" s="165" t="s">
        <v>341</v>
      </c>
      <c r="AA8" s="165" t="s">
        <v>342</v>
      </c>
      <c r="AB8" s="165" t="s">
        <v>343</v>
      </c>
      <c r="AC8" s="165" t="s">
        <v>344</v>
      </c>
      <c r="AD8" s="165" t="s">
        <v>470</v>
      </c>
      <c r="AE8" s="165" t="s">
        <v>471</v>
      </c>
      <c r="AF8" s="165" t="s">
        <v>472</v>
      </c>
      <c r="AH8" s="166" t="s">
        <v>1571</v>
      </c>
      <c r="AI8" s="166" t="s">
        <v>1572</v>
      </c>
      <c r="AK8" s="166" t="s">
        <v>1571</v>
      </c>
      <c r="AL8" s="166" t="s">
        <v>1572</v>
      </c>
    </row>
    <row r="9" spans="1:38">
      <c r="D9" s="167"/>
      <c r="E9" s="167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</row>
    <row r="10" spans="1:38">
      <c r="A10" s="15" t="s">
        <v>136</v>
      </c>
      <c r="B10" s="169" t="str">
        <f>RIGHT(A10,10)</f>
        <v>9020-01000</v>
      </c>
      <c r="C10" s="170" t="str">
        <f>LEFT(B10,4)</f>
        <v>9020</v>
      </c>
      <c r="D10" s="171">
        <f>SUM($F10:K10)</f>
        <v>66136.13</v>
      </c>
      <c r="E10" s="78">
        <f>D10/$D$42</f>
        <v>2.2832266719613557E-3</v>
      </c>
      <c r="F10" s="79">
        <f>+'Div002 history'!I10</f>
        <v>13829.37</v>
      </c>
      <c r="G10" s="79">
        <f>+'Div002 history'!J10</f>
        <v>9302.5400000000009</v>
      </c>
      <c r="H10" s="79">
        <f>+'Div002 history'!K10</f>
        <v>9995.9500000000007</v>
      </c>
      <c r="I10" s="79">
        <f>+'Div002 history'!L10</f>
        <v>8232.6299999999992</v>
      </c>
      <c r="J10" s="79">
        <f>+'Div002 history'!M10</f>
        <v>13292.22</v>
      </c>
      <c r="K10" s="79">
        <f>+'Div002 history'!N10</f>
        <v>11483.42</v>
      </c>
      <c r="L10" s="171">
        <f>$E10*L$42</f>
        <v>14036.461987818924</v>
      </c>
      <c r="M10" s="171">
        <f t="shared" ref="M10:Z25" si="3">$E10*M$42</f>
        <v>13253.85940074891</v>
      </c>
      <c r="N10" s="171">
        <f t="shared" si="3"/>
        <v>12740.367293297877</v>
      </c>
      <c r="O10" s="186">
        <f>$E10*O$42</f>
        <v>14142.235287920568</v>
      </c>
      <c r="P10" s="186">
        <f t="shared" si="3"/>
        <v>12981.231401250283</v>
      </c>
      <c r="Q10" s="186">
        <f t="shared" si="3"/>
        <v>13627.993088965799</v>
      </c>
      <c r="R10" s="186">
        <f t="shared" si="3"/>
        <v>14287.120270216756</v>
      </c>
      <c r="S10" s="186">
        <f t="shared" si="3"/>
        <v>12379.638486373171</v>
      </c>
      <c r="T10" s="186">
        <f t="shared" si="3"/>
        <v>12986.178771704368</v>
      </c>
      <c r="U10" s="186">
        <f t="shared" si="3"/>
        <v>13651.827935458645</v>
      </c>
      <c r="V10" s="186">
        <f t="shared" si="3"/>
        <v>13659.208882535144</v>
      </c>
      <c r="W10" s="186">
        <f t="shared" si="3"/>
        <v>13024.929101383406</v>
      </c>
      <c r="X10" s="186">
        <f t="shared" si="3"/>
        <v>14302.409106389527</v>
      </c>
      <c r="Y10" s="186">
        <f t="shared" si="3"/>
        <v>13041.50813763451</v>
      </c>
      <c r="Z10" s="186">
        <f t="shared" si="3"/>
        <v>13667.229964889151</v>
      </c>
      <c r="AA10" s="171">
        <f>$E10*AA$42</f>
        <v>14637.213522997788</v>
      </c>
      <c r="AB10" s="171">
        <f t="shared" ref="AB10:AF10" si="4">$E10*AB$42</f>
        <v>13435.574500294042</v>
      </c>
      <c r="AC10" s="171">
        <f t="shared" si="4"/>
        <v>14104.972847079602</v>
      </c>
      <c r="AD10" s="171">
        <f t="shared" si="4"/>
        <v>14787.169479674341</v>
      </c>
      <c r="AE10" s="171">
        <f t="shared" si="4"/>
        <v>12812.925833396232</v>
      </c>
      <c r="AF10" s="171">
        <f t="shared" si="4"/>
        <v>13440.695028714019</v>
      </c>
    </row>
    <row r="11" spans="1:38">
      <c r="A11" s="15" t="s">
        <v>4</v>
      </c>
      <c r="B11" s="169" t="str">
        <f t="shared" ref="B11:B26" si="5">RIGHT(A11,10)</f>
        <v>9030-01000</v>
      </c>
      <c r="C11" s="170" t="str">
        <f t="shared" ref="C11:C26" si="6">LEFT(B11,4)</f>
        <v>9030</v>
      </c>
      <c r="D11" s="171">
        <f>SUM($F11:K11)</f>
        <v>203668.51</v>
      </c>
      <c r="E11" s="78">
        <f t="shared" ref="E11:E41" si="7">D11/$D$42</f>
        <v>7.031275858908408E-3</v>
      </c>
      <c r="F11" s="79">
        <f>+'Div002 history'!I11</f>
        <v>31073.1</v>
      </c>
      <c r="G11" s="79">
        <f>+'Div002 history'!J11</f>
        <v>31361.53</v>
      </c>
      <c r="H11" s="79">
        <f>+'Div002 history'!K11</f>
        <v>31361.519999999997</v>
      </c>
      <c r="I11" s="79">
        <f>+'Div002 history'!L11</f>
        <v>31361.55</v>
      </c>
      <c r="J11" s="79">
        <f>+'Div002 history'!M11</f>
        <v>47042.3</v>
      </c>
      <c r="K11" s="79">
        <f>+'Div002 history'!N11</f>
        <v>31468.510000000002</v>
      </c>
      <c r="L11" s="171">
        <f t="shared" ref="L11:Z41" si="8">$E11*L$42</f>
        <v>43225.772338519331</v>
      </c>
      <c r="M11" s="171">
        <f t="shared" si="8"/>
        <v>40815.720482889206</v>
      </c>
      <c r="N11" s="171">
        <f t="shared" si="8"/>
        <v>39234.403698533795</v>
      </c>
      <c r="O11" s="186">
        <f t="shared" si="3"/>
        <v>43551.504890900076</v>
      </c>
      <c r="P11" s="186">
        <f t="shared" si="3"/>
        <v>39976.153086941398</v>
      </c>
      <c r="Q11" s="186">
        <f t="shared" si="3"/>
        <v>41967.878173699639</v>
      </c>
      <c r="R11" s="186">
        <f t="shared" si="3"/>
        <v>43997.683227395442</v>
      </c>
      <c r="S11" s="186">
        <f t="shared" si="3"/>
        <v>38123.526805367648</v>
      </c>
      <c r="T11" s="186">
        <f t="shared" si="3"/>
        <v>39991.38868613357</v>
      </c>
      <c r="U11" s="186">
        <f t="shared" si="3"/>
        <v>42041.278411531464</v>
      </c>
      <c r="V11" s="186">
        <f t="shared" si="3"/>
        <v>42064.008294478343</v>
      </c>
      <c r="W11" s="186">
        <f t="shared" si="3"/>
        <v>40110.721672622778</v>
      </c>
      <c r="X11" s="186">
        <f t="shared" si="3"/>
        <v>44044.765729545812</v>
      </c>
      <c r="Y11" s="186">
        <f t="shared" si="3"/>
        <v>40161.7773907378</v>
      </c>
      <c r="Z11" s="186">
        <f t="shared" si="3"/>
        <v>42088.709496251533</v>
      </c>
      <c r="AA11" s="171">
        <f t="shared" ref="AA11:AF41" si="9">$E11*AA$42</f>
        <v>45075.80756208158</v>
      </c>
      <c r="AB11" s="171">
        <f t="shared" si="9"/>
        <v>41375.318444984339</v>
      </c>
      <c r="AC11" s="171">
        <f t="shared" si="9"/>
        <v>43436.753909779123</v>
      </c>
      <c r="AD11" s="171">
        <f t="shared" si="9"/>
        <v>45537.602140354276</v>
      </c>
      <c r="AE11" s="171">
        <f t="shared" si="9"/>
        <v>39457.850243555506</v>
      </c>
      <c r="AF11" s="171">
        <f t="shared" si="9"/>
        <v>41391.087290148236</v>
      </c>
    </row>
    <row r="12" spans="1:38">
      <c r="A12" s="15" t="s">
        <v>5</v>
      </c>
      <c r="B12" s="169" t="str">
        <f t="shared" si="5"/>
        <v>9200-01000</v>
      </c>
      <c r="C12" s="170" t="str">
        <f t="shared" si="6"/>
        <v>9200</v>
      </c>
      <c r="D12" s="171">
        <f>SUM($F12:K12)</f>
        <v>28621863.75</v>
      </c>
      <c r="E12" s="78">
        <f t="shared" si="7"/>
        <v>0.98811652141187989</v>
      </c>
      <c r="F12" s="79">
        <f>+'Div002 history'!I12</f>
        <v>4375381.76</v>
      </c>
      <c r="G12" s="79">
        <f>+'Div002 history'!J12</f>
        <v>4391196.72</v>
      </c>
      <c r="H12" s="79">
        <f>+'Div002 history'!K12</f>
        <v>4387513.0699999994</v>
      </c>
      <c r="I12" s="79">
        <f>+'Div002 history'!L12</f>
        <v>4352945.0199999996</v>
      </c>
      <c r="J12" s="79">
        <f>+'Div002 history'!M12</f>
        <v>6599558.1400000006</v>
      </c>
      <c r="K12" s="79">
        <f>+'Div002 history'!N12</f>
        <v>4515269.040000001</v>
      </c>
      <c r="L12" s="171">
        <f t="shared" si="8"/>
        <v>6074587.4085376244</v>
      </c>
      <c r="M12" s="171">
        <f t="shared" si="8"/>
        <v>5735898.9395038979</v>
      </c>
      <c r="N12" s="171">
        <f t="shared" si="8"/>
        <v>5513673.9448426776</v>
      </c>
      <c r="O12" s="186">
        <f t="shared" si="3"/>
        <v>6120363.1287664482</v>
      </c>
      <c r="P12" s="186">
        <f t="shared" si="3"/>
        <v>5617913.1810979443</v>
      </c>
      <c r="Q12" s="186">
        <f t="shared" si="3"/>
        <v>5897813.5155220116</v>
      </c>
      <c r="R12" s="186">
        <f t="shared" si="3"/>
        <v>6183065.2890335014</v>
      </c>
      <c r="S12" s="186">
        <f t="shared" si="3"/>
        <v>5357560.625806638</v>
      </c>
      <c r="T12" s="186">
        <f t="shared" si="3"/>
        <v>5620054.2643917147</v>
      </c>
      <c r="U12" s="186">
        <f t="shared" si="3"/>
        <v>5908128.569166977</v>
      </c>
      <c r="V12" s="186">
        <f t="shared" si="3"/>
        <v>5911322.8362274999</v>
      </c>
      <c r="W12" s="186">
        <f t="shared" si="3"/>
        <v>5636824.3211873118</v>
      </c>
      <c r="X12" s="186">
        <f t="shared" si="3"/>
        <v>6189681.8688943591</v>
      </c>
      <c r="Y12" s="186">
        <f t="shared" si="3"/>
        <v>5643999.2634871621</v>
      </c>
      <c r="Z12" s="186">
        <f t="shared" si="3"/>
        <v>5914794.1358978003</v>
      </c>
      <c r="AA12" s="171">
        <f t="shared" si="9"/>
        <v>6334575.8382732738</v>
      </c>
      <c r="AB12" s="171">
        <f t="shared" si="9"/>
        <v>5814540.1424363721</v>
      </c>
      <c r="AC12" s="171">
        <f t="shared" si="9"/>
        <v>6104236.988565281</v>
      </c>
      <c r="AD12" s="171">
        <f t="shared" si="9"/>
        <v>6399472.5741496738</v>
      </c>
      <c r="AE12" s="171">
        <f t="shared" si="9"/>
        <v>5545075.2477098694</v>
      </c>
      <c r="AF12" s="171">
        <f t="shared" si="9"/>
        <v>5816756.1636454239</v>
      </c>
    </row>
    <row r="13" spans="1:38">
      <c r="A13" s="15" t="s">
        <v>6</v>
      </c>
      <c r="B13" s="169" t="str">
        <f t="shared" si="5"/>
        <v>8700-01000</v>
      </c>
      <c r="C13" s="170" t="str">
        <f t="shared" si="6"/>
        <v>8700</v>
      </c>
      <c r="D13" s="171">
        <f>SUM($F13:K13)</f>
        <v>0</v>
      </c>
      <c r="E13" s="78">
        <f t="shared" si="7"/>
        <v>0</v>
      </c>
      <c r="F13" s="79">
        <f>+'Div002 history'!I13</f>
        <v>0</v>
      </c>
      <c r="G13" s="79">
        <f>+'Div002 history'!J13</f>
        <v>0</v>
      </c>
      <c r="H13" s="79">
        <f>+'Div002 history'!K13</f>
        <v>0</v>
      </c>
      <c r="I13" s="79">
        <f>+'Div002 history'!L13</f>
        <v>0</v>
      </c>
      <c r="J13" s="79">
        <f>+'Div002 history'!M13</f>
        <v>0</v>
      </c>
      <c r="K13" s="79">
        <f>+'Div002 history'!N13</f>
        <v>0</v>
      </c>
      <c r="L13" s="171">
        <f t="shared" si="8"/>
        <v>0</v>
      </c>
      <c r="M13" s="171">
        <f t="shared" si="8"/>
        <v>0</v>
      </c>
      <c r="N13" s="171">
        <f t="shared" si="8"/>
        <v>0</v>
      </c>
      <c r="O13" s="186">
        <f t="shared" si="3"/>
        <v>0</v>
      </c>
      <c r="P13" s="186">
        <f t="shared" si="3"/>
        <v>0</v>
      </c>
      <c r="Q13" s="186">
        <f t="shared" si="3"/>
        <v>0</v>
      </c>
      <c r="R13" s="186">
        <f t="shared" si="3"/>
        <v>0</v>
      </c>
      <c r="S13" s="186">
        <f t="shared" si="3"/>
        <v>0</v>
      </c>
      <c r="T13" s="186">
        <f t="shared" si="3"/>
        <v>0</v>
      </c>
      <c r="U13" s="186">
        <f t="shared" si="3"/>
        <v>0</v>
      </c>
      <c r="V13" s="186">
        <f t="shared" si="3"/>
        <v>0</v>
      </c>
      <c r="W13" s="186">
        <f t="shared" si="3"/>
        <v>0</v>
      </c>
      <c r="X13" s="186">
        <f t="shared" si="3"/>
        <v>0</v>
      </c>
      <c r="Y13" s="186">
        <f t="shared" si="3"/>
        <v>0</v>
      </c>
      <c r="Z13" s="186">
        <f t="shared" si="3"/>
        <v>0</v>
      </c>
      <c r="AA13" s="171">
        <f t="shared" si="9"/>
        <v>0</v>
      </c>
      <c r="AB13" s="171">
        <f t="shared" si="9"/>
        <v>0</v>
      </c>
      <c r="AC13" s="171">
        <f t="shared" si="9"/>
        <v>0</v>
      </c>
      <c r="AD13" s="171">
        <f t="shared" si="9"/>
        <v>0</v>
      </c>
      <c r="AE13" s="171">
        <f t="shared" si="9"/>
        <v>0</v>
      </c>
      <c r="AF13" s="171">
        <f t="shared" si="9"/>
        <v>0</v>
      </c>
    </row>
    <row r="14" spans="1:38">
      <c r="A14" s="15" t="s">
        <v>148</v>
      </c>
      <c r="B14" s="169" t="str">
        <f t="shared" si="5"/>
        <v>8740-01000</v>
      </c>
      <c r="C14" s="170" t="str">
        <f t="shared" si="6"/>
        <v>8740</v>
      </c>
      <c r="D14" s="171">
        <f>SUM($F14:K14)</f>
        <v>495</v>
      </c>
      <c r="E14" s="78">
        <f t="shared" si="7"/>
        <v>1.7088952779983815E-5</v>
      </c>
      <c r="F14" s="79">
        <f>+'Div002 history'!I14</f>
        <v>0</v>
      </c>
      <c r="G14" s="79">
        <f>+'Div002 history'!J14</f>
        <v>0</v>
      </c>
      <c r="H14" s="79">
        <f>+'Div002 history'!K14</f>
        <v>0</v>
      </c>
      <c r="I14" s="79">
        <f>+'Div002 history'!L14</f>
        <v>0</v>
      </c>
      <c r="J14" s="79">
        <f>+'Div002 history'!M14</f>
        <v>495</v>
      </c>
      <c r="K14" s="79">
        <f>+'Div002 history'!N14</f>
        <v>0</v>
      </c>
      <c r="L14" s="171">
        <f t="shared" si="8"/>
        <v>105.05677734651796</v>
      </c>
      <c r="M14" s="171">
        <f t="shared" si="8"/>
        <v>99.199339353099575</v>
      </c>
      <c r="N14" s="171">
        <f t="shared" si="8"/>
        <v>95.356075569925977</v>
      </c>
      <c r="O14" s="186">
        <f t="shared" si="3"/>
        <v>105.84844422436996</v>
      </c>
      <c r="P14" s="186">
        <f t="shared" si="3"/>
        <v>97.158838045390468</v>
      </c>
      <c r="Q14" s="186">
        <f t="shared" si="3"/>
        <v>101.99956633443884</v>
      </c>
      <c r="R14" s="186">
        <f t="shared" si="3"/>
        <v>106.9328449329783</v>
      </c>
      <c r="S14" s="186">
        <f t="shared" si="3"/>
        <v>92.656178260728581</v>
      </c>
      <c r="T14" s="186">
        <f t="shared" si="3"/>
        <v>97.195866948877438</v>
      </c>
      <c r="U14" s="186">
        <f t="shared" si="3"/>
        <v>102.17795973323551</v>
      </c>
      <c r="V14" s="186">
        <f t="shared" si="3"/>
        <v>102.23320289310692</v>
      </c>
      <c r="W14" s="186">
        <f t="shared" si="3"/>
        <v>97.48589621413872</v>
      </c>
      <c r="X14" s="186">
        <f t="shared" si="3"/>
        <v>107.04727518321401</v>
      </c>
      <c r="Y14" s="186">
        <f t="shared" si="3"/>
        <v>97.609983047527606</v>
      </c>
      <c r="Z14" s="186">
        <f t="shared" si="3"/>
        <v>102.29323718548591</v>
      </c>
      <c r="AA14" s="171">
        <f t="shared" si="9"/>
        <v>109.55313977222291</v>
      </c>
      <c r="AB14" s="171">
        <f t="shared" si="9"/>
        <v>100.55939737697912</v>
      </c>
      <c r="AC14" s="171">
        <f t="shared" si="9"/>
        <v>105.56955115614419</v>
      </c>
      <c r="AD14" s="171">
        <f t="shared" si="9"/>
        <v>110.67549450563253</v>
      </c>
      <c r="AE14" s="171">
        <f t="shared" si="9"/>
        <v>95.899144499854074</v>
      </c>
      <c r="AF14" s="171">
        <f t="shared" si="9"/>
        <v>100.59772229208814</v>
      </c>
    </row>
    <row r="15" spans="1:38">
      <c r="A15" s="15" t="s">
        <v>7</v>
      </c>
      <c r="B15" s="169" t="str">
        <f t="shared" si="5"/>
        <v>9200-01001</v>
      </c>
      <c r="C15" s="170" t="str">
        <f t="shared" si="6"/>
        <v>9200</v>
      </c>
      <c r="D15" s="171">
        <f>SUM($F15:K15)</f>
        <v>1211976.51</v>
      </c>
      <c r="E15" s="78">
        <f t="shared" si="7"/>
        <v>4.1841231009776936E-2</v>
      </c>
      <c r="F15" s="79">
        <f>+'Div002 history'!I15</f>
        <v>100160.58</v>
      </c>
      <c r="G15" s="79">
        <f>+'Div002 history'!J15</f>
        <v>188526.22999999998</v>
      </c>
      <c r="H15" s="79">
        <f>+'Div002 history'!K15</f>
        <v>193728.62999999998</v>
      </c>
      <c r="I15" s="79">
        <f>+'Div002 history'!L15</f>
        <v>176700.78</v>
      </c>
      <c r="J15" s="79">
        <f>+'Div002 history'!M15</f>
        <v>326073.69</v>
      </c>
      <c r="K15" s="79">
        <f>+'Div002 history'!N15</f>
        <v>226786.60000000003</v>
      </c>
      <c r="L15" s="171">
        <f t="shared" si="8"/>
        <v>257224.94214197961</v>
      </c>
      <c r="M15" s="171">
        <f t="shared" si="8"/>
        <v>242883.37192621271</v>
      </c>
      <c r="N15" s="171">
        <f t="shared" si="8"/>
        <v>233473.38116471749</v>
      </c>
      <c r="O15" s="186">
        <f t="shared" si="3"/>
        <v>259163.28892925571</v>
      </c>
      <c r="P15" s="186">
        <f t="shared" si="3"/>
        <v>237887.33222203547</v>
      </c>
      <c r="Q15" s="186">
        <f t="shared" si="3"/>
        <v>249739.55237884176</v>
      </c>
      <c r="R15" s="186">
        <f t="shared" si="3"/>
        <v>261818.37617422672</v>
      </c>
      <c r="S15" s="186">
        <f t="shared" si="3"/>
        <v>226862.85163308223</v>
      </c>
      <c r="T15" s="186">
        <f t="shared" si="3"/>
        <v>237977.99517398956</v>
      </c>
      <c r="U15" s="186">
        <f t="shared" si="3"/>
        <v>250176.33744728749</v>
      </c>
      <c r="V15" s="186">
        <f t="shared" si="3"/>
        <v>250311.59686567605</v>
      </c>
      <c r="W15" s="186">
        <f t="shared" si="3"/>
        <v>238688.11367239204</v>
      </c>
      <c r="X15" s="186">
        <f t="shared" si="3"/>
        <v>262098.55147790167</v>
      </c>
      <c r="Y15" s="186">
        <f t="shared" si="3"/>
        <v>238991.93251535692</v>
      </c>
      <c r="Z15" s="186">
        <f t="shared" si="3"/>
        <v>250458.58707205541</v>
      </c>
      <c r="AA15" s="171">
        <f t="shared" si="9"/>
        <v>268234.00404177967</v>
      </c>
      <c r="AB15" s="171">
        <f t="shared" si="9"/>
        <v>246213.38884980671</v>
      </c>
      <c r="AC15" s="171">
        <f t="shared" si="9"/>
        <v>258480.43671210122</v>
      </c>
      <c r="AD15" s="171">
        <f t="shared" si="9"/>
        <v>270982.01934032462</v>
      </c>
      <c r="AE15" s="171">
        <f t="shared" si="9"/>
        <v>234803.05144024009</v>
      </c>
      <c r="AF15" s="171">
        <f t="shared" si="9"/>
        <v>246307.22500507918</v>
      </c>
    </row>
    <row r="16" spans="1:38">
      <c r="A16" s="15" t="s">
        <v>1046</v>
      </c>
      <c r="B16" s="169" t="str">
        <f t="shared" si="5"/>
        <v>8560-01002</v>
      </c>
      <c r="C16" s="170" t="str">
        <f t="shared" si="6"/>
        <v>8560</v>
      </c>
      <c r="D16" s="171">
        <f>SUM($F16:K16)</f>
        <v>-50791.35</v>
      </c>
      <c r="E16" s="78">
        <f t="shared" si="7"/>
        <v>-1.7534767308719818E-3</v>
      </c>
      <c r="F16" s="79">
        <f>+'Div002 history'!I16</f>
        <v>-3827.42</v>
      </c>
      <c r="G16" s="79">
        <f>+'Div002 history'!J16</f>
        <v>-8109.56</v>
      </c>
      <c r="H16" s="79">
        <f>+'Div002 history'!K16</f>
        <v>-7930.31</v>
      </c>
      <c r="I16" s="79">
        <f>+'Div002 history'!L16</f>
        <v>-7981.74</v>
      </c>
      <c r="J16" s="79">
        <f>+'Div002 history'!M16</f>
        <v>-14682.17</v>
      </c>
      <c r="K16" s="79">
        <f>+'Div002 history'!N16</f>
        <v>-8260.15</v>
      </c>
      <c r="L16" s="171">
        <f t="shared" si="8"/>
        <v>-10779.748581977909</v>
      </c>
      <c r="M16" s="171">
        <f t="shared" si="8"/>
        <v>-10178.72396939809</v>
      </c>
      <c r="N16" s="171">
        <f t="shared" si="8"/>
        <v>-9784.3713311082029</v>
      </c>
      <c r="O16" s="186">
        <f t="shared" si="3"/>
        <v>-10860.980560718088</v>
      </c>
      <c r="P16" s="186">
        <f t="shared" si="3"/>
        <v>-9969.3506035489754</v>
      </c>
      <c r="Q16" s="186">
        <f t="shared" si="3"/>
        <v>-10466.051865738787</v>
      </c>
      <c r="R16" s="186">
        <f t="shared" si="3"/>
        <v>-10972.249603003287</v>
      </c>
      <c r="S16" s="186">
        <f t="shared" si="3"/>
        <v>-9507.3381408142559</v>
      </c>
      <c r="T16" s="186">
        <f t="shared" si="3"/>
        <v>-9973.1500944522559</v>
      </c>
      <c r="U16" s="186">
        <f t="shared" si="3"/>
        <v>-10484.356596154892</v>
      </c>
      <c r="V16" s="186">
        <f t="shared" si="3"/>
        <v>-10490.025029827892</v>
      </c>
      <c r="W16" s="186">
        <f t="shared" si="3"/>
        <v>-10002.90964581009</v>
      </c>
      <c r="X16" s="186">
        <f t="shared" si="3"/>
        <v>-10983.99115227664</v>
      </c>
      <c r="Y16" s="186">
        <f t="shared" si="3"/>
        <v>-10015.642045375842</v>
      </c>
      <c r="Z16" s="186">
        <f t="shared" si="3"/>
        <v>-10496.18507580006</v>
      </c>
      <c r="AA16" s="171">
        <f t="shared" si="9"/>
        <v>-11241.114880343221</v>
      </c>
      <c r="AB16" s="171">
        <f t="shared" si="9"/>
        <v>-10318.277874673189</v>
      </c>
      <c r="AC16" s="171">
        <f t="shared" si="9"/>
        <v>-10832.363681039646</v>
      </c>
      <c r="AD16" s="171">
        <f t="shared" si="9"/>
        <v>-11356.278339108403</v>
      </c>
      <c r="AE16" s="171">
        <f t="shared" si="9"/>
        <v>-9840.0949757427534</v>
      </c>
      <c r="AF16" s="171">
        <f t="shared" si="9"/>
        <v>-10322.210347758082</v>
      </c>
    </row>
    <row r="17" spans="1:32">
      <c r="A17" s="15" t="s">
        <v>8</v>
      </c>
      <c r="B17" s="169" t="str">
        <f t="shared" si="5"/>
        <v>8700-01002</v>
      </c>
      <c r="C17" s="170" t="str">
        <f t="shared" si="6"/>
        <v>8700</v>
      </c>
      <c r="D17" s="171">
        <f>SUM($F17:K17)</f>
        <v>-43535.13</v>
      </c>
      <c r="E17" s="78">
        <f t="shared" si="7"/>
        <v>-1.502969254223145E-3</v>
      </c>
      <c r="F17" s="79">
        <f>+'Div002 history'!I17</f>
        <v>-2569.7399999999998</v>
      </c>
      <c r="G17" s="79">
        <f>+'Div002 history'!J17</f>
        <v>-4464.8</v>
      </c>
      <c r="H17" s="79">
        <f>+'Div002 history'!K17</f>
        <v>-4251.83</v>
      </c>
      <c r="I17" s="79">
        <f>+'Div002 history'!L17</f>
        <v>-6780.64</v>
      </c>
      <c r="J17" s="79">
        <f>+'Div002 history'!M17</f>
        <v>-6630.56</v>
      </c>
      <c r="K17" s="79">
        <f>+'Div002 history'!N17</f>
        <v>-18837.559999999998</v>
      </c>
      <c r="L17" s="171">
        <f t="shared" si="8"/>
        <v>-9239.7180993165948</v>
      </c>
      <c r="M17" s="171">
        <f t="shared" si="8"/>
        <v>-8724.5578477804156</v>
      </c>
      <c r="N17" s="171">
        <f t="shared" si="8"/>
        <v>-8386.5437297506087</v>
      </c>
      <c r="O17" s="186">
        <f t="shared" si="3"/>
        <v>-9309.3450093044357</v>
      </c>
      <c r="P17" s="186">
        <f t="shared" si="3"/>
        <v>-8545.0962524343831</v>
      </c>
      <c r="Q17" s="186">
        <f t="shared" si="3"/>
        <v>-8970.8371319462985</v>
      </c>
      <c r="R17" s="186">
        <f t="shared" si="3"/>
        <v>-9404.7177887415182</v>
      </c>
      <c r="S17" s="186">
        <f t="shared" si="3"/>
        <v>-8149.0884159272573</v>
      </c>
      <c r="T17" s="186">
        <f t="shared" si="3"/>
        <v>-8548.3529355193587</v>
      </c>
      <c r="U17" s="186">
        <f t="shared" si="3"/>
        <v>-8986.5267881235814</v>
      </c>
      <c r="V17" s="186">
        <f t="shared" si="3"/>
        <v>-8991.3854106419913</v>
      </c>
      <c r="W17" s="186">
        <f t="shared" si="3"/>
        <v>-8573.8609390889633</v>
      </c>
      <c r="X17" s="186">
        <f t="shared" si="3"/>
        <v>-9414.7819015090809</v>
      </c>
      <c r="Y17" s="186">
        <f t="shared" si="3"/>
        <v>-8584.77434600386</v>
      </c>
      <c r="Z17" s="186">
        <f t="shared" si="3"/>
        <v>-8996.6654121029551</v>
      </c>
      <c r="AA17" s="171">
        <f t="shared" si="9"/>
        <v>-9635.1720846300905</v>
      </c>
      <c r="AB17" s="171">
        <f t="shared" si="9"/>
        <v>-8844.1746212695853</v>
      </c>
      <c r="AC17" s="171">
        <f t="shared" si="9"/>
        <v>-9284.816431564419</v>
      </c>
      <c r="AD17" s="171">
        <f t="shared" si="9"/>
        <v>-9733.8829113474712</v>
      </c>
      <c r="AE17" s="171">
        <f t="shared" si="9"/>
        <v>-8434.3065104847101</v>
      </c>
      <c r="AF17" s="171">
        <f t="shared" si="9"/>
        <v>-8847.5452882625359</v>
      </c>
    </row>
    <row r="18" spans="1:32">
      <c r="A18" s="15" t="s">
        <v>1048</v>
      </c>
      <c r="B18" s="169" t="str">
        <f t="shared" si="5"/>
        <v>9090-01002</v>
      </c>
      <c r="C18" s="170" t="str">
        <f t="shared" si="6"/>
        <v>9090</v>
      </c>
      <c r="D18" s="171">
        <f>SUM($F18:K18)</f>
        <v>0</v>
      </c>
      <c r="E18" s="78">
        <f t="shared" si="7"/>
        <v>0</v>
      </c>
      <c r="F18" s="79">
        <f>+'Div002 history'!I18</f>
        <v>0</v>
      </c>
      <c r="G18" s="79">
        <f>+'Div002 history'!J18</f>
        <v>0</v>
      </c>
      <c r="H18" s="79">
        <f>+'Div002 history'!K18</f>
        <v>0</v>
      </c>
      <c r="I18" s="79">
        <f>+'Div002 history'!L18</f>
        <v>0</v>
      </c>
      <c r="J18" s="79">
        <f>+'Div002 history'!M18</f>
        <v>0</v>
      </c>
      <c r="K18" s="79">
        <f>+'Div002 history'!N18</f>
        <v>0</v>
      </c>
      <c r="L18" s="171">
        <f t="shared" si="8"/>
        <v>0</v>
      </c>
      <c r="M18" s="171">
        <f t="shared" si="8"/>
        <v>0</v>
      </c>
      <c r="N18" s="171">
        <f t="shared" si="8"/>
        <v>0</v>
      </c>
      <c r="O18" s="186">
        <f t="shared" si="3"/>
        <v>0</v>
      </c>
      <c r="P18" s="186">
        <f t="shared" si="3"/>
        <v>0</v>
      </c>
      <c r="Q18" s="186">
        <f t="shared" si="3"/>
        <v>0</v>
      </c>
      <c r="R18" s="186">
        <f t="shared" si="3"/>
        <v>0</v>
      </c>
      <c r="S18" s="186">
        <f t="shared" si="3"/>
        <v>0</v>
      </c>
      <c r="T18" s="186">
        <f t="shared" si="3"/>
        <v>0</v>
      </c>
      <c r="U18" s="186">
        <f t="shared" si="3"/>
        <v>0</v>
      </c>
      <c r="V18" s="186">
        <f t="shared" si="3"/>
        <v>0</v>
      </c>
      <c r="W18" s="186">
        <f t="shared" si="3"/>
        <v>0</v>
      </c>
      <c r="X18" s="186">
        <f t="shared" si="3"/>
        <v>0</v>
      </c>
      <c r="Y18" s="186">
        <f t="shared" si="3"/>
        <v>0</v>
      </c>
      <c r="Z18" s="186">
        <f t="shared" si="3"/>
        <v>0</v>
      </c>
      <c r="AA18" s="171">
        <f t="shared" si="9"/>
        <v>0</v>
      </c>
      <c r="AB18" s="171">
        <f t="shared" si="9"/>
        <v>0</v>
      </c>
      <c r="AC18" s="171">
        <f t="shared" si="9"/>
        <v>0</v>
      </c>
      <c r="AD18" s="171">
        <f t="shared" si="9"/>
        <v>0</v>
      </c>
      <c r="AE18" s="171">
        <f t="shared" si="9"/>
        <v>0</v>
      </c>
      <c r="AF18" s="171">
        <f t="shared" si="9"/>
        <v>0</v>
      </c>
    </row>
    <row r="19" spans="1:32">
      <c r="A19" s="15" t="s">
        <v>9</v>
      </c>
      <c r="B19" s="169" t="str">
        <f t="shared" si="5"/>
        <v>9200-01002</v>
      </c>
      <c r="C19" s="170" t="str">
        <f t="shared" si="6"/>
        <v>9200</v>
      </c>
      <c r="D19" s="171">
        <f>SUM($F19:K19)</f>
        <v>-1126742.32</v>
      </c>
      <c r="E19" s="78">
        <f t="shared" si="7"/>
        <v>-3.8898679397352358E-2</v>
      </c>
      <c r="F19" s="79">
        <f>+'Div002 history'!I19</f>
        <v>-86874.499999999985</v>
      </c>
      <c r="G19" s="79">
        <f>+'Div002 history'!J19</f>
        <v>-171057.31</v>
      </c>
      <c r="H19" s="79">
        <f>+'Div002 history'!K19</f>
        <v>-178611.71</v>
      </c>
      <c r="I19" s="79">
        <f>+'Div002 history'!L19</f>
        <v>-168947.43</v>
      </c>
      <c r="J19" s="79">
        <f>+'Div002 history'!M19</f>
        <v>-310792.27999999997</v>
      </c>
      <c r="K19" s="79">
        <f>+'Div002 history'!N19</f>
        <v>-210459.09</v>
      </c>
      <c r="L19" s="171">
        <f t="shared" si="8"/>
        <v>-239135.18593765478</v>
      </c>
      <c r="M19" s="171">
        <f t="shared" si="8"/>
        <v>-225802.20962662372</v>
      </c>
      <c r="N19" s="171">
        <f t="shared" si="8"/>
        <v>-217053.99154293686</v>
      </c>
      <c r="O19" s="186">
        <f t="shared" si="3"/>
        <v>-240937.21538132775</v>
      </c>
      <c r="P19" s="186">
        <f t="shared" si="3"/>
        <v>-221157.52441973239</v>
      </c>
      <c r="Q19" s="186">
        <f t="shared" si="3"/>
        <v>-232176.21820335259</v>
      </c>
      <c r="R19" s="186">
        <f t="shared" si="3"/>
        <v>-243405.5793615843</v>
      </c>
      <c r="S19" s="186">
        <f t="shared" si="3"/>
        <v>-210908.35809257961</v>
      </c>
      <c r="T19" s="186">
        <f t="shared" si="3"/>
        <v>-221241.81135432224</v>
      </c>
      <c r="U19" s="186">
        <f t="shared" si="3"/>
        <v>-232582.28566200481</v>
      </c>
      <c r="V19" s="186">
        <f t="shared" si="3"/>
        <v>-232708.03274507076</v>
      </c>
      <c r="W19" s="186">
        <f t="shared" si="3"/>
        <v>-221901.98963151089</v>
      </c>
      <c r="X19" s="186">
        <f t="shared" si="3"/>
        <v>-243666.05088810707</v>
      </c>
      <c r="Y19" s="186">
        <f t="shared" si="3"/>
        <v>-222184.4419275393</v>
      </c>
      <c r="Z19" s="186">
        <f t="shared" si="3"/>
        <v>-232844.685629666</v>
      </c>
      <c r="AA19" s="171">
        <f t="shared" si="9"/>
        <v>-249370.01791967422</v>
      </c>
      <c r="AB19" s="171">
        <f t="shared" si="9"/>
        <v>-228898.03777442302</v>
      </c>
      <c r="AC19" s="171">
        <f t="shared" si="9"/>
        <v>-240302.38584046991</v>
      </c>
      <c r="AD19" s="171">
        <f t="shared" si="9"/>
        <v>-251924.77463923977</v>
      </c>
      <c r="AE19" s="171">
        <f t="shared" si="9"/>
        <v>-218290.15062581986</v>
      </c>
      <c r="AF19" s="171">
        <f t="shared" si="9"/>
        <v>-228985.27475172348</v>
      </c>
    </row>
    <row r="20" spans="1:32">
      <c r="A20" s="15" t="s">
        <v>10</v>
      </c>
      <c r="B20" s="169" t="str">
        <f t="shared" si="5"/>
        <v>8560-01006</v>
      </c>
      <c r="C20" s="170" t="str">
        <f t="shared" si="6"/>
        <v>8560</v>
      </c>
      <c r="D20" s="171">
        <f>SUM($F20:K20)</f>
        <v>0</v>
      </c>
      <c r="E20" s="78">
        <f t="shared" si="7"/>
        <v>0</v>
      </c>
      <c r="F20" s="79">
        <f>+'Div002 history'!I20</f>
        <v>0</v>
      </c>
      <c r="G20" s="79">
        <f>+'Div002 history'!J20</f>
        <v>0</v>
      </c>
      <c r="H20" s="79">
        <f>+'Div002 history'!K20</f>
        <v>0</v>
      </c>
      <c r="I20" s="79">
        <f>+'Div002 history'!L20</f>
        <v>0</v>
      </c>
      <c r="J20" s="79">
        <f>+'Div002 history'!M20</f>
        <v>0</v>
      </c>
      <c r="K20" s="79">
        <f>+'Div002 history'!N20</f>
        <v>0</v>
      </c>
      <c r="L20" s="171">
        <f t="shared" si="8"/>
        <v>0</v>
      </c>
      <c r="M20" s="171">
        <f t="shared" si="8"/>
        <v>0</v>
      </c>
      <c r="N20" s="171">
        <f t="shared" si="8"/>
        <v>0</v>
      </c>
      <c r="O20" s="186">
        <f t="shared" si="3"/>
        <v>0</v>
      </c>
      <c r="P20" s="186">
        <f t="shared" si="3"/>
        <v>0</v>
      </c>
      <c r="Q20" s="186">
        <f t="shared" si="3"/>
        <v>0</v>
      </c>
      <c r="R20" s="186">
        <f t="shared" si="3"/>
        <v>0</v>
      </c>
      <c r="S20" s="186">
        <f t="shared" si="3"/>
        <v>0</v>
      </c>
      <c r="T20" s="186">
        <f t="shared" si="3"/>
        <v>0</v>
      </c>
      <c r="U20" s="186">
        <f t="shared" si="3"/>
        <v>0</v>
      </c>
      <c r="V20" s="186">
        <f t="shared" si="3"/>
        <v>0</v>
      </c>
      <c r="W20" s="186">
        <f t="shared" si="3"/>
        <v>0</v>
      </c>
      <c r="X20" s="186">
        <f t="shared" si="3"/>
        <v>0</v>
      </c>
      <c r="Y20" s="186">
        <f t="shared" si="3"/>
        <v>0</v>
      </c>
      <c r="Z20" s="186">
        <f t="shared" si="3"/>
        <v>0</v>
      </c>
      <c r="AA20" s="171">
        <f t="shared" si="9"/>
        <v>0</v>
      </c>
      <c r="AB20" s="171">
        <f t="shared" si="9"/>
        <v>0</v>
      </c>
      <c r="AC20" s="171">
        <f t="shared" si="9"/>
        <v>0</v>
      </c>
      <c r="AD20" s="171">
        <f t="shared" si="9"/>
        <v>0</v>
      </c>
      <c r="AE20" s="171">
        <f t="shared" si="9"/>
        <v>0</v>
      </c>
      <c r="AF20" s="171">
        <f t="shared" si="9"/>
        <v>0</v>
      </c>
    </row>
    <row r="21" spans="1:32">
      <c r="A21" s="15" t="s">
        <v>11</v>
      </c>
      <c r="B21" s="169" t="str">
        <f t="shared" si="5"/>
        <v>9200-01006</v>
      </c>
      <c r="C21" s="170" t="str">
        <f t="shared" si="6"/>
        <v>9200</v>
      </c>
      <c r="D21" s="171">
        <f>SUM($F21:K21)</f>
        <v>29955.07</v>
      </c>
      <c r="E21" s="78">
        <f t="shared" si="7"/>
        <v>1.0341429833355753E-3</v>
      </c>
      <c r="F21" s="79">
        <f>+'Div002 history'!I21</f>
        <v>3390.1</v>
      </c>
      <c r="G21" s="79">
        <f>+'Div002 history'!J21</f>
        <v>285.22000000000003</v>
      </c>
      <c r="H21" s="79">
        <f>+'Div002 history'!K21</f>
        <v>7927.5300000000007</v>
      </c>
      <c r="I21" s="79">
        <f>+'Div002 history'!L21</f>
        <v>7409.64</v>
      </c>
      <c r="J21" s="79">
        <f>+'Div002 history'!M21</f>
        <v>5599.84</v>
      </c>
      <c r="K21" s="79">
        <f>+'Div002 history'!N21</f>
        <v>5342.74</v>
      </c>
      <c r="L21" s="171">
        <f t="shared" si="8"/>
        <v>6357.5416553320401</v>
      </c>
      <c r="M21" s="171">
        <f t="shared" si="8"/>
        <v>6003.0770793451566</v>
      </c>
      <c r="N21" s="171">
        <f t="shared" si="8"/>
        <v>5770.5008457018639</v>
      </c>
      <c r="O21" s="186">
        <f t="shared" si="3"/>
        <v>6405.4496083476724</v>
      </c>
      <c r="P21" s="186">
        <f t="shared" si="3"/>
        <v>5879.5955449865351</v>
      </c>
      <c r="Q21" s="186">
        <f t="shared" si="3"/>
        <v>6172.5336353894118</v>
      </c>
      <c r="R21" s="186">
        <f t="shared" si="3"/>
        <v>6471.0724348818385</v>
      </c>
      <c r="S21" s="186">
        <f t="shared" si="3"/>
        <v>5607.1157691567732</v>
      </c>
      <c r="T21" s="186">
        <f t="shared" si="3"/>
        <v>5881.8363599278991</v>
      </c>
      <c r="U21" s="186">
        <f t="shared" si="3"/>
        <v>6183.3291641742444</v>
      </c>
      <c r="V21" s="186">
        <f t="shared" si="3"/>
        <v>6186.6722201762032</v>
      </c>
      <c r="W21" s="186">
        <f t="shared" si="3"/>
        <v>5899.3875658732532</v>
      </c>
      <c r="X21" s="186">
        <f t="shared" si="3"/>
        <v>6477.9972149948253</v>
      </c>
      <c r="Y21" s="186">
        <f t="shared" si="3"/>
        <v>5906.8967169444504</v>
      </c>
      <c r="Z21" s="186">
        <f t="shared" si="3"/>
        <v>6190.3052129653197</v>
      </c>
      <c r="AA21" s="171">
        <f t="shared" si="9"/>
        <v>6629.6403446398408</v>
      </c>
      <c r="AB21" s="171">
        <f t="shared" si="9"/>
        <v>6085.3813890610627</v>
      </c>
      <c r="AC21" s="171">
        <f t="shared" si="9"/>
        <v>6388.5723126280409</v>
      </c>
      <c r="AD21" s="171">
        <f t="shared" si="9"/>
        <v>6697.5599701027031</v>
      </c>
      <c r="AE21" s="171">
        <f t="shared" si="9"/>
        <v>5803.3648210772599</v>
      </c>
      <c r="AF21" s="171">
        <f t="shared" si="9"/>
        <v>6087.7006325253751</v>
      </c>
    </row>
    <row r="22" spans="1:32">
      <c r="A22" s="15" t="s">
        <v>1050</v>
      </c>
      <c r="B22" s="169" t="str">
        <f t="shared" si="5"/>
        <v>9230-01006</v>
      </c>
      <c r="C22" s="170" t="str">
        <f t="shared" si="6"/>
        <v>9230</v>
      </c>
      <c r="D22" s="171">
        <f>SUM($F22:K22)</f>
        <v>386.16</v>
      </c>
      <c r="E22" s="78">
        <f t="shared" si="7"/>
        <v>1.3331454556603132E-5</v>
      </c>
      <c r="F22" s="79">
        <f>+'Div002 history'!I22</f>
        <v>0</v>
      </c>
      <c r="G22" s="79">
        <f>+'Div002 history'!J22</f>
        <v>386.16</v>
      </c>
      <c r="H22" s="79">
        <f>+'Div002 history'!K22</f>
        <v>0</v>
      </c>
      <c r="I22" s="79">
        <f>+'Div002 history'!L22</f>
        <v>0</v>
      </c>
      <c r="J22" s="79">
        <f>+'Div002 history'!M22</f>
        <v>0</v>
      </c>
      <c r="K22" s="79">
        <f>+'Div002 history'!N22</f>
        <v>0</v>
      </c>
      <c r="L22" s="171">
        <f t="shared" si="8"/>
        <v>81.957020485113901</v>
      </c>
      <c r="M22" s="171">
        <f t="shared" si="8"/>
        <v>77.387508857763507</v>
      </c>
      <c r="N22" s="171">
        <f t="shared" si="8"/>
        <v>74.389297256732561</v>
      </c>
      <c r="O22" s="186">
        <f t="shared" si="3"/>
        <v>82.574616609460008</v>
      </c>
      <c r="P22" s="186">
        <f t="shared" si="3"/>
        <v>75.795670504258553</v>
      </c>
      <c r="Q22" s="186">
        <f t="shared" si="3"/>
        <v>79.572025324660416</v>
      </c>
      <c r="R22" s="186">
        <f t="shared" si="3"/>
        <v>83.420580604684645</v>
      </c>
      <c r="S22" s="186">
        <f t="shared" si="3"/>
        <v>72.283050095278696</v>
      </c>
      <c r="T22" s="186">
        <f t="shared" si="3"/>
        <v>75.824557537330335</v>
      </c>
      <c r="U22" s="186">
        <f t="shared" si="3"/>
        <v>79.711193799164093</v>
      </c>
      <c r="V22" s="186">
        <f t="shared" si="3"/>
        <v>79.754290160004388</v>
      </c>
      <c r="W22" s="186">
        <f t="shared" si="3"/>
        <v>76.050815519296577</v>
      </c>
      <c r="X22" s="186">
        <f t="shared" si="3"/>
        <v>83.509850070201864</v>
      </c>
      <c r="Y22" s="186">
        <f t="shared" si="3"/>
        <v>76.147618290168211</v>
      </c>
      <c r="Z22" s="186">
        <f t="shared" si="3"/>
        <v>79.801124184943916</v>
      </c>
      <c r="AA22" s="171">
        <f t="shared" si="9"/>
        <v>85.464728190791121</v>
      </c>
      <c r="AB22" s="171">
        <f t="shared" si="9"/>
        <v>78.448518971907603</v>
      </c>
      <c r="AC22" s="171">
        <f t="shared" si="9"/>
        <v>82.357046211023516</v>
      </c>
      <c r="AD22" s="171">
        <f t="shared" si="9"/>
        <v>86.340300925848609</v>
      </c>
      <c r="AE22" s="171">
        <f t="shared" si="9"/>
        <v>74.812956848613439</v>
      </c>
      <c r="AF22" s="171">
        <f t="shared" si="9"/>
        <v>78.478417051136887</v>
      </c>
    </row>
    <row r="23" spans="1:32">
      <c r="A23" s="15" t="s">
        <v>1052</v>
      </c>
      <c r="B23" s="169" t="str">
        <f t="shared" si="5"/>
        <v>9302-01006</v>
      </c>
      <c r="C23" s="170" t="str">
        <f t="shared" si="6"/>
        <v>9302</v>
      </c>
      <c r="D23" s="171">
        <f>SUM($F23:K23)</f>
        <v>5604.2300000000005</v>
      </c>
      <c r="E23" s="78">
        <f t="shared" si="7"/>
        <v>1.9347559967306809E-4</v>
      </c>
      <c r="F23" s="79">
        <f>+'Div002 history'!I23</f>
        <v>131.77000000000001</v>
      </c>
      <c r="G23" s="79">
        <f>+'Div002 history'!J23</f>
        <v>294.89999999999998</v>
      </c>
      <c r="H23" s="79">
        <f>+'Div002 history'!K23</f>
        <v>700.4</v>
      </c>
      <c r="I23" s="79">
        <f>+'Div002 history'!L23</f>
        <v>1716.68</v>
      </c>
      <c r="J23" s="79">
        <f>+'Div002 history'!M23</f>
        <v>1420.34</v>
      </c>
      <c r="K23" s="79">
        <f>+'Div002 history'!N23</f>
        <v>1340.14</v>
      </c>
      <c r="L23" s="171">
        <f t="shared" si="8"/>
        <v>1189.4188753710635</v>
      </c>
      <c r="M23" s="171">
        <f t="shared" si="8"/>
        <v>1123.1028557228713</v>
      </c>
      <c r="N23" s="171">
        <f t="shared" si="8"/>
        <v>1079.5906654368612</v>
      </c>
      <c r="O23" s="186">
        <f t="shared" si="3"/>
        <v>1198.3818718697796</v>
      </c>
      <c r="P23" s="186">
        <f t="shared" si="3"/>
        <v>1100.000959472967</v>
      </c>
      <c r="Q23" s="186">
        <f t="shared" si="3"/>
        <v>1154.8061204817216</v>
      </c>
      <c r="R23" s="186">
        <f t="shared" si="3"/>
        <v>1210.6591061792828</v>
      </c>
      <c r="S23" s="186">
        <f t="shared" si="3"/>
        <v>1049.0233007962081</v>
      </c>
      <c r="T23" s="186">
        <f t="shared" si="3"/>
        <v>1100.420188749308</v>
      </c>
      <c r="U23" s="186">
        <f t="shared" si="3"/>
        <v>1156.8258328803847</v>
      </c>
      <c r="V23" s="186">
        <f t="shared" si="3"/>
        <v>1157.4512780800742</v>
      </c>
      <c r="W23" s="186">
        <f t="shared" si="3"/>
        <v>1103.7038063437631</v>
      </c>
      <c r="X23" s="186">
        <f t="shared" si="3"/>
        <v>1211.9546484848959</v>
      </c>
      <c r="Y23" s="186">
        <f t="shared" si="3"/>
        <v>1105.1086773625166</v>
      </c>
      <c r="Z23" s="186">
        <f t="shared" si="3"/>
        <v>1158.130966933365</v>
      </c>
      <c r="AA23" s="171">
        <f t="shared" si="9"/>
        <v>1240.325237385222</v>
      </c>
      <c r="AB23" s="171">
        <f t="shared" si="9"/>
        <v>1138.5009930545207</v>
      </c>
      <c r="AC23" s="171">
        <f t="shared" si="9"/>
        <v>1195.2243346985817</v>
      </c>
      <c r="AD23" s="171">
        <f t="shared" si="9"/>
        <v>1253.0321748955578</v>
      </c>
      <c r="AE23" s="171">
        <f t="shared" si="9"/>
        <v>1085.7391163240752</v>
      </c>
      <c r="AF23" s="171">
        <f t="shared" si="9"/>
        <v>1138.9348953555336</v>
      </c>
    </row>
    <row r="24" spans="1:32">
      <c r="A24" s="15" t="s">
        <v>15</v>
      </c>
      <c r="B24" s="169" t="str">
        <f t="shared" si="5"/>
        <v>8700-01008</v>
      </c>
      <c r="C24" s="170" t="str">
        <f t="shared" si="6"/>
        <v>8700</v>
      </c>
      <c r="D24" s="171">
        <f>SUM($F24:K24)</f>
        <v>-164.78000000000003</v>
      </c>
      <c r="E24" s="78">
        <f t="shared" si="7"/>
        <v>-5.6887225032035025E-6</v>
      </c>
      <c r="F24" s="79">
        <f>+'Div002 history'!I24</f>
        <v>-164.78000000000003</v>
      </c>
      <c r="G24" s="79">
        <f>+'Div002 history'!J24</f>
        <v>0</v>
      </c>
      <c r="H24" s="79">
        <f>+'Div002 history'!K24</f>
        <v>0</v>
      </c>
      <c r="I24" s="79">
        <f>+'Div002 history'!L24</f>
        <v>0</v>
      </c>
      <c r="J24" s="79">
        <f>+'Div002 history'!M24</f>
        <v>0</v>
      </c>
      <c r="K24" s="79">
        <f>+'Div002 history'!N24</f>
        <v>0</v>
      </c>
      <c r="L24" s="171">
        <f t="shared" si="8"/>
        <v>-34.972233881129767</v>
      </c>
      <c r="M24" s="171">
        <f t="shared" si="8"/>
        <v>-33.022357855765158</v>
      </c>
      <c r="N24" s="171">
        <f t="shared" si="8"/>
        <v>-31.742978045277589</v>
      </c>
      <c r="O24" s="186">
        <f t="shared" si="3"/>
        <v>-35.235770988468055</v>
      </c>
      <c r="P24" s="186">
        <f t="shared" si="3"/>
        <v>-32.343097642665548</v>
      </c>
      <c r="Q24" s="186">
        <f t="shared" si="3"/>
        <v>-33.954522304219871</v>
      </c>
      <c r="R24" s="186">
        <f t="shared" si="3"/>
        <v>-35.596755935467009</v>
      </c>
      <c r="S24" s="186">
        <f t="shared" si="3"/>
        <v>-30.844212229904766</v>
      </c>
      <c r="T24" s="186">
        <f t="shared" si="3"/>
        <v>-32.355424153204098</v>
      </c>
      <c r="U24" s="186">
        <f t="shared" si="3"/>
        <v>-34.013907484530407</v>
      </c>
      <c r="V24" s="186">
        <f t="shared" si="3"/>
        <v>-34.032297318638712</v>
      </c>
      <c r="W24" s="186">
        <f t="shared" si="3"/>
        <v>-32.451971673062182</v>
      </c>
      <c r="X24" s="186">
        <f t="shared" si="3"/>
        <v>-35.634848494323251</v>
      </c>
      <c r="Y24" s="186">
        <f t="shared" si="3"/>
        <v>-32.493278801154752</v>
      </c>
      <c r="Z24" s="186">
        <f t="shared" si="3"/>
        <v>-34.052282067523983</v>
      </c>
      <c r="AA24" s="171">
        <f t="shared" si="9"/>
        <v>-36.469022973064433</v>
      </c>
      <c r="AB24" s="171">
        <f t="shared" si="9"/>
        <v>-33.475106060158836</v>
      </c>
      <c r="AC24" s="171">
        <f t="shared" si="9"/>
        <v>-35.142930584867564</v>
      </c>
      <c r="AD24" s="171">
        <f t="shared" si="9"/>
        <v>-36.842642393208351</v>
      </c>
      <c r="AE24" s="171">
        <f t="shared" si="9"/>
        <v>-31.923759657951429</v>
      </c>
      <c r="AF24" s="171">
        <f t="shared" si="9"/>
        <v>-33.48786399856624</v>
      </c>
    </row>
    <row r="25" spans="1:32">
      <c r="A25" s="15" t="s">
        <v>16</v>
      </c>
      <c r="B25" s="169" t="str">
        <f t="shared" si="5"/>
        <v>8740-01008</v>
      </c>
      <c r="C25" s="170" t="str">
        <f t="shared" si="6"/>
        <v>8740</v>
      </c>
      <c r="D25" s="171">
        <f>SUM($F25:K25)</f>
        <v>0</v>
      </c>
      <c r="E25" s="78">
        <f t="shared" si="7"/>
        <v>0</v>
      </c>
      <c r="F25" s="79">
        <f>+'Div002 history'!I25</f>
        <v>0</v>
      </c>
      <c r="G25" s="79">
        <f>+'Div002 history'!J25</f>
        <v>0</v>
      </c>
      <c r="H25" s="79">
        <f>+'Div002 history'!K25</f>
        <v>0</v>
      </c>
      <c r="I25" s="79">
        <f>+'Div002 history'!L25</f>
        <v>0</v>
      </c>
      <c r="J25" s="79">
        <f>+'Div002 history'!M25</f>
        <v>82.5</v>
      </c>
      <c r="K25" s="79">
        <f>+'Div002 history'!N25</f>
        <v>-82.5</v>
      </c>
      <c r="L25" s="171">
        <f t="shared" si="8"/>
        <v>0</v>
      </c>
      <c r="M25" s="171">
        <f t="shared" si="8"/>
        <v>0</v>
      </c>
      <c r="N25" s="171">
        <f t="shared" si="8"/>
        <v>0</v>
      </c>
      <c r="O25" s="186">
        <f t="shared" si="3"/>
        <v>0</v>
      </c>
      <c r="P25" s="186">
        <f t="shared" si="3"/>
        <v>0</v>
      </c>
      <c r="Q25" s="186">
        <f t="shared" si="3"/>
        <v>0</v>
      </c>
      <c r="R25" s="186">
        <f t="shared" si="3"/>
        <v>0</v>
      </c>
      <c r="S25" s="186">
        <f t="shared" si="3"/>
        <v>0</v>
      </c>
      <c r="T25" s="186">
        <f t="shared" si="3"/>
        <v>0</v>
      </c>
      <c r="U25" s="186">
        <f t="shared" si="3"/>
        <v>0</v>
      </c>
      <c r="V25" s="186">
        <f t="shared" si="3"/>
        <v>0</v>
      </c>
      <c r="W25" s="186">
        <f t="shared" si="3"/>
        <v>0</v>
      </c>
      <c r="X25" s="186">
        <f t="shared" si="3"/>
        <v>0</v>
      </c>
      <c r="Y25" s="186">
        <f t="shared" si="3"/>
        <v>0</v>
      </c>
      <c r="Z25" s="186">
        <f t="shared" si="3"/>
        <v>0</v>
      </c>
      <c r="AA25" s="171">
        <f t="shared" si="9"/>
        <v>0</v>
      </c>
      <c r="AB25" s="171">
        <f t="shared" si="9"/>
        <v>0</v>
      </c>
      <c r="AC25" s="171">
        <f t="shared" si="9"/>
        <v>0</v>
      </c>
      <c r="AD25" s="171">
        <f t="shared" si="9"/>
        <v>0</v>
      </c>
      <c r="AE25" s="171">
        <f t="shared" si="9"/>
        <v>0</v>
      </c>
      <c r="AF25" s="171">
        <f t="shared" si="9"/>
        <v>0</v>
      </c>
    </row>
    <row r="26" spans="1:32">
      <c r="A26" s="15" t="s">
        <v>156</v>
      </c>
      <c r="B26" s="169" t="str">
        <f t="shared" si="5"/>
        <v>9020-01008</v>
      </c>
      <c r="C26" s="170" t="str">
        <f t="shared" si="6"/>
        <v>9020</v>
      </c>
      <c r="D26" s="171">
        <f>SUM($F26:K26)</f>
        <v>-43.3599999999999</v>
      </c>
      <c r="E26" s="78">
        <f t="shared" si="7"/>
        <v>-1.4969232172527204E-6</v>
      </c>
      <c r="F26" s="79">
        <f>+'Div002 history'!I26</f>
        <v>2617.5300000000002</v>
      </c>
      <c r="G26" s="79">
        <f>+'Div002 history'!J26</f>
        <v>-1345.61</v>
      </c>
      <c r="H26" s="79">
        <f>+'Div002 history'!K26</f>
        <v>811.84</v>
      </c>
      <c r="I26" s="79">
        <f>+'Div002 history'!L26</f>
        <v>-58.4</v>
      </c>
      <c r="J26" s="79">
        <f>+'Div002 history'!M26</f>
        <v>-2724.21</v>
      </c>
      <c r="K26" s="79">
        <f>+'Div002 history'!N26</f>
        <v>655.49</v>
      </c>
      <c r="L26" s="171">
        <f t="shared" si="8"/>
        <v>-9.2025492237272903</v>
      </c>
      <c r="M26" s="171">
        <f t="shared" si="8"/>
        <v>-8.6894613219199766</v>
      </c>
      <c r="N26" s="171">
        <f t="shared" si="8"/>
        <v>-8.3528069428524869</v>
      </c>
      <c r="O26" s="186">
        <f t="shared" si="8"/>
        <v>-9.271896043573074</v>
      </c>
      <c r="P26" s="186">
        <f t="shared" si="8"/>
        <v>-8.5107216518143858</v>
      </c>
      <c r="Q26" s="186">
        <f t="shared" si="8"/>
        <v>-8.9347498914368852</v>
      </c>
      <c r="R26" s="186">
        <f t="shared" si="8"/>
        <v>-9.3668851642301583</v>
      </c>
      <c r="S26" s="186">
        <f t="shared" si="8"/>
        <v>-8.1163068472427931</v>
      </c>
      <c r="T26" s="186">
        <f t="shared" si="8"/>
        <v>-8.5139652341481149</v>
      </c>
      <c r="U26" s="186">
        <f t="shared" si="8"/>
        <v>-8.9503764323900636</v>
      </c>
      <c r="V26" s="186">
        <f t="shared" si="8"/>
        <v>-8.955215509990115</v>
      </c>
      <c r="W26" s="186">
        <f t="shared" si="8"/>
        <v>-8.5393706259495872</v>
      </c>
      <c r="X26" s="186">
        <f t="shared" si="8"/>
        <v>-9.3769087918063612</v>
      </c>
      <c r="Y26" s="186">
        <f t="shared" si="8"/>
        <v>-8.5502401311935099</v>
      </c>
      <c r="Z26" s="186">
        <f t="shared" si="8"/>
        <v>-8.9604742714397148</v>
      </c>
      <c r="AA26" s="171">
        <f t="shared" si="9"/>
        <v>-9.5964124050981319</v>
      </c>
      <c r="AB26" s="171">
        <f t="shared" si="9"/>
        <v>-8.8085969096278891</v>
      </c>
      <c r="AC26" s="171">
        <f t="shared" si="9"/>
        <v>-9.2474661376371756</v>
      </c>
      <c r="AD26" s="171">
        <f t="shared" si="9"/>
        <v>-9.6947261449782136</v>
      </c>
      <c r="AE26" s="171">
        <f t="shared" si="9"/>
        <v>-8.4003775868962904</v>
      </c>
      <c r="AF26" s="171">
        <f t="shared" si="9"/>
        <v>-8.8119540173432966</v>
      </c>
    </row>
    <row r="27" spans="1:32">
      <c r="A27" s="15" t="s">
        <v>12</v>
      </c>
      <c r="B27" s="169" t="str">
        <f t="shared" ref="B27:B41" si="10">RIGHT(A27,10)</f>
        <v>9030-01008</v>
      </c>
      <c r="C27" s="170" t="str">
        <f t="shared" ref="C27:C41" si="11">LEFT(B27,4)</f>
        <v>9030</v>
      </c>
      <c r="D27" s="171">
        <f>SUM($F27:K27)</f>
        <v>315.20999999999731</v>
      </c>
      <c r="E27" s="78">
        <f t="shared" si="7"/>
        <v>1.0882037991472026E-5</v>
      </c>
      <c r="F27" s="79">
        <f>+'Div002 history'!I27</f>
        <v>4877.32</v>
      </c>
      <c r="G27" s="79">
        <f>+'Div002 history'!J27</f>
        <v>1683.45</v>
      </c>
      <c r="H27" s="79">
        <f>+'Div002 history'!K27</f>
        <v>1568.07</v>
      </c>
      <c r="I27" s="79">
        <f>+'Div002 history'!L27</f>
        <v>3136.17</v>
      </c>
      <c r="J27" s="79">
        <f>+'Div002 history'!M27</f>
        <v>-10976.550000000001</v>
      </c>
      <c r="K27" s="79">
        <f>+'Div002 history'!N27</f>
        <v>26.75</v>
      </c>
      <c r="L27" s="171">
        <f t="shared" si="8"/>
        <v>66.898882398779079</v>
      </c>
      <c r="M27" s="171">
        <f t="shared" si="8"/>
        <v>63.168936883818695</v>
      </c>
      <c r="N27" s="171">
        <f t="shared" si="8"/>
        <v>60.721593091709316</v>
      </c>
      <c r="O27" s="186">
        <f t="shared" si="8"/>
        <v>67.403006270633071</v>
      </c>
      <c r="P27" s="186">
        <f t="shared" si="8"/>
        <v>61.869570384418722</v>
      </c>
      <c r="Q27" s="186">
        <f t="shared" si="8"/>
        <v>64.952087483390287</v>
      </c>
      <c r="R27" s="186">
        <f t="shared" si="8"/>
        <v>68.093539497623851</v>
      </c>
      <c r="S27" s="186">
        <f t="shared" si="8"/>
        <v>59.002331211240424</v>
      </c>
      <c r="T27" s="186">
        <f t="shared" si="8"/>
        <v>61.89314994132404</v>
      </c>
      <c r="U27" s="186">
        <f t="shared" si="8"/>
        <v>65.065686237399774</v>
      </c>
      <c r="V27" s="186">
        <f t="shared" si="8"/>
        <v>65.100864411991836</v>
      </c>
      <c r="W27" s="186">
        <f t="shared" si="8"/>
        <v>62.077837061936165</v>
      </c>
      <c r="X27" s="186">
        <f t="shared" si="8"/>
        <v>68.166407293940608</v>
      </c>
      <c r="Y27" s="186">
        <f t="shared" si="8"/>
        <v>62.156854053355389</v>
      </c>
      <c r="Z27" s="186">
        <f t="shared" si="8"/>
        <v>65.139093521690384</v>
      </c>
      <c r="AA27" s="171">
        <f t="shared" si="9"/>
        <v>69.762111490105227</v>
      </c>
      <c r="AB27" s="171">
        <f t="shared" si="9"/>
        <v>64.03500534787338</v>
      </c>
      <c r="AC27" s="171">
        <f t="shared" si="9"/>
        <v>67.225410545308947</v>
      </c>
      <c r="AD27" s="171">
        <f t="shared" si="9"/>
        <v>70.476813380040682</v>
      </c>
      <c r="AE27" s="171">
        <f t="shared" si="9"/>
        <v>61.067412803633829</v>
      </c>
      <c r="AF27" s="171">
        <f t="shared" si="9"/>
        <v>64.059410189270366</v>
      </c>
    </row>
    <row r="28" spans="1:32">
      <c r="A28" s="15" t="s">
        <v>13</v>
      </c>
      <c r="B28" s="169" t="str">
        <f t="shared" si="10"/>
        <v>9200-01008</v>
      </c>
      <c r="C28" s="170" t="str">
        <f t="shared" si="11"/>
        <v>9200</v>
      </c>
      <c r="D28" s="171">
        <f>SUM($F28:K28)</f>
        <v>37530.599999999795</v>
      </c>
      <c r="E28" s="78">
        <f t="shared" si="7"/>
        <v>1.295674042837287E-3</v>
      </c>
      <c r="F28" s="79">
        <f>+'Div002 history'!I28</f>
        <v>658854.81999999995</v>
      </c>
      <c r="G28" s="79">
        <f>+'Div002 history'!J28</f>
        <v>190844.48999999993</v>
      </c>
      <c r="H28" s="79">
        <f>+'Div002 history'!K28</f>
        <v>207898.67999999996</v>
      </c>
      <c r="I28" s="79">
        <f>+'Div002 history'!L28</f>
        <v>465992.37000000011</v>
      </c>
      <c r="J28" s="79">
        <f>+'Div002 history'!M28</f>
        <v>-1515353.08</v>
      </c>
      <c r="K28" s="79">
        <f>+'Div002 history'!N28</f>
        <v>29293.32</v>
      </c>
      <c r="L28" s="171">
        <f t="shared" si="8"/>
        <v>7965.3411876387991</v>
      </c>
      <c r="M28" s="171">
        <f t="shared" si="8"/>
        <v>7521.2337889402397</v>
      </c>
      <c r="N28" s="171">
        <f t="shared" si="8"/>
        <v>7229.8398581507972</v>
      </c>
      <c r="O28" s="186">
        <f t="shared" si="8"/>
        <v>8025.3648905194295</v>
      </c>
      <c r="P28" s="186">
        <f t="shared" si="8"/>
        <v>7366.5242164571946</v>
      </c>
      <c r="Q28" s="186">
        <f t="shared" si="8"/>
        <v>7733.5453015581197</v>
      </c>
      <c r="R28" s="186">
        <f t="shared" si="8"/>
        <v>8107.583495033562</v>
      </c>
      <c r="S28" s="186">
        <f t="shared" si="8"/>
        <v>7025.1352804688504</v>
      </c>
      <c r="T28" s="186">
        <f t="shared" si="8"/>
        <v>7369.3317254778176</v>
      </c>
      <c r="U28" s="186">
        <f t="shared" si="8"/>
        <v>7747.0709809376722</v>
      </c>
      <c r="V28" s="186">
        <f t="shared" si="8"/>
        <v>7751.2594838384202</v>
      </c>
      <c r="W28" s="186">
        <f t="shared" si="8"/>
        <v>7391.3215685946152</v>
      </c>
      <c r="X28" s="186">
        <f t="shared" si="8"/>
        <v>8116.2595272547669</v>
      </c>
      <c r="Y28" s="186">
        <f t="shared" si="8"/>
        <v>7400.729757098019</v>
      </c>
      <c r="Z28" s="186">
        <f t="shared" si="8"/>
        <v>7755.8112475021744</v>
      </c>
      <c r="AA28" s="171">
        <f t="shared" si="9"/>
        <v>8306.2526616876094</v>
      </c>
      <c r="AB28" s="171">
        <f t="shared" si="9"/>
        <v>7624.3525640331964</v>
      </c>
      <c r="AC28" s="171">
        <f t="shared" si="9"/>
        <v>8004.2193871126537</v>
      </c>
      <c r="AD28" s="171">
        <f t="shared" si="9"/>
        <v>8391.3489173597372</v>
      </c>
      <c r="AE28" s="171">
        <f t="shared" si="9"/>
        <v>7271.0150152852602</v>
      </c>
      <c r="AF28" s="171">
        <f t="shared" si="9"/>
        <v>7627.2583358695401</v>
      </c>
    </row>
    <row r="29" spans="1:32">
      <c r="A29" s="15" t="s">
        <v>1054</v>
      </c>
      <c r="B29" s="169" t="str">
        <f t="shared" si="10"/>
        <v>9230-01008</v>
      </c>
      <c r="C29" s="170" t="str">
        <f t="shared" si="11"/>
        <v>9230</v>
      </c>
      <c r="D29" s="171">
        <f>SUM($F29:K29)</f>
        <v>0</v>
      </c>
      <c r="E29" s="78">
        <f t="shared" si="7"/>
        <v>0</v>
      </c>
      <c r="F29" s="79">
        <f>+'Div002 history'!I29</f>
        <v>0</v>
      </c>
      <c r="G29" s="79">
        <f>+'Div002 history'!J29</f>
        <v>173.77</v>
      </c>
      <c r="H29" s="79">
        <f>+'Div002 history'!K29</f>
        <v>-173.77</v>
      </c>
      <c r="I29" s="79">
        <f>+'Div002 history'!L29</f>
        <v>0</v>
      </c>
      <c r="J29" s="79">
        <f>+'Div002 history'!M29</f>
        <v>0</v>
      </c>
      <c r="K29" s="79">
        <f>+'Div002 history'!N29</f>
        <v>0</v>
      </c>
      <c r="L29" s="171">
        <f t="shared" si="8"/>
        <v>0</v>
      </c>
      <c r="M29" s="171">
        <f t="shared" si="8"/>
        <v>0</v>
      </c>
      <c r="N29" s="171">
        <f t="shared" si="8"/>
        <v>0</v>
      </c>
      <c r="O29" s="186">
        <f t="shared" si="8"/>
        <v>0</v>
      </c>
      <c r="P29" s="186">
        <f t="shared" si="8"/>
        <v>0</v>
      </c>
      <c r="Q29" s="186">
        <f t="shared" si="8"/>
        <v>0</v>
      </c>
      <c r="R29" s="186">
        <f t="shared" si="8"/>
        <v>0</v>
      </c>
      <c r="S29" s="186">
        <f t="shared" si="8"/>
        <v>0</v>
      </c>
      <c r="T29" s="186">
        <f t="shared" si="8"/>
        <v>0</v>
      </c>
      <c r="U29" s="186">
        <f t="shared" si="8"/>
        <v>0</v>
      </c>
      <c r="V29" s="186">
        <f t="shared" si="8"/>
        <v>0</v>
      </c>
      <c r="W29" s="186">
        <f t="shared" si="8"/>
        <v>0</v>
      </c>
      <c r="X29" s="186">
        <f t="shared" si="8"/>
        <v>0</v>
      </c>
      <c r="Y29" s="186">
        <f t="shared" si="8"/>
        <v>0</v>
      </c>
      <c r="Z29" s="186">
        <f t="shared" si="8"/>
        <v>0</v>
      </c>
      <c r="AA29" s="171">
        <f t="shared" si="9"/>
        <v>0</v>
      </c>
      <c r="AB29" s="171">
        <f t="shared" si="9"/>
        <v>0</v>
      </c>
      <c r="AC29" s="171">
        <f t="shared" si="9"/>
        <v>0</v>
      </c>
      <c r="AD29" s="171">
        <f t="shared" si="9"/>
        <v>0</v>
      </c>
      <c r="AE29" s="171">
        <f t="shared" si="9"/>
        <v>0</v>
      </c>
      <c r="AF29" s="171">
        <f t="shared" si="9"/>
        <v>0</v>
      </c>
    </row>
    <row r="30" spans="1:32">
      <c r="A30" s="15" t="s">
        <v>1056</v>
      </c>
      <c r="B30" s="169" t="str">
        <f t="shared" si="10"/>
        <v>9302-01008</v>
      </c>
      <c r="C30" s="170" t="str">
        <f t="shared" si="11"/>
        <v>9302</v>
      </c>
      <c r="D30" s="171">
        <f>SUM($F30:K30)</f>
        <v>335.04</v>
      </c>
      <c r="E30" s="78">
        <f t="shared" si="7"/>
        <v>1.156663179677935E-5</v>
      </c>
      <c r="F30" s="79">
        <f>+'Div002 history'!I30</f>
        <v>0</v>
      </c>
      <c r="G30" s="79">
        <f>+'Div002 history'!J30</f>
        <v>0</v>
      </c>
      <c r="H30" s="79">
        <f>+'Div002 history'!K30</f>
        <v>350.2</v>
      </c>
      <c r="I30" s="79">
        <f>+'Div002 history'!L30</f>
        <v>679.81</v>
      </c>
      <c r="J30" s="79">
        <f>+'Div002 history'!M30</f>
        <v>-793.29</v>
      </c>
      <c r="K30" s="79">
        <f>+'Div002 history'!N30</f>
        <v>98.32</v>
      </c>
      <c r="L30" s="171">
        <f t="shared" si="8"/>
        <v>71.107520570055314</v>
      </c>
      <c r="M30" s="171">
        <f t="shared" si="8"/>
        <v>67.142922539116142</v>
      </c>
      <c r="N30" s="171">
        <f t="shared" si="8"/>
        <v>64.541615270602023</v>
      </c>
      <c r="O30" s="186">
        <f t="shared" si="8"/>
        <v>71.643359096834175</v>
      </c>
      <c r="P30" s="186">
        <f t="shared" si="8"/>
        <v>65.761812320661875</v>
      </c>
      <c r="Q30" s="186">
        <f t="shared" si="8"/>
        <v>69.038251928667464</v>
      </c>
      <c r="R30" s="186">
        <f t="shared" si="8"/>
        <v>72.37733407342435</v>
      </c>
      <c r="S30" s="186">
        <f t="shared" si="8"/>
        <v>62.714193867625269</v>
      </c>
      <c r="T30" s="186">
        <f t="shared" si="8"/>
        <v>65.786875277882629</v>
      </c>
      <c r="U30" s="186">
        <f t="shared" si="8"/>
        <v>69.158997230349954</v>
      </c>
      <c r="V30" s="186">
        <f t="shared" si="8"/>
        <v>69.196388479407176</v>
      </c>
      <c r="W30" s="186">
        <f t="shared" si="8"/>
        <v>65.98318114663644</v>
      </c>
      <c r="X30" s="186">
        <f t="shared" si="8"/>
        <v>72.454786014917218</v>
      </c>
      <c r="Y30" s="186">
        <f t="shared" si="8"/>
        <v>66.067169131805358</v>
      </c>
      <c r="Z30" s="186">
        <f t="shared" si="8"/>
        <v>69.237022599242835</v>
      </c>
      <c r="AA30" s="171">
        <f t="shared" si="9"/>
        <v>74.150876665223365</v>
      </c>
      <c r="AB30" s="171">
        <f t="shared" si="9"/>
        <v>68.063475751885036</v>
      </c>
      <c r="AC30" s="171">
        <f t="shared" si="9"/>
        <v>71.454590746170808</v>
      </c>
      <c r="AD30" s="171">
        <f t="shared" si="9"/>
        <v>74.910540765994199</v>
      </c>
      <c r="AE30" s="171">
        <f t="shared" si="9"/>
        <v>64.909190652992152</v>
      </c>
      <c r="AF30" s="171">
        <f t="shared" si="9"/>
        <v>68.089415912608516</v>
      </c>
    </row>
    <row r="31" spans="1:32">
      <c r="A31" s="15" t="s">
        <v>558</v>
      </c>
      <c r="B31" s="169" t="str">
        <f t="shared" si="10"/>
        <v>9200-01010</v>
      </c>
      <c r="C31" s="170" t="str">
        <f t="shared" si="11"/>
        <v>9200</v>
      </c>
      <c r="D31" s="171">
        <f>SUM($F31:K31)</f>
        <v>0</v>
      </c>
      <c r="E31" s="78">
        <f t="shared" si="7"/>
        <v>0</v>
      </c>
      <c r="F31" s="79">
        <f>+'Div002 history'!I31</f>
        <v>0</v>
      </c>
      <c r="G31" s="79">
        <f>+'Div002 history'!J31</f>
        <v>0</v>
      </c>
      <c r="H31" s="79">
        <f>+'Div002 history'!K31</f>
        <v>0</v>
      </c>
      <c r="I31" s="79">
        <f>+'Div002 history'!L31</f>
        <v>0</v>
      </c>
      <c r="J31" s="79">
        <f>+'Div002 history'!M31</f>
        <v>0</v>
      </c>
      <c r="K31" s="79">
        <f>+'Div002 history'!N31</f>
        <v>0</v>
      </c>
      <c r="L31" s="171">
        <f t="shared" si="8"/>
        <v>0</v>
      </c>
      <c r="M31" s="171">
        <f t="shared" si="8"/>
        <v>0</v>
      </c>
      <c r="N31" s="171">
        <f t="shared" si="8"/>
        <v>0</v>
      </c>
      <c r="O31" s="186">
        <f t="shared" si="8"/>
        <v>0</v>
      </c>
      <c r="P31" s="186">
        <f t="shared" si="8"/>
        <v>0</v>
      </c>
      <c r="Q31" s="186">
        <f t="shared" si="8"/>
        <v>0</v>
      </c>
      <c r="R31" s="186">
        <f t="shared" si="8"/>
        <v>0</v>
      </c>
      <c r="S31" s="186">
        <f t="shared" si="8"/>
        <v>0</v>
      </c>
      <c r="T31" s="186">
        <f t="shared" si="8"/>
        <v>0</v>
      </c>
      <c r="U31" s="186">
        <f t="shared" si="8"/>
        <v>0</v>
      </c>
      <c r="V31" s="186">
        <f t="shared" si="8"/>
        <v>0</v>
      </c>
      <c r="W31" s="186">
        <f t="shared" si="8"/>
        <v>0</v>
      </c>
      <c r="X31" s="186">
        <f t="shared" si="8"/>
        <v>0</v>
      </c>
      <c r="Y31" s="186">
        <f t="shared" si="8"/>
        <v>0</v>
      </c>
      <c r="Z31" s="186">
        <f t="shared" si="8"/>
        <v>0</v>
      </c>
      <c r="AA31" s="171">
        <f t="shared" si="9"/>
        <v>0</v>
      </c>
      <c r="AB31" s="171">
        <f t="shared" si="9"/>
        <v>0</v>
      </c>
      <c r="AC31" s="171">
        <f t="shared" si="9"/>
        <v>0</v>
      </c>
      <c r="AD31" s="171">
        <f t="shared" si="9"/>
        <v>0</v>
      </c>
      <c r="AE31" s="171">
        <f t="shared" si="9"/>
        <v>0</v>
      </c>
      <c r="AF31" s="171">
        <f t="shared" si="9"/>
        <v>0</v>
      </c>
    </row>
    <row r="32" spans="1:32">
      <c r="A32" s="15" t="s">
        <v>18</v>
      </c>
      <c r="B32" s="169" t="str">
        <f t="shared" si="10"/>
        <v>9200-01011</v>
      </c>
      <c r="C32" s="170" t="str">
        <f t="shared" si="11"/>
        <v>9200</v>
      </c>
      <c r="D32" s="171">
        <f>SUM($F32:K32)</f>
        <v>602709.36</v>
      </c>
      <c r="E32" s="78">
        <f t="shared" si="7"/>
        <v>2.0807417763826802E-2</v>
      </c>
      <c r="F32" s="79">
        <f>+'Div002 history'!I32</f>
        <v>29479.77</v>
      </c>
      <c r="G32" s="79">
        <f>+'Div002 history'!J32</f>
        <v>83454.329999999987</v>
      </c>
      <c r="H32" s="79">
        <f>+'Div002 history'!K32</f>
        <v>89086.329999999987</v>
      </c>
      <c r="I32" s="79">
        <f>+'Div002 history'!L32</f>
        <v>98317.64</v>
      </c>
      <c r="J32" s="79">
        <f>+'Div002 history'!M32</f>
        <v>174382.47999999998</v>
      </c>
      <c r="K32" s="79">
        <f>+'Div002 history'!N32</f>
        <v>127988.81</v>
      </c>
      <c r="L32" s="171">
        <f t="shared" si="8"/>
        <v>127916.57179430776</v>
      </c>
      <c r="M32" s="171">
        <f t="shared" si="8"/>
        <v>120784.58653319084</v>
      </c>
      <c r="N32" s="171">
        <f t="shared" si="8"/>
        <v>116105.0490482055</v>
      </c>
      <c r="O32" s="186">
        <f t="shared" si="8"/>
        <v>128880.50116255702</v>
      </c>
      <c r="P32" s="186">
        <f t="shared" si="8"/>
        <v>118300.08302359786</v>
      </c>
      <c r="Q32" s="186">
        <f t="shared" si="8"/>
        <v>124194.12797112562</v>
      </c>
      <c r="R32" s="186">
        <f t="shared" si="8"/>
        <v>130200.86168188808</v>
      </c>
      <c r="S32" s="186">
        <f t="shared" si="8"/>
        <v>112817.66848397907</v>
      </c>
      <c r="T32" s="186">
        <f t="shared" si="8"/>
        <v>118345.16921899612</v>
      </c>
      <c r="U32" s="186">
        <f t="shared" si="8"/>
        <v>124411.338822069</v>
      </c>
      <c r="V32" s="186">
        <f t="shared" si="8"/>
        <v>124478.60259889824</v>
      </c>
      <c r="W32" s="186">
        <f t="shared" si="8"/>
        <v>118698.3073055555</v>
      </c>
      <c r="X32" s="186">
        <f t="shared" si="8"/>
        <v>130340.19134428041</v>
      </c>
      <c r="Y32" s="186">
        <f t="shared" si="8"/>
        <v>118849.39477209338</v>
      </c>
      <c r="Z32" s="186">
        <f t="shared" si="8"/>
        <v>124551.70003311599</v>
      </c>
      <c r="AA32" s="171">
        <f t="shared" si="9"/>
        <v>133391.31870324651</v>
      </c>
      <c r="AB32" s="171">
        <f t="shared" si="9"/>
        <v>122440.58592942379</v>
      </c>
      <c r="AC32" s="171">
        <f t="shared" si="9"/>
        <v>128540.922450115</v>
      </c>
      <c r="AD32" s="171">
        <f t="shared" si="9"/>
        <v>134757.89184075416</v>
      </c>
      <c r="AE32" s="171">
        <f t="shared" si="9"/>
        <v>116766.28688091833</v>
      </c>
      <c r="AF32" s="171">
        <f t="shared" si="9"/>
        <v>122487.25014166097</v>
      </c>
    </row>
    <row r="33" spans="1:38">
      <c r="A33" s="15" t="s">
        <v>19</v>
      </c>
      <c r="B33" s="169" t="str">
        <f t="shared" si="10"/>
        <v>8700-01011</v>
      </c>
      <c r="C33" s="170" t="str">
        <f t="shared" si="11"/>
        <v>8700</v>
      </c>
      <c r="D33" s="171">
        <f>SUM($F33:K33)</f>
        <v>43535.13</v>
      </c>
      <c r="E33" s="78">
        <f t="shared" si="7"/>
        <v>1.502969254223145E-3</v>
      </c>
      <c r="F33" s="79">
        <f>+'Div002 history'!I33</f>
        <v>2569.7399999999998</v>
      </c>
      <c r="G33" s="79">
        <f>+'Div002 history'!J33</f>
        <v>4464.8</v>
      </c>
      <c r="H33" s="79">
        <f>+'Div002 history'!K33</f>
        <v>4251.83</v>
      </c>
      <c r="I33" s="79">
        <f>+'Div002 history'!L33</f>
        <v>6780.64</v>
      </c>
      <c r="J33" s="79">
        <f>+'Div002 history'!M33</f>
        <v>6630.56</v>
      </c>
      <c r="K33" s="79">
        <f>+'Div002 history'!N33</f>
        <v>18837.559999999998</v>
      </c>
      <c r="L33" s="171">
        <f t="shared" si="8"/>
        <v>9239.7180993165948</v>
      </c>
      <c r="M33" s="171">
        <f t="shared" si="8"/>
        <v>8724.5578477804156</v>
      </c>
      <c r="N33" s="171">
        <f t="shared" si="8"/>
        <v>8386.5437297506087</v>
      </c>
      <c r="O33" s="186">
        <f t="shared" si="8"/>
        <v>9309.3450093044357</v>
      </c>
      <c r="P33" s="186">
        <f t="shared" si="8"/>
        <v>8545.0962524343831</v>
      </c>
      <c r="Q33" s="186">
        <f t="shared" si="8"/>
        <v>8970.8371319462985</v>
      </c>
      <c r="R33" s="186">
        <f t="shared" si="8"/>
        <v>9404.7177887415182</v>
      </c>
      <c r="S33" s="186">
        <f t="shared" si="8"/>
        <v>8149.0884159272573</v>
      </c>
      <c r="T33" s="186">
        <f t="shared" si="8"/>
        <v>8548.3529355193587</v>
      </c>
      <c r="U33" s="186">
        <f t="shared" si="8"/>
        <v>8986.5267881235814</v>
      </c>
      <c r="V33" s="186">
        <f t="shared" si="8"/>
        <v>8991.3854106419913</v>
      </c>
      <c r="W33" s="186">
        <f t="shared" ref="P33:Z41" si="12">$E33*W$42</f>
        <v>8573.8609390889633</v>
      </c>
      <c r="X33" s="186">
        <f t="shared" si="12"/>
        <v>9414.7819015090809</v>
      </c>
      <c r="Y33" s="186">
        <f t="shared" si="12"/>
        <v>8584.77434600386</v>
      </c>
      <c r="Z33" s="186">
        <f t="shared" si="12"/>
        <v>8996.6654121029551</v>
      </c>
      <c r="AA33" s="171">
        <f t="shared" si="9"/>
        <v>9635.1720846300905</v>
      </c>
      <c r="AB33" s="171">
        <f t="shared" si="9"/>
        <v>8844.1746212695853</v>
      </c>
      <c r="AC33" s="171">
        <f t="shared" si="9"/>
        <v>9284.816431564419</v>
      </c>
      <c r="AD33" s="171">
        <f t="shared" si="9"/>
        <v>9733.8829113474712</v>
      </c>
      <c r="AE33" s="171">
        <f t="shared" si="9"/>
        <v>8434.3065104847101</v>
      </c>
      <c r="AF33" s="171">
        <f t="shared" si="9"/>
        <v>8847.5452882625359</v>
      </c>
    </row>
    <row r="34" spans="1:38">
      <c r="A34" s="15" t="s">
        <v>1058</v>
      </c>
      <c r="B34" s="169" t="str">
        <f t="shared" si="10"/>
        <v>8560-01011</v>
      </c>
      <c r="C34" s="170" t="str">
        <f t="shared" si="11"/>
        <v>8560</v>
      </c>
      <c r="D34" s="171">
        <f>SUM($F34:K34)</f>
        <v>50791.35</v>
      </c>
      <c r="E34" s="78">
        <f t="shared" si="7"/>
        <v>1.7534767308719818E-3</v>
      </c>
      <c r="F34" s="79">
        <f>+'Div002 history'!I34</f>
        <v>3827.42</v>
      </c>
      <c r="G34" s="79">
        <f>+'Div002 history'!J34</f>
        <v>8109.56</v>
      </c>
      <c r="H34" s="79">
        <f>+'Div002 history'!K34</f>
        <v>7930.31</v>
      </c>
      <c r="I34" s="79">
        <f>+'Div002 history'!L34</f>
        <v>7981.74</v>
      </c>
      <c r="J34" s="79">
        <f>+'Div002 history'!M34</f>
        <v>14682.17</v>
      </c>
      <c r="K34" s="79">
        <f>+'Div002 history'!N34</f>
        <v>8260.15</v>
      </c>
      <c r="L34" s="171">
        <f t="shared" si="8"/>
        <v>10779.748581977909</v>
      </c>
      <c r="M34" s="171">
        <f t="shared" si="8"/>
        <v>10178.72396939809</v>
      </c>
      <c r="N34" s="171">
        <f t="shared" si="8"/>
        <v>9784.3713311082029</v>
      </c>
      <c r="O34" s="186">
        <f t="shared" si="8"/>
        <v>10860.980560718088</v>
      </c>
      <c r="P34" s="186">
        <f t="shared" si="12"/>
        <v>9969.3506035489754</v>
      </c>
      <c r="Q34" s="186">
        <f t="shared" si="12"/>
        <v>10466.051865738787</v>
      </c>
      <c r="R34" s="186">
        <f t="shared" si="12"/>
        <v>10972.249603003287</v>
      </c>
      <c r="S34" s="186">
        <f t="shared" si="12"/>
        <v>9507.3381408142559</v>
      </c>
      <c r="T34" s="186">
        <f t="shared" si="12"/>
        <v>9973.1500944522559</v>
      </c>
      <c r="U34" s="186">
        <f t="shared" si="12"/>
        <v>10484.356596154892</v>
      </c>
      <c r="V34" s="186">
        <f t="shared" si="12"/>
        <v>10490.025029827892</v>
      </c>
      <c r="W34" s="186">
        <f t="shared" si="12"/>
        <v>10002.90964581009</v>
      </c>
      <c r="X34" s="186">
        <f t="shared" si="12"/>
        <v>10983.99115227664</v>
      </c>
      <c r="Y34" s="186">
        <f t="shared" si="12"/>
        <v>10015.642045375842</v>
      </c>
      <c r="Z34" s="186">
        <f t="shared" si="12"/>
        <v>10496.18507580006</v>
      </c>
      <c r="AA34" s="171">
        <f t="shared" si="9"/>
        <v>11241.114880343221</v>
      </c>
      <c r="AB34" s="171">
        <f t="shared" si="9"/>
        <v>10318.277874673189</v>
      </c>
      <c r="AC34" s="171">
        <f t="shared" si="9"/>
        <v>10832.363681039646</v>
      </c>
      <c r="AD34" s="171">
        <f t="shared" si="9"/>
        <v>11356.278339108403</v>
      </c>
      <c r="AE34" s="171">
        <f t="shared" si="9"/>
        <v>9840.0949757427534</v>
      </c>
      <c r="AF34" s="171">
        <f t="shared" si="9"/>
        <v>10322.210347758082</v>
      </c>
    </row>
    <row r="35" spans="1:38">
      <c r="A35" s="15" t="s">
        <v>1060</v>
      </c>
      <c r="B35" s="169" t="str">
        <f t="shared" si="10"/>
        <v>9090-01011</v>
      </c>
      <c r="C35" s="170" t="str">
        <f t="shared" si="11"/>
        <v>9090</v>
      </c>
      <c r="D35" s="171">
        <f>SUM($F35:K35)</f>
        <v>0</v>
      </c>
      <c r="E35" s="78">
        <f t="shared" si="7"/>
        <v>0</v>
      </c>
      <c r="F35" s="79">
        <f>+'Div002 history'!I35</f>
        <v>0</v>
      </c>
      <c r="G35" s="79">
        <f>+'Div002 history'!J35</f>
        <v>0</v>
      </c>
      <c r="H35" s="79">
        <f>+'Div002 history'!K35</f>
        <v>0</v>
      </c>
      <c r="I35" s="79">
        <f>+'Div002 history'!L35</f>
        <v>0</v>
      </c>
      <c r="J35" s="79">
        <f>+'Div002 history'!M35</f>
        <v>0</v>
      </c>
      <c r="K35" s="79">
        <f>+'Div002 history'!N35</f>
        <v>0</v>
      </c>
      <c r="L35" s="171">
        <f t="shared" si="8"/>
        <v>0</v>
      </c>
      <c r="M35" s="171">
        <f t="shared" si="8"/>
        <v>0</v>
      </c>
      <c r="N35" s="171">
        <f t="shared" si="8"/>
        <v>0</v>
      </c>
      <c r="O35" s="186">
        <f t="shared" si="8"/>
        <v>0</v>
      </c>
      <c r="P35" s="186">
        <f t="shared" si="12"/>
        <v>0</v>
      </c>
      <c r="Q35" s="186">
        <f t="shared" si="12"/>
        <v>0</v>
      </c>
      <c r="R35" s="186">
        <f t="shared" si="12"/>
        <v>0</v>
      </c>
      <c r="S35" s="186">
        <f t="shared" si="12"/>
        <v>0</v>
      </c>
      <c r="T35" s="186">
        <f t="shared" si="12"/>
        <v>0</v>
      </c>
      <c r="U35" s="186">
        <f t="shared" si="12"/>
        <v>0</v>
      </c>
      <c r="V35" s="186">
        <f t="shared" si="12"/>
        <v>0</v>
      </c>
      <c r="W35" s="186">
        <f t="shared" si="12"/>
        <v>0</v>
      </c>
      <c r="X35" s="186">
        <f t="shared" si="12"/>
        <v>0</v>
      </c>
      <c r="Y35" s="186">
        <f t="shared" si="12"/>
        <v>0</v>
      </c>
      <c r="Z35" s="186">
        <f t="shared" si="12"/>
        <v>0</v>
      </c>
      <c r="AA35" s="171">
        <f t="shared" si="9"/>
        <v>0</v>
      </c>
      <c r="AB35" s="171">
        <f t="shared" si="9"/>
        <v>0</v>
      </c>
      <c r="AC35" s="171">
        <f t="shared" si="9"/>
        <v>0</v>
      </c>
      <c r="AD35" s="171">
        <f t="shared" si="9"/>
        <v>0</v>
      </c>
      <c r="AE35" s="171">
        <f t="shared" si="9"/>
        <v>0</v>
      </c>
      <c r="AF35" s="171">
        <f t="shared" si="9"/>
        <v>0</v>
      </c>
    </row>
    <row r="36" spans="1:38">
      <c r="A36" s="15" t="s">
        <v>20</v>
      </c>
      <c r="B36" s="169" t="str">
        <f t="shared" si="10"/>
        <v>9200-01012</v>
      </c>
      <c r="C36" s="170" t="str">
        <f t="shared" si="11"/>
        <v>9200</v>
      </c>
      <c r="D36" s="171">
        <f>SUM($F36:K36)</f>
        <v>-687943.55</v>
      </c>
      <c r="E36" s="78">
        <f t="shared" si="7"/>
        <v>-2.3749969376251387E-2</v>
      </c>
      <c r="F36" s="79">
        <f>+'Div002 history'!I36</f>
        <v>-42765.85</v>
      </c>
      <c r="G36" s="79">
        <f>+'Div002 history'!J36</f>
        <v>-100923.25</v>
      </c>
      <c r="H36" s="79">
        <f>+'Div002 history'!K36</f>
        <v>-104203.25</v>
      </c>
      <c r="I36" s="79">
        <f>+'Div002 history'!L36</f>
        <v>-106070.99</v>
      </c>
      <c r="J36" s="79">
        <f>+'Div002 history'!M36</f>
        <v>-189663.88999999998</v>
      </c>
      <c r="K36" s="79">
        <f>+'Div002 history'!N36</f>
        <v>-144316.32</v>
      </c>
      <c r="L36" s="171">
        <f t="shared" si="8"/>
        <v>-146006.32799863262</v>
      </c>
      <c r="M36" s="171">
        <f t="shared" si="8"/>
        <v>-137865.74883277988</v>
      </c>
      <c r="N36" s="171">
        <f t="shared" si="8"/>
        <v>-132524.43866998618</v>
      </c>
      <c r="O36" s="186">
        <f t="shared" si="8"/>
        <v>-147106.574710485</v>
      </c>
      <c r="P36" s="186">
        <f t="shared" si="12"/>
        <v>-135029.89082590098</v>
      </c>
      <c r="Q36" s="186">
        <f t="shared" si="12"/>
        <v>-141757.46214661485</v>
      </c>
      <c r="R36" s="186">
        <f t="shared" si="12"/>
        <v>-148613.65849453054</v>
      </c>
      <c r="S36" s="186">
        <f t="shared" si="12"/>
        <v>-128772.16202448173</v>
      </c>
      <c r="T36" s="186">
        <f t="shared" si="12"/>
        <v>-135081.35303866348</v>
      </c>
      <c r="U36" s="186">
        <f t="shared" si="12"/>
        <v>-142005.39060735173</v>
      </c>
      <c r="V36" s="186">
        <f t="shared" si="12"/>
        <v>-142082.16671950356</v>
      </c>
      <c r="W36" s="186">
        <f t="shared" si="12"/>
        <v>-135484.43134643667</v>
      </c>
      <c r="X36" s="186">
        <f t="shared" si="12"/>
        <v>-148772.69193407506</v>
      </c>
      <c r="Y36" s="186">
        <f t="shared" si="12"/>
        <v>-135656.88535991104</v>
      </c>
      <c r="Z36" s="186">
        <f t="shared" si="12"/>
        <v>-142165.60147550542</v>
      </c>
      <c r="AA36" s="171">
        <f t="shared" si="9"/>
        <v>-152255.30482535198</v>
      </c>
      <c r="AB36" s="171">
        <f t="shared" si="9"/>
        <v>-139755.93700480752</v>
      </c>
      <c r="AC36" s="171">
        <f t="shared" si="9"/>
        <v>-146718.97332174637</v>
      </c>
      <c r="AD36" s="171">
        <f t="shared" si="9"/>
        <v>-153815.13654183911</v>
      </c>
      <c r="AE36" s="171">
        <f t="shared" si="9"/>
        <v>-133279.18769533857</v>
      </c>
      <c r="AF36" s="171">
        <f t="shared" si="9"/>
        <v>-139809.2003950167</v>
      </c>
    </row>
    <row r="37" spans="1:38">
      <c r="A37" s="15" t="s">
        <v>1062</v>
      </c>
      <c r="B37" s="169" t="str">
        <f t="shared" si="10"/>
        <v>9302-01013</v>
      </c>
      <c r="C37" s="170" t="str">
        <f t="shared" si="11"/>
        <v>9302</v>
      </c>
      <c r="D37" s="171">
        <f>SUM($F37:K37)</f>
        <v>5604.2300000000005</v>
      </c>
      <c r="E37" s="78">
        <f t="shared" si="7"/>
        <v>1.9347559967306809E-4</v>
      </c>
      <c r="F37" s="79">
        <f>+'Div002 history'!I37</f>
        <v>131.77000000000001</v>
      </c>
      <c r="G37" s="79">
        <f>+'Div002 history'!J37</f>
        <v>294.89999999999998</v>
      </c>
      <c r="H37" s="79">
        <f>+'Div002 history'!K37</f>
        <v>700.4</v>
      </c>
      <c r="I37" s="79">
        <f>+'Div002 history'!L37</f>
        <v>1716.68</v>
      </c>
      <c r="J37" s="79">
        <f>+'Div002 history'!M37</f>
        <v>1420.34</v>
      </c>
      <c r="K37" s="79">
        <f>+'Div002 history'!N37</f>
        <v>1340.14</v>
      </c>
      <c r="L37" s="171">
        <f t="shared" si="8"/>
        <v>1189.4188753710635</v>
      </c>
      <c r="M37" s="171">
        <f t="shared" si="8"/>
        <v>1123.1028557228713</v>
      </c>
      <c r="N37" s="171">
        <f t="shared" si="8"/>
        <v>1079.5906654368612</v>
      </c>
      <c r="O37" s="186">
        <f t="shared" si="8"/>
        <v>1198.3818718697796</v>
      </c>
      <c r="P37" s="186">
        <f t="shared" si="12"/>
        <v>1100.000959472967</v>
      </c>
      <c r="Q37" s="186">
        <f t="shared" si="12"/>
        <v>1154.8061204817216</v>
      </c>
      <c r="R37" s="186">
        <f t="shared" si="12"/>
        <v>1210.6591061792828</v>
      </c>
      <c r="S37" s="186">
        <f t="shared" si="12"/>
        <v>1049.0233007962081</v>
      </c>
      <c r="T37" s="186">
        <f t="shared" si="12"/>
        <v>1100.420188749308</v>
      </c>
      <c r="U37" s="186">
        <f t="shared" si="12"/>
        <v>1156.8258328803847</v>
      </c>
      <c r="V37" s="186">
        <f t="shared" si="12"/>
        <v>1157.4512780800742</v>
      </c>
      <c r="W37" s="186">
        <f t="shared" si="12"/>
        <v>1103.7038063437631</v>
      </c>
      <c r="X37" s="186">
        <f t="shared" si="12"/>
        <v>1211.9546484848959</v>
      </c>
      <c r="Y37" s="186">
        <f t="shared" si="12"/>
        <v>1105.1086773625166</v>
      </c>
      <c r="Z37" s="186">
        <f t="shared" si="12"/>
        <v>1158.130966933365</v>
      </c>
      <c r="AA37" s="171">
        <f t="shared" si="9"/>
        <v>1240.325237385222</v>
      </c>
      <c r="AB37" s="171">
        <f t="shared" si="9"/>
        <v>1138.5009930545207</v>
      </c>
      <c r="AC37" s="171">
        <f t="shared" si="9"/>
        <v>1195.2243346985817</v>
      </c>
      <c r="AD37" s="171">
        <f t="shared" si="9"/>
        <v>1253.0321748955578</v>
      </c>
      <c r="AE37" s="171">
        <f t="shared" si="9"/>
        <v>1085.7391163240752</v>
      </c>
      <c r="AF37" s="171">
        <f t="shared" si="9"/>
        <v>1138.9348953555336</v>
      </c>
    </row>
    <row r="38" spans="1:38">
      <c r="A38" s="15" t="s">
        <v>1064</v>
      </c>
      <c r="B38" s="169" t="str">
        <f t="shared" si="10"/>
        <v>9200-01013</v>
      </c>
      <c r="C38" s="170" t="str">
        <f t="shared" si="11"/>
        <v>9200</v>
      </c>
      <c r="D38" s="171">
        <f>SUM($F38:K38)</f>
        <v>4488.12</v>
      </c>
      <c r="E38" s="78">
        <f t="shared" si="7"/>
        <v>1.5494398131495144E-4</v>
      </c>
      <c r="F38" s="79">
        <f>+'Div002 history'!I38</f>
        <v>0</v>
      </c>
      <c r="G38" s="79">
        <f>+'Div002 history'!J38</f>
        <v>0</v>
      </c>
      <c r="H38" s="79">
        <f>+'Div002 history'!K38</f>
        <v>1993.06</v>
      </c>
      <c r="I38" s="79">
        <f>+'Div002 history'!L38</f>
        <v>809.68</v>
      </c>
      <c r="J38" s="79">
        <f>+'Div002 history'!M38</f>
        <v>1557.08</v>
      </c>
      <c r="K38" s="79">
        <f>+'Div002 history'!N38</f>
        <v>128.30000000000001</v>
      </c>
      <c r="L38" s="171">
        <f t="shared" si="8"/>
        <v>952.540249584756</v>
      </c>
      <c r="M38" s="171">
        <f t="shared" si="8"/>
        <v>899.43139179279456</v>
      </c>
      <c r="N38" s="171">
        <f t="shared" si="8"/>
        <v>864.58486845837615</v>
      </c>
      <c r="O38" s="186">
        <f t="shared" si="8"/>
        <v>959.71822119652393</v>
      </c>
      <c r="P38" s="186">
        <f t="shared" si="12"/>
        <v>880.93035193591493</v>
      </c>
      <c r="Q38" s="186">
        <f t="shared" si="12"/>
        <v>924.82079526650841</v>
      </c>
      <c r="R38" s="186">
        <f t="shared" si="12"/>
        <v>969.55038383959311</v>
      </c>
      <c r="S38" s="186">
        <f t="shared" si="12"/>
        <v>840.10514500109332</v>
      </c>
      <c r="T38" s="186">
        <f t="shared" si="12"/>
        <v>881.26608963756735</v>
      </c>
      <c r="U38" s="186">
        <f t="shared" si="12"/>
        <v>926.43827199581608</v>
      </c>
      <c r="V38" s="186">
        <f t="shared" si="12"/>
        <v>926.93915670426475</v>
      </c>
      <c r="W38" s="186">
        <f t="shared" si="12"/>
        <v>883.89575861939443</v>
      </c>
      <c r="X38" s="186">
        <f t="shared" si="12"/>
        <v>970.58791251573018</v>
      </c>
      <c r="Y38" s="186">
        <f t="shared" si="12"/>
        <v>885.02084265711039</v>
      </c>
      <c r="Z38" s="186">
        <f t="shared" si="12"/>
        <v>927.48348217560203</v>
      </c>
      <c r="AA38" s="171">
        <f t="shared" si="9"/>
        <v>993.30835893840219</v>
      </c>
      <c r="AB38" s="171">
        <f t="shared" si="9"/>
        <v>911.76291425367185</v>
      </c>
      <c r="AC38" s="171">
        <f t="shared" si="9"/>
        <v>957.18952310083614</v>
      </c>
      <c r="AD38" s="171">
        <f t="shared" si="9"/>
        <v>1003.4846472739788</v>
      </c>
      <c r="AE38" s="171">
        <f t="shared" si="9"/>
        <v>869.50882507613142</v>
      </c>
      <c r="AF38" s="171">
        <f t="shared" si="9"/>
        <v>912.11040277488212</v>
      </c>
    </row>
    <row r="39" spans="1:38">
      <c r="A39" s="15" t="s">
        <v>1066</v>
      </c>
      <c r="B39" s="169" t="str">
        <f t="shared" si="10"/>
        <v>9302-01014</v>
      </c>
      <c r="C39" s="170" t="str">
        <f t="shared" si="11"/>
        <v>9302</v>
      </c>
      <c r="D39" s="171">
        <f>SUM($F39:K39)</f>
        <v>-5604.2300000000005</v>
      </c>
      <c r="E39" s="78">
        <f t="shared" si="7"/>
        <v>-1.9347559967306809E-4</v>
      </c>
      <c r="F39" s="79">
        <f>+'Div002 history'!I39</f>
        <v>-131.77000000000001</v>
      </c>
      <c r="G39" s="79">
        <f>+'Div002 history'!J39</f>
        <v>-294.89999999999998</v>
      </c>
      <c r="H39" s="79">
        <f>+'Div002 history'!K39</f>
        <v>-700.4</v>
      </c>
      <c r="I39" s="79">
        <f>+'Div002 history'!L39</f>
        <v>-1716.68</v>
      </c>
      <c r="J39" s="79">
        <f>+'Div002 history'!M39</f>
        <v>-1420.34</v>
      </c>
      <c r="K39" s="79">
        <f>+'Div002 history'!N39</f>
        <v>-1340.14</v>
      </c>
      <c r="L39" s="171">
        <f t="shared" si="8"/>
        <v>-1189.4188753710635</v>
      </c>
      <c r="M39" s="171">
        <f t="shared" si="8"/>
        <v>-1123.1028557228713</v>
      </c>
      <c r="N39" s="171">
        <f t="shared" si="8"/>
        <v>-1079.5906654368612</v>
      </c>
      <c r="O39" s="186">
        <f t="shared" si="8"/>
        <v>-1198.3818718697796</v>
      </c>
      <c r="P39" s="186">
        <f t="shared" si="12"/>
        <v>-1100.000959472967</v>
      </c>
      <c r="Q39" s="186">
        <f t="shared" si="12"/>
        <v>-1154.8061204817216</v>
      </c>
      <c r="R39" s="186">
        <f t="shared" si="12"/>
        <v>-1210.6591061792828</v>
      </c>
      <c r="S39" s="186">
        <f t="shared" si="12"/>
        <v>-1049.0233007962081</v>
      </c>
      <c r="T39" s="186">
        <f t="shared" si="12"/>
        <v>-1100.420188749308</v>
      </c>
      <c r="U39" s="186">
        <f t="shared" si="12"/>
        <v>-1156.8258328803847</v>
      </c>
      <c r="V39" s="186">
        <f t="shared" si="12"/>
        <v>-1157.4512780800742</v>
      </c>
      <c r="W39" s="186">
        <f t="shared" si="12"/>
        <v>-1103.7038063437631</v>
      </c>
      <c r="X39" s="186">
        <f t="shared" si="12"/>
        <v>-1211.9546484848959</v>
      </c>
      <c r="Y39" s="186">
        <f t="shared" si="12"/>
        <v>-1105.1086773625166</v>
      </c>
      <c r="Z39" s="186">
        <f t="shared" si="12"/>
        <v>-1158.130966933365</v>
      </c>
      <c r="AA39" s="171">
        <f t="shared" si="9"/>
        <v>-1240.325237385222</v>
      </c>
      <c r="AB39" s="171">
        <f t="shared" si="9"/>
        <v>-1138.5009930545207</v>
      </c>
      <c r="AC39" s="171">
        <f t="shared" si="9"/>
        <v>-1195.2243346985817</v>
      </c>
      <c r="AD39" s="171">
        <f t="shared" si="9"/>
        <v>-1253.0321748955578</v>
      </c>
      <c r="AE39" s="171">
        <f t="shared" si="9"/>
        <v>-1085.7391163240752</v>
      </c>
      <c r="AF39" s="171">
        <f t="shared" si="9"/>
        <v>-1138.9348953555336</v>
      </c>
    </row>
    <row r="40" spans="1:38">
      <c r="A40" s="15" t="s">
        <v>22</v>
      </c>
      <c r="B40" s="169" t="str">
        <f t="shared" si="10"/>
        <v>9200-01014</v>
      </c>
      <c r="C40" s="170" t="str">
        <f t="shared" si="11"/>
        <v>9200</v>
      </c>
      <c r="D40" s="171">
        <f>SUM($F40:K40)</f>
        <v>-4488.12</v>
      </c>
      <c r="E40" s="78">
        <f t="shared" si="7"/>
        <v>-1.5494398131495144E-4</v>
      </c>
      <c r="F40" s="79">
        <f>+'Div002 history'!I40</f>
        <v>0</v>
      </c>
      <c r="G40" s="79">
        <f>+'Div002 history'!J40</f>
        <v>0</v>
      </c>
      <c r="H40" s="79">
        <f>+'Div002 history'!K40</f>
        <v>-1993.06</v>
      </c>
      <c r="I40" s="79">
        <f>+'Div002 history'!L40</f>
        <v>-809.68</v>
      </c>
      <c r="J40" s="79">
        <f>+'Div002 history'!M40</f>
        <v>-1557.08</v>
      </c>
      <c r="K40" s="79">
        <f>+'Div002 history'!N40</f>
        <v>-128.30000000000001</v>
      </c>
      <c r="L40" s="171">
        <f t="shared" si="8"/>
        <v>-952.540249584756</v>
      </c>
      <c r="M40" s="171">
        <f t="shared" si="8"/>
        <v>-899.43139179279456</v>
      </c>
      <c r="N40" s="171">
        <f t="shared" si="8"/>
        <v>-864.58486845837615</v>
      </c>
      <c r="O40" s="186">
        <f t="shared" si="8"/>
        <v>-959.71822119652393</v>
      </c>
      <c r="P40" s="186">
        <f t="shared" si="12"/>
        <v>-880.93035193591493</v>
      </c>
      <c r="Q40" s="186">
        <f t="shared" si="12"/>
        <v>-924.82079526650841</v>
      </c>
      <c r="R40" s="186">
        <f t="shared" si="12"/>
        <v>-969.55038383959311</v>
      </c>
      <c r="S40" s="186">
        <f t="shared" si="12"/>
        <v>-840.10514500109332</v>
      </c>
      <c r="T40" s="186">
        <f t="shared" si="12"/>
        <v>-881.26608963756735</v>
      </c>
      <c r="U40" s="186">
        <f t="shared" si="12"/>
        <v>-926.43827199581608</v>
      </c>
      <c r="V40" s="186">
        <f t="shared" si="12"/>
        <v>-926.93915670426475</v>
      </c>
      <c r="W40" s="186">
        <f t="shared" si="12"/>
        <v>-883.89575861939443</v>
      </c>
      <c r="X40" s="186">
        <f t="shared" si="12"/>
        <v>-970.58791251573018</v>
      </c>
      <c r="Y40" s="186">
        <f t="shared" si="12"/>
        <v>-885.02084265711039</v>
      </c>
      <c r="Z40" s="186">
        <f t="shared" si="12"/>
        <v>-927.48348217560203</v>
      </c>
      <c r="AA40" s="171">
        <f t="shared" si="9"/>
        <v>-993.30835893840219</v>
      </c>
      <c r="AB40" s="171">
        <f t="shared" si="9"/>
        <v>-911.76291425367185</v>
      </c>
      <c r="AC40" s="171">
        <f t="shared" si="9"/>
        <v>-957.18952310083614</v>
      </c>
      <c r="AD40" s="171">
        <f t="shared" si="9"/>
        <v>-1003.4846472739788</v>
      </c>
      <c r="AE40" s="171">
        <f t="shared" si="9"/>
        <v>-869.50882507613142</v>
      </c>
      <c r="AF40" s="171">
        <f t="shared" si="9"/>
        <v>-912.11040277488212</v>
      </c>
    </row>
    <row r="41" spans="1:38">
      <c r="A41" s="15" t="s">
        <v>21</v>
      </c>
      <c r="B41" s="169" t="str">
        <f t="shared" si="10"/>
        <v>8560-01014</v>
      </c>
      <c r="C41" s="170" t="str">
        <f t="shared" si="11"/>
        <v>8560</v>
      </c>
      <c r="D41" s="183">
        <f>SUM($F41:K41)</f>
        <v>0</v>
      </c>
      <c r="E41" s="206">
        <f t="shared" si="7"/>
        <v>0</v>
      </c>
      <c r="F41" s="81">
        <f>+'Div002 history'!I41</f>
        <v>0</v>
      </c>
      <c r="G41" s="81">
        <f>+'Div002 history'!J41</f>
        <v>0</v>
      </c>
      <c r="H41" s="81">
        <f>+'Div002 history'!K41</f>
        <v>0</v>
      </c>
      <c r="I41" s="81">
        <f>+'Div002 history'!L41</f>
        <v>0</v>
      </c>
      <c r="J41" s="81">
        <f>+'Div002 history'!M41</f>
        <v>0</v>
      </c>
      <c r="K41" s="81">
        <f>+'Div002 history'!N41</f>
        <v>0</v>
      </c>
      <c r="L41" s="183">
        <f t="shared" si="8"/>
        <v>0</v>
      </c>
      <c r="M41" s="183">
        <f t="shared" si="8"/>
        <v>0</v>
      </c>
      <c r="N41" s="183">
        <f t="shared" si="8"/>
        <v>0</v>
      </c>
      <c r="O41" s="183">
        <f t="shared" si="8"/>
        <v>0</v>
      </c>
      <c r="P41" s="183">
        <f t="shared" si="12"/>
        <v>0</v>
      </c>
      <c r="Q41" s="183">
        <f t="shared" si="12"/>
        <v>0</v>
      </c>
      <c r="R41" s="183">
        <f t="shared" si="12"/>
        <v>0</v>
      </c>
      <c r="S41" s="183">
        <f t="shared" si="12"/>
        <v>0</v>
      </c>
      <c r="T41" s="183">
        <f t="shared" si="12"/>
        <v>0</v>
      </c>
      <c r="U41" s="183">
        <f t="shared" si="12"/>
        <v>0</v>
      </c>
      <c r="V41" s="183">
        <f t="shared" si="12"/>
        <v>0</v>
      </c>
      <c r="W41" s="183">
        <f t="shared" si="12"/>
        <v>0</v>
      </c>
      <c r="X41" s="183">
        <f t="shared" si="12"/>
        <v>0</v>
      </c>
      <c r="Y41" s="183">
        <f t="shared" si="12"/>
        <v>0</v>
      </c>
      <c r="Z41" s="183">
        <f t="shared" si="12"/>
        <v>0</v>
      </c>
      <c r="AA41" s="183">
        <f t="shared" si="9"/>
        <v>0</v>
      </c>
      <c r="AB41" s="183">
        <f t="shared" si="9"/>
        <v>0</v>
      </c>
      <c r="AC41" s="183">
        <f t="shared" si="9"/>
        <v>0</v>
      </c>
      <c r="AD41" s="183">
        <f t="shared" si="9"/>
        <v>0</v>
      </c>
      <c r="AE41" s="183">
        <f t="shared" si="9"/>
        <v>0</v>
      </c>
      <c r="AF41" s="183">
        <f t="shared" si="9"/>
        <v>0</v>
      </c>
    </row>
    <row r="42" spans="1:38">
      <c r="A42" s="1" t="s">
        <v>321</v>
      </c>
      <c r="D42" s="150">
        <f>SUM(D10:D41)</f>
        <v>28966081.560000002</v>
      </c>
      <c r="E42" s="223">
        <f>SUM(E10:E41)</f>
        <v>1.0000000000000002</v>
      </c>
      <c r="F42" s="71">
        <f>SUM(F10:F41)</f>
        <v>5089990.9899999993</v>
      </c>
      <c r="G42" s="155">
        <f t="shared" ref="G42:K42" si="13">SUM(G10:G41)</f>
        <v>4624183.17</v>
      </c>
      <c r="H42" s="155">
        <f t="shared" si="13"/>
        <v>4647953.49</v>
      </c>
      <c r="I42" s="155">
        <f t="shared" si="13"/>
        <v>4871415.4699999979</v>
      </c>
      <c r="J42" s="155">
        <f t="shared" si="13"/>
        <v>5137643.2100000009</v>
      </c>
      <c r="K42" s="155">
        <f t="shared" si="13"/>
        <v>4594895.2300000004</v>
      </c>
      <c r="L42" s="72">
        <f>+'FY24 Budget'!AK20</f>
        <v>6147642.79</v>
      </c>
      <c r="M42" s="72">
        <f>+'FY24 Budget'!AL20</f>
        <v>5804881.120000001</v>
      </c>
      <c r="N42" s="72">
        <f>+'FY24 Budget'!AM20</f>
        <v>5579983.5599999996</v>
      </c>
      <c r="O42" s="72">
        <f>+'FY25 Budget'!AB24</f>
        <v>6193969.0270751752</v>
      </c>
      <c r="P42" s="72">
        <f>+'FY25 Budget'!AC24</f>
        <v>5685476.4183790134</v>
      </c>
      <c r="Q42" s="72">
        <f>+'FY25 Budget'!AD24</f>
        <v>5968742.9445009818</v>
      </c>
      <c r="R42" s="72">
        <f>+'FY25 Budget'!AE24</f>
        <v>6257425.2682252172</v>
      </c>
      <c r="S42" s="72">
        <f>+'FY25 Budget'!AF24</f>
        <v>5421992.7606831584</v>
      </c>
      <c r="T42" s="72">
        <f>+'FY25 Budget'!AG24</f>
        <v>5687643.2511840258</v>
      </c>
      <c r="U42" s="72">
        <f>+'FY25 Budget'!AH24</f>
        <v>5979182.0510450425</v>
      </c>
      <c r="V42" s="72">
        <f>+'FY25 Budget'!AI24</f>
        <v>5982414.7336197244</v>
      </c>
      <c r="W42" s="72">
        <f>+'FY25 Budget'!AJ24</f>
        <v>5704614.991289773</v>
      </c>
      <c r="X42" s="72">
        <f>+'FY25 Budget'!AK24</f>
        <v>6264121.4216823056</v>
      </c>
      <c r="Y42" s="72">
        <f>+'FY25 Budget'!AL24</f>
        <v>5711876.2222725302</v>
      </c>
      <c r="Z42" s="72">
        <f>+'FY25 Budget'!AM24</f>
        <v>5985927.7805074947</v>
      </c>
      <c r="AA42" s="228">
        <f>(1+AA$2)*O42</f>
        <v>6410757.9430228062</v>
      </c>
      <c r="AB42" s="229">
        <f t="shared" ref="AB42" si="14">(1+AB$2)*P42</f>
        <v>5884468.0930222785</v>
      </c>
      <c r="AC42" s="229">
        <f t="shared" ref="AC42" si="15">(1+AC$2)*Q42</f>
        <v>6177648.9475585157</v>
      </c>
      <c r="AD42" s="229">
        <f t="shared" ref="AD42" si="16">(1+AD$2)*R42</f>
        <v>6476435.1526130997</v>
      </c>
      <c r="AE42" s="229">
        <f t="shared" ref="AE42" si="17">(1+AE$2)*S42</f>
        <v>5611762.5073070684</v>
      </c>
      <c r="AF42" s="230">
        <f t="shared" ref="AF42" si="18">(1+AF$2)*T42</f>
        <v>5886710.7649754658</v>
      </c>
      <c r="AH42" s="178">
        <f>SUM(F42:Q42)</f>
        <v>64346777.419955172</v>
      </c>
      <c r="AI42" s="178">
        <f>SUM(U42:AF42)</f>
        <v>72075920.608916104</v>
      </c>
      <c r="AK42" s="178">
        <f>AH42*$AK$7</f>
        <v>3099254.4259808143</v>
      </c>
      <c r="AL42" s="178">
        <f>AI42*$AL$7</f>
        <v>3288291.6163315419</v>
      </c>
    </row>
    <row r="43" spans="1:38">
      <c r="A43" s="1"/>
      <c r="B43" s="224" t="str">
        <f t="shared" ref="B43:B44" si="19">RIGHT(A43,10)</f>
        <v/>
      </c>
      <c r="C43" s="225" t="s">
        <v>1599</v>
      </c>
      <c r="D43" s="226">
        <f>D42-SUM(F42:K42)</f>
        <v>0</v>
      </c>
      <c r="E43" s="227"/>
      <c r="F43" s="226">
        <f>F42-'Div002 history'!I42</f>
        <v>0</v>
      </c>
      <c r="G43" s="226">
        <f>G42-'Div002 history'!J42</f>
        <v>0</v>
      </c>
      <c r="H43" s="226">
        <f>H42-'Div002 history'!K42</f>
        <v>0</v>
      </c>
      <c r="I43" s="226">
        <f>I42-'Div002 history'!L42</f>
        <v>0</v>
      </c>
      <c r="J43" s="226">
        <f>J42-'Div002 history'!M42</f>
        <v>0</v>
      </c>
      <c r="K43" s="226">
        <f>K42-'Div002 history'!N42</f>
        <v>0</v>
      </c>
      <c r="L43" s="226">
        <f>L42-SUM(L10:L41)</f>
        <v>0</v>
      </c>
      <c r="M43" s="226">
        <f t="shared" ref="M43:N43" si="20">M42-SUM(M10:M41)</f>
        <v>0</v>
      </c>
      <c r="N43" s="226">
        <f t="shared" si="20"/>
        <v>0</v>
      </c>
      <c r="O43" s="226">
        <f t="shared" ref="O43" si="21">O42-SUM(O10:O41)</f>
        <v>0</v>
      </c>
      <c r="P43" s="226">
        <f t="shared" ref="P43" si="22">P42-SUM(P10:P41)</f>
        <v>0</v>
      </c>
      <c r="Q43" s="226">
        <f t="shared" ref="Q43" si="23">Q42-SUM(Q10:Q41)</f>
        <v>0</v>
      </c>
      <c r="R43" s="226">
        <f t="shared" ref="R43" si="24">R42-SUM(R10:R41)</f>
        <v>0</v>
      </c>
      <c r="S43" s="226">
        <f t="shared" ref="S43" si="25">S42-SUM(S10:S41)</f>
        <v>0</v>
      </c>
      <c r="T43" s="226">
        <f t="shared" ref="T43" si="26">T42-SUM(T10:T41)</f>
        <v>0</v>
      </c>
      <c r="U43" s="226">
        <f t="shared" ref="U43" si="27">U42-SUM(U10:U41)</f>
        <v>0</v>
      </c>
      <c r="V43" s="226">
        <f t="shared" ref="V43" si="28">V42-SUM(V10:V41)</f>
        <v>0</v>
      </c>
      <c r="W43" s="226">
        <f t="shared" ref="W43" si="29">W42-SUM(W10:W41)</f>
        <v>0</v>
      </c>
      <c r="X43" s="226">
        <f t="shared" ref="X43" si="30">X42-SUM(X10:X41)</f>
        <v>0</v>
      </c>
      <c r="Y43" s="226">
        <f t="shared" ref="Y43" si="31">Y42-SUM(Y10:Y41)</f>
        <v>0</v>
      </c>
      <c r="Z43" s="226">
        <f t="shared" ref="Z43" si="32">Z42-SUM(Z10:Z41)</f>
        <v>0</v>
      </c>
      <c r="AA43" s="226">
        <f t="shared" ref="AA43" si="33">AA42-SUM(AA10:AA41)</f>
        <v>0</v>
      </c>
      <c r="AB43" s="226">
        <f t="shared" ref="AB43" si="34">AB42-SUM(AB10:AB41)</f>
        <v>0</v>
      </c>
      <c r="AC43" s="226">
        <f t="shared" ref="AC43" si="35">AC42-SUM(AC10:AC41)</f>
        <v>0</v>
      </c>
      <c r="AD43" s="226">
        <f t="shared" ref="AD43" si="36">AD42-SUM(AD10:AD41)</f>
        <v>0</v>
      </c>
      <c r="AE43" s="226">
        <f t="shared" ref="AE43" si="37">AE42-SUM(AE10:AE41)</f>
        <v>0</v>
      </c>
      <c r="AF43" s="226">
        <f t="shared" ref="AF43" si="38">AF42-SUM(AF10:AF41)</f>
        <v>0</v>
      </c>
    </row>
    <row r="44" spans="1:38">
      <c r="A44" s="15" t="s">
        <v>23</v>
      </c>
      <c r="B44" s="169" t="str">
        <f t="shared" si="19"/>
        <v>9260-01202</v>
      </c>
      <c r="C44" s="170" t="str">
        <f t="shared" ref="C44" si="39">LEFT(B44,4)</f>
        <v>9260</v>
      </c>
      <c r="D44" s="171">
        <f>SUM($F44:K44)</f>
        <v>655731.1399999999</v>
      </c>
      <c r="E44" s="78">
        <f>D44/$D$76</f>
        <v>0.11482271265128795</v>
      </c>
      <c r="F44" s="79">
        <f>+'Div002 history'!I44</f>
        <v>115971.53</v>
      </c>
      <c r="G44" s="79">
        <f>+'Div002 history'!J44</f>
        <v>103699.35999999999</v>
      </c>
      <c r="H44" s="79">
        <f>+'Div002 history'!K44</f>
        <v>103610.61</v>
      </c>
      <c r="I44" s="79">
        <f>+'Div002 history'!L44</f>
        <v>110860.20999999999</v>
      </c>
      <c r="J44" s="79">
        <f>+'Div002 history'!M44</f>
        <v>116978.2</v>
      </c>
      <c r="K44" s="79">
        <f>+'Div002 history'!N44</f>
        <v>104611.23</v>
      </c>
      <c r="L44" s="171">
        <f>$E44*L$76</f>
        <v>224942.60849597451</v>
      </c>
      <c r="M44" s="171">
        <f t="shared" ref="M44:N44" si="40">$E44*M$76</f>
        <v>212898.11815239282</v>
      </c>
      <c r="N44" s="171">
        <f t="shared" si="40"/>
        <v>204791.23390794478</v>
      </c>
      <c r="O44" s="186">
        <f>$E44*O$76</f>
        <v>218913.93939952069</v>
      </c>
      <c r="P44" s="186">
        <f t="shared" ref="P44:AA59" si="41">$E44*P$76</f>
        <v>200879.68646339566</v>
      </c>
      <c r="Q44" s="186">
        <f t="shared" si="41"/>
        <v>211431.66924034941</v>
      </c>
      <c r="R44" s="186">
        <f t="shared" si="41"/>
        <v>221721.82351359635</v>
      </c>
      <c r="S44" s="186">
        <f t="shared" si="41"/>
        <v>192633.95501944539</v>
      </c>
      <c r="T44" s="186">
        <f t="shared" si="41"/>
        <v>201721.78282560504</v>
      </c>
      <c r="U44" s="186">
        <f t="shared" si="41"/>
        <v>211670.82152552012</v>
      </c>
      <c r="V44" s="186">
        <f t="shared" si="41"/>
        <v>211275.66075667748</v>
      </c>
      <c r="W44" s="186">
        <f t="shared" si="41"/>
        <v>202022.02460483235</v>
      </c>
      <c r="X44" s="186">
        <f t="shared" si="41"/>
        <v>221284.4739976034</v>
      </c>
      <c r="Y44" s="186">
        <f t="shared" si="41"/>
        <v>202090.46859418877</v>
      </c>
      <c r="Z44" s="186">
        <f t="shared" si="41"/>
        <v>211586.59689391643</v>
      </c>
      <c r="AA44" s="171">
        <f>$E44*AA$76</f>
        <v>218913.93939952069</v>
      </c>
      <c r="AB44" s="171">
        <f t="shared" ref="AB44:AF59" si="42">$E44*AB$76</f>
        <v>200879.68646339566</v>
      </c>
      <c r="AC44" s="171">
        <f t="shared" si="42"/>
        <v>211431.66924034941</v>
      </c>
      <c r="AD44" s="171">
        <f t="shared" si="42"/>
        <v>221721.82351359635</v>
      </c>
      <c r="AE44" s="171">
        <f t="shared" si="42"/>
        <v>192633.95501944539</v>
      </c>
      <c r="AF44" s="171">
        <f t="shared" si="42"/>
        <v>201721.78282560504</v>
      </c>
    </row>
    <row r="45" spans="1:38">
      <c r="A45" s="15" t="s">
        <v>24</v>
      </c>
      <c r="B45" s="169" t="str">
        <f t="shared" ref="B45:B75" si="43">RIGHT(A45,10)</f>
        <v>9260-01203</v>
      </c>
      <c r="C45" s="170" t="str">
        <f t="shared" ref="C45:C75" si="44">LEFT(B45,4)</f>
        <v>9260</v>
      </c>
      <c r="D45" s="171">
        <f>SUM($F45:K45)</f>
        <v>557946.68000000005</v>
      </c>
      <c r="E45" s="78">
        <f t="shared" ref="E45:E75" si="45">D45/$D$76</f>
        <v>9.7700028875218767E-2</v>
      </c>
      <c r="F45" s="79">
        <f>+'Div002 history'!I45</f>
        <v>98677.510000000009</v>
      </c>
      <c r="G45" s="79">
        <f>+'Div002 history'!J45</f>
        <v>88235.42</v>
      </c>
      <c r="H45" s="79">
        <f>+'Div002 history'!K45</f>
        <v>88159.93</v>
      </c>
      <c r="I45" s="79">
        <f>+'Div002 history'!L45</f>
        <v>94328.41</v>
      </c>
      <c r="J45" s="79">
        <f>+'Div002 history'!M45</f>
        <v>99534.109999999986</v>
      </c>
      <c r="K45" s="79">
        <f>+'Div002 history'!N45</f>
        <v>89011.300000000017</v>
      </c>
      <c r="L45" s="171">
        <f t="shared" ref="L45:O75" si="46">$E45*L$76</f>
        <v>191398.53812778939</v>
      </c>
      <c r="M45" s="171">
        <f t="shared" si="46"/>
        <v>181150.15584188257</v>
      </c>
      <c r="N45" s="171">
        <f t="shared" si="46"/>
        <v>174252.1928301914</v>
      </c>
      <c r="O45" s="186">
        <f t="shared" si="46"/>
        <v>186268.88101377003</v>
      </c>
      <c r="P45" s="186">
        <f t="shared" si="41"/>
        <v>170923.94627116926</v>
      </c>
      <c r="Q45" s="186">
        <f t="shared" si="41"/>
        <v>179902.38788951078</v>
      </c>
      <c r="R45" s="186">
        <f t="shared" si="41"/>
        <v>188658.04560228303</v>
      </c>
      <c r="S45" s="186">
        <f t="shared" si="41"/>
        <v>163907.84134236618</v>
      </c>
      <c r="T45" s="186">
        <f t="shared" si="41"/>
        <v>171640.46687065583</v>
      </c>
      <c r="U45" s="186">
        <f t="shared" si="41"/>
        <v>180105.87711761944</v>
      </c>
      <c r="V45" s="186">
        <f t="shared" si="41"/>
        <v>179769.64382688078</v>
      </c>
      <c r="W45" s="186">
        <f t="shared" si="41"/>
        <v>171895.93575675625</v>
      </c>
      <c r="X45" s="186">
        <f t="shared" si="41"/>
        <v>188285.91486826321</v>
      </c>
      <c r="Y45" s="186">
        <f t="shared" si="41"/>
        <v>171954.17318715702</v>
      </c>
      <c r="Z45" s="186">
        <f t="shared" si="41"/>
        <v>180034.21229844142</v>
      </c>
      <c r="AA45" s="171">
        <f t="shared" si="41"/>
        <v>186268.88101377003</v>
      </c>
      <c r="AB45" s="171">
        <f t="shared" si="42"/>
        <v>170923.94627116926</v>
      </c>
      <c r="AC45" s="171">
        <f t="shared" si="42"/>
        <v>179902.38788951078</v>
      </c>
      <c r="AD45" s="171">
        <f t="shared" si="42"/>
        <v>188658.04560228303</v>
      </c>
      <c r="AE45" s="171">
        <f t="shared" si="42"/>
        <v>163907.84134236618</v>
      </c>
      <c r="AF45" s="171">
        <f t="shared" si="42"/>
        <v>171640.46687065583</v>
      </c>
    </row>
    <row r="46" spans="1:38">
      <c r="A46" s="442" t="s">
        <v>25</v>
      </c>
      <c r="B46" s="169" t="str">
        <f t="shared" si="43"/>
        <v>9260-01206</v>
      </c>
      <c r="C46" s="170" t="str">
        <f t="shared" si="44"/>
        <v>9260</v>
      </c>
      <c r="D46" s="171">
        <f>SUM($F46:K46)</f>
        <v>-92033.06</v>
      </c>
      <c r="E46" s="78">
        <f t="shared" si="45"/>
        <v>-1.6115576885366072E-2</v>
      </c>
      <c r="F46" s="79">
        <f>+'Div002 history'!I46</f>
        <v>-31524.639999999999</v>
      </c>
      <c r="G46" s="79">
        <f>+'Div002 history'!J46</f>
        <v>-7639.31</v>
      </c>
      <c r="H46" s="79">
        <f>+'Div002 history'!K46</f>
        <v>-7181.37</v>
      </c>
      <c r="I46" s="79">
        <f>+'Div002 history'!L46</f>
        <v>-18865.89</v>
      </c>
      <c r="J46" s="79">
        <f>+'Div002 history'!M46</f>
        <v>-27414.15</v>
      </c>
      <c r="K46" s="79">
        <f>+'Div002 history'!N46</f>
        <v>592.29999999999995</v>
      </c>
      <c r="L46" s="171">
        <f t="shared" si="46"/>
        <v>-31571.104865122823</v>
      </c>
      <c r="M46" s="171">
        <f t="shared" si="46"/>
        <v>-29880.638704768935</v>
      </c>
      <c r="N46" s="171">
        <f t="shared" si="46"/>
        <v>-28742.82273329877</v>
      </c>
      <c r="O46" s="186">
        <f t="shared" si="46"/>
        <v>-30724.970175417402</v>
      </c>
      <c r="P46" s="186">
        <f t="shared" si="41"/>
        <v>-28193.829924055281</v>
      </c>
      <c r="Q46" s="186">
        <f t="shared" si="41"/>
        <v>-29674.819928632995</v>
      </c>
      <c r="R46" s="186">
        <f t="shared" si="41"/>
        <v>-31119.061825760211</v>
      </c>
      <c r="S46" s="186">
        <f t="shared" si="41"/>
        <v>-27036.526495206435</v>
      </c>
      <c r="T46" s="186">
        <f t="shared" si="41"/>
        <v>-28312.01968248127</v>
      </c>
      <c r="U46" s="186">
        <f t="shared" si="41"/>
        <v>-29708.385387504226</v>
      </c>
      <c r="V46" s="186">
        <f t="shared" si="41"/>
        <v>-29652.923853759552</v>
      </c>
      <c r="W46" s="186">
        <f t="shared" si="41"/>
        <v>-28354.159163125933</v>
      </c>
      <c r="X46" s="186">
        <f t="shared" si="41"/>
        <v>-31057.679024500616</v>
      </c>
      <c r="Y46" s="186">
        <f t="shared" si="41"/>
        <v>-28363.765401711884</v>
      </c>
      <c r="Z46" s="186">
        <f t="shared" si="41"/>
        <v>-29696.564307032339</v>
      </c>
      <c r="AA46" s="171">
        <f t="shared" si="41"/>
        <v>-30724.970175417402</v>
      </c>
      <c r="AB46" s="171">
        <f t="shared" si="42"/>
        <v>-28193.829924055281</v>
      </c>
      <c r="AC46" s="171">
        <f t="shared" si="42"/>
        <v>-29674.819928632995</v>
      </c>
      <c r="AD46" s="171">
        <f t="shared" si="42"/>
        <v>-31119.061825760211</v>
      </c>
      <c r="AE46" s="171">
        <f t="shared" si="42"/>
        <v>-27036.526495206435</v>
      </c>
      <c r="AF46" s="171">
        <f t="shared" si="42"/>
        <v>-28312.01968248127</v>
      </c>
    </row>
    <row r="47" spans="1:38">
      <c r="A47" s="442" t="s">
        <v>26</v>
      </c>
      <c r="B47" s="169" t="str">
        <f t="shared" si="43"/>
        <v>9260-01207</v>
      </c>
      <c r="C47" s="170" t="str">
        <f t="shared" si="44"/>
        <v>9260</v>
      </c>
      <c r="D47" s="171">
        <f>SUM($F47:K47)</f>
        <v>-42534.210000000006</v>
      </c>
      <c r="E47" s="78">
        <f t="shared" si="45"/>
        <v>-7.4480119591080265E-3</v>
      </c>
      <c r="F47" s="79">
        <f>+'Div002 history'!I47</f>
        <v>-20745.060000000001</v>
      </c>
      <c r="G47" s="79">
        <f>+'Div002 history'!J47</f>
        <v>-579.07000000000005</v>
      </c>
      <c r="H47" s="79">
        <f>+'Div002 history'!K47</f>
        <v>-149.28</v>
      </c>
      <c r="I47" s="79">
        <f>+'Div002 history'!L47</f>
        <v>-10101.11</v>
      </c>
      <c r="J47" s="79">
        <f>+'Div002 history'!M47</f>
        <v>-17411.03</v>
      </c>
      <c r="K47" s="79">
        <f>+'Div002 history'!N47</f>
        <v>6451.34</v>
      </c>
      <c r="L47" s="171">
        <f t="shared" si="46"/>
        <v>-14590.974202804471</v>
      </c>
      <c r="M47" s="171">
        <f t="shared" si="46"/>
        <v>-13809.70448665697</v>
      </c>
      <c r="N47" s="171">
        <f t="shared" si="46"/>
        <v>-13283.848848782211</v>
      </c>
      <c r="O47" s="186">
        <f t="shared" si="46"/>
        <v>-14199.922654804055</v>
      </c>
      <c r="P47" s="186">
        <f t="shared" si="41"/>
        <v>-13030.125073468726</v>
      </c>
      <c r="Q47" s="186">
        <f t="shared" si="41"/>
        <v>-13714.58280922813</v>
      </c>
      <c r="R47" s="186">
        <f t="shared" si="41"/>
        <v>-14382.056955401335</v>
      </c>
      <c r="S47" s="186">
        <f t="shared" si="41"/>
        <v>-12495.263067615862</v>
      </c>
      <c r="T47" s="186">
        <f t="shared" si="41"/>
        <v>-13084.74792317882</v>
      </c>
      <c r="U47" s="186">
        <f t="shared" si="41"/>
        <v>-13730.095498650553</v>
      </c>
      <c r="V47" s="186">
        <f t="shared" si="41"/>
        <v>-13704.463269066771</v>
      </c>
      <c r="W47" s="186">
        <f t="shared" si="41"/>
        <v>-13104.223202160429</v>
      </c>
      <c r="X47" s="186">
        <f t="shared" si="41"/>
        <v>-14353.688139248055</v>
      </c>
      <c r="Y47" s="186">
        <f t="shared" si="41"/>
        <v>-13108.662843408096</v>
      </c>
      <c r="Z47" s="186">
        <f t="shared" si="41"/>
        <v>-13724.632240999248</v>
      </c>
      <c r="AA47" s="171">
        <f t="shared" si="41"/>
        <v>-14199.922654804055</v>
      </c>
      <c r="AB47" s="171">
        <f t="shared" si="42"/>
        <v>-13030.125073468726</v>
      </c>
      <c r="AC47" s="171">
        <f t="shared" si="42"/>
        <v>-13714.58280922813</v>
      </c>
      <c r="AD47" s="171">
        <f t="shared" si="42"/>
        <v>-14382.056955401335</v>
      </c>
      <c r="AE47" s="171">
        <f t="shared" si="42"/>
        <v>-12495.263067615862</v>
      </c>
      <c r="AF47" s="171">
        <f t="shared" si="42"/>
        <v>-13084.74792317882</v>
      </c>
    </row>
    <row r="48" spans="1:38">
      <c r="A48" s="442" t="s">
        <v>27</v>
      </c>
      <c r="B48" s="169" t="str">
        <f t="shared" si="43"/>
        <v>9250-01208</v>
      </c>
      <c r="C48" s="170" t="str">
        <f t="shared" si="44"/>
        <v>9250</v>
      </c>
      <c r="D48" s="171">
        <f>SUM($F48:K48)</f>
        <v>-18105.34</v>
      </c>
      <c r="E48" s="78">
        <f t="shared" si="45"/>
        <v>-3.170360724784048E-3</v>
      </c>
      <c r="F48" s="79">
        <f>+'Div002 history'!I48</f>
        <v>-283.83999999999997</v>
      </c>
      <c r="G48" s="79">
        <f>+'Div002 history'!J48</f>
        <v>858.69</v>
      </c>
      <c r="H48" s="79">
        <f>+'Div002 history'!K48</f>
        <v>-16393.18</v>
      </c>
      <c r="I48" s="79">
        <f>+'Div002 history'!L48</f>
        <v>1348.36</v>
      </c>
      <c r="J48" s="79">
        <f>+'Div002 history'!M48</f>
        <v>932.94</v>
      </c>
      <c r="K48" s="79">
        <f>+'Div002 history'!N48</f>
        <v>-4568.3100000000004</v>
      </c>
      <c r="L48" s="171">
        <f t="shared" si="46"/>
        <v>-6210.8723512909692</v>
      </c>
      <c r="M48" s="171">
        <f t="shared" si="46"/>
        <v>-5878.3128928561246</v>
      </c>
      <c r="N48" s="171">
        <f t="shared" si="46"/>
        <v>-5654.4743611274425</v>
      </c>
      <c r="O48" s="186">
        <f t="shared" si="46"/>
        <v>-6044.4152516040622</v>
      </c>
      <c r="P48" s="186">
        <f t="shared" si="41"/>
        <v>-5546.4729378464117</v>
      </c>
      <c r="Q48" s="186">
        <f t="shared" si="41"/>
        <v>-5837.8228893690612</v>
      </c>
      <c r="R48" s="186">
        <f t="shared" si="41"/>
        <v>-6121.9435150413274</v>
      </c>
      <c r="S48" s="186">
        <f t="shared" si="41"/>
        <v>-5318.8007072102237</v>
      </c>
      <c r="T48" s="186">
        <f t="shared" si="41"/>
        <v>-5569.7239930739615</v>
      </c>
      <c r="U48" s="186">
        <f t="shared" si="41"/>
        <v>-5844.4261039652029</v>
      </c>
      <c r="V48" s="186">
        <f t="shared" si="41"/>
        <v>-5833.5153516185055</v>
      </c>
      <c r="W48" s="186">
        <f t="shared" si="41"/>
        <v>-5578.0139447988631</v>
      </c>
      <c r="X48" s="186">
        <f t="shared" si="41"/>
        <v>-6109.8678925752556</v>
      </c>
      <c r="Y48" s="186">
        <f t="shared" si="41"/>
        <v>-5579.9037463084496</v>
      </c>
      <c r="Z48" s="186">
        <f t="shared" si="41"/>
        <v>-5842.1005844061356</v>
      </c>
      <c r="AA48" s="171">
        <f t="shared" si="41"/>
        <v>-6044.4152516040622</v>
      </c>
      <c r="AB48" s="171">
        <f t="shared" si="42"/>
        <v>-5546.4729378464117</v>
      </c>
      <c r="AC48" s="171">
        <f t="shared" si="42"/>
        <v>-5837.8228893690612</v>
      </c>
      <c r="AD48" s="171">
        <f t="shared" si="42"/>
        <v>-6121.9435150413274</v>
      </c>
      <c r="AE48" s="171">
        <f t="shared" si="42"/>
        <v>-5318.8007072102237</v>
      </c>
      <c r="AF48" s="171">
        <f t="shared" si="42"/>
        <v>-5569.7239930739615</v>
      </c>
    </row>
    <row r="49" spans="1:38">
      <c r="A49" s="15" t="s">
        <v>28</v>
      </c>
      <c r="B49" s="169" t="str">
        <f t="shared" si="43"/>
        <v>9250-01221</v>
      </c>
      <c r="C49" s="170" t="str">
        <f t="shared" si="44"/>
        <v>9250</v>
      </c>
      <c r="D49" s="171">
        <f>SUM($F49:K49)</f>
        <v>50141.539999999994</v>
      </c>
      <c r="E49" s="78">
        <f t="shared" si="45"/>
        <v>8.780104051964133E-3</v>
      </c>
      <c r="F49" s="79">
        <f>+'Div002 history'!I49</f>
        <v>9156.6</v>
      </c>
      <c r="G49" s="79">
        <f>+'Div002 history'!J49</f>
        <v>7948.55</v>
      </c>
      <c r="H49" s="79">
        <f>+'Div002 history'!K49</f>
        <v>7972.09</v>
      </c>
      <c r="I49" s="79">
        <f>+'Div002 history'!L49</f>
        <v>8486.58</v>
      </c>
      <c r="J49" s="79">
        <f>+'Div002 history'!M49</f>
        <v>8860.52</v>
      </c>
      <c r="K49" s="79">
        <f>+'Div002 history'!N49</f>
        <v>7717.2</v>
      </c>
      <c r="L49" s="171">
        <f t="shared" si="46"/>
        <v>17200.599626251158</v>
      </c>
      <c r="M49" s="171">
        <f t="shared" si="46"/>
        <v>16279.598231773665</v>
      </c>
      <c r="N49" s="171">
        <f t="shared" si="46"/>
        <v>15659.692243141859</v>
      </c>
      <c r="O49" s="186">
        <f t="shared" si="46"/>
        <v>16739.60771324455</v>
      </c>
      <c r="P49" s="186">
        <f t="shared" si="41"/>
        <v>15360.589454378836</v>
      </c>
      <c r="Q49" s="186">
        <f t="shared" si="41"/>
        <v>16167.463848798989</v>
      </c>
      <c r="R49" s="186">
        <f t="shared" si="41"/>
        <v>16954.317104080081</v>
      </c>
      <c r="S49" s="186">
        <f t="shared" si="41"/>
        <v>14730.066290531393</v>
      </c>
      <c r="T49" s="186">
        <f t="shared" si="41"/>
        <v>15424.981711897024</v>
      </c>
      <c r="U49" s="186">
        <f t="shared" si="41"/>
        <v>16185.75101428724</v>
      </c>
      <c r="V49" s="186">
        <f t="shared" si="41"/>
        <v>16155.534408290221</v>
      </c>
      <c r="W49" s="186">
        <f t="shared" si="41"/>
        <v>15447.940184149535</v>
      </c>
      <c r="X49" s="186">
        <f t="shared" si="41"/>
        <v>16920.874467437661</v>
      </c>
      <c r="Y49" s="186">
        <f t="shared" si="41"/>
        <v>15453.173864267388</v>
      </c>
      <c r="Z49" s="186">
        <f t="shared" si="41"/>
        <v>16179.310641889275</v>
      </c>
      <c r="AA49" s="171">
        <f t="shared" si="41"/>
        <v>16739.60771324455</v>
      </c>
      <c r="AB49" s="171">
        <f t="shared" si="42"/>
        <v>15360.589454378836</v>
      </c>
      <c r="AC49" s="171">
        <f t="shared" si="42"/>
        <v>16167.463848798989</v>
      </c>
      <c r="AD49" s="171">
        <f t="shared" si="42"/>
        <v>16954.317104080081</v>
      </c>
      <c r="AE49" s="171">
        <f t="shared" si="42"/>
        <v>14730.066290531393</v>
      </c>
      <c r="AF49" s="171">
        <f t="shared" si="42"/>
        <v>15424.981711897024</v>
      </c>
    </row>
    <row r="50" spans="1:38">
      <c r="A50" s="15" t="s">
        <v>29</v>
      </c>
      <c r="B50" s="169" t="str">
        <f t="shared" si="43"/>
        <v>9260-01251</v>
      </c>
      <c r="C50" s="170" t="str">
        <f t="shared" si="44"/>
        <v>9260</v>
      </c>
      <c r="D50" s="171">
        <f>SUM($F50:K50)</f>
        <v>5079040.08</v>
      </c>
      <c r="E50" s="78">
        <f t="shared" si="45"/>
        <v>0.88937237241808376</v>
      </c>
      <c r="F50" s="79">
        <f>+'Div002 history'!I50</f>
        <v>898382.26000000013</v>
      </c>
      <c r="G50" s="79">
        <f>+'Div002 history'!J50</f>
        <v>803103.27</v>
      </c>
      <c r="H50" s="79">
        <f>+'Div002 history'!K50</f>
        <v>802527.91000000015</v>
      </c>
      <c r="I50" s="79">
        <f>+'Div002 history'!L50</f>
        <v>858680.25</v>
      </c>
      <c r="J50" s="79">
        <f>+'Div002 history'!M50</f>
        <v>906068.07999999984</v>
      </c>
      <c r="K50" s="79">
        <f>+'Div002 history'!N50</f>
        <v>810278.30999999994</v>
      </c>
      <c r="L50" s="171">
        <f t="shared" si="46"/>
        <v>1742318.5427045652</v>
      </c>
      <c r="M50" s="171">
        <f t="shared" si="46"/>
        <v>1649026.573684725</v>
      </c>
      <c r="N50" s="171">
        <f t="shared" si="46"/>
        <v>1586233.780282429</v>
      </c>
      <c r="O50" s="186">
        <f t="shared" si="46"/>
        <v>1695622.8009559785</v>
      </c>
      <c r="P50" s="186">
        <f t="shared" si="41"/>
        <v>1555936.4449359842</v>
      </c>
      <c r="Q50" s="186">
        <f t="shared" si="41"/>
        <v>1637668.0269493347</v>
      </c>
      <c r="R50" s="186">
        <f t="shared" si="41"/>
        <v>1717371.586525908</v>
      </c>
      <c r="S50" s="186">
        <f t="shared" si="41"/>
        <v>1492068.1947675697</v>
      </c>
      <c r="T50" s="186">
        <f t="shared" si="41"/>
        <v>1562458.998028222</v>
      </c>
      <c r="U50" s="186">
        <f t="shared" si="41"/>
        <v>1639520.4081578976</v>
      </c>
      <c r="V50" s="186">
        <f t="shared" si="41"/>
        <v>1636459.6455060043</v>
      </c>
      <c r="W50" s="186">
        <f t="shared" si="41"/>
        <v>1564784.5548568729</v>
      </c>
      <c r="X50" s="186">
        <f t="shared" si="41"/>
        <v>1713984.0461374852</v>
      </c>
      <c r="Y50" s="186">
        <f t="shared" si="41"/>
        <v>1565314.6955562704</v>
      </c>
      <c r="Z50" s="186">
        <f t="shared" si="41"/>
        <v>1638868.0367002324</v>
      </c>
      <c r="AA50" s="171">
        <f t="shared" si="41"/>
        <v>1695622.8009559785</v>
      </c>
      <c r="AB50" s="171">
        <f t="shared" si="42"/>
        <v>1555936.4449359842</v>
      </c>
      <c r="AC50" s="171">
        <f t="shared" si="42"/>
        <v>1637668.0269493347</v>
      </c>
      <c r="AD50" s="171">
        <f t="shared" si="42"/>
        <v>1717371.586525908</v>
      </c>
      <c r="AE50" s="171">
        <f t="shared" si="42"/>
        <v>1492068.1947675697</v>
      </c>
      <c r="AF50" s="171">
        <f t="shared" si="42"/>
        <v>1562458.998028222</v>
      </c>
    </row>
    <row r="51" spans="1:38">
      <c r="A51" s="442" t="s">
        <v>30</v>
      </c>
      <c r="B51" s="169" t="str">
        <f t="shared" si="43"/>
        <v>9260-01252</v>
      </c>
      <c r="C51" s="170" t="str">
        <f t="shared" si="44"/>
        <v>9260</v>
      </c>
      <c r="D51" s="171">
        <f>SUM($F51:K51)</f>
        <v>-1147324.27</v>
      </c>
      <c r="E51" s="78">
        <f t="shared" si="45"/>
        <v>-0.20090381093089268</v>
      </c>
      <c r="F51" s="79">
        <f>+'Div002 history'!I51</f>
        <v>216549.49</v>
      </c>
      <c r="G51" s="79">
        <f>+'Div002 history'!J51</f>
        <v>-163641.07999999999</v>
      </c>
      <c r="H51" s="79">
        <f>+'Div002 history'!K51</f>
        <v>-153881.10999999999</v>
      </c>
      <c r="I51" s="79">
        <f>+'Div002 history'!L51</f>
        <v>-372046.69</v>
      </c>
      <c r="J51" s="79">
        <f>+'Div002 history'!M51</f>
        <v>-746451.71</v>
      </c>
      <c r="K51" s="79">
        <f>+'Div002 history'!N51</f>
        <v>72146.83</v>
      </c>
      <c r="L51" s="171">
        <f t="shared" si="46"/>
        <v>-393579.16429672652</v>
      </c>
      <c r="M51" s="171">
        <f t="shared" si="46"/>
        <v>-372505.07577475708</v>
      </c>
      <c r="N51" s="171">
        <f t="shared" si="46"/>
        <v>-358320.565568736</v>
      </c>
      <c r="O51" s="186">
        <f t="shared" si="46"/>
        <v>-383030.88017808535</v>
      </c>
      <c r="P51" s="186">
        <f t="shared" si="41"/>
        <v>-351476.58174270071</v>
      </c>
      <c r="Q51" s="186">
        <f t="shared" si="41"/>
        <v>-369939.24913504237</v>
      </c>
      <c r="R51" s="186">
        <f t="shared" si="41"/>
        <v>-387943.79859069339</v>
      </c>
      <c r="S51" s="186">
        <f t="shared" si="41"/>
        <v>-337049.13239273347</v>
      </c>
      <c r="T51" s="186">
        <f t="shared" si="41"/>
        <v>-352949.98682460905</v>
      </c>
      <c r="U51" s="186">
        <f t="shared" si="41"/>
        <v>-370357.69078629953</v>
      </c>
      <c r="V51" s="186">
        <f t="shared" si="41"/>
        <v>-369666.28311478795</v>
      </c>
      <c r="W51" s="186">
        <f t="shared" si="41"/>
        <v>-353475.31597120938</v>
      </c>
      <c r="X51" s="186">
        <f t="shared" si="41"/>
        <v>-387178.57381553412</v>
      </c>
      <c r="Y51" s="186">
        <f t="shared" si="41"/>
        <v>-353595.07153158163</v>
      </c>
      <c r="Z51" s="186">
        <f t="shared" si="41"/>
        <v>-370210.324040882</v>
      </c>
      <c r="AA51" s="171">
        <f t="shared" si="41"/>
        <v>-383030.88017808535</v>
      </c>
      <c r="AB51" s="171">
        <f t="shared" si="42"/>
        <v>-351476.58174270071</v>
      </c>
      <c r="AC51" s="171">
        <f t="shared" si="42"/>
        <v>-369939.24913504237</v>
      </c>
      <c r="AD51" s="171">
        <f t="shared" si="42"/>
        <v>-387943.79859069339</v>
      </c>
      <c r="AE51" s="171">
        <f t="shared" si="42"/>
        <v>-337049.13239273347</v>
      </c>
      <c r="AF51" s="171">
        <f t="shared" si="42"/>
        <v>-352949.98682460905</v>
      </c>
    </row>
    <row r="52" spans="1:38">
      <c r="A52" s="15" t="s">
        <v>944</v>
      </c>
      <c r="B52" s="169" t="str">
        <f t="shared" si="43"/>
        <v>9260-01253</v>
      </c>
      <c r="C52" s="170" t="str">
        <f t="shared" si="44"/>
        <v>9260</v>
      </c>
      <c r="D52" s="171">
        <f>SUM($F52:K52)</f>
        <v>6492.56</v>
      </c>
      <c r="E52" s="78">
        <f t="shared" si="45"/>
        <v>1.1368887426197972E-3</v>
      </c>
      <c r="F52" s="79">
        <f>+'Div002 history'!I52</f>
        <v>621.97</v>
      </c>
      <c r="G52" s="79">
        <f>+'Div002 history'!J52</f>
        <v>315.20999999999998</v>
      </c>
      <c r="H52" s="79">
        <f>+'Div002 history'!K52</f>
        <v>1523.71</v>
      </c>
      <c r="I52" s="79">
        <f>+'Div002 history'!L52</f>
        <v>1611.71</v>
      </c>
      <c r="J52" s="79">
        <f>+'Div002 history'!M52</f>
        <v>1239.76</v>
      </c>
      <c r="K52" s="79">
        <f>+'Div002 history'!N52</f>
        <v>1180.2</v>
      </c>
      <c r="L52" s="171">
        <f t="shared" si="46"/>
        <v>2227.2137056303663</v>
      </c>
      <c r="M52" s="171">
        <f t="shared" si="46"/>
        <v>2107.9581579601354</v>
      </c>
      <c r="N52" s="171">
        <f t="shared" si="46"/>
        <v>2027.6898449894666</v>
      </c>
      <c r="O52" s="186">
        <f t="shared" si="46"/>
        <v>2167.5223268910977</v>
      </c>
      <c r="P52" s="186">
        <f t="shared" si="41"/>
        <v>1988.9606236250797</v>
      </c>
      <c r="Q52" s="186">
        <f t="shared" si="41"/>
        <v>2093.4384760850662</v>
      </c>
      <c r="R52" s="186">
        <f t="shared" si="41"/>
        <v>2195.3238982541461</v>
      </c>
      <c r="S52" s="186">
        <f t="shared" si="41"/>
        <v>1907.3175493862479</v>
      </c>
      <c r="T52" s="186">
        <f t="shared" si="41"/>
        <v>1997.2984328641317</v>
      </c>
      <c r="U52" s="186">
        <f t="shared" si="41"/>
        <v>2095.8063833962974</v>
      </c>
      <c r="V52" s="186">
        <f t="shared" si="41"/>
        <v>2091.893796598365</v>
      </c>
      <c r="W52" s="186">
        <f t="shared" si="41"/>
        <v>2000.2712027193807</v>
      </c>
      <c r="X52" s="186">
        <f t="shared" si="41"/>
        <v>2190.9935899915936</v>
      </c>
      <c r="Y52" s="186">
        <f t="shared" si="41"/>
        <v>2000.9488839829789</v>
      </c>
      <c r="Z52" s="186">
        <f t="shared" si="41"/>
        <v>2094.9724539993117</v>
      </c>
      <c r="AA52" s="171">
        <f t="shared" si="41"/>
        <v>2167.5223268910977</v>
      </c>
      <c r="AB52" s="171">
        <f t="shared" si="42"/>
        <v>1988.9606236250797</v>
      </c>
      <c r="AC52" s="171">
        <f t="shared" si="42"/>
        <v>2093.4384760850662</v>
      </c>
      <c r="AD52" s="171">
        <f t="shared" si="42"/>
        <v>2195.3238982541461</v>
      </c>
      <c r="AE52" s="171">
        <f t="shared" si="42"/>
        <v>1907.3175493862479</v>
      </c>
      <c r="AF52" s="171">
        <f t="shared" si="42"/>
        <v>1997.2984328641317</v>
      </c>
    </row>
    <row r="53" spans="1:38">
      <c r="A53" s="15" t="s">
        <v>31</v>
      </c>
      <c r="B53" s="169" t="str">
        <f t="shared" si="43"/>
        <v>9260-01257</v>
      </c>
      <c r="C53" s="170" t="str">
        <f t="shared" si="44"/>
        <v>9260</v>
      </c>
      <c r="D53" s="171">
        <f>SUM($F53:K53)</f>
        <v>1253941.9300000002</v>
      </c>
      <c r="E53" s="78">
        <f t="shared" si="45"/>
        <v>0.21957324446996898</v>
      </c>
      <c r="F53" s="79">
        <f>+'Div002 history'!I53</f>
        <v>221770.07000000007</v>
      </c>
      <c r="G53" s="79">
        <f>+'Div002 history'!J53</f>
        <v>198302.22999999998</v>
      </c>
      <c r="H53" s="79">
        <f>+'Div002 history'!K53</f>
        <v>198132.57</v>
      </c>
      <c r="I53" s="79">
        <f>+'Div002 history'!L53</f>
        <v>211995.83000000002</v>
      </c>
      <c r="J53" s="79">
        <f>+'Div002 history'!M53</f>
        <v>223695.19000000006</v>
      </c>
      <c r="K53" s="79">
        <f>+'Div002 history'!N53</f>
        <v>200046.03999999995</v>
      </c>
      <c r="L53" s="171">
        <f t="shared" si="46"/>
        <v>430153.38365153247</v>
      </c>
      <c r="M53" s="171">
        <f t="shared" si="46"/>
        <v>407120.9385745803</v>
      </c>
      <c r="N53" s="171">
        <f t="shared" si="46"/>
        <v>391618.30120437744</v>
      </c>
      <c r="O53" s="186">
        <f t="shared" si="46"/>
        <v>418624.87676662428</v>
      </c>
      <c r="P53" s="186">
        <f t="shared" si="41"/>
        <v>384138.32495694089</v>
      </c>
      <c r="Q53" s="186">
        <f t="shared" si="41"/>
        <v>404316.67678671691</v>
      </c>
      <c r="R53" s="186">
        <f t="shared" si="41"/>
        <v>423994.33905145701</v>
      </c>
      <c r="S53" s="186">
        <f t="shared" si="41"/>
        <v>368370.17278242513</v>
      </c>
      <c r="T53" s="186">
        <f t="shared" si="41"/>
        <v>385748.64948365896</v>
      </c>
      <c r="U53" s="186">
        <f t="shared" si="41"/>
        <v>404774.00305923598</v>
      </c>
      <c r="V53" s="186">
        <f t="shared" si="41"/>
        <v>404018.34479182039</v>
      </c>
      <c r="W53" s="186">
        <f t="shared" si="41"/>
        <v>386322.79600979603</v>
      </c>
      <c r="X53" s="186">
        <f t="shared" si="41"/>
        <v>423158.00406183198</v>
      </c>
      <c r="Y53" s="186">
        <f t="shared" si="41"/>
        <v>386453.68012201082</v>
      </c>
      <c r="Z53" s="186">
        <f t="shared" si="41"/>
        <v>404612.94193118485</v>
      </c>
      <c r="AA53" s="171">
        <f t="shared" si="41"/>
        <v>418624.87676662428</v>
      </c>
      <c r="AB53" s="171">
        <f t="shared" si="42"/>
        <v>384138.32495694089</v>
      </c>
      <c r="AC53" s="171">
        <f t="shared" si="42"/>
        <v>404316.67678671691</v>
      </c>
      <c r="AD53" s="171">
        <f t="shared" si="42"/>
        <v>423994.33905145701</v>
      </c>
      <c r="AE53" s="171">
        <f t="shared" si="42"/>
        <v>368370.17278242513</v>
      </c>
      <c r="AF53" s="171">
        <f t="shared" si="42"/>
        <v>385748.64948365896</v>
      </c>
    </row>
    <row r="54" spans="1:38">
      <c r="A54" s="442" t="s">
        <v>32</v>
      </c>
      <c r="B54" s="169" t="str">
        <f t="shared" si="43"/>
        <v>9260-01258</v>
      </c>
      <c r="C54" s="170" t="str">
        <f t="shared" si="44"/>
        <v>9260</v>
      </c>
      <c r="D54" s="171">
        <f>SUM($F54:K54)</f>
        <v>-219391.2</v>
      </c>
      <c r="E54" s="78">
        <f t="shared" si="45"/>
        <v>-3.8416801001430634E-2</v>
      </c>
      <c r="F54" s="79">
        <f>+'Div002 history'!I54</f>
        <v>-47451.58</v>
      </c>
      <c r="G54" s="79">
        <f>+'Div002 history'!J54</f>
        <v>-47244.83</v>
      </c>
      <c r="H54" s="79">
        <f>+'Div002 history'!K54</f>
        <v>-26511.200000000001</v>
      </c>
      <c r="I54" s="79">
        <f>+'Div002 history'!L54</f>
        <v>-55755.15</v>
      </c>
      <c r="J54" s="79">
        <f>+'Div002 history'!M54</f>
        <v>-8839.41</v>
      </c>
      <c r="K54" s="79">
        <f>+'Div002 history'!N54</f>
        <v>-33589.03</v>
      </c>
      <c r="L54" s="171">
        <f t="shared" si="46"/>
        <v>-75260.157400885451</v>
      </c>
      <c r="M54" s="171">
        <f t="shared" si="46"/>
        <v>-71230.372892150976</v>
      </c>
      <c r="N54" s="171">
        <f t="shared" si="46"/>
        <v>-68518.012666814495</v>
      </c>
      <c r="O54" s="186">
        <f t="shared" si="46"/>
        <v>-73243.115862376362</v>
      </c>
      <c r="P54" s="186">
        <f t="shared" si="41"/>
        <v>-67209.306955939508</v>
      </c>
      <c r="Q54" s="186">
        <f t="shared" si="41"/>
        <v>-70739.735850646583</v>
      </c>
      <c r="R54" s="186">
        <f t="shared" si="41"/>
        <v>-74182.563492159505</v>
      </c>
      <c r="S54" s="186">
        <f t="shared" si="41"/>
        <v>-64450.491938604835</v>
      </c>
      <c r="T54" s="186">
        <f t="shared" si="41"/>
        <v>-67491.051287039518</v>
      </c>
      <c r="U54" s="186">
        <f t="shared" si="41"/>
        <v>-70819.750209620528</v>
      </c>
      <c r="V54" s="186">
        <f t="shared" si="41"/>
        <v>-70687.539323205521</v>
      </c>
      <c r="W54" s="186">
        <f t="shared" si="41"/>
        <v>-67591.504659186554</v>
      </c>
      <c r="X54" s="186">
        <f t="shared" si="41"/>
        <v>-74036.237308636919</v>
      </c>
      <c r="Y54" s="186">
        <f t="shared" si="41"/>
        <v>-67614.404302106806</v>
      </c>
      <c r="Z54" s="186">
        <f t="shared" si="41"/>
        <v>-70791.570759431386</v>
      </c>
      <c r="AA54" s="171">
        <f t="shared" si="41"/>
        <v>-73243.115862376362</v>
      </c>
      <c r="AB54" s="171">
        <f t="shared" si="42"/>
        <v>-67209.306955939508</v>
      </c>
      <c r="AC54" s="171">
        <f t="shared" si="42"/>
        <v>-70739.735850646583</v>
      </c>
      <c r="AD54" s="171">
        <f t="shared" si="42"/>
        <v>-74182.563492159505</v>
      </c>
      <c r="AE54" s="171">
        <f t="shared" si="42"/>
        <v>-64450.491938604835</v>
      </c>
      <c r="AF54" s="171">
        <f t="shared" si="42"/>
        <v>-67491.051287039518</v>
      </c>
      <c r="AH54" s="178"/>
      <c r="AI54" s="178"/>
      <c r="AK54" s="178"/>
      <c r="AL54" s="178"/>
    </row>
    <row r="55" spans="1:38">
      <c r="A55" s="15" t="s">
        <v>946</v>
      </c>
      <c r="B55" s="169" t="str">
        <f t="shared" si="43"/>
        <v>9260-01259</v>
      </c>
      <c r="C55" s="170" t="str">
        <f t="shared" si="44"/>
        <v>9260</v>
      </c>
      <c r="D55" s="171">
        <f>SUM($F55:K55)</f>
        <v>1598.27</v>
      </c>
      <c r="E55" s="78">
        <f t="shared" si="45"/>
        <v>2.7986728973886159E-4</v>
      </c>
      <c r="F55" s="79">
        <f>+'Div002 history'!I55</f>
        <v>153.56</v>
      </c>
      <c r="G55" s="79">
        <f>+'Div002 history'!J55</f>
        <v>73.179999999999993</v>
      </c>
      <c r="H55" s="79">
        <f>+'Div002 history'!K55</f>
        <v>376.16999999999996</v>
      </c>
      <c r="I55" s="79">
        <f>+'Div002 history'!L55</f>
        <v>397.90999999999997</v>
      </c>
      <c r="J55" s="79">
        <f>+'Div002 history'!M55</f>
        <v>306.08</v>
      </c>
      <c r="K55" s="79">
        <f>+'Div002 history'!N55</f>
        <v>291.37</v>
      </c>
      <c r="L55" s="171">
        <f t="shared" si="46"/>
        <v>548.27199891843054</v>
      </c>
      <c r="M55" s="171">
        <f t="shared" si="46"/>
        <v>518.91492494839406</v>
      </c>
      <c r="N55" s="171">
        <f t="shared" si="46"/>
        <v>499.15531755598943</v>
      </c>
      <c r="O55" s="186">
        <f t="shared" si="46"/>
        <v>533.57780434839799</v>
      </c>
      <c r="P55" s="186">
        <f t="shared" si="41"/>
        <v>489.62136598217899</v>
      </c>
      <c r="Q55" s="186">
        <f t="shared" si="41"/>
        <v>515.34062267772322</v>
      </c>
      <c r="R55" s="186">
        <f t="shared" si="41"/>
        <v>540.42170220416199</v>
      </c>
      <c r="S55" s="186">
        <f t="shared" si="41"/>
        <v>469.52333434847861</v>
      </c>
      <c r="T55" s="186">
        <f t="shared" si="41"/>
        <v>491.6738799939863</v>
      </c>
      <c r="U55" s="186">
        <f t="shared" si="41"/>
        <v>515.92352914579146</v>
      </c>
      <c r="V55" s="186">
        <f t="shared" si="41"/>
        <v>514.96036976004359</v>
      </c>
      <c r="W55" s="186">
        <f t="shared" si="41"/>
        <v>492.40568514889418</v>
      </c>
      <c r="X55" s="186">
        <f t="shared" si="41"/>
        <v>539.35571255034438</v>
      </c>
      <c r="Y55" s="186">
        <f t="shared" si="41"/>
        <v>492.57250958073172</v>
      </c>
      <c r="Z55" s="186">
        <f t="shared" si="41"/>
        <v>515.71824119507255</v>
      </c>
      <c r="AA55" s="171">
        <f t="shared" si="41"/>
        <v>533.57780434839799</v>
      </c>
      <c r="AB55" s="171">
        <f t="shared" si="42"/>
        <v>489.62136598217899</v>
      </c>
      <c r="AC55" s="171">
        <f t="shared" si="42"/>
        <v>515.34062267772322</v>
      </c>
      <c r="AD55" s="171">
        <f t="shared" si="42"/>
        <v>540.42170220416199</v>
      </c>
      <c r="AE55" s="171">
        <f t="shared" si="42"/>
        <v>469.52333434847861</v>
      </c>
      <c r="AF55" s="171">
        <f t="shared" si="42"/>
        <v>491.6738799939863</v>
      </c>
    </row>
    <row r="56" spans="1:38">
      <c r="A56" s="442" t="s">
        <v>349</v>
      </c>
      <c r="B56" s="169" t="str">
        <f t="shared" si="43"/>
        <v>9260-01261</v>
      </c>
      <c r="C56" s="170" t="str">
        <f t="shared" si="44"/>
        <v>9260</v>
      </c>
      <c r="D56" s="171">
        <f>SUM($F56:K56)</f>
        <v>-19137.449999999993</v>
      </c>
      <c r="E56" s="78">
        <f t="shared" si="45"/>
        <v>-3.3510897808336358E-3</v>
      </c>
      <c r="F56" s="79">
        <f>+'Div002 history'!I56</f>
        <v>-102317.4</v>
      </c>
      <c r="G56" s="79">
        <f>+'Div002 history'!J56</f>
        <v>12151.76</v>
      </c>
      <c r="H56" s="79">
        <f>+'Div002 history'!K56</f>
        <v>69232.240000000005</v>
      </c>
      <c r="I56" s="79">
        <f>+'Div002 history'!L56</f>
        <v>7031.85</v>
      </c>
      <c r="J56" s="79">
        <f>+'Div002 history'!M56</f>
        <v>6957.28</v>
      </c>
      <c r="K56" s="79">
        <f>+'Div002 history'!N56</f>
        <v>-12193.18</v>
      </c>
      <c r="L56" s="171">
        <f t="shared" si="46"/>
        <v>-6564.9283072957105</v>
      </c>
      <c r="M56" s="171">
        <f t="shared" si="46"/>
        <v>-6213.4110196985748</v>
      </c>
      <c r="N56" s="171">
        <f t="shared" si="46"/>
        <v>-5976.8123858683866</v>
      </c>
      <c r="O56" s="186">
        <f t="shared" si="46"/>
        <v>-6388.982181876182</v>
      </c>
      <c r="P56" s="186">
        <f t="shared" si="41"/>
        <v>-5862.6542514191269</v>
      </c>
      <c r="Q56" s="186">
        <f t="shared" si="41"/>
        <v>-6170.6128498087255</v>
      </c>
      <c r="R56" s="186">
        <f t="shared" si="41"/>
        <v>-6470.9300086011981</v>
      </c>
      <c r="S56" s="186">
        <f t="shared" si="41"/>
        <v>-5622.003375479293</v>
      </c>
      <c r="T56" s="186">
        <f t="shared" si="41"/>
        <v>-5887.2307524328871</v>
      </c>
      <c r="U56" s="186">
        <f t="shared" si="41"/>
        <v>-6177.5924861576113</v>
      </c>
      <c r="V56" s="186">
        <f t="shared" si="41"/>
        <v>-6166.0597572777715</v>
      </c>
      <c r="W56" s="186">
        <f t="shared" si="41"/>
        <v>-5895.9932797666861</v>
      </c>
      <c r="X56" s="186">
        <f t="shared" si="41"/>
        <v>-6458.1660052097495</v>
      </c>
      <c r="Y56" s="186">
        <f t="shared" si="41"/>
        <v>-5897.9908109867365</v>
      </c>
      <c r="Z56" s="186">
        <f t="shared" si="41"/>
        <v>-6175.1343984174373</v>
      </c>
      <c r="AA56" s="171">
        <f t="shared" si="41"/>
        <v>-6388.982181876182</v>
      </c>
      <c r="AB56" s="171">
        <f t="shared" si="42"/>
        <v>-5862.6542514191269</v>
      </c>
      <c r="AC56" s="171">
        <f t="shared" si="42"/>
        <v>-6170.6128498087255</v>
      </c>
      <c r="AD56" s="171">
        <f t="shared" si="42"/>
        <v>-6470.9300086011981</v>
      </c>
      <c r="AE56" s="171">
        <f t="shared" si="42"/>
        <v>-5622.003375479293</v>
      </c>
      <c r="AF56" s="171">
        <f t="shared" si="42"/>
        <v>-5887.2307524328871</v>
      </c>
    </row>
    <row r="57" spans="1:38">
      <c r="A57" s="15" t="s">
        <v>33</v>
      </c>
      <c r="B57" s="169" t="str">
        <f t="shared" si="43"/>
        <v>9260-01263</v>
      </c>
      <c r="C57" s="170" t="str">
        <f t="shared" si="44"/>
        <v>9260</v>
      </c>
      <c r="D57" s="171">
        <f>SUM($F57:K57)</f>
        <v>644227.06000000006</v>
      </c>
      <c r="E57" s="78">
        <f t="shared" si="45"/>
        <v>0.11280827473370268</v>
      </c>
      <c r="F57" s="79">
        <f>+'Div002 history'!I57</f>
        <v>113936.88999999998</v>
      </c>
      <c r="G57" s="79">
        <f>+'Div002 history'!J57</f>
        <v>101880.04999999999</v>
      </c>
      <c r="H57" s="79">
        <f>+'Div002 history'!K57</f>
        <v>101792.93</v>
      </c>
      <c r="I57" s="79">
        <f>+'Div002 history'!L57</f>
        <v>108915.30000000002</v>
      </c>
      <c r="J57" s="79">
        <f>+'Div002 history'!M57</f>
        <v>114925.96000000004</v>
      </c>
      <c r="K57" s="79">
        <f>+'Div002 history'!N57</f>
        <v>102775.93</v>
      </c>
      <c r="L57" s="171">
        <f t="shared" si="46"/>
        <v>220996.23839748211</v>
      </c>
      <c r="M57" s="171">
        <f t="shared" si="46"/>
        <v>209163.05535962299</v>
      </c>
      <c r="N57" s="171">
        <f t="shared" si="46"/>
        <v>201198.39746254479</v>
      </c>
      <c r="O57" s="186">
        <f t="shared" si="46"/>
        <v>215073.3356545663</v>
      </c>
      <c r="P57" s="186">
        <f t="shared" si="41"/>
        <v>197355.47380597971</v>
      </c>
      <c r="Q57" s="186">
        <f t="shared" si="41"/>
        <v>207722.33367718782</v>
      </c>
      <c r="R57" s="186">
        <f t="shared" si="41"/>
        <v>217831.95853715757</v>
      </c>
      <c r="S57" s="186">
        <f t="shared" si="41"/>
        <v>189254.40463045507</v>
      </c>
      <c r="T57" s="186">
        <f t="shared" si="41"/>
        <v>198182.79651580687</v>
      </c>
      <c r="U57" s="186">
        <f t="shared" si="41"/>
        <v>207957.29029914696</v>
      </c>
      <c r="V57" s="186">
        <f t="shared" si="41"/>
        <v>207569.06219038452</v>
      </c>
      <c r="W57" s="186">
        <f t="shared" si="41"/>
        <v>198477.77088399194</v>
      </c>
      <c r="X57" s="186">
        <f t="shared" si="41"/>
        <v>217402.28183630644</v>
      </c>
      <c r="Y57" s="186">
        <f t="shared" si="41"/>
        <v>198545.01409900497</v>
      </c>
      <c r="Z57" s="186">
        <f t="shared" si="41"/>
        <v>207874.54329585895</v>
      </c>
      <c r="AA57" s="171">
        <f t="shared" si="41"/>
        <v>215073.3356545663</v>
      </c>
      <c r="AB57" s="171">
        <f t="shared" si="42"/>
        <v>197355.47380597971</v>
      </c>
      <c r="AC57" s="171">
        <f t="shared" si="42"/>
        <v>207722.33367718782</v>
      </c>
      <c r="AD57" s="171">
        <f t="shared" si="42"/>
        <v>217831.95853715757</v>
      </c>
      <c r="AE57" s="171">
        <f t="shared" si="42"/>
        <v>189254.40463045507</v>
      </c>
      <c r="AF57" s="171">
        <f t="shared" si="42"/>
        <v>198182.79651580687</v>
      </c>
    </row>
    <row r="58" spans="1:38">
      <c r="A58" s="442" t="s">
        <v>34</v>
      </c>
      <c r="B58" s="169" t="str">
        <f t="shared" si="43"/>
        <v>9260-01264</v>
      </c>
      <c r="C58" s="170" t="str">
        <f t="shared" si="44"/>
        <v>9260</v>
      </c>
      <c r="D58" s="171">
        <f>SUM($F58:K58)</f>
        <v>-342814.24999999994</v>
      </c>
      <c r="E58" s="78">
        <f t="shared" si="45"/>
        <v>-6.0028965713778346E-2</v>
      </c>
      <c r="F58" s="79">
        <f>+'Div002 history'!I58</f>
        <v>-290715.84999999998</v>
      </c>
      <c r="G58" s="79">
        <f>+'Div002 history'!J58</f>
        <v>-21132.17</v>
      </c>
      <c r="H58" s="79">
        <f>+'Div002 history'!K58</f>
        <v>-23014.55</v>
      </c>
      <c r="I58" s="79">
        <f>+'Div002 history'!L58</f>
        <v>-33555.07</v>
      </c>
      <c r="J58" s="79">
        <f>+'Div002 history'!M58</f>
        <v>37959.86</v>
      </c>
      <c r="K58" s="79">
        <f>+'Div002 history'!N58</f>
        <v>-12356.47</v>
      </c>
      <c r="L58" s="171">
        <f t="shared" si="46"/>
        <v>-117599.3130730243</v>
      </c>
      <c r="M58" s="171">
        <f t="shared" si="46"/>
        <v>-111302.49007363585</v>
      </c>
      <c r="N58" s="171">
        <f t="shared" si="46"/>
        <v>-107064.2355931528</v>
      </c>
      <c r="O58" s="186">
        <f t="shared" si="46"/>
        <v>-114447.5431650114</v>
      </c>
      <c r="P58" s="186">
        <f t="shared" si="41"/>
        <v>-105019.29045978225</v>
      </c>
      <c r="Q58" s="186">
        <f t="shared" si="41"/>
        <v>-110535.83503275206</v>
      </c>
      <c r="R58" s="186">
        <f t="shared" si="41"/>
        <v>-115915.49645857277</v>
      </c>
      <c r="S58" s="186">
        <f t="shared" si="41"/>
        <v>-100708.44708476847</v>
      </c>
      <c r="T58" s="186">
        <f t="shared" si="41"/>
        <v>-105459.53588237807</v>
      </c>
      <c r="U58" s="186">
        <f t="shared" si="41"/>
        <v>-110660.86312166757</v>
      </c>
      <c r="V58" s="186">
        <f t="shared" si="41"/>
        <v>-110454.27427093795</v>
      </c>
      <c r="W58" s="186">
        <f t="shared" si="41"/>
        <v>-105616.5013733939</v>
      </c>
      <c r="X58" s="186">
        <f t="shared" si="41"/>
        <v>-115686.85145886608</v>
      </c>
      <c r="Y58" s="186">
        <f t="shared" si="41"/>
        <v>-105652.2836833178</v>
      </c>
      <c r="Z58" s="186">
        <f t="shared" si="41"/>
        <v>-110616.83073986739</v>
      </c>
      <c r="AA58" s="171">
        <f t="shared" si="41"/>
        <v>-114447.5431650114</v>
      </c>
      <c r="AB58" s="171">
        <f t="shared" si="42"/>
        <v>-105019.29045978225</v>
      </c>
      <c r="AC58" s="171">
        <f t="shared" si="42"/>
        <v>-110535.83503275206</v>
      </c>
      <c r="AD58" s="171">
        <f t="shared" si="42"/>
        <v>-115915.49645857277</v>
      </c>
      <c r="AE58" s="171">
        <f t="shared" si="42"/>
        <v>-100708.44708476847</v>
      </c>
      <c r="AF58" s="171">
        <f t="shared" si="42"/>
        <v>-105459.53588237807</v>
      </c>
      <c r="AH58" s="180"/>
      <c r="AI58" s="180"/>
    </row>
    <row r="59" spans="1:38">
      <c r="A59" s="15" t="s">
        <v>948</v>
      </c>
      <c r="B59" s="169" t="str">
        <f t="shared" si="43"/>
        <v>9260-01265</v>
      </c>
      <c r="C59" s="170" t="str">
        <f t="shared" si="44"/>
        <v>9260</v>
      </c>
      <c r="D59" s="171">
        <f>SUM($F59:K59)</f>
        <v>820.68000000000006</v>
      </c>
      <c r="E59" s="78">
        <f t="shared" si="45"/>
        <v>1.4370631203919798E-4</v>
      </c>
      <c r="F59" s="79">
        <f>+'Div002 history'!I59</f>
        <v>78.89</v>
      </c>
      <c r="G59" s="79">
        <f>+'Div002 history'!J59</f>
        <v>37.17</v>
      </c>
      <c r="H59" s="79">
        <f>+'Div002 history'!K59</f>
        <v>193.25</v>
      </c>
      <c r="I59" s="79">
        <f>+'Div002 history'!L59</f>
        <v>204.43</v>
      </c>
      <c r="J59" s="79">
        <f>+'Div002 history'!M59</f>
        <v>157.24</v>
      </c>
      <c r="K59" s="79">
        <f>+'Div002 history'!N59</f>
        <v>149.69999999999999</v>
      </c>
      <c r="L59" s="171">
        <f t="shared" si="46"/>
        <v>281.52681591494405</v>
      </c>
      <c r="M59" s="171">
        <f t="shared" si="46"/>
        <v>266.45253968769242</v>
      </c>
      <c r="N59" s="171">
        <f t="shared" si="46"/>
        <v>256.30637252269605</v>
      </c>
      <c r="O59" s="186">
        <f t="shared" si="46"/>
        <v>273.98163794142624</v>
      </c>
      <c r="P59" s="186">
        <f t="shared" si="41"/>
        <v>251.41087715733556</v>
      </c>
      <c r="Q59" s="186">
        <f t="shared" si="41"/>
        <v>264.61720624121955</v>
      </c>
      <c r="R59" s="186">
        <f t="shared" si="41"/>
        <v>277.49584398437793</v>
      </c>
      <c r="S59" s="186">
        <f t="shared" si="41"/>
        <v>241.0909358450759</v>
      </c>
      <c r="T59" s="186">
        <f t="shared" si="41"/>
        <v>252.46480246357919</v>
      </c>
      <c r="U59" s="186">
        <f t="shared" si="41"/>
        <v>264.91651717129662</v>
      </c>
      <c r="V59" s="186">
        <f t="shared" si="41"/>
        <v>264.42195389682138</v>
      </c>
      <c r="W59" s="186">
        <f t="shared" si="41"/>
        <v>252.8405699212239</v>
      </c>
      <c r="X59" s="186">
        <f t="shared" si="41"/>
        <v>276.94847940324019</v>
      </c>
      <c r="Y59" s="186">
        <f t="shared" si="41"/>
        <v>252.9262309639266</v>
      </c>
      <c r="Z59" s="186">
        <f t="shared" si="41"/>
        <v>264.81110587320802</v>
      </c>
      <c r="AA59" s="171">
        <f t="shared" si="41"/>
        <v>273.98163794142624</v>
      </c>
      <c r="AB59" s="171">
        <f t="shared" si="42"/>
        <v>251.41087715733556</v>
      </c>
      <c r="AC59" s="171">
        <f t="shared" si="42"/>
        <v>264.61720624121955</v>
      </c>
      <c r="AD59" s="171">
        <f t="shared" si="42"/>
        <v>277.49584398437793</v>
      </c>
      <c r="AE59" s="171">
        <f t="shared" si="42"/>
        <v>241.0909358450759</v>
      </c>
      <c r="AF59" s="171">
        <f t="shared" si="42"/>
        <v>252.46480246357919</v>
      </c>
    </row>
    <row r="60" spans="1:38">
      <c r="A60" s="15" t="s">
        <v>35</v>
      </c>
      <c r="B60" s="169" t="str">
        <f t="shared" si="43"/>
        <v>9260-01266</v>
      </c>
      <c r="C60" s="170" t="str">
        <f t="shared" si="44"/>
        <v>9260</v>
      </c>
      <c r="D60" s="171">
        <f>SUM($F60:K60)</f>
        <v>69024.37</v>
      </c>
      <c r="E60" s="78">
        <f t="shared" si="45"/>
        <v>1.2086608243808859E-2</v>
      </c>
      <c r="F60" s="79">
        <f>+'Div002 history'!I60</f>
        <v>12207.529999999999</v>
      </c>
      <c r="G60" s="79">
        <f>+'Div002 history'!J60</f>
        <v>10915.73</v>
      </c>
      <c r="H60" s="79">
        <f>+'Div002 history'!K60</f>
        <v>10906.399999999998</v>
      </c>
      <c r="I60" s="79">
        <f>+'Div002 history'!L60</f>
        <v>11669.51</v>
      </c>
      <c r="J60" s="79">
        <f>+'Div002 history'!M60</f>
        <v>12313.449999999999</v>
      </c>
      <c r="K60" s="79">
        <f>+'Div002 history'!N60</f>
        <v>11011.750000000002</v>
      </c>
      <c r="L60" s="171">
        <f t="shared" si="46"/>
        <v>23678.182856454383</v>
      </c>
      <c r="M60" s="171">
        <f t="shared" si="46"/>
        <v>22410.341042602427</v>
      </c>
      <c r="N60" s="171">
        <f t="shared" si="46"/>
        <v>21556.984318326759</v>
      </c>
      <c r="O60" s="186">
        <f t="shared" si="46"/>
        <v>23043.585746545596</v>
      </c>
      <c r="P60" s="186">
        <f t="shared" ref="P60:AE75" si="47">$E60*P$76</f>
        <v>21145.24224659121</v>
      </c>
      <c r="Q60" s="186">
        <f t="shared" si="47"/>
        <v>22255.977910952188</v>
      </c>
      <c r="R60" s="186">
        <f t="shared" si="47"/>
        <v>23339.152664424593</v>
      </c>
      <c r="S60" s="186">
        <f t="shared" si="47"/>
        <v>20277.270019272772</v>
      </c>
      <c r="T60" s="186">
        <f t="shared" si="47"/>
        <v>21233.884019621531</v>
      </c>
      <c r="U60" s="186">
        <f t="shared" si="47"/>
        <v>22281.151850103484</v>
      </c>
      <c r="V60" s="186">
        <f t="shared" si="47"/>
        <v>22239.555955911117</v>
      </c>
      <c r="W60" s="186">
        <f t="shared" si="47"/>
        <v>21265.488435508876</v>
      </c>
      <c r="X60" s="186">
        <f t="shared" si="47"/>
        <v>23293.115846939887</v>
      </c>
      <c r="Y60" s="186">
        <f t="shared" si="47"/>
        <v>21272.69307008764</v>
      </c>
      <c r="Z60" s="186">
        <f t="shared" si="47"/>
        <v>22272.286094338207</v>
      </c>
      <c r="AA60" s="171">
        <f t="shared" si="47"/>
        <v>23043.585746545596</v>
      </c>
      <c r="AB60" s="171">
        <f t="shared" si="47"/>
        <v>21145.24224659121</v>
      </c>
      <c r="AC60" s="171">
        <f t="shared" si="47"/>
        <v>22255.977910952188</v>
      </c>
      <c r="AD60" s="171">
        <f t="shared" si="47"/>
        <v>23339.152664424593</v>
      </c>
      <c r="AE60" s="171">
        <f t="shared" si="47"/>
        <v>20277.270019272772</v>
      </c>
      <c r="AF60" s="171">
        <f t="shared" ref="AB60:AF75" si="48">$E60*AF$76</f>
        <v>21233.884019621531</v>
      </c>
    </row>
    <row r="61" spans="1:38">
      <c r="A61" s="442" t="s">
        <v>36</v>
      </c>
      <c r="B61" s="169" t="str">
        <f t="shared" si="43"/>
        <v>9260-01267</v>
      </c>
      <c r="C61" s="170" t="str">
        <f t="shared" si="44"/>
        <v>9260</v>
      </c>
      <c r="D61" s="171">
        <f>SUM($F61:K61)</f>
        <v>115667.96000000002</v>
      </c>
      <c r="E61" s="78">
        <f t="shared" si="45"/>
        <v>2.0254198899324307E-2</v>
      </c>
      <c r="F61" s="79">
        <f>+'Div002 history'!I61</f>
        <v>-499.66</v>
      </c>
      <c r="G61" s="79">
        <f>+'Div002 history'!J61</f>
        <v>1612.67</v>
      </c>
      <c r="H61" s="79">
        <f>+'Div002 history'!K61</f>
        <v>56312.91</v>
      </c>
      <c r="I61" s="79">
        <f>+'Div002 history'!L61</f>
        <v>18773.759999999998</v>
      </c>
      <c r="J61" s="79">
        <f>+'Div002 history'!M61</f>
        <v>17750.96</v>
      </c>
      <c r="K61" s="79">
        <f>+'Div002 history'!N61</f>
        <v>21717.32</v>
      </c>
      <c r="L61" s="171">
        <f t="shared" si="46"/>
        <v>39678.842523489198</v>
      </c>
      <c r="M61" s="171">
        <f t="shared" si="46"/>
        <v>37554.249771524126</v>
      </c>
      <c r="N61" s="171">
        <f t="shared" si="46"/>
        <v>36124.232642077681</v>
      </c>
      <c r="O61" s="186">
        <f t="shared" si="46"/>
        <v>38615.412996714156</v>
      </c>
      <c r="P61" s="186">
        <f t="shared" si="47"/>
        <v>35434.253646487799</v>
      </c>
      <c r="Q61" s="186">
        <f t="shared" si="47"/>
        <v>37295.574921797939</v>
      </c>
      <c r="R61" s="186">
        <f t="shared" si="47"/>
        <v>39110.710852160737</v>
      </c>
      <c r="S61" s="186">
        <f t="shared" si="47"/>
        <v>33979.744509054457</v>
      </c>
      <c r="T61" s="186">
        <f t="shared" si="47"/>
        <v>35582.795575334094</v>
      </c>
      <c r="U61" s="186">
        <f t="shared" si="47"/>
        <v>37337.760285993143</v>
      </c>
      <c r="V61" s="186">
        <f t="shared" si="47"/>
        <v>37268.055742139906</v>
      </c>
      <c r="W61" s="186">
        <f t="shared" si="47"/>
        <v>35635.756845573589</v>
      </c>
      <c r="X61" s="186">
        <f t="shared" si="47"/>
        <v>39033.564407168218</v>
      </c>
      <c r="Y61" s="186">
        <f t="shared" si="47"/>
        <v>35647.830050794735</v>
      </c>
      <c r="Z61" s="186">
        <f t="shared" si="47"/>
        <v>37322.903447991899</v>
      </c>
      <c r="AA61" s="171">
        <f t="shared" si="47"/>
        <v>38615.412996714156</v>
      </c>
      <c r="AB61" s="171">
        <f t="shared" si="48"/>
        <v>35434.253646487799</v>
      </c>
      <c r="AC61" s="171">
        <f t="shared" si="48"/>
        <v>37295.574921797939</v>
      </c>
      <c r="AD61" s="171">
        <f t="shared" si="48"/>
        <v>39110.710852160737</v>
      </c>
      <c r="AE61" s="171">
        <f t="shared" si="48"/>
        <v>33979.744509054457</v>
      </c>
      <c r="AF61" s="171">
        <f t="shared" si="48"/>
        <v>35582.795575334094</v>
      </c>
    </row>
    <row r="62" spans="1:38">
      <c r="A62" s="15" t="s">
        <v>950</v>
      </c>
      <c r="B62" s="169" t="str">
        <f t="shared" si="43"/>
        <v>9260-01268</v>
      </c>
      <c r="C62" s="170" t="str">
        <f t="shared" si="44"/>
        <v>9260</v>
      </c>
      <c r="D62" s="171">
        <f>SUM($F62:K62)</f>
        <v>88</v>
      </c>
      <c r="E62" s="78">
        <f t="shared" si="45"/>
        <v>1.5409362308633596E-5</v>
      </c>
      <c r="F62" s="79">
        <f>+'Div002 history'!I62</f>
        <v>8.4600000000000009</v>
      </c>
      <c r="G62" s="79">
        <f>+'Div002 history'!J62</f>
        <v>4.04</v>
      </c>
      <c r="H62" s="79">
        <f>+'Div002 history'!K62</f>
        <v>20.71</v>
      </c>
      <c r="I62" s="79">
        <f>+'Div002 history'!L62</f>
        <v>21.9</v>
      </c>
      <c r="J62" s="79">
        <f>+'Div002 history'!M62</f>
        <v>16.84</v>
      </c>
      <c r="K62" s="79">
        <f>+'Div002 history'!N62</f>
        <v>16.05</v>
      </c>
      <c r="L62" s="171">
        <f t="shared" si="46"/>
        <v>30.18760028332002</v>
      </c>
      <c r="M62" s="171">
        <f t="shared" si="46"/>
        <v>28.571213496755039</v>
      </c>
      <c r="N62" s="171">
        <f t="shared" si="46"/>
        <v>27.483258739091056</v>
      </c>
      <c r="O62" s="186">
        <f t="shared" si="46"/>
        <v>29.378544790716848</v>
      </c>
      <c r="P62" s="186">
        <f t="shared" si="47"/>
        <v>26.95832381664659</v>
      </c>
      <c r="Q62" s="186">
        <f t="shared" si="47"/>
        <v>28.374414082501477</v>
      </c>
      <c r="R62" s="186">
        <f t="shared" si="47"/>
        <v>29.755366611377458</v>
      </c>
      <c r="S62" s="186">
        <f t="shared" si="47"/>
        <v>25.851735578260314</v>
      </c>
      <c r="T62" s="186">
        <f t="shared" si="47"/>
        <v>27.071334279859343</v>
      </c>
      <c r="U62" s="186">
        <f t="shared" si="47"/>
        <v>28.406508640486056</v>
      </c>
      <c r="V62" s="186">
        <f t="shared" si="47"/>
        <v>28.353477534386453</v>
      </c>
      <c r="W62" s="186">
        <f t="shared" si="47"/>
        <v>27.111627130023514</v>
      </c>
      <c r="X62" s="186">
        <f t="shared" si="47"/>
        <v>29.696673718727315</v>
      </c>
      <c r="Y62" s="186">
        <f t="shared" si="47"/>
        <v>27.120812405353529</v>
      </c>
      <c r="Z62" s="186">
        <f t="shared" si="47"/>
        <v>28.395205581764269</v>
      </c>
      <c r="AA62" s="171">
        <f t="shared" si="47"/>
        <v>29.378544790716848</v>
      </c>
      <c r="AB62" s="171">
        <f t="shared" si="48"/>
        <v>26.95832381664659</v>
      </c>
      <c r="AC62" s="171">
        <f t="shared" si="48"/>
        <v>28.374414082501477</v>
      </c>
      <c r="AD62" s="171">
        <f t="shared" si="48"/>
        <v>29.755366611377458</v>
      </c>
      <c r="AE62" s="171">
        <f t="shared" si="48"/>
        <v>25.851735578260314</v>
      </c>
      <c r="AF62" s="171">
        <f t="shared" si="48"/>
        <v>27.071334279859343</v>
      </c>
    </row>
    <row r="63" spans="1:38">
      <c r="A63" s="15" t="s">
        <v>37</v>
      </c>
      <c r="B63" s="169" t="str">
        <f t="shared" si="43"/>
        <v>9260-01269</v>
      </c>
      <c r="C63" s="170" t="str">
        <f t="shared" si="44"/>
        <v>9260</v>
      </c>
      <c r="D63" s="171">
        <f>SUM($F63:K63)</f>
        <v>192692.91</v>
      </c>
      <c r="E63" s="78">
        <f t="shared" si="45"/>
        <v>3.3741759823805978E-2</v>
      </c>
      <c r="F63" s="79">
        <f>+'Div002 history'!I63</f>
        <v>34079.35</v>
      </c>
      <c r="G63" s="79">
        <f>+'Div002 history'!J63</f>
        <v>30473.029999999995</v>
      </c>
      <c r="H63" s="79">
        <f>+'Div002 history'!K63</f>
        <v>30447</v>
      </c>
      <c r="I63" s="79">
        <f>+'Div002 history'!L63</f>
        <v>32577.360000000001</v>
      </c>
      <c r="J63" s="79">
        <f>+'Div002 history'!M63</f>
        <v>34375.170000000013</v>
      </c>
      <c r="K63" s="79">
        <f>+'Div002 history'!N63</f>
        <v>30741</v>
      </c>
      <c r="L63" s="171">
        <f t="shared" si="46"/>
        <v>66101.551642156352</v>
      </c>
      <c r="M63" s="171">
        <f t="shared" si="46"/>
        <v>62562.162169556868</v>
      </c>
      <c r="N63" s="171">
        <f t="shared" si="46"/>
        <v>60179.876167254399</v>
      </c>
      <c r="O63" s="186">
        <f t="shared" si="46"/>
        <v>64329.969173733763</v>
      </c>
      <c r="P63" s="186">
        <f t="shared" si="47"/>
        <v>59030.430283544752</v>
      </c>
      <c r="Q63" s="186">
        <f t="shared" si="47"/>
        <v>62131.232035252164</v>
      </c>
      <c r="R63" s="186">
        <f t="shared" si="47"/>
        <v>65155.092959808659</v>
      </c>
      <c r="S63" s="186">
        <f t="shared" si="47"/>
        <v>56607.342694608109</v>
      </c>
      <c r="T63" s="186">
        <f t="shared" si="47"/>
        <v>59277.888408736952</v>
      </c>
      <c r="U63" s="186">
        <f t="shared" si="47"/>
        <v>62201.509237220482</v>
      </c>
      <c r="V63" s="186">
        <f t="shared" si="47"/>
        <v>62085.387440006263</v>
      </c>
      <c r="W63" s="186">
        <f t="shared" si="47"/>
        <v>59366.11734680886</v>
      </c>
      <c r="X63" s="186">
        <f t="shared" si="47"/>
        <v>65026.573592978275</v>
      </c>
      <c r="Y63" s="186">
        <f t="shared" si="47"/>
        <v>59386.230272178087</v>
      </c>
      <c r="Z63" s="186">
        <f t="shared" si="47"/>
        <v>62176.759018163641</v>
      </c>
      <c r="AA63" s="171">
        <f t="shared" si="47"/>
        <v>64329.969173733763</v>
      </c>
      <c r="AB63" s="171">
        <f t="shared" si="48"/>
        <v>59030.430283544752</v>
      </c>
      <c r="AC63" s="171">
        <f t="shared" si="48"/>
        <v>62131.232035252164</v>
      </c>
      <c r="AD63" s="171">
        <f t="shared" si="48"/>
        <v>65155.092959808659</v>
      </c>
      <c r="AE63" s="171">
        <f t="shared" si="48"/>
        <v>56607.342694608109</v>
      </c>
      <c r="AF63" s="171">
        <f t="shared" si="48"/>
        <v>59277.888408736952</v>
      </c>
    </row>
    <row r="64" spans="1:38">
      <c r="A64" s="442" t="s">
        <v>38</v>
      </c>
      <c r="B64" s="169" t="str">
        <f t="shared" si="43"/>
        <v>9260-01270</v>
      </c>
      <c r="C64" s="170" t="str">
        <f t="shared" si="44"/>
        <v>9260</v>
      </c>
      <c r="D64" s="171">
        <f>SUM($F64:K64)</f>
        <v>-4586.3799999999974</v>
      </c>
      <c r="E64" s="78">
        <f t="shared" si="45"/>
        <v>-8.0310444437580591E-4</v>
      </c>
      <c r="F64" s="79">
        <f>+'Div002 history'!I64</f>
        <v>-4322.82</v>
      </c>
      <c r="G64" s="79">
        <f>+'Div002 history'!J64</f>
        <v>2628.8</v>
      </c>
      <c r="H64" s="79">
        <f>+'Div002 history'!K64</f>
        <v>11279.19</v>
      </c>
      <c r="I64" s="79">
        <f>+'Div002 history'!L64</f>
        <v>-4126.07</v>
      </c>
      <c r="J64" s="79">
        <f>+'Div002 history'!M64</f>
        <v>-6653.33</v>
      </c>
      <c r="K64" s="79">
        <f>+'Div002 history'!N64</f>
        <v>-3392.15</v>
      </c>
      <c r="L64" s="171">
        <f t="shared" si="46"/>
        <v>-1573.3159794024227</v>
      </c>
      <c r="M64" s="171">
        <f t="shared" si="46"/>
        <v>-1489.073206332356</v>
      </c>
      <c r="N64" s="171">
        <f t="shared" si="46"/>
        <v>-1432.3712297249135</v>
      </c>
      <c r="O64" s="186">
        <f t="shared" si="46"/>
        <v>-1531.1496620141804</v>
      </c>
      <c r="P64" s="186">
        <f t="shared" si="47"/>
        <v>-1405.0126952976311</v>
      </c>
      <c r="Q64" s="186">
        <f t="shared" si="47"/>
        <v>-1478.8164234057167</v>
      </c>
      <c r="R64" s="186">
        <f t="shared" si="47"/>
        <v>-1550.7888445351055</v>
      </c>
      <c r="S64" s="186">
        <f t="shared" si="47"/>
        <v>-1347.3395797888807</v>
      </c>
      <c r="T64" s="186">
        <f t="shared" si="47"/>
        <v>-1410.9025694825141</v>
      </c>
      <c r="U64" s="186">
        <f t="shared" si="47"/>
        <v>-1480.4891261199134</v>
      </c>
      <c r="V64" s="186">
        <f t="shared" si="47"/>
        <v>-1477.725253342719</v>
      </c>
      <c r="W64" s="186">
        <f t="shared" si="47"/>
        <v>-1413.0025504158771</v>
      </c>
      <c r="X64" s="186">
        <f t="shared" si="47"/>
        <v>-1547.7298910238242</v>
      </c>
      <c r="Y64" s="186">
        <f t="shared" si="47"/>
        <v>-1413.4812681780145</v>
      </c>
      <c r="Z64" s="186">
        <f t="shared" si="47"/>
        <v>-1479.9000338192266</v>
      </c>
      <c r="AA64" s="171">
        <f t="shared" si="47"/>
        <v>-1531.1496620141804</v>
      </c>
      <c r="AB64" s="171">
        <f t="shared" si="48"/>
        <v>-1405.0126952976311</v>
      </c>
      <c r="AC64" s="171">
        <f t="shared" si="48"/>
        <v>-1478.8164234057167</v>
      </c>
      <c r="AD64" s="171">
        <f t="shared" si="48"/>
        <v>-1550.7888445351055</v>
      </c>
      <c r="AE64" s="171">
        <f t="shared" si="48"/>
        <v>-1347.3395797888807</v>
      </c>
      <c r="AF64" s="171">
        <f t="shared" si="48"/>
        <v>-1410.9025694825141</v>
      </c>
    </row>
    <row r="65" spans="1:38">
      <c r="A65" s="15" t="s">
        <v>952</v>
      </c>
      <c r="B65" s="169" t="str">
        <f t="shared" si="43"/>
        <v>9260-01271</v>
      </c>
      <c r="C65" s="170" t="str">
        <f t="shared" si="44"/>
        <v>9260</v>
      </c>
      <c r="D65" s="171">
        <f>SUM($F65:K65)</f>
        <v>246.30999999999997</v>
      </c>
      <c r="E65" s="78">
        <f t="shared" si="45"/>
        <v>4.3130454889085691E-5</v>
      </c>
      <c r="F65" s="79">
        <f>+'Div002 history'!I65</f>
        <v>23.599999999999998</v>
      </c>
      <c r="G65" s="79">
        <f>+'Div002 history'!J65</f>
        <v>11.969999999999999</v>
      </c>
      <c r="H65" s="79">
        <f>+'Div002 history'!K65</f>
        <v>57.81</v>
      </c>
      <c r="I65" s="79">
        <f>+'Div002 history'!L65</f>
        <v>61.14</v>
      </c>
      <c r="J65" s="79">
        <f>+'Div002 history'!M65</f>
        <v>47.03</v>
      </c>
      <c r="K65" s="79">
        <f>+'Div002 history'!N65</f>
        <v>44.76</v>
      </c>
      <c r="L65" s="171">
        <f t="shared" si="46"/>
        <v>84.49440711118811</v>
      </c>
      <c r="M65" s="171">
        <f t="shared" si="46"/>
        <v>79.970177231656066</v>
      </c>
      <c r="N65" s="171">
        <f t="shared" si="46"/>
        <v>76.925016591199068</v>
      </c>
      <c r="O65" s="186">
        <f t="shared" si="46"/>
        <v>82.229879175016663</v>
      </c>
      <c r="P65" s="186">
        <f t="shared" si="47"/>
        <v>75.455735673616147</v>
      </c>
      <c r="Q65" s="186">
        <f t="shared" si="47"/>
        <v>79.419340143874308</v>
      </c>
      <c r="R65" s="186">
        <f t="shared" si="47"/>
        <v>83.284594886913425</v>
      </c>
      <c r="S65" s="186">
        <f t="shared" si="47"/>
        <v>72.358420344105653</v>
      </c>
      <c r="T65" s="186">
        <f t="shared" si="47"/>
        <v>75.772049391729027</v>
      </c>
      <c r="U65" s="186">
        <f t="shared" si="47"/>
        <v>79.509172082251368</v>
      </c>
      <c r="V65" s="186">
        <f t="shared" si="47"/>
        <v>79.360739221530991</v>
      </c>
      <c r="W65" s="186">
        <f t="shared" si="47"/>
        <v>75.884828163591948</v>
      </c>
      <c r="X65" s="186">
        <f t="shared" si="47"/>
        <v>83.120314814315051</v>
      </c>
      <c r="Y65" s="186">
        <f t="shared" si="47"/>
        <v>75.910537540484398</v>
      </c>
      <c r="Z65" s="186">
        <f t="shared" si="47"/>
        <v>79.477535077776778</v>
      </c>
      <c r="AA65" s="171">
        <f t="shared" si="47"/>
        <v>82.229879175016663</v>
      </c>
      <c r="AB65" s="171">
        <f t="shared" si="48"/>
        <v>75.455735673616147</v>
      </c>
      <c r="AC65" s="171">
        <f t="shared" si="48"/>
        <v>79.419340143874308</v>
      </c>
      <c r="AD65" s="171">
        <f t="shared" si="48"/>
        <v>83.284594886913425</v>
      </c>
      <c r="AE65" s="171">
        <f t="shared" si="48"/>
        <v>72.358420344105653</v>
      </c>
      <c r="AF65" s="171">
        <f t="shared" si="48"/>
        <v>75.772049391729027</v>
      </c>
    </row>
    <row r="66" spans="1:38">
      <c r="A66" s="15" t="s">
        <v>954</v>
      </c>
      <c r="B66" s="169" t="str">
        <f t="shared" si="43"/>
        <v>9260-01291</v>
      </c>
      <c r="C66" s="170" t="str">
        <f t="shared" si="44"/>
        <v>9260</v>
      </c>
      <c r="D66" s="171">
        <f>SUM($F66:K66)</f>
        <v>871.65000000000009</v>
      </c>
      <c r="E66" s="78">
        <f t="shared" si="45"/>
        <v>1.526314847309145E-4</v>
      </c>
      <c r="F66" s="79">
        <f>+'Div002 history'!I66</f>
        <v>83.11999999999999</v>
      </c>
      <c r="G66" s="79">
        <f>+'Div002 history'!J66</f>
        <v>46.129999999999995</v>
      </c>
      <c r="H66" s="79">
        <f>+'Div002 history'!K66</f>
        <v>203.62</v>
      </c>
      <c r="I66" s="79">
        <f>+'Div002 history'!L66</f>
        <v>215.38</v>
      </c>
      <c r="J66" s="79">
        <f>+'Div002 history'!M66</f>
        <v>165.68</v>
      </c>
      <c r="K66" s="79">
        <f>+'Div002 history'!N66</f>
        <v>157.72</v>
      </c>
      <c r="L66" s="171">
        <f t="shared" si="46"/>
        <v>299.01161121540792</v>
      </c>
      <c r="M66" s="171">
        <f t="shared" si="46"/>
        <v>283.00111641416515</v>
      </c>
      <c r="N66" s="171">
        <f t="shared" si="46"/>
        <v>272.22480090828094</v>
      </c>
      <c r="O66" s="186">
        <f t="shared" si="46"/>
        <v>290.99782462304938</v>
      </c>
      <c r="P66" s="186">
        <f t="shared" si="47"/>
        <v>267.02526084977279</v>
      </c>
      <c r="Q66" s="186">
        <f t="shared" si="47"/>
        <v>281.05179585241382</v>
      </c>
      <c r="R66" s="186">
        <f t="shared" si="47"/>
        <v>294.73028757735415</v>
      </c>
      <c r="S66" s="186">
        <f t="shared" si="47"/>
        <v>256.06437859989325</v>
      </c>
      <c r="T66" s="186">
        <f t="shared" si="47"/>
        <v>268.14464232999319</v>
      </c>
      <c r="U66" s="186">
        <f t="shared" si="47"/>
        <v>281.36969609635992</v>
      </c>
      <c r="V66" s="186">
        <f t="shared" si="47"/>
        <v>280.84441696418133</v>
      </c>
      <c r="W66" s="186">
        <f t="shared" si="47"/>
        <v>268.54374758960228</v>
      </c>
      <c r="X66" s="186">
        <f t="shared" si="47"/>
        <v>294.14892780600758</v>
      </c>
      <c r="Y66" s="186">
        <f t="shared" si="47"/>
        <v>268.63472878552739</v>
      </c>
      <c r="Z66" s="186">
        <f t="shared" si="47"/>
        <v>281.25773801528214</v>
      </c>
      <c r="AA66" s="171">
        <f t="shared" si="47"/>
        <v>290.99782462304938</v>
      </c>
      <c r="AB66" s="171">
        <f t="shared" si="48"/>
        <v>267.02526084977279</v>
      </c>
      <c r="AC66" s="171">
        <f t="shared" si="48"/>
        <v>281.05179585241382</v>
      </c>
      <c r="AD66" s="171">
        <f t="shared" si="48"/>
        <v>294.73028757735415</v>
      </c>
      <c r="AE66" s="171">
        <f t="shared" si="48"/>
        <v>256.06437859989325</v>
      </c>
      <c r="AF66" s="171">
        <f t="shared" si="48"/>
        <v>268.14464232999319</v>
      </c>
    </row>
    <row r="67" spans="1:38">
      <c r="A67" s="15" t="s">
        <v>956</v>
      </c>
      <c r="B67" s="169" t="str">
        <f t="shared" si="43"/>
        <v>9260-01292</v>
      </c>
      <c r="C67" s="170" t="str">
        <f t="shared" si="44"/>
        <v>9260</v>
      </c>
      <c r="D67" s="171">
        <f>SUM($F67:K67)</f>
        <v>715.15</v>
      </c>
      <c r="E67" s="78">
        <f t="shared" si="45"/>
        <v>1.2522733471612859E-4</v>
      </c>
      <c r="F67" s="79">
        <f>+'Div002 history'!I67</f>
        <v>68.320000000000007</v>
      </c>
      <c r="G67" s="79">
        <f>+'Div002 history'!J67</f>
        <v>36.56</v>
      </c>
      <c r="H67" s="79">
        <f>+'Div002 history'!K67</f>
        <v>167.38</v>
      </c>
      <c r="I67" s="79">
        <f>+'Div002 history'!L67</f>
        <v>177.06</v>
      </c>
      <c r="J67" s="79">
        <f>+'Div002 history'!M67</f>
        <v>136.18</v>
      </c>
      <c r="K67" s="79">
        <f>+'Div002 history'!N67</f>
        <v>129.65</v>
      </c>
      <c r="L67" s="171">
        <f t="shared" si="46"/>
        <v>245.32570843882172</v>
      </c>
      <c r="M67" s="171">
        <f t="shared" si="46"/>
        <v>232.18981059323144</v>
      </c>
      <c r="N67" s="171">
        <f t="shared" si="46"/>
        <v>223.34832371887467</v>
      </c>
      <c r="O67" s="186">
        <f t="shared" si="46"/>
        <v>238.75075348955858</v>
      </c>
      <c r="P67" s="186">
        <f t="shared" si="47"/>
        <v>219.08233269857737</v>
      </c>
      <c r="Q67" s="186">
        <f t="shared" si="47"/>
        <v>230.59047989887424</v>
      </c>
      <c r="R67" s="186">
        <f t="shared" si="47"/>
        <v>241.81307309234762</v>
      </c>
      <c r="S67" s="186">
        <f t="shared" si="47"/>
        <v>210.0894170317371</v>
      </c>
      <c r="T67" s="186">
        <f t="shared" si="47"/>
        <v>220.00073534365237</v>
      </c>
      <c r="U67" s="186">
        <f t="shared" si="47"/>
        <v>230.85130288913186</v>
      </c>
      <c r="V67" s="186">
        <f t="shared" si="47"/>
        <v>230.42033475814171</v>
      </c>
      <c r="W67" s="186">
        <f t="shared" si="47"/>
        <v>220.32818343223087</v>
      </c>
      <c r="X67" s="186">
        <f t="shared" si="47"/>
        <v>241.3360932948618</v>
      </c>
      <c r="Y67" s="186">
        <f t="shared" si="47"/>
        <v>220.40282945100657</v>
      </c>
      <c r="Z67" s="186">
        <f t="shared" si="47"/>
        <v>230.75944627043995</v>
      </c>
      <c r="AA67" s="171">
        <f t="shared" si="47"/>
        <v>238.75075348955858</v>
      </c>
      <c r="AB67" s="171">
        <f t="shared" si="48"/>
        <v>219.08233269857737</v>
      </c>
      <c r="AC67" s="171">
        <f t="shared" si="48"/>
        <v>230.59047989887424</v>
      </c>
      <c r="AD67" s="171">
        <f t="shared" si="48"/>
        <v>241.81307309234762</v>
      </c>
      <c r="AE67" s="171">
        <f t="shared" si="48"/>
        <v>210.0894170317371</v>
      </c>
      <c r="AF67" s="171">
        <f t="shared" si="48"/>
        <v>220.00073534365237</v>
      </c>
    </row>
    <row r="68" spans="1:38">
      <c r="A68" s="15" t="s">
        <v>958</v>
      </c>
      <c r="B68" s="169" t="str">
        <f t="shared" si="43"/>
        <v>9250-01293</v>
      </c>
      <c r="C68" s="170" t="str">
        <f t="shared" si="44"/>
        <v>9250</v>
      </c>
      <c r="D68" s="171">
        <f>SUM($F68:K68)</f>
        <v>40.58</v>
      </c>
      <c r="E68" s="78">
        <f t="shared" si="45"/>
        <v>7.1058173009585384E-6</v>
      </c>
      <c r="F68" s="79">
        <f>+'Div002 history'!I68</f>
        <v>3.87</v>
      </c>
      <c r="G68" s="79">
        <f>+'Div002 history'!J68</f>
        <v>2.08</v>
      </c>
      <c r="H68" s="79">
        <f>+'Div002 history'!K68</f>
        <v>9.5</v>
      </c>
      <c r="I68" s="79">
        <f>+'Div002 history'!L68</f>
        <v>10.039999999999999</v>
      </c>
      <c r="J68" s="79">
        <f>+'Div002 history'!M68</f>
        <v>7.73</v>
      </c>
      <c r="K68" s="79">
        <f>+'Div002 history'!N68</f>
        <v>7.36</v>
      </c>
      <c r="L68" s="171">
        <f t="shared" si="46"/>
        <v>13.920600221558255</v>
      </c>
      <c r="M68" s="171">
        <f t="shared" si="46"/>
        <v>13.175225496571814</v>
      </c>
      <c r="N68" s="171">
        <f t="shared" si="46"/>
        <v>12.673529995821763</v>
      </c>
      <c r="O68" s="186">
        <f t="shared" si="46"/>
        <v>13.547515313719202</v>
      </c>
      <c r="P68" s="186">
        <f t="shared" si="47"/>
        <v>12.431463414539985</v>
      </c>
      <c r="Q68" s="186">
        <f t="shared" si="47"/>
        <v>13.08447413031716</v>
      </c>
      <c r="R68" s="186">
        <f t="shared" si="47"/>
        <v>13.72128155783747</v>
      </c>
      <c r="S68" s="186">
        <f t="shared" si="47"/>
        <v>11.921175338247769</v>
      </c>
      <c r="T68" s="186">
        <f t="shared" si="47"/>
        <v>12.483576648598774</v>
      </c>
      <c r="U68" s="186">
        <f t="shared" si="47"/>
        <v>13.099274098078684</v>
      </c>
      <c r="V68" s="186">
        <f t="shared" si="47"/>
        <v>13.074819526652298</v>
      </c>
      <c r="W68" s="186">
        <f t="shared" si="47"/>
        <v>12.502157147004025</v>
      </c>
      <c r="X68" s="186">
        <f t="shared" si="47"/>
        <v>13.694216130749483</v>
      </c>
      <c r="Y68" s="186">
        <f t="shared" si="47"/>
        <v>12.506392811468709</v>
      </c>
      <c r="Z68" s="186">
        <f t="shared" si="47"/>
        <v>13.09406184668175</v>
      </c>
      <c r="AA68" s="171">
        <f t="shared" si="47"/>
        <v>13.547515313719202</v>
      </c>
      <c r="AB68" s="171">
        <f t="shared" si="48"/>
        <v>12.431463414539985</v>
      </c>
      <c r="AC68" s="171">
        <f t="shared" si="48"/>
        <v>13.08447413031716</v>
      </c>
      <c r="AD68" s="171">
        <f t="shared" si="48"/>
        <v>13.72128155783747</v>
      </c>
      <c r="AE68" s="171">
        <f t="shared" si="48"/>
        <v>11.921175338247769</v>
      </c>
      <c r="AF68" s="171">
        <f t="shared" si="48"/>
        <v>12.483576648598774</v>
      </c>
    </row>
    <row r="69" spans="1:38">
      <c r="A69" s="15" t="s">
        <v>350</v>
      </c>
      <c r="B69" s="169" t="str">
        <f t="shared" si="43"/>
        <v>9260-01294</v>
      </c>
      <c r="C69" s="170" t="str">
        <f t="shared" si="44"/>
        <v>9260</v>
      </c>
      <c r="D69" s="171">
        <f>SUM($F69:K69)</f>
        <v>-701747.32</v>
      </c>
      <c r="E69" s="78">
        <f t="shared" si="45"/>
        <v>-0.12288043980673453</v>
      </c>
      <c r="F69" s="79">
        <f>+'Div002 history'!I69</f>
        <v>-124109.81999999999</v>
      </c>
      <c r="G69" s="79">
        <f>+'Div002 history'!J69</f>
        <v>-110976.49000000002</v>
      </c>
      <c r="H69" s="79">
        <f>+'Div002 history'!K69</f>
        <v>-110881.54999999999</v>
      </c>
      <c r="I69" s="79">
        <f>+'Div002 history'!L69</f>
        <v>-118639.85999999999</v>
      </c>
      <c r="J69" s="79">
        <f>+'Div002 history'!M69</f>
        <v>-125187.22</v>
      </c>
      <c r="K69" s="79">
        <f>+'Div002 history'!N69</f>
        <v>-111952.38000000003</v>
      </c>
      <c r="L69" s="171">
        <f t="shared" si="46"/>
        <v>-240728.04086421663</v>
      </c>
      <c r="M69" s="171">
        <f t="shared" si="46"/>
        <v>-227838.32386926908</v>
      </c>
      <c r="N69" s="171">
        <f t="shared" si="46"/>
        <v>-219162.53596617875</v>
      </c>
      <c r="O69" s="186">
        <f t="shared" si="46"/>
        <v>-234276.30764074443</v>
      </c>
      <c r="P69" s="186">
        <f t="shared" si="47"/>
        <v>-214976.49420481722</v>
      </c>
      <c r="Q69" s="186">
        <f t="shared" si="47"/>
        <v>-226268.96635188264</v>
      </c>
      <c r="R69" s="186">
        <f t="shared" si="47"/>
        <v>-237281.23608126835</v>
      </c>
      <c r="S69" s="186">
        <f t="shared" si="47"/>
        <v>-206152.11544764575</v>
      </c>
      <c r="T69" s="186">
        <f t="shared" si="47"/>
        <v>-215877.68499676618</v>
      </c>
      <c r="U69" s="186">
        <f t="shared" si="47"/>
        <v>-226524.90123884016</v>
      </c>
      <c r="V69" s="186">
        <f t="shared" si="47"/>
        <v>-226102.00991404432</v>
      </c>
      <c r="W69" s="186">
        <f t="shared" si="47"/>
        <v>-216198.99635606015</v>
      </c>
      <c r="X69" s="186">
        <f t="shared" si="47"/>
        <v>-236813.19539808325</v>
      </c>
      <c r="Y69" s="186">
        <f t="shared" si="47"/>
        <v>-216272.2434281772</v>
      </c>
      <c r="Z69" s="186">
        <f t="shared" si="47"/>
        <v>-226434.76611195586</v>
      </c>
      <c r="AA69" s="171">
        <f t="shared" si="47"/>
        <v>-234276.30764074443</v>
      </c>
      <c r="AB69" s="171">
        <f t="shared" si="48"/>
        <v>-214976.49420481722</v>
      </c>
      <c r="AC69" s="171">
        <f t="shared" si="48"/>
        <v>-226268.96635188264</v>
      </c>
      <c r="AD69" s="171">
        <f t="shared" si="48"/>
        <v>-237281.23608126835</v>
      </c>
      <c r="AE69" s="171">
        <f t="shared" si="48"/>
        <v>-206152.11544764575</v>
      </c>
      <c r="AF69" s="171">
        <f t="shared" si="48"/>
        <v>-215877.68499676618</v>
      </c>
    </row>
    <row r="70" spans="1:38">
      <c r="A70" s="442" t="s">
        <v>351</v>
      </c>
      <c r="B70" s="169" t="str">
        <f t="shared" si="43"/>
        <v>9260-01295</v>
      </c>
      <c r="C70" s="170" t="str">
        <f t="shared" si="44"/>
        <v>9260</v>
      </c>
      <c r="D70" s="171">
        <f>SUM($F70:K70)</f>
        <v>-288280.21999999997</v>
      </c>
      <c r="E70" s="78">
        <f t="shared" si="45"/>
        <v>-5.0479708595370466E-2</v>
      </c>
      <c r="F70" s="79">
        <f>+'Div002 history'!I70</f>
        <v>-32084.9</v>
      </c>
      <c r="G70" s="79">
        <f>+'Div002 history'!J70</f>
        <v>-55838.36</v>
      </c>
      <c r="H70" s="79">
        <f>+'Div002 history'!K70</f>
        <v>-56731.27</v>
      </c>
      <c r="I70" s="79">
        <f>+'Div002 history'!L70</f>
        <v>-44119.62</v>
      </c>
      <c r="J70" s="79">
        <f>+'Div002 history'!M70</f>
        <v>-34590.589999999997</v>
      </c>
      <c r="K70" s="79">
        <f>+'Div002 history'!N70</f>
        <v>-64915.48</v>
      </c>
      <c r="L70" s="171">
        <f t="shared" si="46"/>
        <v>-98891.909669858607</v>
      </c>
      <c r="M70" s="171">
        <f t="shared" si="46"/>
        <v>-93596.769460358089</v>
      </c>
      <c r="N70" s="171">
        <f t="shared" si="46"/>
        <v>-90032.725859341968</v>
      </c>
      <c r="O70" s="186">
        <f t="shared" si="46"/>
        <v>-96241.515403951213</v>
      </c>
      <c r="P70" s="186">
        <f t="shared" si="47"/>
        <v>-88313.08546243317</v>
      </c>
      <c r="Q70" s="186">
        <f t="shared" si="47"/>
        <v>-92952.07197812073</v>
      </c>
      <c r="R70" s="186">
        <f t="shared" si="47"/>
        <v>-97475.950373960775</v>
      </c>
      <c r="S70" s="186">
        <f t="shared" si="47"/>
        <v>-84688.000225939904</v>
      </c>
      <c r="T70" s="186">
        <f t="shared" si="47"/>
        <v>-88683.297748765821</v>
      </c>
      <c r="U70" s="186">
        <f t="shared" si="47"/>
        <v>-93057.210912627517</v>
      </c>
      <c r="V70" s="186">
        <f t="shared" si="47"/>
        <v>-92883.485697477096</v>
      </c>
      <c r="W70" s="186">
        <f t="shared" si="47"/>
        <v>-88815.293563649408</v>
      </c>
      <c r="X70" s="186">
        <f t="shared" si="47"/>
        <v>-97283.677646624186</v>
      </c>
      <c r="Y70" s="186">
        <f t="shared" si="47"/>
        <v>-88845.383713568692</v>
      </c>
      <c r="Z70" s="186">
        <f t="shared" si="47"/>
        <v>-93020.183091548082</v>
      </c>
      <c r="AA70" s="171">
        <f t="shared" si="47"/>
        <v>-96241.515403951213</v>
      </c>
      <c r="AB70" s="171">
        <f t="shared" si="48"/>
        <v>-88313.08546243317</v>
      </c>
      <c r="AC70" s="171">
        <f t="shared" si="48"/>
        <v>-92952.07197812073</v>
      </c>
      <c r="AD70" s="171">
        <f t="shared" si="48"/>
        <v>-97475.950373960775</v>
      </c>
      <c r="AE70" s="171">
        <f t="shared" si="48"/>
        <v>-84688.000225939904</v>
      </c>
      <c r="AF70" s="171">
        <f t="shared" si="48"/>
        <v>-88683.297748765821</v>
      </c>
    </row>
    <row r="71" spans="1:38">
      <c r="A71" s="15" t="s">
        <v>352</v>
      </c>
      <c r="B71" s="169" t="str">
        <f t="shared" si="43"/>
        <v>9260-01296</v>
      </c>
      <c r="C71" s="170" t="str">
        <f t="shared" si="44"/>
        <v>9260</v>
      </c>
      <c r="D71" s="171">
        <f>SUM($F71:K71)</f>
        <v>-796.86999999999989</v>
      </c>
      <c r="E71" s="78">
        <f t="shared" si="45"/>
        <v>-1.3953702889637332E-4</v>
      </c>
      <c r="F71" s="79">
        <f>+'Div002 history'!I71</f>
        <v>16.54999999999999</v>
      </c>
      <c r="G71" s="79">
        <f>+'Div002 history'!J71</f>
        <v>-45.85</v>
      </c>
      <c r="H71" s="79">
        <f>+'Div002 history'!K71</f>
        <v>-210.53</v>
      </c>
      <c r="I71" s="79">
        <f>+'Div002 history'!L71</f>
        <v>-222.69</v>
      </c>
      <c r="J71" s="79">
        <f>+'Div002 history'!M71</f>
        <v>-171.29000000000002</v>
      </c>
      <c r="K71" s="79">
        <f>+'Div002 history'!N71</f>
        <v>-163.06</v>
      </c>
      <c r="L71" s="171">
        <f t="shared" si="46"/>
        <v>-273.35901179283206</v>
      </c>
      <c r="M71" s="171">
        <f t="shared" si="46"/>
        <v>-258.7220783995362</v>
      </c>
      <c r="N71" s="171">
        <f t="shared" si="46"/>
        <v>-248.87027717522145</v>
      </c>
      <c r="O71" s="186">
        <f t="shared" si="46"/>
        <v>-266.03273849293788</v>
      </c>
      <c r="P71" s="186">
        <f t="shared" si="47"/>
        <v>-244.11681249739962</v>
      </c>
      <c r="Q71" s="186">
        <f t="shared" si="47"/>
        <v>-256.93999261276082</v>
      </c>
      <c r="R71" s="186">
        <f t="shared" si="47"/>
        <v>-269.44498854100402</v>
      </c>
      <c r="S71" s="186">
        <f t="shared" si="47"/>
        <v>-234.09627875282155</v>
      </c>
      <c r="T71" s="186">
        <f t="shared" si="47"/>
        <v>-245.14016076808534</v>
      </c>
      <c r="U71" s="186">
        <f t="shared" si="47"/>
        <v>-257.23061977663775</v>
      </c>
      <c r="V71" s="186">
        <f t="shared" si="47"/>
        <v>-256.75040503211966</v>
      </c>
      <c r="W71" s="186">
        <f t="shared" si="47"/>
        <v>-245.50502626252086</v>
      </c>
      <c r="X71" s="186">
        <f t="shared" si="47"/>
        <v>-268.91350438911627</v>
      </c>
      <c r="Y71" s="186">
        <f t="shared" si="47"/>
        <v>-245.58820206197802</v>
      </c>
      <c r="Z71" s="186">
        <f t="shared" si="47"/>
        <v>-257.12826672659645</v>
      </c>
      <c r="AA71" s="171">
        <f t="shared" si="47"/>
        <v>-266.03273849293788</v>
      </c>
      <c r="AB71" s="171">
        <f t="shared" si="48"/>
        <v>-244.11681249739962</v>
      </c>
      <c r="AC71" s="171">
        <f t="shared" si="48"/>
        <v>-256.93999261276082</v>
      </c>
      <c r="AD71" s="171">
        <f t="shared" si="48"/>
        <v>-269.44498854100402</v>
      </c>
      <c r="AE71" s="171">
        <f t="shared" si="48"/>
        <v>-234.09627875282155</v>
      </c>
      <c r="AF71" s="171">
        <f t="shared" si="48"/>
        <v>-245.14016076808534</v>
      </c>
    </row>
    <row r="72" spans="1:38">
      <c r="A72" s="15" t="s">
        <v>353</v>
      </c>
      <c r="B72" s="169" t="str">
        <f t="shared" si="43"/>
        <v>9260-01297</v>
      </c>
      <c r="C72" s="170" t="str">
        <f t="shared" si="44"/>
        <v>9260</v>
      </c>
      <c r="D72" s="171">
        <f>SUM($F72:K72)</f>
        <v>-304857.42000000004</v>
      </c>
      <c r="E72" s="78">
        <f t="shared" si="45"/>
        <v>-5.3382482241537306E-2</v>
      </c>
      <c r="F72" s="79">
        <f>+'Div002 history'!I72</f>
        <v>-53916.510000000009</v>
      </c>
      <c r="G72" s="79">
        <f>+'Div002 history'!J72</f>
        <v>-48211.100000000006</v>
      </c>
      <c r="H72" s="79">
        <f>+'Div002 history'!K72</f>
        <v>-48169.86</v>
      </c>
      <c r="I72" s="79">
        <f>+'Div002 history'!L72</f>
        <v>-51540.289999999994</v>
      </c>
      <c r="J72" s="79">
        <f>+'Div002 history'!M72</f>
        <v>-54384.600000000006</v>
      </c>
      <c r="K72" s="79">
        <f>+'Div002 history'!N72</f>
        <v>-48635.060000000005</v>
      </c>
      <c r="L72" s="171">
        <f t="shared" si="46"/>
        <v>-104578.5674814115</v>
      </c>
      <c r="M72" s="171">
        <f t="shared" si="46"/>
        <v>-98978.936737385477</v>
      </c>
      <c r="N72" s="171">
        <f t="shared" si="46"/>
        <v>-95209.947186269943</v>
      </c>
      <c r="O72" s="186">
        <f t="shared" si="46"/>
        <v>-101775.76554832251</v>
      </c>
      <c r="P72" s="186">
        <f t="shared" si="47"/>
        <v>-93391.420980311756</v>
      </c>
      <c r="Q72" s="186">
        <f t="shared" si="47"/>
        <v>-98297.1667182167</v>
      </c>
      <c r="R72" s="186">
        <f t="shared" si="47"/>
        <v>-103081.18518521223</v>
      </c>
      <c r="S72" s="186">
        <f t="shared" si="47"/>
        <v>-89557.879669439208</v>
      </c>
      <c r="T72" s="186">
        <f t="shared" si="47"/>
        <v>-93782.921869494079</v>
      </c>
      <c r="U72" s="186">
        <f t="shared" si="47"/>
        <v>-98408.351538026007</v>
      </c>
      <c r="V72" s="186">
        <f t="shared" si="47"/>
        <v>-98224.636467738834</v>
      </c>
      <c r="W72" s="186">
        <f t="shared" si="47"/>
        <v>-93922.507941601987</v>
      </c>
      <c r="X72" s="186">
        <f t="shared" si="47"/>
        <v>-102877.85605082974</v>
      </c>
      <c r="Y72" s="186">
        <f t="shared" si="47"/>
        <v>-93954.328388637194</v>
      </c>
      <c r="Z72" s="186">
        <f t="shared" si="47"/>
        <v>-98369.194477571087</v>
      </c>
      <c r="AA72" s="171">
        <f t="shared" si="47"/>
        <v>-101775.76554832251</v>
      </c>
      <c r="AB72" s="171">
        <f t="shared" si="48"/>
        <v>-93391.420980311756</v>
      </c>
      <c r="AC72" s="171">
        <f t="shared" si="48"/>
        <v>-98297.1667182167</v>
      </c>
      <c r="AD72" s="171">
        <f t="shared" si="48"/>
        <v>-103081.18518521223</v>
      </c>
      <c r="AE72" s="171">
        <f t="shared" si="48"/>
        <v>-89557.879669439208</v>
      </c>
      <c r="AF72" s="171">
        <f t="shared" si="48"/>
        <v>-93782.921869494079</v>
      </c>
    </row>
    <row r="73" spans="1:38">
      <c r="A73" s="442" t="s">
        <v>354</v>
      </c>
      <c r="B73" s="169" t="str">
        <f t="shared" si="43"/>
        <v>9260-01298</v>
      </c>
      <c r="C73" s="170" t="str">
        <f t="shared" si="44"/>
        <v>9260</v>
      </c>
      <c r="D73" s="171">
        <f>SUM($F73:K73)</f>
        <v>187331.69</v>
      </c>
      <c r="E73" s="78">
        <f t="shared" si="45"/>
        <v>3.2802975944302655E-2</v>
      </c>
      <c r="F73" s="79">
        <f>+'Div002 history'!I73</f>
        <v>39139.050000000003</v>
      </c>
      <c r="G73" s="79">
        <f>+'Div002 history'!J73</f>
        <v>27497.34</v>
      </c>
      <c r="H73" s="79">
        <f>+'Div002 history'!K73</f>
        <v>27436.080000000002</v>
      </c>
      <c r="I73" s="79">
        <f>+'Div002 history'!L73</f>
        <v>32828.46</v>
      </c>
      <c r="J73" s="79">
        <f>+'Div002 history'!M73</f>
        <v>36659.65</v>
      </c>
      <c r="K73" s="79">
        <f>+'Div002 history'!N73</f>
        <v>23771.11</v>
      </c>
      <c r="L73" s="171">
        <f t="shared" si="46"/>
        <v>64262.433842259306</v>
      </c>
      <c r="M73" s="171">
        <f t="shared" si="46"/>
        <v>60821.519428385589</v>
      </c>
      <c r="N73" s="171">
        <f t="shared" si="46"/>
        <v>58505.514844331796</v>
      </c>
      <c r="O73" s="186">
        <f t="shared" si="46"/>
        <v>62540.141424837326</v>
      </c>
      <c r="P73" s="186">
        <f t="shared" si="47"/>
        <v>57388.049547041555</v>
      </c>
      <c r="Q73" s="186">
        <f t="shared" si="47"/>
        <v>60402.578895850027</v>
      </c>
      <c r="R73" s="186">
        <f t="shared" si="47"/>
        <v>63342.308112260383</v>
      </c>
      <c r="S73" s="186">
        <f t="shared" si="47"/>
        <v>55032.378583052647</v>
      </c>
      <c r="T73" s="186">
        <f t="shared" si="47"/>
        <v>57628.622740920277</v>
      </c>
      <c r="U73" s="186">
        <f t="shared" si="47"/>
        <v>60470.900802521093</v>
      </c>
      <c r="V73" s="186">
        <f t="shared" si="47"/>
        <v>60358.009816973274</v>
      </c>
      <c r="W73" s="186">
        <f t="shared" si="47"/>
        <v>57714.396919513129</v>
      </c>
      <c r="X73" s="186">
        <f t="shared" si="47"/>
        <v>63217.364489861058</v>
      </c>
      <c r="Y73" s="186">
        <f t="shared" si="47"/>
        <v>57733.95025077094</v>
      </c>
      <c r="Z73" s="186">
        <f t="shared" si="47"/>
        <v>60446.839199196984</v>
      </c>
      <c r="AA73" s="171">
        <f t="shared" si="47"/>
        <v>62540.141424837326</v>
      </c>
      <c r="AB73" s="171">
        <f t="shared" si="48"/>
        <v>57388.049547041555</v>
      </c>
      <c r="AC73" s="171">
        <f t="shared" si="48"/>
        <v>60402.578895850027</v>
      </c>
      <c r="AD73" s="171">
        <f t="shared" si="48"/>
        <v>63342.308112260383</v>
      </c>
      <c r="AE73" s="171">
        <f t="shared" si="48"/>
        <v>55032.378583052647</v>
      </c>
      <c r="AF73" s="171">
        <f t="shared" si="48"/>
        <v>57628.622740920277</v>
      </c>
    </row>
    <row r="74" spans="1:38">
      <c r="A74" s="15" t="s">
        <v>355</v>
      </c>
      <c r="B74" s="169" t="str">
        <f t="shared" si="43"/>
        <v>9260-01299</v>
      </c>
      <c r="C74" s="170" t="str">
        <f t="shared" si="44"/>
        <v>9260</v>
      </c>
      <c r="D74" s="171">
        <f>SUM($F74:K74)</f>
        <v>-325.14</v>
      </c>
      <c r="E74" s="78">
        <f t="shared" si="45"/>
        <v>-5.6934091602603724E-5</v>
      </c>
      <c r="F74" s="79">
        <f>+'Div002 history'!I74</f>
        <v>60.190000000000012</v>
      </c>
      <c r="G74" s="79">
        <f>+'Div002 history'!J74</f>
        <v>-23.57</v>
      </c>
      <c r="H74" s="79">
        <f>+'Div002 history'!K74</f>
        <v>-99.22</v>
      </c>
      <c r="I74" s="79">
        <f>+'Div002 history'!L74</f>
        <v>-104.95</v>
      </c>
      <c r="J74" s="79">
        <f>+'Div002 history'!M74</f>
        <v>-80.72999999999999</v>
      </c>
      <c r="K74" s="79">
        <f>+'Div002 history'!N74</f>
        <v>-76.86</v>
      </c>
      <c r="L74" s="171">
        <f t="shared" si="46"/>
        <v>-111.53632222862126</v>
      </c>
      <c r="M74" s="171">
        <f t="shared" si="46"/>
        <v>-105.56414041289698</v>
      </c>
      <c r="N74" s="171">
        <f t="shared" si="46"/>
        <v>-101.54439484577348</v>
      </c>
      <c r="O74" s="186">
        <f t="shared" si="46"/>
        <v>-108.54704605970088</v>
      </c>
      <c r="P74" s="186">
        <f t="shared" si="47"/>
        <v>-99.604879610732652</v>
      </c>
      <c r="Q74" s="186">
        <f t="shared" si="47"/>
        <v>-104.83701130436967</v>
      </c>
      <c r="R74" s="186">
        <f t="shared" si="47"/>
        <v>-109.93931704571895</v>
      </c>
      <c r="S74" s="186">
        <f t="shared" si="47"/>
        <v>-95.516287567222264</v>
      </c>
      <c r="T74" s="186">
        <f t="shared" si="47"/>
        <v>-100.02242758810758</v>
      </c>
      <c r="U74" s="186">
        <f t="shared" si="47"/>
        <v>-104.95559340190496</v>
      </c>
      <c r="V74" s="186">
        <f t="shared" si="47"/>
        <v>-104.75965551739104</v>
      </c>
      <c r="W74" s="186">
        <f t="shared" si="47"/>
        <v>-100.17130051199825</v>
      </c>
      <c r="X74" s="186">
        <f t="shared" si="47"/>
        <v>-109.72246014667046</v>
      </c>
      <c r="Y74" s="186">
        <f t="shared" si="47"/>
        <v>-100.20523801678009</v>
      </c>
      <c r="Z74" s="186">
        <f t="shared" si="47"/>
        <v>-104.91383116880493</v>
      </c>
      <c r="AA74" s="171">
        <f t="shared" si="47"/>
        <v>-108.54704605970088</v>
      </c>
      <c r="AB74" s="171">
        <f t="shared" si="48"/>
        <v>-99.604879610732652</v>
      </c>
      <c r="AC74" s="171">
        <f t="shared" si="48"/>
        <v>-104.83701130436967</v>
      </c>
      <c r="AD74" s="171">
        <f t="shared" si="48"/>
        <v>-109.93931704571895</v>
      </c>
      <c r="AE74" s="171">
        <f t="shared" si="48"/>
        <v>-95.516287567222264</v>
      </c>
      <c r="AF74" s="171">
        <f t="shared" si="48"/>
        <v>-100.02242758810758</v>
      </c>
    </row>
    <row r="75" spans="1:38">
      <c r="A75" s="15" t="s">
        <v>356</v>
      </c>
      <c r="B75" s="169" t="str">
        <f t="shared" si="43"/>
        <v>9230-07496</v>
      </c>
      <c r="C75" s="170" t="str">
        <f t="shared" si="44"/>
        <v>9230</v>
      </c>
      <c r="D75" s="183">
        <f>SUM($F75:K75)</f>
        <v>76128.439999999988</v>
      </c>
      <c r="E75" s="206">
        <f t="shared" si="45"/>
        <v>1.3330576294898569E-2</v>
      </c>
      <c r="F75" s="81">
        <f>+'Div002 history'!I75</f>
        <v>9841.11</v>
      </c>
      <c r="G75" s="81">
        <f>+'Div002 history'!J75</f>
        <v>10969.21</v>
      </c>
      <c r="H75" s="81">
        <f>+'Div002 history'!K75</f>
        <v>7652.3</v>
      </c>
      <c r="I75" s="81">
        <f>+'Div002 history'!L75</f>
        <v>8933.98</v>
      </c>
      <c r="J75" s="81">
        <f>+'Div002 history'!M75</f>
        <v>30151.14</v>
      </c>
      <c r="K75" s="81">
        <f>+'Div002 history'!N75</f>
        <v>8580.7000000000007</v>
      </c>
      <c r="L75" s="183">
        <f t="shared" si="46"/>
        <v>26115.169510371714</v>
      </c>
      <c r="M75" s="183">
        <f t="shared" si="46"/>
        <v>24716.83991380575</v>
      </c>
      <c r="N75" s="183">
        <f t="shared" si="46"/>
        <v>23775.654703674649</v>
      </c>
      <c r="O75" s="260">
        <f t="shared" si="46"/>
        <v>25415.25891349318</v>
      </c>
      <c r="P75" s="260">
        <f t="shared" si="47"/>
        <v>23321.535649728987</v>
      </c>
      <c r="Q75" s="260">
        <f t="shared" si="47"/>
        <v>24546.589545623508</v>
      </c>
      <c r="R75" s="260">
        <f t="shared" si="47"/>
        <v>25741.245929002864</v>
      </c>
      <c r="S75" s="260">
        <f t="shared" si="47"/>
        <v>22364.230691652905</v>
      </c>
      <c r="T75" s="260">
        <f t="shared" si="47"/>
        <v>23419.300539138807</v>
      </c>
      <c r="U75" s="260">
        <f t="shared" si="47"/>
        <v>24574.354416440048</v>
      </c>
      <c r="V75" s="260">
        <f t="shared" si="47"/>
        <v>24528.477423498713</v>
      </c>
      <c r="W75" s="260">
        <f t="shared" si="47"/>
        <v>23454.157718981445</v>
      </c>
      <c r="X75" s="260">
        <f t="shared" si="47"/>
        <v>25690.47094767851</v>
      </c>
      <c r="Y75" s="260">
        <f t="shared" si="47"/>
        <v>23462.103863093314</v>
      </c>
      <c r="Z75" s="260">
        <f t="shared" si="47"/>
        <v>24564.576186579612</v>
      </c>
      <c r="AA75" s="183">
        <f t="shared" si="47"/>
        <v>25415.25891349318</v>
      </c>
      <c r="AB75" s="183">
        <f t="shared" si="48"/>
        <v>23321.535649728987</v>
      </c>
      <c r="AC75" s="183">
        <f t="shared" si="48"/>
        <v>24546.589545623508</v>
      </c>
      <c r="AD75" s="183">
        <f t="shared" si="48"/>
        <v>25741.245929002864</v>
      </c>
      <c r="AE75" s="183">
        <f t="shared" si="48"/>
        <v>22364.230691652905</v>
      </c>
      <c r="AF75" s="183">
        <f t="shared" si="48"/>
        <v>23419.300539138807</v>
      </c>
    </row>
    <row r="76" spans="1:38">
      <c r="A76" s="1" t="s">
        <v>322</v>
      </c>
      <c r="B76" s="169"/>
      <c r="C76" s="170"/>
      <c r="D76" s="150">
        <f>SUM(D44:D75)</f>
        <v>5710813.870000002</v>
      </c>
      <c r="E76" s="223">
        <f>SUM(E44:E75)</f>
        <v>1.0000000000000002</v>
      </c>
      <c r="F76" s="71">
        <f t="shared" ref="F76" si="49">SUM(F44:F75)</f>
        <v>1062857.8400000008</v>
      </c>
      <c r="G76" s="155">
        <f t="shared" ref="G76" si="50">SUM(G44:G75)</f>
        <v>945470.62</v>
      </c>
      <c r="H76" s="155">
        <f t="shared" ref="H76" si="51">SUM(H44:H75)</f>
        <v>1074791.19</v>
      </c>
      <c r="I76" s="155">
        <f t="shared" ref="I76" si="52">SUM(I44:I75)</f>
        <v>800052.04000000027</v>
      </c>
      <c r="J76" s="155">
        <f t="shared" ref="J76" si="53">SUM(J44:J75)</f>
        <v>628054.99000000022</v>
      </c>
      <c r="K76" s="155">
        <f t="shared" ref="K76" si="54">SUM(K44:K75)</f>
        <v>1199587.19</v>
      </c>
      <c r="L76" s="72">
        <f>'FY24 Budget'!AK32</f>
        <v>1959042.7999999996</v>
      </c>
      <c r="M76" s="72">
        <f>'FY24 Budget'!AL32</f>
        <v>1854146.3899999994</v>
      </c>
      <c r="N76" s="72">
        <f>'FY24 Budget'!AM32</f>
        <v>1783542.9</v>
      </c>
      <c r="O76" s="72">
        <f>+'FY25 Budget'!AB80</f>
        <v>1906538.6485368421</v>
      </c>
      <c r="P76" s="72">
        <f>+'FY25 Budget'!AC80</f>
        <v>1749476.9268642813</v>
      </c>
      <c r="Q76" s="72">
        <f>+'FY25 Budget'!AD80</f>
        <v>1841374.9715394641</v>
      </c>
      <c r="R76" s="72">
        <f>+'FY25 Budget'!AE80</f>
        <v>1930992.7312635155</v>
      </c>
      <c r="S76" s="72">
        <f>+'FY25 Budget'!AF80</f>
        <v>1677664.2057261539</v>
      </c>
      <c r="T76" s="72">
        <f>+'FY25 Budget'!AG80</f>
        <v>1756810.8100548552</v>
      </c>
      <c r="U76" s="72">
        <f>+'FY25 Budget'!AH80</f>
        <v>1843457.7675268487</v>
      </c>
      <c r="V76" s="72">
        <f>+'FY25 Budget'!AI80</f>
        <v>1840016.2814330412</v>
      </c>
      <c r="W76" s="72">
        <f>+'FY25 Budget'!AJ80</f>
        <v>1759425.6392318937</v>
      </c>
      <c r="X76" s="72">
        <f>+'FY25 Budget'!AK80</f>
        <v>1927183.8200655966</v>
      </c>
      <c r="Y76" s="72">
        <f>+'FY25 Budget'!AL80</f>
        <v>1760021.7232972849</v>
      </c>
      <c r="Z76" s="72">
        <f>+'FY25 Budget'!AM80</f>
        <v>1842724.2486118281</v>
      </c>
      <c r="AA76" s="177">
        <f>+O76</f>
        <v>1906538.6485368421</v>
      </c>
      <c r="AB76" s="177">
        <f t="shared" ref="AB76:AF76" si="55">+P76</f>
        <v>1749476.9268642813</v>
      </c>
      <c r="AC76" s="177">
        <f t="shared" si="55"/>
        <v>1841374.9715394641</v>
      </c>
      <c r="AD76" s="177">
        <f t="shared" si="55"/>
        <v>1930992.7312635155</v>
      </c>
      <c r="AE76" s="177">
        <f t="shared" si="55"/>
        <v>1677664.2057261539</v>
      </c>
      <c r="AF76" s="177">
        <f t="shared" si="55"/>
        <v>1756810.8100548552</v>
      </c>
      <c r="AH76" s="178">
        <f>SUM(F76:Q76)</f>
        <v>16804936.506940588</v>
      </c>
      <c r="AI76" s="178">
        <f>SUM(U76:AF76)</f>
        <v>21835687.774151605</v>
      </c>
      <c r="AK76" s="178">
        <f>AH76*$AK$7</f>
        <v>809407.64923699677</v>
      </c>
      <c r="AL76" s="178">
        <f>AI76*$AL$7</f>
        <v>996201.0674018868</v>
      </c>
    </row>
    <row r="77" spans="1:38">
      <c r="A77" s="1"/>
      <c r="B77" s="224" t="str">
        <f t="shared" ref="B77:B78" si="56">RIGHT(A77,10)</f>
        <v/>
      </c>
      <c r="C77" s="225" t="s">
        <v>1599</v>
      </c>
      <c r="D77" s="226">
        <f>D76-SUM(F76:K76)</f>
        <v>0</v>
      </c>
      <c r="E77" s="227"/>
      <c r="F77" s="226">
        <f>F76-'Div002 history'!I76</f>
        <v>0</v>
      </c>
      <c r="G77" s="226">
        <f>G76-'Div002 history'!J76</f>
        <v>0</v>
      </c>
      <c r="H77" s="226">
        <f>H76-'Div002 history'!K76</f>
        <v>0</v>
      </c>
      <c r="I77" s="226">
        <f>I76-'Div002 history'!L76</f>
        <v>0</v>
      </c>
      <c r="J77" s="226">
        <f>J76-'Div002 history'!M76</f>
        <v>0</v>
      </c>
      <c r="K77" s="226">
        <f>K76-'Div002 history'!N76</f>
        <v>0</v>
      </c>
      <c r="L77" s="226">
        <f>L76-SUM(L44:L75)</f>
        <v>0</v>
      </c>
      <c r="M77" s="226">
        <f t="shared" ref="M77" si="57">M76-SUM(M44:M75)</f>
        <v>0</v>
      </c>
      <c r="N77" s="226">
        <f t="shared" ref="N77" si="58">N76-SUM(N44:N75)</f>
        <v>0</v>
      </c>
      <c r="O77" s="226">
        <f t="shared" ref="O77" si="59">O76-SUM(O44:O75)</f>
        <v>0</v>
      </c>
      <c r="P77" s="226">
        <f t="shared" ref="P77" si="60">P76-SUM(P44:P75)</f>
        <v>0</v>
      </c>
      <c r="Q77" s="226">
        <f t="shared" ref="Q77" si="61">Q76-SUM(Q44:Q75)</f>
        <v>0</v>
      </c>
      <c r="R77" s="226">
        <f t="shared" ref="R77" si="62">R76-SUM(R44:R75)</f>
        <v>0</v>
      </c>
      <c r="S77" s="226">
        <f t="shared" ref="S77" si="63">S76-SUM(S44:S75)</f>
        <v>0</v>
      </c>
      <c r="T77" s="226">
        <f t="shared" ref="T77" si="64">T76-SUM(T44:T75)</f>
        <v>0</v>
      </c>
      <c r="U77" s="226">
        <f t="shared" ref="U77" si="65">U76-SUM(U44:U75)</f>
        <v>0</v>
      </c>
      <c r="V77" s="226">
        <f t="shared" ref="V77" si="66">V76-SUM(V44:V75)</f>
        <v>0</v>
      </c>
      <c r="W77" s="226">
        <f t="shared" ref="W77" si="67">W76-SUM(W44:W75)</f>
        <v>0</v>
      </c>
      <c r="X77" s="226">
        <f t="shared" ref="X77" si="68">X76-SUM(X44:X75)</f>
        <v>0</v>
      </c>
      <c r="Y77" s="226">
        <f t="shared" ref="Y77" si="69">Y76-SUM(Y44:Y75)</f>
        <v>0</v>
      </c>
      <c r="Z77" s="226">
        <f t="shared" ref="Z77" si="70">Z76-SUM(Z44:Z75)</f>
        <v>0</v>
      </c>
      <c r="AA77" s="226">
        <f>AA76-SUM(AA44:AA75)</f>
        <v>0</v>
      </c>
      <c r="AB77" s="226">
        <f t="shared" ref="AB77" si="71">AB76-SUM(AB44:AB75)</f>
        <v>0</v>
      </c>
      <c r="AC77" s="226">
        <f t="shared" ref="AC77" si="72">AC76-SUM(AC44:AC75)</f>
        <v>0</v>
      </c>
      <c r="AD77" s="226">
        <f t="shared" ref="AD77" si="73">AD76-SUM(AD44:AD75)</f>
        <v>0</v>
      </c>
      <c r="AE77" s="226">
        <f t="shared" ref="AE77" si="74">AE76-SUM(AE44:AE75)</f>
        <v>0</v>
      </c>
      <c r="AF77" s="226">
        <f t="shared" ref="AF77" si="75">AF76-SUM(AF44:AF75)</f>
        <v>0</v>
      </c>
    </row>
    <row r="78" spans="1:38">
      <c r="A78" s="15" t="s">
        <v>362</v>
      </c>
      <c r="B78" s="169" t="str">
        <f t="shared" si="56"/>
        <v>9210-07421</v>
      </c>
      <c r="C78" s="170" t="str">
        <f t="shared" ref="C78" si="76">LEFT(B78,4)</f>
        <v>9210</v>
      </c>
      <c r="D78" s="171">
        <f>SUM($F78:K78)</f>
        <v>22669.3</v>
      </c>
      <c r="E78" s="78">
        <f>D78/$D$104</f>
        <v>9.6830312206562779E-4</v>
      </c>
      <c r="F78" s="79">
        <f>+'Div002 history'!I78</f>
        <v>-1325.3</v>
      </c>
      <c r="G78" s="79">
        <f>+'Div002 history'!J78</f>
        <v>0</v>
      </c>
      <c r="H78" s="79">
        <f>+'Div002 history'!K78</f>
        <v>0</v>
      </c>
      <c r="I78" s="79">
        <f>+'Div002 history'!L78</f>
        <v>23994.6</v>
      </c>
      <c r="J78" s="79">
        <f>+'Div002 history'!M78</f>
        <v>0</v>
      </c>
      <c r="K78" s="79">
        <f>+'Div002 history'!N78</f>
        <v>0</v>
      </c>
      <c r="L78" s="171">
        <f>$E78*L$104</f>
        <v>5433.4231478677502</v>
      </c>
      <c r="M78" s="171">
        <f t="shared" ref="M78:N78" si="77">$E78*M$104</f>
        <v>920.40165076860217</v>
      </c>
      <c r="N78" s="171">
        <f t="shared" si="77"/>
        <v>837.17818579211735</v>
      </c>
      <c r="O78" s="186">
        <f>$E78*O$104</f>
        <v>1929.8664324653191</v>
      </c>
      <c r="P78" s="186">
        <f t="shared" ref="P78:Z78" si="78">$E78*P$104</f>
        <v>2372.8845819127714</v>
      </c>
      <c r="Q78" s="186">
        <f t="shared" si="78"/>
        <v>2406.7735264055391</v>
      </c>
      <c r="R78" s="186">
        <f t="shared" si="78"/>
        <v>2595.5556010639284</v>
      </c>
      <c r="S78" s="186">
        <f t="shared" si="78"/>
        <v>2459.0240553871417</v>
      </c>
      <c r="T78" s="186">
        <f t="shared" si="78"/>
        <v>2228.9278834143943</v>
      </c>
      <c r="U78" s="186">
        <f t="shared" si="78"/>
        <v>1947.3697757480054</v>
      </c>
      <c r="V78" s="186">
        <f t="shared" si="78"/>
        <v>5584.2030705643911</v>
      </c>
      <c r="W78" s="186">
        <f t="shared" si="78"/>
        <v>2857.299679249099</v>
      </c>
      <c r="X78" s="186">
        <f t="shared" si="78"/>
        <v>5292.7795251454854</v>
      </c>
      <c r="Y78" s="186">
        <f t="shared" si="78"/>
        <v>628.61948193563933</v>
      </c>
      <c r="Z78" s="186">
        <f t="shared" si="78"/>
        <v>541.30926458338286</v>
      </c>
      <c r="AA78" s="171">
        <f>$E78*AA$104</f>
        <v>1929.8664324653191</v>
      </c>
      <c r="AB78" s="171">
        <f t="shared" ref="AB78:AF93" si="79">$E78*AB$104</f>
        <v>2372.8845819127714</v>
      </c>
      <c r="AC78" s="171">
        <f t="shared" si="79"/>
        <v>2406.7735264055391</v>
      </c>
      <c r="AD78" s="171">
        <f t="shared" si="79"/>
        <v>2595.5556010639284</v>
      </c>
      <c r="AE78" s="171">
        <f t="shared" si="79"/>
        <v>2459.0240553871417</v>
      </c>
      <c r="AF78" s="171">
        <f t="shared" si="79"/>
        <v>2228.9278834143943</v>
      </c>
    </row>
    <row r="79" spans="1:38">
      <c r="A79" s="15" t="s">
        <v>39</v>
      </c>
      <c r="B79" s="169" t="str">
        <f t="shared" ref="B79:B103" si="80">RIGHT(A79,10)</f>
        <v>9260-07421</v>
      </c>
      <c r="C79" s="170" t="str">
        <f t="shared" ref="C79:C103" si="81">LEFT(B79,4)</f>
        <v>9260</v>
      </c>
      <c r="D79" s="171">
        <f>SUM($F79:K79)</f>
        <v>41143.22</v>
      </c>
      <c r="E79" s="78">
        <f>D79/$D$104</f>
        <v>1.7574035536091976E-3</v>
      </c>
      <c r="F79" s="79">
        <f>+'Div002 history'!I79</f>
        <v>4650.18</v>
      </c>
      <c r="G79" s="79">
        <f>+'Div002 history'!J79</f>
        <v>11180.24</v>
      </c>
      <c r="H79" s="79">
        <f>+'Div002 history'!K79</f>
        <v>11417.88</v>
      </c>
      <c r="I79" s="79">
        <f>+'Div002 history'!L79</f>
        <v>1330.57</v>
      </c>
      <c r="J79" s="79">
        <f>+'Div002 history'!M79</f>
        <v>3830.94</v>
      </c>
      <c r="K79" s="79">
        <f>+'Div002 history'!N79</f>
        <v>8733.41</v>
      </c>
      <c r="L79" s="171">
        <f t="shared" ref="L79:Z103" si="82">$E79*L$104</f>
        <v>9861.2892293019813</v>
      </c>
      <c r="M79" s="171">
        <f t="shared" si="82"/>
        <v>1670.4656785139273</v>
      </c>
      <c r="N79" s="171">
        <f t="shared" si="82"/>
        <v>1519.4208148132479</v>
      </c>
      <c r="O79" s="186">
        <f t="shared" si="82"/>
        <v>3502.5748126998087</v>
      </c>
      <c r="P79" s="186">
        <f t="shared" si="82"/>
        <v>4306.6222771874372</v>
      </c>
      <c r="Q79" s="186">
        <f t="shared" si="82"/>
        <v>4368.1283801034397</v>
      </c>
      <c r="R79" s="186">
        <f t="shared" si="82"/>
        <v>4710.7548586328412</v>
      </c>
      <c r="S79" s="186">
        <f t="shared" si="82"/>
        <v>4462.9594957094123</v>
      </c>
      <c r="T79" s="186">
        <f t="shared" si="82"/>
        <v>4045.3507726949128</v>
      </c>
      <c r="U79" s="186">
        <f t="shared" si="82"/>
        <v>3534.3421766420165</v>
      </c>
      <c r="V79" s="186">
        <f t="shared" si="82"/>
        <v>10134.944416321028</v>
      </c>
      <c r="W79" s="186">
        <f t="shared" si="82"/>
        <v>5185.8023542533347</v>
      </c>
      <c r="X79" s="186">
        <f t="shared" si="82"/>
        <v>9606.0307294250924</v>
      </c>
      <c r="Y79" s="186">
        <f t="shared" si="82"/>
        <v>1140.9011147924302</v>
      </c>
      <c r="Z79" s="186">
        <f t="shared" si="82"/>
        <v>982.4390766716366</v>
      </c>
      <c r="AA79" s="171">
        <f t="shared" ref="AA79:AF103" si="83">$E79*AA$104</f>
        <v>3502.5748126998087</v>
      </c>
      <c r="AB79" s="171">
        <f t="shared" si="79"/>
        <v>4306.6222771874372</v>
      </c>
      <c r="AC79" s="171">
        <f t="shared" si="79"/>
        <v>4368.1283801034397</v>
      </c>
      <c r="AD79" s="171">
        <f t="shared" si="79"/>
        <v>4710.7548586328412</v>
      </c>
      <c r="AE79" s="171">
        <f t="shared" si="79"/>
        <v>4462.9594957094123</v>
      </c>
      <c r="AF79" s="171">
        <f t="shared" si="79"/>
        <v>4045.3507726949128</v>
      </c>
    </row>
    <row r="80" spans="1:38">
      <c r="A80" s="15" t="s">
        <v>40</v>
      </c>
      <c r="B80" s="169" t="str">
        <f t="shared" si="80"/>
        <v>9210-07443</v>
      </c>
      <c r="C80" s="170" t="str">
        <f t="shared" si="81"/>
        <v>9210</v>
      </c>
      <c r="D80" s="171">
        <f>SUM($F80:K80)</f>
        <v>5225.78</v>
      </c>
      <c r="E80" s="78">
        <f t="shared" ref="E80:E103" si="84">D80/$D$104</f>
        <v>2.2321549801838242E-4</v>
      </c>
      <c r="F80" s="79">
        <f>+'Div002 history'!I80</f>
        <v>1138.5999999999999</v>
      </c>
      <c r="G80" s="79">
        <f>+'Div002 history'!J80</f>
        <v>1112.72</v>
      </c>
      <c r="H80" s="79">
        <f>+'Div002 history'!K80</f>
        <v>1930.4999999999998</v>
      </c>
      <c r="I80" s="79">
        <f>+'Div002 history'!L80</f>
        <v>209.06</v>
      </c>
      <c r="J80" s="79">
        <f>+'Div002 history'!M80</f>
        <v>200</v>
      </c>
      <c r="K80" s="79">
        <f>+'Div002 history'!N80</f>
        <v>634.9</v>
      </c>
      <c r="L80" s="171">
        <f t="shared" si="82"/>
        <v>1252.5253985638874</v>
      </c>
      <c r="M80" s="171">
        <f t="shared" si="82"/>
        <v>212.17313893916204</v>
      </c>
      <c r="N80" s="171">
        <f t="shared" si="82"/>
        <v>192.98827135150759</v>
      </c>
      <c r="O80" s="186">
        <f t="shared" si="82"/>
        <v>444.87731890480143</v>
      </c>
      <c r="P80" s="186">
        <f t="shared" si="82"/>
        <v>547.00289777223475</v>
      </c>
      <c r="Q80" s="186">
        <f t="shared" si="82"/>
        <v>554.81505643401158</v>
      </c>
      <c r="R80" s="186">
        <f t="shared" si="82"/>
        <v>598.33354135010154</v>
      </c>
      <c r="S80" s="186">
        <f t="shared" si="82"/>
        <v>566.85997045171302</v>
      </c>
      <c r="T80" s="186">
        <f t="shared" si="82"/>
        <v>513.81766329746722</v>
      </c>
      <c r="U80" s="186">
        <f t="shared" si="82"/>
        <v>448.91223049271093</v>
      </c>
      <c r="V80" s="186">
        <f t="shared" si="82"/>
        <v>1287.2835386224535</v>
      </c>
      <c r="W80" s="186">
        <f t="shared" si="82"/>
        <v>658.6713977858318</v>
      </c>
      <c r="X80" s="186">
        <f t="shared" si="82"/>
        <v>1220.1039020576186</v>
      </c>
      <c r="Y80" s="186">
        <f t="shared" si="82"/>
        <v>144.91083166703982</v>
      </c>
      <c r="Z80" s="186">
        <f t="shared" si="82"/>
        <v>124.78387637353383</v>
      </c>
      <c r="AA80" s="171">
        <f t="shared" si="83"/>
        <v>444.87731890480143</v>
      </c>
      <c r="AB80" s="171">
        <f t="shared" si="79"/>
        <v>547.00289777223475</v>
      </c>
      <c r="AC80" s="171">
        <f t="shared" si="79"/>
        <v>554.81505643401158</v>
      </c>
      <c r="AD80" s="171">
        <f t="shared" si="79"/>
        <v>598.33354135010154</v>
      </c>
      <c r="AE80" s="171">
        <f t="shared" si="79"/>
        <v>566.85997045171302</v>
      </c>
      <c r="AF80" s="171">
        <f t="shared" si="79"/>
        <v>513.81766329746722</v>
      </c>
    </row>
    <row r="81" spans="1:32">
      <c r="A81" s="15" t="s">
        <v>176</v>
      </c>
      <c r="B81" s="169" t="str">
        <f t="shared" si="80"/>
        <v>9260-07443</v>
      </c>
      <c r="C81" s="170" t="str">
        <f t="shared" si="81"/>
        <v>9260</v>
      </c>
      <c r="D81" s="171">
        <f>SUM($F81:K81)</f>
        <v>794.78</v>
      </c>
      <c r="E81" s="78">
        <f t="shared" si="84"/>
        <v>3.3948465782151179E-5</v>
      </c>
      <c r="F81" s="79">
        <f>+'Div002 history'!I81</f>
        <v>0</v>
      </c>
      <c r="G81" s="79">
        <f>+'Div002 history'!J81</f>
        <v>0</v>
      </c>
      <c r="H81" s="79">
        <f>+'Div002 history'!K81</f>
        <v>258.77999999999997</v>
      </c>
      <c r="I81" s="79">
        <f>+'Div002 history'!L81</f>
        <v>17.920000000000002</v>
      </c>
      <c r="J81" s="79">
        <f>+'Div002 history'!M81</f>
        <v>0</v>
      </c>
      <c r="K81" s="79">
        <f>+'Div002 history'!N81</f>
        <v>518.08000000000004</v>
      </c>
      <c r="L81" s="171">
        <f t="shared" si="82"/>
        <v>190.49445944349102</v>
      </c>
      <c r="M81" s="171">
        <f t="shared" si="82"/>
        <v>32.26905215414105</v>
      </c>
      <c r="N81" s="171">
        <f t="shared" si="82"/>
        <v>29.351258243697824</v>
      </c>
      <c r="O81" s="186">
        <f t="shared" si="82"/>
        <v>67.660635449475123</v>
      </c>
      <c r="P81" s="186">
        <f t="shared" si="82"/>
        <v>83.192741196800625</v>
      </c>
      <c r="Q81" s="186">
        <f t="shared" si="82"/>
        <v>84.380879132421128</v>
      </c>
      <c r="R81" s="186">
        <f t="shared" si="82"/>
        <v>90.999531552080981</v>
      </c>
      <c r="S81" s="186">
        <f t="shared" si="82"/>
        <v>86.212769637377107</v>
      </c>
      <c r="T81" s="186">
        <f t="shared" si="82"/>
        <v>78.14565527740568</v>
      </c>
      <c r="U81" s="186">
        <f t="shared" si="82"/>
        <v>68.274298296330272</v>
      </c>
      <c r="V81" s="186">
        <f t="shared" si="82"/>
        <v>195.78076590027777</v>
      </c>
      <c r="W81" s="186">
        <f t="shared" si="82"/>
        <v>100.17621360490173</v>
      </c>
      <c r="X81" s="186">
        <f t="shared" si="82"/>
        <v>185.56352913390043</v>
      </c>
      <c r="Y81" s="186">
        <f t="shared" si="82"/>
        <v>22.039242140375197</v>
      </c>
      <c r="Z81" s="186">
        <f t="shared" si="82"/>
        <v>18.978167711644428</v>
      </c>
      <c r="AA81" s="171">
        <f t="shared" si="83"/>
        <v>67.660635449475123</v>
      </c>
      <c r="AB81" s="171">
        <f t="shared" si="79"/>
        <v>83.192741196800625</v>
      </c>
      <c r="AC81" s="171">
        <f t="shared" si="79"/>
        <v>84.380879132421128</v>
      </c>
      <c r="AD81" s="171">
        <f t="shared" si="79"/>
        <v>90.999531552080981</v>
      </c>
      <c r="AE81" s="171">
        <f t="shared" si="79"/>
        <v>86.212769637377107</v>
      </c>
      <c r="AF81" s="171">
        <f t="shared" si="79"/>
        <v>78.14565527740568</v>
      </c>
    </row>
    <row r="82" spans="1:32">
      <c r="A82" s="15" t="s">
        <v>41</v>
      </c>
      <c r="B82" s="169" t="str">
        <f t="shared" si="80"/>
        <v>9260-07447</v>
      </c>
      <c r="C82" s="170" t="str">
        <f t="shared" si="81"/>
        <v>9260</v>
      </c>
      <c r="D82" s="171">
        <f>SUM($F82:K82)</f>
        <v>219719.24</v>
      </c>
      <c r="E82" s="78">
        <f t="shared" si="84"/>
        <v>9.3851519927782064E-3</v>
      </c>
      <c r="F82" s="79">
        <f>+'Div002 history'!I82</f>
        <v>19975.09</v>
      </c>
      <c r="G82" s="79">
        <f>+'Div002 history'!J82</f>
        <v>11952.38</v>
      </c>
      <c r="H82" s="79">
        <f>+'Div002 history'!K82</f>
        <v>28450.69</v>
      </c>
      <c r="I82" s="79">
        <f>+'Div002 history'!L82</f>
        <v>19342.93</v>
      </c>
      <c r="J82" s="79">
        <f>+'Div002 history'!M82</f>
        <v>95896.22</v>
      </c>
      <c r="K82" s="79">
        <f>+'Div002 history'!N82</f>
        <v>44101.93</v>
      </c>
      <c r="L82" s="171">
        <f t="shared" si="82"/>
        <v>52662.746738889597</v>
      </c>
      <c r="M82" s="171">
        <f t="shared" si="82"/>
        <v>8920.8732162714641</v>
      </c>
      <c r="N82" s="171">
        <f t="shared" si="82"/>
        <v>8114.2406129356823</v>
      </c>
      <c r="O82" s="186">
        <f t="shared" si="82"/>
        <v>18704.979238123422</v>
      </c>
      <c r="P82" s="186">
        <f t="shared" si="82"/>
        <v>22998.874995945702</v>
      </c>
      <c r="Q82" s="186">
        <f t="shared" si="82"/>
        <v>23327.33918003401</v>
      </c>
      <c r="R82" s="186">
        <f t="shared" si="82"/>
        <v>25157.084870000821</v>
      </c>
      <c r="S82" s="186">
        <f t="shared" si="82"/>
        <v>23833.770632149241</v>
      </c>
      <c r="T82" s="186">
        <f t="shared" si="82"/>
        <v>21603.593430702287</v>
      </c>
      <c r="U82" s="186">
        <f t="shared" si="82"/>
        <v>18874.628114953804</v>
      </c>
      <c r="V82" s="186">
        <f t="shared" si="82"/>
        <v>54124.161516680026</v>
      </c>
      <c r="W82" s="186">
        <f t="shared" si="82"/>
        <v>27694.005283659215</v>
      </c>
      <c r="X82" s="186">
        <f t="shared" si="82"/>
        <v>51299.576729432622</v>
      </c>
      <c r="Y82" s="186">
        <f t="shared" si="82"/>
        <v>6092.8125182556332</v>
      </c>
      <c r="Z82" s="186">
        <f t="shared" si="82"/>
        <v>5246.5695993797699</v>
      </c>
      <c r="AA82" s="171">
        <f t="shared" si="83"/>
        <v>18704.979238123422</v>
      </c>
      <c r="AB82" s="171">
        <f t="shared" si="79"/>
        <v>22998.874995945702</v>
      </c>
      <c r="AC82" s="171">
        <f t="shared" si="79"/>
        <v>23327.33918003401</v>
      </c>
      <c r="AD82" s="171">
        <f t="shared" si="79"/>
        <v>25157.084870000821</v>
      </c>
      <c r="AE82" s="171">
        <f t="shared" si="79"/>
        <v>23833.770632149241</v>
      </c>
      <c r="AF82" s="171">
        <f t="shared" si="79"/>
        <v>21603.593430702287</v>
      </c>
    </row>
    <row r="83" spans="1:32">
      <c r="A83" s="15" t="s">
        <v>358</v>
      </c>
      <c r="B83" s="169" t="str">
        <f t="shared" si="80"/>
        <v>9210-07449</v>
      </c>
      <c r="C83" s="170" t="str">
        <f t="shared" si="81"/>
        <v>9210</v>
      </c>
      <c r="D83" s="171">
        <f>SUM($F83:K83)</f>
        <v>0</v>
      </c>
      <c r="E83" s="78">
        <f t="shared" si="84"/>
        <v>0</v>
      </c>
      <c r="F83" s="79">
        <f>+'Div002 history'!I83</f>
        <v>0</v>
      </c>
      <c r="G83" s="79">
        <f>+'Div002 history'!J83</f>
        <v>0</v>
      </c>
      <c r="H83" s="79">
        <f>+'Div002 history'!K83</f>
        <v>0</v>
      </c>
      <c r="I83" s="79">
        <f>+'Div002 history'!L83</f>
        <v>0</v>
      </c>
      <c r="J83" s="79">
        <f>+'Div002 history'!M83</f>
        <v>0</v>
      </c>
      <c r="K83" s="79">
        <f>+'Div002 history'!N83</f>
        <v>0</v>
      </c>
      <c r="L83" s="171">
        <f t="shared" si="82"/>
        <v>0</v>
      </c>
      <c r="M83" s="171">
        <f t="shared" si="82"/>
        <v>0</v>
      </c>
      <c r="N83" s="171">
        <f t="shared" si="82"/>
        <v>0</v>
      </c>
      <c r="O83" s="186">
        <f t="shared" si="82"/>
        <v>0</v>
      </c>
      <c r="P83" s="186">
        <f t="shared" si="82"/>
        <v>0</v>
      </c>
      <c r="Q83" s="186">
        <f t="shared" si="82"/>
        <v>0</v>
      </c>
      <c r="R83" s="186">
        <f t="shared" si="82"/>
        <v>0</v>
      </c>
      <c r="S83" s="186">
        <f t="shared" si="82"/>
        <v>0</v>
      </c>
      <c r="T83" s="186">
        <f t="shared" si="82"/>
        <v>0</v>
      </c>
      <c r="U83" s="186">
        <f t="shared" si="82"/>
        <v>0</v>
      </c>
      <c r="V83" s="186">
        <f t="shared" si="82"/>
        <v>0</v>
      </c>
      <c r="W83" s="186">
        <f t="shared" si="82"/>
        <v>0</v>
      </c>
      <c r="X83" s="186">
        <f t="shared" si="82"/>
        <v>0</v>
      </c>
      <c r="Y83" s="186">
        <f t="shared" si="82"/>
        <v>0</v>
      </c>
      <c r="Z83" s="186">
        <f t="shared" si="82"/>
        <v>0</v>
      </c>
      <c r="AA83" s="171">
        <f t="shared" si="83"/>
        <v>0</v>
      </c>
      <c r="AB83" s="171">
        <f t="shared" si="79"/>
        <v>0</v>
      </c>
      <c r="AC83" s="171">
        <f t="shared" si="79"/>
        <v>0</v>
      </c>
      <c r="AD83" s="171">
        <f t="shared" si="79"/>
        <v>0</v>
      </c>
      <c r="AE83" s="171">
        <f t="shared" si="79"/>
        <v>0</v>
      </c>
      <c r="AF83" s="171">
        <f t="shared" si="79"/>
        <v>0</v>
      </c>
    </row>
    <row r="84" spans="1:32">
      <c r="A84" s="15" t="s">
        <v>42</v>
      </c>
      <c r="B84" s="169" t="str">
        <f t="shared" si="80"/>
        <v>9260-07452</v>
      </c>
      <c r="C84" s="170" t="str">
        <f t="shared" si="81"/>
        <v>9260</v>
      </c>
      <c r="D84" s="171">
        <f>SUM($F84:K84)</f>
        <v>12144917.430000002</v>
      </c>
      <c r="E84" s="78">
        <f t="shared" si="84"/>
        <v>0.51876156143763874</v>
      </c>
      <c r="F84" s="79">
        <f>+'Div002 history'!I84</f>
        <v>1286616.82</v>
      </c>
      <c r="G84" s="79">
        <f>+'Div002 history'!J84</f>
        <v>1198643.02</v>
      </c>
      <c r="H84" s="79">
        <f>+'Div002 history'!K84</f>
        <v>967711.8</v>
      </c>
      <c r="I84" s="79">
        <f>+'Div002 history'!L84</f>
        <v>868741.27</v>
      </c>
      <c r="J84" s="335">
        <f>+'Div002 history'!M84</f>
        <v>8655495.7100000009</v>
      </c>
      <c r="K84" s="79">
        <f>+'Div002 history'!N84</f>
        <v>-832291.19</v>
      </c>
      <c r="L84" s="171">
        <f t="shared" si="82"/>
        <v>2910918.0915645622</v>
      </c>
      <c r="M84" s="171">
        <f t="shared" si="82"/>
        <v>493098.68637409946</v>
      </c>
      <c r="N84" s="171">
        <f t="shared" si="82"/>
        <v>448512.30256966327</v>
      </c>
      <c r="O84" s="186">
        <f t="shared" si="82"/>
        <v>1033912.3163582457</v>
      </c>
      <c r="P84" s="186">
        <f t="shared" si="82"/>
        <v>1271256.1622216252</v>
      </c>
      <c r="Q84" s="186">
        <f t="shared" si="82"/>
        <v>1289411.924978063</v>
      </c>
      <c r="R84" s="186">
        <f t="shared" si="82"/>
        <v>1390550.5886769968</v>
      </c>
      <c r="S84" s="186">
        <f t="shared" si="82"/>
        <v>1317404.7769918169</v>
      </c>
      <c r="T84" s="186">
        <f t="shared" si="82"/>
        <v>1194132.3773337726</v>
      </c>
      <c r="U84" s="186">
        <f t="shared" si="82"/>
        <v>1043289.6089485405</v>
      </c>
      <c r="V84" s="186">
        <f t="shared" si="82"/>
        <v>2991697.3706447491</v>
      </c>
      <c r="W84" s="186">
        <f t="shared" si="82"/>
        <v>1530778.1306544887</v>
      </c>
      <c r="X84" s="186">
        <f t="shared" si="82"/>
        <v>2835569.263633484</v>
      </c>
      <c r="Y84" s="186">
        <f t="shared" si="82"/>
        <v>336778.44940063078</v>
      </c>
      <c r="Z84" s="186">
        <f t="shared" si="82"/>
        <v>290002.61686330015</v>
      </c>
      <c r="AA84" s="171">
        <f t="shared" si="83"/>
        <v>1033912.3163582457</v>
      </c>
      <c r="AB84" s="171">
        <f t="shared" si="79"/>
        <v>1271256.1622216252</v>
      </c>
      <c r="AC84" s="171">
        <f t="shared" si="79"/>
        <v>1289411.924978063</v>
      </c>
      <c r="AD84" s="171">
        <f t="shared" si="79"/>
        <v>1390550.5886769968</v>
      </c>
      <c r="AE84" s="171">
        <f t="shared" si="79"/>
        <v>1317404.7769918169</v>
      </c>
      <c r="AF84" s="171">
        <f t="shared" si="79"/>
        <v>1194132.3773337726</v>
      </c>
    </row>
    <row r="85" spans="1:32">
      <c r="A85" s="15" t="s">
        <v>43</v>
      </c>
      <c r="B85" s="169" t="str">
        <f t="shared" si="80"/>
        <v>9260-07458</v>
      </c>
      <c r="C85" s="170" t="str">
        <f t="shared" si="81"/>
        <v>9260</v>
      </c>
      <c r="D85" s="171">
        <f>SUM($F85:K85)</f>
        <v>6046271.2699999996</v>
      </c>
      <c r="E85" s="78">
        <f t="shared" si="84"/>
        <v>0.2582622025204443</v>
      </c>
      <c r="F85" s="79">
        <f>+'Div002 history'!I85</f>
        <v>379422.70000000007</v>
      </c>
      <c r="G85" s="79">
        <f>+'Div002 history'!J85</f>
        <v>354944.16000000015</v>
      </c>
      <c r="H85" s="79">
        <f>+'Div002 history'!K85</f>
        <v>379422.70000000007</v>
      </c>
      <c r="I85" s="79">
        <f>+'Div002 history'!L85</f>
        <v>368078.41000000009</v>
      </c>
      <c r="J85" s="335">
        <f>+'Div002 history'!M85</f>
        <v>3860579.0899999989</v>
      </c>
      <c r="K85" s="79">
        <f>+'Div002 history'!N85</f>
        <v>703824.21000000008</v>
      </c>
      <c r="L85" s="171">
        <f t="shared" si="82"/>
        <v>1449182.3866068092</v>
      </c>
      <c r="M85" s="171">
        <f t="shared" si="82"/>
        <v>245486.10049285917</v>
      </c>
      <c r="N85" s="171">
        <f t="shared" si="82"/>
        <v>223289.0478588047</v>
      </c>
      <c r="O85" s="186">
        <f t="shared" si="82"/>
        <v>514726.78757405182</v>
      </c>
      <c r="P85" s="186">
        <f t="shared" si="82"/>
        <v>632886.93848707934</v>
      </c>
      <c r="Q85" s="186">
        <f t="shared" si="82"/>
        <v>641925.67155149893</v>
      </c>
      <c r="R85" s="186">
        <f t="shared" si="82"/>
        <v>692276.92343391327</v>
      </c>
      <c r="S85" s="186">
        <f t="shared" si="82"/>
        <v>655861.73804776347</v>
      </c>
      <c r="T85" s="186">
        <f t="shared" si="82"/>
        <v>594491.34399343433</v>
      </c>
      <c r="U85" s="186">
        <f t="shared" si="82"/>
        <v>519395.21410769224</v>
      </c>
      <c r="V85" s="186">
        <f t="shared" si="82"/>
        <v>1489397.8460472648</v>
      </c>
      <c r="W85" s="186">
        <f t="shared" si="82"/>
        <v>762088.32916870131</v>
      </c>
      <c r="X85" s="186">
        <f t="shared" si="82"/>
        <v>1411670.4433454666</v>
      </c>
      <c r="Y85" s="186">
        <f t="shared" si="82"/>
        <v>167663.04708966488</v>
      </c>
      <c r="Z85" s="186">
        <f t="shared" si="82"/>
        <v>144375.99108200677</v>
      </c>
      <c r="AA85" s="171">
        <f t="shared" si="83"/>
        <v>514726.78757405182</v>
      </c>
      <c r="AB85" s="171">
        <f t="shared" si="79"/>
        <v>632886.93848707934</v>
      </c>
      <c r="AC85" s="171">
        <f t="shared" si="79"/>
        <v>641925.67155149893</v>
      </c>
      <c r="AD85" s="171">
        <f t="shared" si="79"/>
        <v>692276.92343391327</v>
      </c>
      <c r="AE85" s="171">
        <f t="shared" si="79"/>
        <v>655861.73804776347</v>
      </c>
      <c r="AF85" s="171">
        <f t="shared" si="79"/>
        <v>594491.34399343433</v>
      </c>
    </row>
    <row r="86" spans="1:32">
      <c r="A86" s="15" t="s">
        <v>44</v>
      </c>
      <c r="B86" s="169" t="str">
        <f t="shared" si="80"/>
        <v>9260-07460</v>
      </c>
      <c r="C86" s="170" t="str">
        <f t="shared" si="81"/>
        <v>9260</v>
      </c>
      <c r="D86" s="171">
        <f>SUM($F86:K86)</f>
        <v>2759290.03</v>
      </c>
      <c r="E86" s="78">
        <f t="shared" si="84"/>
        <v>0.11786112278427475</v>
      </c>
      <c r="F86" s="79">
        <f>+'Div002 history'!I86</f>
        <v>172151.58999999997</v>
      </c>
      <c r="G86" s="79">
        <f>+'Div002 history'!J86</f>
        <v>161045.37</v>
      </c>
      <c r="H86" s="79">
        <f>+'Div002 history'!K86</f>
        <v>172151.58999999997</v>
      </c>
      <c r="I86" s="79">
        <f>+'Div002 history'!L86</f>
        <v>167554.55000000002</v>
      </c>
      <c r="J86" s="335">
        <f>+'Div002 history'!M86</f>
        <v>1938988.1500000001</v>
      </c>
      <c r="K86" s="79">
        <f>+'Div002 history'!N86</f>
        <v>147398.78</v>
      </c>
      <c r="L86" s="171">
        <f t="shared" si="82"/>
        <v>661352.15117726172</v>
      </c>
      <c r="M86" s="171">
        <f t="shared" si="82"/>
        <v>112030.59197069808</v>
      </c>
      <c r="N86" s="171">
        <f t="shared" si="82"/>
        <v>101900.69483352716</v>
      </c>
      <c r="O86" s="186">
        <f t="shared" si="82"/>
        <v>234901.88079619675</v>
      </c>
      <c r="P86" s="186">
        <f t="shared" si="82"/>
        <v>288825.7144778457</v>
      </c>
      <c r="Q86" s="186">
        <f t="shared" si="82"/>
        <v>292950.65113959165</v>
      </c>
      <c r="R86" s="186">
        <f t="shared" si="82"/>
        <v>315929.06231451151</v>
      </c>
      <c r="S86" s="186">
        <f t="shared" si="82"/>
        <v>299310.54596127401</v>
      </c>
      <c r="T86" s="186">
        <f t="shared" si="82"/>
        <v>271303.41414575395</v>
      </c>
      <c r="U86" s="186">
        <f t="shared" si="82"/>
        <v>237032.37448641146</v>
      </c>
      <c r="V86" s="186">
        <f t="shared" si="82"/>
        <v>679704.9691919781</v>
      </c>
      <c r="W86" s="186">
        <f t="shared" si="82"/>
        <v>347788.35330928775</v>
      </c>
      <c r="X86" s="186">
        <f t="shared" si="82"/>
        <v>644233.1159198595</v>
      </c>
      <c r="Y86" s="186">
        <f t="shared" si="82"/>
        <v>76515.087328182824</v>
      </c>
      <c r="Z86" s="186">
        <f t="shared" si="82"/>
        <v>65887.753786467176</v>
      </c>
      <c r="AA86" s="171">
        <f t="shared" si="83"/>
        <v>234901.88079619675</v>
      </c>
      <c r="AB86" s="171">
        <f t="shared" si="79"/>
        <v>288825.7144778457</v>
      </c>
      <c r="AC86" s="171">
        <f t="shared" si="79"/>
        <v>292950.65113959165</v>
      </c>
      <c r="AD86" s="171">
        <f t="shared" si="79"/>
        <v>315929.06231451151</v>
      </c>
      <c r="AE86" s="171">
        <f t="shared" si="79"/>
        <v>299310.54596127401</v>
      </c>
      <c r="AF86" s="171">
        <f t="shared" si="79"/>
        <v>271303.41414575395</v>
      </c>
    </row>
    <row r="87" spans="1:32">
      <c r="A87" s="15" t="s">
        <v>45</v>
      </c>
      <c r="B87" s="169" t="str">
        <f t="shared" si="80"/>
        <v>9260-07463</v>
      </c>
      <c r="C87" s="170" t="str">
        <f t="shared" si="81"/>
        <v>9260</v>
      </c>
      <c r="D87" s="171">
        <f>SUM($F87:K87)</f>
        <v>23483.35</v>
      </c>
      <c r="E87" s="78">
        <f t="shared" si="84"/>
        <v>1.0030746922736855E-3</v>
      </c>
      <c r="F87" s="79">
        <f>+'Div002 history'!I87</f>
        <v>3619.35</v>
      </c>
      <c r="G87" s="79">
        <f>+'Div002 history'!J87</f>
        <v>3385.81</v>
      </c>
      <c r="H87" s="79">
        <f>+'Div002 history'!K87</f>
        <v>3619.35</v>
      </c>
      <c r="I87" s="79">
        <f>+'Div002 history'!L87</f>
        <v>4239.1699999999992</v>
      </c>
      <c r="J87" s="79">
        <f>+'Div002 history'!M87</f>
        <v>4380.5</v>
      </c>
      <c r="K87" s="79">
        <f>+'Div002 history'!N87</f>
        <v>4239.1699999999992</v>
      </c>
      <c r="L87" s="171">
        <f t="shared" si="82"/>
        <v>5628.5362794387174</v>
      </c>
      <c r="M87" s="171">
        <f t="shared" si="82"/>
        <v>953.45308878425237</v>
      </c>
      <c r="N87" s="171">
        <f t="shared" si="82"/>
        <v>867.24108593213373</v>
      </c>
      <c r="O87" s="186">
        <f t="shared" si="82"/>
        <v>1999.1675476011367</v>
      </c>
      <c r="P87" s="186">
        <f t="shared" si="82"/>
        <v>2458.0943896221443</v>
      </c>
      <c r="Q87" s="186">
        <f t="shared" si="82"/>
        <v>2493.2002792902963</v>
      </c>
      <c r="R87" s="186">
        <f t="shared" si="82"/>
        <v>2688.7614802505855</v>
      </c>
      <c r="S87" s="186">
        <f t="shared" si="82"/>
        <v>2547.3271142503577</v>
      </c>
      <c r="T87" s="186">
        <f t="shared" si="82"/>
        <v>2308.9682350570779</v>
      </c>
      <c r="U87" s="186">
        <f t="shared" si="82"/>
        <v>2017.2994324179363</v>
      </c>
      <c r="V87" s="186">
        <f t="shared" si="82"/>
        <v>5784.7306788095921</v>
      </c>
      <c r="W87" s="186">
        <f t="shared" si="82"/>
        <v>2959.9047355981138</v>
      </c>
      <c r="X87" s="186">
        <f t="shared" si="82"/>
        <v>5482.8421725340095</v>
      </c>
      <c r="Y87" s="186">
        <f t="shared" si="82"/>
        <v>651.19308099999978</v>
      </c>
      <c r="Z87" s="186">
        <f t="shared" si="82"/>
        <v>560.74757131689921</v>
      </c>
      <c r="AA87" s="171">
        <f t="shared" si="83"/>
        <v>1999.1675476011367</v>
      </c>
      <c r="AB87" s="171">
        <f t="shared" si="79"/>
        <v>2458.0943896221443</v>
      </c>
      <c r="AC87" s="171">
        <f t="shared" si="79"/>
        <v>2493.2002792902963</v>
      </c>
      <c r="AD87" s="171">
        <f t="shared" si="79"/>
        <v>2688.7614802505855</v>
      </c>
      <c r="AE87" s="171">
        <f t="shared" si="79"/>
        <v>2547.3271142503577</v>
      </c>
      <c r="AF87" s="171">
        <f t="shared" si="79"/>
        <v>2308.9682350570779</v>
      </c>
    </row>
    <row r="88" spans="1:32">
      <c r="A88" s="15" t="s">
        <v>359</v>
      </c>
      <c r="B88" s="169" t="str">
        <f t="shared" si="80"/>
        <v>9260-07486</v>
      </c>
      <c r="C88" s="170" t="str">
        <f t="shared" si="81"/>
        <v>9260</v>
      </c>
      <c r="D88" s="171">
        <f>SUM($F88:K88)</f>
        <v>-495168.14999999997</v>
      </c>
      <c r="E88" s="78">
        <f t="shared" si="84"/>
        <v>-2.1150757438141501E-2</v>
      </c>
      <c r="F88" s="79">
        <f>+'Div002 history'!I88</f>
        <v>-74853.210000000006</v>
      </c>
      <c r="G88" s="79">
        <f>+'Div002 history'!J88</f>
        <v>-73684.14</v>
      </c>
      <c r="H88" s="79">
        <f>+'Div002 history'!K88</f>
        <v>-133009.88</v>
      </c>
      <c r="I88" s="79">
        <f>+'Div002 history'!L88</f>
        <v>-78889.929999999993</v>
      </c>
      <c r="J88" s="79">
        <f>+'Div002 history'!M88</f>
        <v>43942.400000000001</v>
      </c>
      <c r="K88" s="79">
        <f>+'Div002 history'!N88</f>
        <v>-178673.39</v>
      </c>
      <c r="L88" s="171">
        <f t="shared" si="82"/>
        <v>-118682.89220650177</v>
      </c>
      <c r="M88" s="171">
        <f t="shared" si="82"/>
        <v>-20104.440043055361</v>
      </c>
      <c r="N88" s="171">
        <f t="shared" si="82"/>
        <v>-18286.580241958909</v>
      </c>
      <c r="O88" s="186">
        <f t="shared" si="82"/>
        <v>-42154.296388108676</v>
      </c>
      <c r="P88" s="186">
        <f t="shared" si="82"/>
        <v>-51831.193225607785</v>
      </c>
      <c r="Q88" s="186">
        <f t="shared" si="82"/>
        <v>-52571.433371970328</v>
      </c>
      <c r="R88" s="186">
        <f t="shared" si="82"/>
        <v>-56695.022131294907</v>
      </c>
      <c r="S88" s="186">
        <f t="shared" si="82"/>
        <v>-53712.747738639868</v>
      </c>
      <c r="T88" s="186">
        <f t="shared" si="82"/>
        <v>-48686.730358401954</v>
      </c>
      <c r="U88" s="186">
        <f t="shared" si="82"/>
        <v>-42536.623946176318</v>
      </c>
      <c r="V88" s="186">
        <f t="shared" si="82"/>
        <v>-121976.3955515031</v>
      </c>
      <c r="W88" s="186">
        <f t="shared" si="82"/>
        <v>-62412.328398731755</v>
      </c>
      <c r="X88" s="186">
        <f t="shared" si="82"/>
        <v>-115610.79723785774</v>
      </c>
      <c r="Y88" s="186">
        <f t="shared" si="82"/>
        <v>-13731.008276569148</v>
      </c>
      <c r="Z88" s="186">
        <f t="shared" si="82"/>
        <v>-11823.881069182296</v>
      </c>
      <c r="AA88" s="171">
        <f t="shared" si="83"/>
        <v>-42154.296388108676</v>
      </c>
      <c r="AB88" s="171">
        <f t="shared" si="79"/>
        <v>-51831.193225607785</v>
      </c>
      <c r="AC88" s="171">
        <f t="shared" si="79"/>
        <v>-52571.433371970328</v>
      </c>
      <c r="AD88" s="171">
        <f t="shared" si="79"/>
        <v>-56695.022131294907</v>
      </c>
      <c r="AE88" s="171">
        <f t="shared" si="79"/>
        <v>-53712.747738639868</v>
      </c>
      <c r="AF88" s="171">
        <f t="shared" si="79"/>
        <v>-48686.730358401954</v>
      </c>
    </row>
    <row r="89" spans="1:32">
      <c r="A89" s="15" t="s">
        <v>46</v>
      </c>
      <c r="B89" s="169" t="str">
        <f t="shared" si="80"/>
        <v>9260-07487</v>
      </c>
      <c r="C89" s="170" t="str">
        <f t="shared" si="81"/>
        <v>9260</v>
      </c>
      <c r="D89" s="171">
        <f>SUM($F89:K89)</f>
        <v>-56834.65</v>
      </c>
      <c r="E89" s="78">
        <f t="shared" si="84"/>
        <v>-2.4276518920525662E-3</v>
      </c>
      <c r="F89" s="79">
        <f>+'Div002 history'!I89</f>
        <v>2898.76</v>
      </c>
      <c r="G89" s="79">
        <f>+'Div002 history'!J89</f>
        <v>2851.34</v>
      </c>
      <c r="H89" s="79">
        <f>+'Div002 history'!K89</f>
        <v>2803.94</v>
      </c>
      <c r="I89" s="79">
        <f>+'Div002 history'!L89</f>
        <v>-67833.13</v>
      </c>
      <c r="J89" s="79">
        <f>+'Div002 history'!M89</f>
        <v>3705.89</v>
      </c>
      <c r="K89" s="79">
        <f>+'Div002 history'!N89</f>
        <v>-1261.45</v>
      </c>
      <c r="L89" s="171">
        <f t="shared" si="82"/>
        <v>-13622.242544364488</v>
      </c>
      <c r="M89" s="171">
        <f t="shared" si="82"/>
        <v>-2307.5571667786717</v>
      </c>
      <c r="N89" s="171">
        <f t="shared" si="82"/>
        <v>-2098.9059731500297</v>
      </c>
      <c r="O89" s="186">
        <f t="shared" si="82"/>
        <v>-4838.4062690914607</v>
      </c>
      <c r="P89" s="186">
        <f t="shared" si="82"/>
        <v>-5949.1058260911759</v>
      </c>
      <c r="Q89" s="186">
        <f t="shared" si="82"/>
        <v>-6034.0694685113604</v>
      </c>
      <c r="R89" s="186">
        <f t="shared" si="82"/>
        <v>-6507.3687384263312</v>
      </c>
      <c r="S89" s="186">
        <f t="shared" si="82"/>
        <v>-6165.0678022483644</v>
      </c>
      <c r="T89" s="186">
        <f t="shared" si="82"/>
        <v>-5588.1891425451122</v>
      </c>
      <c r="U89" s="186">
        <f t="shared" si="82"/>
        <v>-4882.2892469205663</v>
      </c>
      <c r="V89" s="186">
        <f t="shared" si="82"/>
        <v>-14000.265868132343</v>
      </c>
      <c r="W89" s="186">
        <f t="shared" si="82"/>
        <v>-7163.5924891917621</v>
      </c>
      <c r="X89" s="186">
        <f t="shared" si="82"/>
        <v>-13269.632138566691</v>
      </c>
      <c r="Y89" s="186">
        <f t="shared" si="82"/>
        <v>-1576.0243253648498</v>
      </c>
      <c r="Z89" s="186">
        <f t="shared" si="82"/>
        <v>-1357.1271540962432</v>
      </c>
      <c r="AA89" s="171">
        <f t="shared" si="83"/>
        <v>-4838.4062690914607</v>
      </c>
      <c r="AB89" s="171">
        <f t="shared" si="79"/>
        <v>-5949.1058260911759</v>
      </c>
      <c r="AC89" s="171">
        <f t="shared" si="79"/>
        <v>-6034.0694685113604</v>
      </c>
      <c r="AD89" s="171">
        <f t="shared" si="79"/>
        <v>-6507.3687384263312</v>
      </c>
      <c r="AE89" s="171">
        <f t="shared" si="79"/>
        <v>-6165.0678022483644</v>
      </c>
      <c r="AF89" s="171">
        <f t="shared" si="79"/>
        <v>-5588.1891425451122</v>
      </c>
    </row>
    <row r="90" spans="1:32">
      <c r="A90" s="15" t="s">
        <v>47</v>
      </c>
      <c r="B90" s="169" t="str">
        <f t="shared" si="80"/>
        <v>9260-07488</v>
      </c>
      <c r="C90" s="170" t="str">
        <f t="shared" si="81"/>
        <v>9260</v>
      </c>
      <c r="D90" s="171">
        <f>SUM($F90:K90)</f>
        <v>313990.23</v>
      </c>
      <c r="E90" s="78">
        <f t="shared" si="84"/>
        <v>1.3411870680043255E-2</v>
      </c>
      <c r="F90" s="79">
        <f>+'Div002 history'!I90</f>
        <v>51570.28</v>
      </c>
      <c r="G90" s="79">
        <f>+'Div002 history'!J90</f>
        <v>51570.27</v>
      </c>
      <c r="H90" s="79">
        <f>+'Div002 history'!K90</f>
        <v>51570.28</v>
      </c>
      <c r="I90" s="79">
        <f>+'Div002 history'!L90</f>
        <v>53093.14</v>
      </c>
      <c r="J90" s="79">
        <f>+'Div002 history'!M90</f>
        <v>53093.14</v>
      </c>
      <c r="K90" s="79">
        <f>+'Div002 history'!N90</f>
        <v>53093.120000000003</v>
      </c>
      <c r="L90" s="171">
        <f t="shared" si="82"/>
        <v>75257.806102805072</v>
      </c>
      <c r="M90" s="171">
        <f t="shared" si="82"/>
        <v>12748.392143436855</v>
      </c>
      <c r="N90" s="171">
        <f t="shared" si="82"/>
        <v>11595.672169314876</v>
      </c>
      <c r="O90" s="186">
        <f t="shared" si="82"/>
        <v>26730.388895954664</v>
      </c>
      <c r="P90" s="186">
        <f t="shared" si="82"/>
        <v>32866.589424386504</v>
      </c>
      <c r="Q90" s="186">
        <f t="shared" si="82"/>
        <v>33335.981839491571</v>
      </c>
      <c r="R90" s="186">
        <f t="shared" si="82"/>
        <v>35950.783665832256</v>
      </c>
      <c r="S90" s="186">
        <f t="shared" si="82"/>
        <v>34059.698743522807</v>
      </c>
      <c r="T90" s="186">
        <f t="shared" si="82"/>
        <v>30872.6594454482</v>
      </c>
      <c r="U90" s="186">
        <f t="shared" si="82"/>
        <v>26972.825970901824</v>
      </c>
      <c r="V90" s="186">
        <f t="shared" si="82"/>
        <v>77346.243884602503</v>
      </c>
      <c r="W90" s="186">
        <f t="shared" si="82"/>
        <v>39576.174979657546</v>
      </c>
      <c r="X90" s="186">
        <f t="shared" si="82"/>
        <v>73309.765208441444</v>
      </c>
      <c r="Y90" s="186">
        <f t="shared" si="82"/>
        <v>8706.9462098720414</v>
      </c>
      <c r="Z90" s="186">
        <f t="shared" si="82"/>
        <v>7497.6210331888169</v>
      </c>
      <c r="AA90" s="171">
        <f t="shared" si="83"/>
        <v>26730.388895954664</v>
      </c>
      <c r="AB90" s="171">
        <f t="shared" si="79"/>
        <v>32866.589424386504</v>
      </c>
      <c r="AC90" s="171">
        <f t="shared" si="79"/>
        <v>33335.981839491571</v>
      </c>
      <c r="AD90" s="171">
        <f t="shared" si="79"/>
        <v>35950.783665832256</v>
      </c>
      <c r="AE90" s="171">
        <f t="shared" si="79"/>
        <v>34059.698743522807</v>
      </c>
      <c r="AF90" s="171">
        <f t="shared" si="79"/>
        <v>30872.6594454482</v>
      </c>
    </row>
    <row r="91" spans="1:32">
      <c r="A91" s="15" t="s">
        <v>48</v>
      </c>
      <c r="B91" s="169" t="str">
        <f t="shared" si="80"/>
        <v>9260-07489</v>
      </c>
      <c r="C91" s="170" t="str">
        <f t="shared" si="81"/>
        <v>9260</v>
      </c>
      <c r="D91" s="171">
        <f>SUM($F91:K91)</f>
        <v>-43199.4</v>
      </c>
      <c r="E91" s="78">
        <f t="shared" si="84"/>
        <v>-1.8452318285682348E-3</v>
      </c>
      <c r="F91" s="79">
        <f>+'Div002 history'!I91</f>
        <v>-7199.9</v>
      </c>
      <c r="G91" s="79">
        <f>+'Div002 history'!J91</f>
        <v>-7199.9</v>
      </c>
      <c r="H91" s="79">
        <f>+'Div002 history'!K91</f>
        <v>-7199.9</v>
      </c>
      <c r="I91" s="79">
        <f>+'Div002 history'!L91</f>
        <v>-7199.9</v>
      </c>
      <c r="J91" s="79">
        <f>+'Div002 history'!M91</f>
        <v>-7199.9</v>
      </c>
      <c r="K91" s="79">
        <f>+'Div002 history'!N91</f>
        <v>-7199.9</v>
      </c>
      <c r="L91" s="171">
        <f t="shared" si="82"/>
        <v>-10354.118562725718</v>
      </c>
      <c r="M91" s="171">
        <f t="shared" si="82"/>
        <v>-1753.9491326248785</v>
      </c>
      <c r="N91" s="171">
        <f t="shared" si="82"/>
        <v>-1595.3556271833713</v>
      </c>
      <c r="O91" s="186">
        <f t="shared" si="82"/>
        <v>-3677.6200395531537</v>
      </c>
      <c r="P91" s="186">
        <f t="shared" si="82"/>
        <v>-4521.8507059275134</v>
      </c>
      <c r="Q91" s="186">
        <f t="shared" si="82"/>
        <v>-4586.430647466108</v>
      </c>
      <c r="R91" s="186">
        <f t="shared" si="82"/>
        <v>-4946.1802804939316</v>
      </c>
      <c r="S91" s="186">
        <f t="shared" si="82"/>
        <v>-4686.0010577429084</v>
      </c>
      <c r="T91" s="186">
        <f t="shared" si="82"/>
        <v>-4247.5218558478555</v>
      </c>
      <c r="U91" s="186">
        <f t="shared" si="82"/>
        <v>-3710.9750142460684</v>
      </c>
      <c r="V91" s="186">
        <f t="shared" si="82"/>
        <v>-10641.449984187397</v>
      </c>
      <c r="W91" s="186">
        <f t="shared" si="82"/>
        <v>-5444.9688240816231</v>
      </c>
      <c r="X91" s="186">
        <f t="shared" si="82"/>
        <v>-10086.103224121163</v>
      </c>
      <c r="Y91" s="186">
        <f t="shared" si="82"/>
        <v>-1197.9189674110123</v>
      </c>
      <c r="Z91" s="186">
        <f t="shared" si="82"/>
        <v>-1031.5376056800781</v>
      </c>
      <c r="AA91" s="171">
        <f t="shared" si="83"/>
        <v>-3677.6200395531537</v>
      </c>
      <c r="AB91" s="171">
        <f t="shared" si="79"/>
        <v>-4521.8507059275134</v>
      </c>
      <c r="AC91" s="171">
        <f t="shared" si="79"/>
        <v>-4586.430647466108</v>
      </c>
      <c r="AD91" s="171">
        <f t="shared" si="79"/>
        <v>-4946.1802804939316</v>
      </c>
      <c r="AE91" s="171">
        <f t="shared" si="79"/>
        <v>-4686.0010577429084</v>
      </c>
      <c r="AF91" s="171">
        <f t="shared" si="79"/>
        <v>-4247.5218558478555</v>
      </c>
    </row>
    <row r="92" spans="1:32">
      <c r="A92" s="15" t="s">
        <v>360</v>
      </c>
      <c r="B92" s="169" t="str">
        <f t="shared" si="80"/>
        <v>9260-07492</v>
      </c>
      <c r="C92" s="170" t="str">
        <f t="shared" si="81"/>
        <v>9260</v>
      </c>
      <c r="D92" s="171">
        <f>SUM($F92:K92)</f>
        <v>2036932.8</v>
      </c>
      <c r="E92" s="78">
        <f t="shared" si="84"/>
        <v>8.7006144419010792E-2</v>
      </c>
      <c r="F92" s="79">
        <f>+'Div002 history'!I92</f>
        <v>339488.8</v>
      </c>
      <c r="G92" s="79">
        <f>+'Div002 history'!J92</f>
        <v>339488.8</v>
      </c>
      <c r="H92" s="79">
        <f>+'Div002 history'!K92</f>
        <v>339488.8</v>
      </c>
      <c r="I92" s="79">
        <f>+'Div002 history'!L92</f>
        <v>339488.8</v>
      </c>
      <c r="J92" s="79">
        <f>+'Div002 history'!M92</f>
        <v>339488.8</v>
      </c>
      <c r="K92" s="79">
        <f>+'Div002 history'!N92</f>
        <v>339488.8</v>
      </c>
      <c r="L92" s="171">
        <f t="shared" si="82"/>
        <v>488216.12604584493</v>
      </c>
      <c r="M92" s="171">
        <f t="shared" si="82"/>
        <v>82701.993957674538</v>
      </c>
      <c r="N92" s="171">
        <f t="shared" si="82"/>
        <v>75224.012478746954</v>
      </c>
      <c r="O92" s="186">
        <f t="shared" si="82"/>
        <v>173406.68816009289</v>
      </c>
      <c r="P92" s="186">
        <f t="shared" si="82"/>
        <v>213213.74879296721</v>
      </c>
      <c r="Q92" s="186">
        <f t="shared" si="82"/>
        <v>216258.81426012755</v>
      </c>
      <c r="R92" s="186">
        <f t="shared" si="82"/>
        <v>233221.68474680875</v>
      </c>
      <c r="S92" s="186">
        <f t="shared" si="82"/>
        <v>220953.74600923219</v>
      </c>
      <c r="T92" s="186">
        <f t="shared" si="82"/>
        <v>200278.62856644698</v>
      </c>
      <c r="U92" s="186">
        <f t="shared" si="82"/>
        <v>174979.43782780049</v>
      </c>
      <c r="V92" s="186">
        <f t="shared" si="82"/>
        <v>501764.34192027652</v>
      </c>
      <c r="W92" s="186">
        <f t="shared" si="82"/>
        <v>256740.50085763432</v>
      </c>
      <c r="X92" s="186">
        <f t="shared" si="82"/>
        <v>475578.69973652757</v>
      </c>
      <c r="Y92" s="186">
        <f t="shared" si="82"/>
        <v>56484.127938388549</v>
      </c>
      <c r="Z92" s="186">
        <f t="shared" si="82"/>
        <v>48638.934416756187</v>
      </c>
      <c r="AA92" s="171">
        <f t="shared" si="83"/>
        <v>173406.68816009289</v>
      </c>
      <c r="AB92" s="171">
        <f t="shared" si="79"/>
        <v>213213.74879296721</v>
      </c>
      <c r="AC92" s="171">
        <f t="shared" si="79"/>
        <v>216258.81426012755</v>
      </c>
      <c r="AD92" s="171">
        <f t="shared" si="79"/>
        <v>233221.68474680875</v>
      </c>
      <c r="AE92" s="171">
        <f t="shared" si="79"/>
        <v>220953.74600923219</v>
      </c>
      <c r="AF92" s="171">
        <f t="shared" si="79"/>
        <v>200278.62856644698</v>
      </c>
    </row>
    <row r="93" spans="1:32">
      <c r="A93" s="15" t="s">
        <v>49</v>
      </c>
      <c r="B93" s="169" t="str">
        <f t="shared" si="80"/>
        <v>9210-07495</v>
      </c>
      <c r="C93" s="170" t="str">
        <f t="shared" si="81"/>
        <v>9210</v>
      </c>
      <c r="D93" s="171">
        <f>SUM($F93:K93)</f>
        <v>111484.62999999999</v>
      </c>
      <c r="E93" s="78">
        <f t="shared" si="84"/>
        <v>4.7619871496398809E-3</v>
      </c>
      <c r="F93" s="79">
        <f>+'Div002 history'!I93</f>
        <v>29069.32</v>
      </c>
      <c r="G93" s="79">
        <f>+'Div002 history'!J93</f>
        <v>24972.02</v>
      </c>
      <c r="H93" s="79">
        <f>+'Div002 history'!K93</f>
        <v>42.55</v>
      </c>
      <c r="I93" s="79">
        <f>+'Div002 history'!L93</f>
        <v>14167.75</v>
      </c>
      <c r="J93" s="79">
        <f>+'Div002 history'!M93</f>
        <v>35227.31</v>
      </c>
      <c r="K93" s="79">
        <f>+'Div002 history'!N93</f>
        <v>8005.6799999999994</v>
      </c>
      <c r="L93" s="171">
        <f t="shared" si="82"/>
        <v>26720.859015208738</v>
      </c>
      <c r="M93" s="171">
        <f t="shared" si="82"/>
        <v>4526.4140263407708</v>
      </c>
      <c r="N93" s="171">
        <f t="shared" si="82"/>
        <v>4117.1319929201809</v>
      </c>
      <c r="O93" s="186">
        <f t="shared" si="82"/>
        <v>9490.8287936908546</v>
      </c>
      <c r="P93" s="186">
        <f t="shared" si="82"/>
        <v>11669.533670966903</v>
      </c>
      <c r="Q93" s="186">
        <f t="shared" ref="P93:Z103" si="85">$E93*Q$104</f>
        <v>11836.195034037961</v>
      </c>
      <c r="R93" s="186">
        <f t="shared" si="85"/>
        <v>12764.600399175964</v>
      </c>
      <c r="S93" s="186">
        <f t="shared" si="85"/>
        <v>12093.156249903395</v>
      </c>
      <c r="T93" s="186">
        <f t="shared" si="85"/>
        <v>10961.573598617377</v>
      </c>
      <c r="U93" s="186">
        <f t="shared" si="85"/>
        <v>9576.9079293339164</v>
      </c>
      <c r="V93" s="186">
        <f t="shared" si="85"/>
        <v>27462.374804988907</v>
      </c>
      <c r="W93" s="186">
        <f t="shared" si="85"/>
        <v>14051.823282598249</v>
      </c>
      <c r="X93" s="186">
        <f t="shared" si="85"/>
        <v>26029.192212923208</v>
      </c>
      <c r="Y93" s="186">
        <f t="shared" si="85"/>
        <v>3091.4677715847615</v>
      </c>
      <c r="Z93" s="186">
        <f t="shared" si="85"/>
        <v>2662.0876285395025</v>
      </c>
      <c r="AA93" s="171">
        <f t="shared" si="83"/>
        <v>9490.8287936908546</v>
      </c>
      <c r="AB93" s="171">
        <f t="shared" si="79"/>
        <v>11669.533670966903</v>
      </c>
      <c r="AC93" s="171">
        <f t="shared" si="79"/>
        <v>11836.195034037961</v>
      </c>
      <c r="AD93" s="171">
        <f t="shared" si="79"/>
        <v>12764.600399175964</v>
      </c>
      <c r="AE93" s="171">
        <f t="shared" si="79"/>
        <v>12093.156249903395</v>
      </c>
      <c r="AF93" s="171">
        <f t="shared" si="79"/>
        <v>10961.573598617377</v>
      </c>
    </row>
    <row r="94" spans="1:32">
      <c r="A94" s="15" t="s">
        <v>361</v>
      </c>
      <c r="B94" s="169" t="str">
        <f t="shared" si="80"/>
        <v>9230-07497</v>
      </c>
      <c r="C94" s="170" t="str">
        <f t="shared" si="81"/>
        <v>9230</v>
      </c>
      <c r="D94" s="171">
        <f>SUM($F94:K94)</f>
        <v>192633.59000000003</v>
      </c>
      <c r="E94" s="78">
        <f t="shared" si="84"/>
        <v>8.2282076028686434E-3</v>
      </c>
      <c r="F94" s="79">
        <f>+'Div002 history'!I94</f>
        <v>64282.58</v>
      </c>
      <c r="G94" s="79">
        <f>+'Div002 history'!J94</f>
        <v>30953.42</v>
      </c>
      <c r="H94" s="79">
        <f>+'Div002 history'!K94</f>
        <v>8837.08</v>
      </c>
      <c r="I94" s="79">
        <f>+'Div002 history'!L94</f>
        <v>51333.86</v>
      </c>
      <c r="J94" s="79">
        <f>+'Div002 history'!M94</f>
        <v>16338.42</v>
      </c>
      <c r="K94" s="79">
        <f>+'Div002 history'!N94</f>
        <v>20888.23</v>
      </c>
      <c r="L94" s="171">
        <f t="shared" si="82"/>
        <v>46170.803993191934</v>
      </c>
      <c r="M94" s="171">
        <f t="shared" si="82"/>
        <v>7821.1622868585328</v>
      </c>
      <c r="N94" s="171">
        <f t="shared" si="82"/>
        <v>7113.9664391411561</v>
      </c>
      <c r="O94" s="186">
        <f t="shared" si="82"/>
        <v>16399.143295394522</v>
      </c>
      <c r="P94" s="186">
        <f t="shared" si="85"/>
        <v>20163.713730441887</v>
      </c>
      <c r="Q94" s="186">
        <f t="shared" si="85"/>
        <v>20451.686849989143</v>
      </c>
      <c r="R94" s="186">
        <f t="shared" si="85"/>
        <v>22055.872632924373</v>
      </c>
      <c r="S94" s="186">
        <f t="shared" si="85"/>
        <v>20895.68851643342</v>
      </c>
      <c r="T94" s="186">
        <f t="shared" si="85"/>
        <v>18940.433980458874</v>
      </c>
      <c r="U94" s="186">
        <f t="shared" si="85"/>
        <v>16547.878891709639</v>
      </c>
      <c r="V94" s="186">
        <f t="shared" si="85"/>
        <v>47452.064455975356</v>
      </c>
      <c r="W94" s="186">
        <f t="shared" si="85"/>
        <v>24280.056945719654</v>
      </c>
      <c r="X94" s="186">
        <f t="shared" si="85"/>
        <v>44975.677281930642</v>
      </c>
      <c r="Y94" s="186">
        <f t="shared" si="85"/>
        <v>5341.7276911595145</v>
      </c>
      <c r="Z94" s="186">
        <f t="shared" si="85"/>
        <v>4599.8044464080021</v>
      </c>
      <c r="AA94" s="171">
        <f t="shared" si="83"/>
        <v>16399.143295394522</v>
      </c>
      <c r="AB94" s="171">
        <f t="shared" si="83"/>
        <v>20163.713730441887</v>
      </c>
      <c r="AC94" s="171">
        <f t="shared" si="83"/>
        <v>20451.686849989143</v>
      </c>
      <c r="AD94" s="171">
        <f t="shared" si="83"/>
        <v>22055.872632924373</v>
      </c>
      <c r="AE94" s="171">
        <f t="shared" si="83"/>
        <v>20895.68851643342</v>
      </c>
      <c r="AF94" s="171">
        <f t="shared" si="83"/>
        <v>18940.433980458874</v>
      </c>
    </row>
    <row r="95" spans="1:32">
      <c r="A95" s="15" t="s">
        <v>1068</v>
      </c>
      <c r="B95" s="169" t="str">
        <f t="shared" si="80"/>
        <v>9020-07499</v>
      </c>
      <c r="C95" s="170" t="str">
        <f t="shared" si="81"/>
        <v>9020</v>
      </c>
      <c r="D95" s="171">
        <f>SUM($F95:K95)</f>
        <v>70</v>
      </c>
      <c r="E95" s="78">
        <f t="shared" si="84"/>
        <v>2.9900005092611574E-6</v>
      </c>
      <c r="F95" s="79">
        <f>+'Div002 history'!I95</f>
        <v>0</v>
      </c>
      <c r="G95" s="79">
        <f>+'Div002 history'!J95</f>
        <v>0</v>
      </c>
      <c r="H95" s="79">
        <f>+'Div002 history'!K95</f>
        <v>70</v>
      </c>
      <c r="I95" s="79">
        <f>+'Div002 history'!L95</f>
        <v>0</v>
      </c>
      <c r="J95" s="79">
        <f>+'Div002 history'!M95</f>
        <v>0</v>
      </c>
      <c r="K95" s="79">
        <f>+'Div002 history'!N95</f>
        <v>0</v>
      </c>
      <c r="L95" s="171">
        <f t="shared" si="82"/>
        <v>16.777739954508636</v>
      </c>
      <c r="M95" s="171">
        <f t="shared" si="82"/>
        <v>2.8420866790682626</v>
      </c>
      <c r="N95" s="171">
        <f t="shared" si="82"/>
        <v>2.585102892698417</v>
      </c>
      <c r="O95" s="186">
        <f t="shared" si="82"/>
        <v>5.959189312090464</v>
      </c>
      <c r="P95" s="186">
        <f t="shared" si="85"/>
        <v>7.327174669438139</v>
      </c>
      <c r="Q95" s="186">
        <f t="shared" si="85"/>
        <v>7.431819546628601</v>
      </c>
      <c r="R95" s="186">
        <f t="shared" si="85"/>
        <v>8.0147552890682565</v>
      </c>
      <c r="S95" s="186">
        <f t="shared" si="85"/>
        <v>7.5931627300842974</v>
      </c>
      <c r="T95" s="186">
        <f t="shared" si="85"/>
        <v>6.8826541551352545</v>
      </c>
      <c r="U95" s="186">
        <f t="shared" si="85"/>
        <v>6.0132374754562514</v>
      </c>
      <c r="V95" s="186">
        <f t="shared" si="85"/>
        <v>17.243329742846381</v>
      </c>
      <c r="W95" s="186">
        <f t="shared" si="85"/>
        <v>8.8229886916418661</v>
      </c>
      <c r="X95" s="186">
        <f t="shared" si="85"/>
        <v>16.343449809221458</v>
      </c>
      <c r="Y95" s="186">
        <f t="shared" si="85"/>
        <v>1.9410993606108156</v>
      </c>
      <c r="Z95" s="186">
        <f t="shared" si="85"/>
        <v>1.6714961873916181</v>
      </c>
      <c r="AA95" s="171">
        <f t="shared" si="83"/>
        <v>5.959189312090464</v>
      </c>
      <c r="AB95" s="171">
        <f t="shared" si="83"/>
        <v>7.327174669438139</v>
      </c>
      <c r="AC95" s="171">
        <f t="shared" si="83"/>
        <v>7.431819546628601</v>
      </c>
      <c r="AD95" s="171">
        <f t="shared" si="83"/>
        <v>8.0147552890682565</v>
      </c>
      <c r="AE95" s="171">
        <f t="shared" si="83"/>
        <v>7.5931627300842974</v>
      </c>
      <c r="AF95" s="171">
        <f t="shared" si="83"/>
        <v>6.8826541551352545</v>
      </c>
    </row>
    <row r="96" spans="1:32">
      <c r="A96" s="15" t="s">
        <v>113</v>
      </c>
      <c r="B96" s="169" t="str">
        <f t="shared" si="80"/>
        <v>9030-07499</v>
      </c>
      <c r="C96" s="170" t="str">
        <f t="shared" si="81"/>
        <v>9030</v>
      </c>
      <c r="D96" s="171">
        <f>SUM($F96:K96)</f>
        <v>0</v>
      </c>
      <c r="E96" s="78">
        <f t="shared" si="84"/>
        <v>0</v>
      </c>
      <c r="F96" s="79">
        <f>+'Div002 history'!I96</f>
        <v>0</v>
      </c>
      <c r="G96" s="79">
        <f>+'Div002 history'!J96</f>
        <v>0</v>
      </c>
      <c r="H96" s="79">
        <f>+'Div002 history'!K96</f>
        <v>0</v>
      </c>
      <c r="I96" s="79">
        <f>+'Div002 history'!L96</f>
        <v>0</v>
      </c>
      <c r="J96" s="79">
        <f>+'Div002 history'!M96</f>
        <v>0</v>
      </c>
      <c r="K96" s="79">
        <f>+'Div002 history'!N96</f>
        <v>0</v>
      </c>
      <c r="L96" s="171">
        <f t="shared" si="82"/>
        <v>0</v>
      </c>
      <c r="M96" s="171">
        <f t="shared" si="82"/>
        <v>0</v>
      </c>
      <c r="N96" s="171">
        <f t="shared" si="82"/>
        <v>0</v>
      </c>
      <c r="O96" s="186">
        <f t="shared" si="82"/>
        <v>0</v>
      </c>
      <c r="P96" s="186">
        <f t="shared" si="85"/>
        <v>0</v>
      </c>
      <c r="Q96" s="186">
        <f t="shared" si="85"/>
        <v>0</v>
      </c>
      <c r="R96" s="186">
        <f t="shared" si="85"/>
        <v>0</v>
      </c>
      <c r="S96" s="186">
        <f t="shared" si="85"/>
        <v>0</v>
      </c>
      <c r="T96" s="186">
        <f t="shared" si="85"/>
        <v>0</v>
      </c>
      <c r="U96" s="186">
        <f t="shared" si="85"/>
        <v>0</v>
      </c>
      <c r="V96" s="186">
        <f t="shared" si="85"/>
        <v>0</v>
      </c>
      <c r="W96" s="186">
        <f t="shared" si="85"/>
        <v>0</v>
      </c>
      <c r="X96" s="186">
        <f t="shared" si="85"/>
        <v>0</v>
      </c>
      <c r="Y96" s="186">
        <f t="shared" si="85"/>
        <v>0</v>
      </c>
      <c r="Z96" s="186">
        <f t="shared" si="85"/>
        <v>0</v>
      </c>
      <c r="AA96" s="171">
        <f t="shared" si="83"/>
        <v>0</v>
      </c>
      <c r="AB96" s="171">
        <f t="shared" si="83"/>
        <v>0</v>
      </c>
      <c r="AC96" s="171">
        <f t="shared" si="83"/>
        <v>0</v>
      </c>
      <c r="AD96" s="171">
        <f t="shared" si="83"/>
        <v>0</v>
      </c>
      <c r="AE96" s="171">
        <f t="shared" si="83"/>
        <v>0</v>
      </c>
      <c r="AF96" s="171">
        <f t="shared" si="83"/>
        <v>0</v>
      </c>
    </row>
    <row r="97" spans="1:38">
      <c r="A97" s="15" t="s">
        <v>960</v>
      </c>
      <c r="B97" s="169" t="str">
        <f t="shared" si="80"/>
        <v>9100-07499</v>
      </c>
      <c r="C97" s="170" t="str">
        <f t="shared" si="81"/>
        <v>9100</v>
      </c>
      <c r="D97" s="171">
        <f>SUM($F97:K97)</f>
        <v>0</v>
      </c>
      <c r="E97" s="78">
        <f t="shared" si="84"/>
        <v>0</v>
      </c>
      <c r="F97" s="79">
        <f>+'Div002 history'!I97</f>
        <v>0</v>
      </c>
      <c r="G97" s="79">
        <f>+'Div002 history'!J97</f>
        <v>0</v>
      </c>
      <c r="H97" s="79">
        <f>+'Div002 history'!K97</f>
        <v>0</v>
      </c>
      <c r="I97" s="79">
        <f>+'Div002 history'!L97</f>
        <v>0</v>
      </c>
      <c r="J97" s="79">
        <f>+'Div002 history'!M97</f>
        <v>0</v>
      </c>
      <c r="K97" s="79">
        <f>+'Div002 history'!N97</f>
        <v>0</v>
      </c>
      <c r="L97" s="171">
        <f t="shared" si="82"/>
        <v>0</v>
      </c>
      <c r="M97" s="171">
        <f t="shared" si="82"/>
        <v>0</v>
      </c>
      <c r="N97" s="171">
        <f t="shared" si="82"/>
        <v>0</v>
      </c>
      <c r="O97" s="186">
        <f t="shared" si="82"/>
        <v>0</v>
      </c>
      <c r="P97" s="186">
        <f t="shared" si="85"/>
        <v>0</v>
      </c>
      <c r="Q97" s="186">
        <f t="shared" si="85"/>
        <v>0</v>
      </c>
      <c r="R97" s="186">
        <f t="shared" si="85"/>
        <v>0</v>
      </c>
      <c r="S97" s="186">
        <f t="shared" si="85"/>
        <v>0</v>
      </c>
      <c r="T97" s="186">
        <f t="shared" si="85"/>
        <v>0</v>
      </c>
      <c r="U97" s="186">
        <f t="shared" si="85"/>
        <v>0</v>
      </c>
      <c r="V97" s="186">
        <f t="shared" si="85"/>
        <v>0</v>
      </c>
      <c r="W97" s="186">
        <f t="shared" si="85"/>
        <v>0</v>
      </c>
      <c r="X97" s="186">
        <f t="shared" si="85"/>
        <v>0</v>
      </c>
      <c r="Y97" s="186">
        <f t="shared" si="85"/>
        <v>0</v>
      </c>
      <c r="Z97" s="186">
        <f t="shared" si="85"/>
        <v>0</v>
      </c>
      <c r="AA97" s="171">
        <f t="shared" si="83"/>
        <v>0</v>
      </c>
      <c r="AB97" s="171">
        <f t="shared" si="83"/>
        <v>0</v>
      </c>
      <c r="AC97" s="171">
        <f t="shared" si="83"/>
        <v>0</v>
      </c>
      <c r="AD97" s="171">
        <f t="shared" si="83"/>
        <v>0</v>
      </c>
      <c r="AE97" s="171">
        <f t="shared" si="83"/>
        <v>0</v>
      </c>
      <c r="AF97" s="171">
        <f t="shared" si="83"/>
        <v>0</v>
      </c>
    </row>
    <row r="98" spans="1:38">
      <c r="A98" s="15" t="s">
        <v>1070</v>
      </c>
      <c r="B98" s="169" t="str">
        <f t="shared" si="80"/>
        <v>9200-07499</v>
      </c>
      <c r="C98" s="170" t="str">
        <f t="shared" si="81"/>
        <v>9200</v>
      </c>
      <c r="D98" s="171">
        <f>SUM($F98:K98)</f>
        <v>103.34</v>
      </c>
      <c r="E98" s="78">
        <f t="shared" si="84"/>
        <v>4.414095037529257E-6</v>
      </c>
      <c r="F98" s="79">
        <f>+'Div002 history'!I98</f>
        <v>0</v>
      </c>
      <c r="G98" s="79">
        <f>+'Div002 history'!J98</f>
        <v>47.74</v>
      </c>
      <c r="H98" s="79">
        <f>+'Div002 history'!K98</f>
        <v>0</v>
      </c>
      <c r="I98" s="79">
        <f>+'Div002 history'!L98</f>
        <v>55.6</v>
      </c>
      <c r="J98" s="79">
        <f>+'Div002 history'!M98</f>
        <v>0</v>
      </c>
      <c r="K98" s="79">
        <f>+'Div002 history'!N98</f>
        <v>0</v>
      </c>
      <c r="L98" s="171">
        <f t="shared" si="82"/>
        <v>24.768737812841746</v>
      </c>
      <c r="M98" s="171">
        <f t="shared" si="82"/>
        <v>4.1957319630702035</v>
      </c>
      <c r="N98" s="171">
        <f t="shared" si="82"/>
        <v>3.8163504704493487</v>
      </c>
      <c r="O98" s="186">
        <f t="shared" si="82"/>
        <v>8.7974660501632638</v>
      </c>
      <c r="P98" s="186">
        <f t="shared" si="85"/>
        <v>10.817003290567675</v>
      </c>
      <c r="Q98" s="186">
        <f t="shared" si="85"/>
        <v>10.971489027837137</v>
      </c>
      <c r="R98" s="186">
        <f t="shared" si="85"/>
        <v>11.832068736747337</v>
      </c>
      <c r="S98" s="186">
        <f t="shared" si="85"/>
        <v>11.20967766467016</v>
      </c>
      <c r="T98" s="186">
        <f t="shared" si="85"/>
        <v>10.160764005595388</v>
      </c>
      <c r="U98" s="186">
        <f t="shared" si="85"/>
        <v>8.8772565816235574</v>
      </c>
      <c r="V98" s="186">
        <f t="shared" si="85"/>
        <v>25.456081366082067</v>
      </c>
      <c r="W98" s="186">
        <f t="shared" si="85"/>
        <v>13.025252162775292</v>
      </c>
      <c r="X98" s="186">
        <f t="shared" si="85"/>
        <v>24.127601475499219</v>
      </c>
      <c r="Y98" s="186">
        <f t="shared" si="85"/>
        <v>2.8656172560788811</v>
      </c>
      <c r="Z98" s="186">
        <f t="shared" si="85"/>
        <v>2.4676059429292829</v>
      </c>
      <c r="AA98" s="171">
        <f t="shared" si="83"/>
        <v>8.7974660501632638</v>
      </c>
      <c r="AB98" s="171">
        <f t="shared" si="83"/>
        <v>10.817003290567675</v>
      </c>
      <c r="AC98" s="171">
        <f t="shared" si="83"/>
        <v>10.971489027837137</v>
      </c>
      <c r="AD98" s="171">
        <f t="shared" si="83"/>
        <v>11.832068736747337</v>
      </c>
      <c r="AE98" s="171">
        <f t="shared" si="83"/>
        <v>11.20967766467016</v>
      </c>
      <c r="AF98" s="171">
        <f t="shared" si="83"/>
        <v>10.160764005595388</v>
      </c>
    </row>
    <row r="99" spans="1:38">
      <c r="A99" s="15" t="s">
        <v>50</v>
      </c>
      <c r="B99" s="169" t="str">
        <f t="shared" si="80"/>
        <v>9210-07499</v>
      </c>
      <c r="C99" s="170" t="str">
        <f t="shared" si="81"/>
        <v>9210</v>
      </c>
      <c r="D99" s="171">
        <f>SUM($F99:K99)</f>
        <v>67480.97</v>
      </c>
      <c r="E99" s="78">
        <f t="shared" si="84"/>
        <v>2.8824019237919554E-3</v>
      </c>
      <c r="F99" s="79">
        <f>+'Div002 history'!I99</f>
        <v>24582.09</v>
      </c>
      <c r="G99" s="79">
        <f>+'Div002 history'!J99</f>
        <v>8442.8300000000017</v>
      </c>
      <c r="H99" s="79">
        <f>+'Div002 history'!K99</f>
        <v>7454.2599999999984</v>
      </c>
      <c r="I99" s="79">
        <f>+'Div002 history'!L99</f>
        <v>6034.2400000000016</v>
      </c>
      <c r="J99" s="79">
        <f>+'Div002 history'!M99</f>
        <v>9819.14</v>
      </c>
      <c r="K99" s="79">
        <f>+'Div002 history'!N99</f>
        <v>11148.41</v>
      </c>
      <c r="L99" s="171">
        <f t="shared" si="82"/>
        <v>16173.973807685692</v>
      </c>
      <c r="M99" s="171">
        <f t="shared" si="82"/>
        <v>2739.8109418229292</v>
      </c>
      <c r="N99" s="171">
        <f t="shared" si="82"/>
        <v>2492.0750107013587</v>
      </c>
      <c r="O99" s="186">
        <f t="shared" si="82"/>
        <v>5744.741074192817</v>
      </c>
      <c r="P99" s="186">
        <f t="shared" si="85"/>
        <v>7063.4979150444997</v>
      </c>
      <c r="Q99" s="186">
        <f t="shared" si="85"/>
        <v>7164.3770267351174</v>
      </c>
      <c r="R99" s="186">
        <f t="shared" si="85"/>
        <v>7726.3351602708044</v>
      </c>
      <c r="S99" s="186">
        <f t="shared" si="85"/>
        <v>7319.9140913419506</v>
      </c>
      <c r="T99" s="186">
        <f t="shared" si="85"/>
        <v>6634.9739794722491</v>
      </c>
      <c r="U99" s="186">
        <f t="shared" si="85"/>
        <v>5796.844252630558</v>
      </c>
      <c r="V99" s="186">
        <f t="shared" si="85"/>
        <v>16622.808815387489</v>
      </c>
      <c r="W99" s="186">
        <f t="shared" si="85"/>
        <v>8505.4833601574865</v>
      </c>
      <c r="X99" s="186">
        <f t="shared" si="85"/>
        <v>15755.312089608271</v>
      </c>
      <c r="Y99" s="186">
        <f t="shared" si="85"/>
        <v>1871.2466817199661</v>
      </c>
      <c r="Z99" s="186">
        <f t="shared" si="85"/>
        <v>1611.3454868069737</v>
      </c>
      <c r="AA99" s="171">
        <f t="shared" si="83"/>
        <v>5744.741074192817</v>
      </c>
      <c r="AB99" s="171">
        <f t="shared" si="83"/>
        <v>7063.4979150444997</v>
      </c>
      <c r="AC99" s="171">
        <f t="shared" si="83"/>
        <v>7164.3770267351174</v>
      </c>
      <c r="AD99" s="171">
        <f t="shared" si="83"/>
        <v>7726.3351602708044</v>
      </c>
      <c r="AE99" s="171">
        <f t="shared" si="83"/>
        <v>7319.9140913419506</v>
      </c>
      <c r="AF99" s="171">
        <f t="shared" si="83"/>
        <v>6634.9739794722491</v>
      </c>
    </row>
    <row r="100" spans="1:38">
      <c r="A100" s="15" t="s">
        <v>51</v>
      </c>
      <c r="B100" s="169" t="str">
        <f t="shared" si="80"/>
        <v>9260-07499</v>
      </c>
      <c r="C100" s="170" t="str">
        <f t="shared" si="81"/>
        <v>9260</v>
      </c>
      <c r="D100" s="171">
        <f>SUM($F100:K100)</f>
        <v>19074</v>
      </c>
      <c r="E100" s="78">
        <f t="shared" si="84"/>
        <v>8.1473242448067585E-4</v>
      </c>
      <c r="F100" s="79">
        <f>+'Div002 history'!I100</f>
        <v>4181</v>
      </c>
      <c r="G100" s="79">
        <f>+'Div002 history'!J100</f>
        <v>0</v>
      </c>
      <c r="H100" s="79">
        <f>+'Div002 history'!K100</f>
        <v>4291</v>
      </c>
      <c r="I100" s="79">
        <f>+'Div002 history'!L100</f>
        <v>0</v>
      </c>
      <c r="J100" s="79">
        <f>+'Div002 history'!M100</f>
        <v>5377</v>
      </c>
      <c r="K100" s="79">
        <f>+'Div002 history'!N100</f>
        <v>5225</v>
      </c>
      <c r="L100" s="171">
        <f t="shared" si="82"/>
        <v>4571.6944556042527</v>
      </c>
      <c r="M100" s="171">
        <f t="shared" si="82"/>
        <v>774.42801880782906</v>
      </c>
      <c r="N100" s="171">
        <f t="shared" si="82"/>
        <v>704.40360821899435</v>
      </c>
      <c r="O100" s="186">
        <f t="shared" si="82"/>
        <v>1623.7939562687641</v>
      </c>
      <c r="P100" s="186">
        <f t="shared" si="85"/>
        <v>1996.5504234980435</v>
      </c>
      <c r="Q100" s="186">
        <f t="shared" si="85"/>
        <v>2025.0646576056274</v>
      </c>
      <c r="R100" s="186">
        <f t="shared" si="85"/>
        <v>2183.9063197669702</v>
      </c>
      <c r="S100" s="186">
        <f t="shared" si="85"/>
        <v>2069.0283701946837</v>
      </c>
      <c r="T100" s="186">
        <f t="shared" si="85"/>
        <v>1875.4249336435689</v>
      </c>
      <c r="U100" s="186">
        <f t="shared" si="85"/>
        <v>1638.5213086693218</v>
      </c>
      <c r="V100" s="186">
        <f t="shared" si="85"/>
        <v>4698.5610216435971</v>
      </c>
      <c r="W100" s="186">
        <f t="shared" si="85"/>
        <v>2404.1383757768135</v>
      </c>
      <c r="X100" s="186">
        <f t="shared" si="85"/>
        <v>4453.3565951584296</v>
      </c>
      <c r="Y100" s="186">
        <f t="shared" si="85"/>
        <v>528.92184577558135</v>
      </c>
      <c r="Z100" s="186">
        <f t="shared" si="85"/>
        <v>455.45883254725311</v>
      </c>
      <c r="AA100" s="171">
        <f t="shared" si="83"/>
        <v>1623.7939562687641</v>
      </c>
      <c r="AB100" s="171">
        <f t="shared" si="83"/>
        <v>1996.5504234980435</v>
      </c>
      <c r="AC100" s="171">
        <f t="shared" si="83"/>
        <v>2025.0646576056274</v>
      </c>
      <c r="AD100" s="171">
        <f t="shared" si="83"/>
        <v>2183.9063197669702</v>
      </c>
      <c r="AE100" s="171">
        <f t="shared" si="83"/>
        <v>2069.0283701946837</v>
      </c>
      <c r="AF100" s="171">
        <f t="shared" si="83"/>
        <v>1875.4249336435689</v>
      </c>
    </row>
    <row r="101" spans="1:38">
      <c r="A101" s="15" t="s">
        <v>345</v>
      </c>
      <c r="B101" s="169" t="str">
        <f t="shared" si="80"/>
        <v>9310-07499</v>
      </c>
      <c r="C101" s="170" t="str">
        <f t="shared" si="81"/>
        <v>9310</v>
      </c>
      <c r="D101" s="171">
        <f>SUM($F101:K101)</f>
        <v>1285.4900000000002</v>
      </c>
      <c r="E101" s="78">
        <f t="shared" si="84"/>
        <v>5.4908796495001793E-5</v>
      </c>
      <c r="F101" s="79">
        <f>+'Div002 history'!I101</f>
        <v>283.16000000000003</v>
      </c>
      <c r="G101" s="79">
        <f>+'Div002 history'!J101</f>
        <v>128.44999999999999</v>
      </c>
      <c r="H101" s="79">
        <f>+'Div002 history'!K101</f>
        <v>135.08000000000001</v>
      </c>
      <c r="I101" s="79">
        <f>+'Div002 history'!L101</f>
        <v>208.51</v>
      </c>
      <c r="J101" s="79">
        <f>+'Div002 history'!M101</f>
        <v>305.92</v>
      </c>
      <c r="K101" s="79">
        <f>+'Div002 history'!N101</f>
        <v>224.37</v>
      </c>
      <c r="L101" s="171">
        <f t="shared" si="82"/>
        <v>308.10881334459009</v>
      </c>
      <c r="M101" s="171">
        <f t="shared" si="82"/>
        <v>52.192485786792304</v>
      </c>
      <c r="N101" s="171">
        <f t="shared" si="82"/>
        <v>47.473198821926978</v>
      </c>
      <c r="O101" s="186">
        <f t="shared" si="82"/>
        <v>109.43540383998815</v>
      </c>
      <c r="P101" s="186">
        <f t="shared" si="85"/>
        <v>134.55728236880049</v>
      </c>
      <c r="Q101" s="186">
        <f t="shared" si="85"/>
        <v>136.47899584279432</v>
      </c>
      <c r="R101" s="186">
        <f t="shared" si="85"/>
        <v>147.18411109349077</v>
      </c>
      <c r="S101" s="186">
        <f t="shared" si="85"/>
        <v>139.44192511280093</v>
      </c>
      <c r="T101" s="186">
        <f t="shared" si="85"/>
        <v>126.39404414121169</v>
      </c>
      <c r="U101" s="186">
        <f t="shared" si="85"/>
        <v>110.42795203320368</v>
      </c>
      <c r="V101" s="186">
        <f t="shared" si="85"/>
        <v>316.65897073045136</v>
      </c>
      <c r="W101" s="186">
        <f t="shared" si="85"/>
        <v>162.0266247602672</v>
      </c>
      <c r="X101" s="186">
        <f t="shared" si="85"/>
        <v>300.13344707508708</v>
      </c>
      <c r="Y101" s="186">
        <f t="shared" si="85"/>
        <v>35.646625958165679</v>
      </c>
      <c r="Z101" s="186">
        <f t="shared" si="85"/>
        <v>30.695594770429302</v>
      </c>
      <c r="AA101" s="171">
        <f t="shared" si="83"/>
        <v>109.43540383998815</v>
      </c>
      <c r="AB101" s="171">
        <f t="shared" si="83"/>
        <v>134.55728236880049</v>
      </c>
      <c r="AC101" s="171">
        <f t="shared" si="83"/>
        <v>136.47899584279432</v>
      </c>
      <c r="AD101" s="171">
        <f t="shared" si="83"/>
        <v>147.18411109349077</v>
      </c>
      <c r="AE101" s="171">
        <f t="shared" si="83"/>
        <v>139.44192511280093</v>
      </c>
      <c r="AF101" s="171">
        <f t="shared" si="83"/>
        <v>126.39404414121169</v>
      </c>
    </row>
    <row r="102" spans="1:38">
      <c r="A102" s="15" t="s">
        <v>183</v>
      </c>
      <c r="B102" s="169" t="str">
        <f t="shared" si="80"/>
        <v>8700-07499</v>
      </c>
      <c r="C102" s="170" t="str">
        <f t="shared" si="81"/>
        <v>8700</v>
      </c>
      <c r="D102" s="171">
        <f>SUM($F102:K102)</f>
        <v>0</v>
      </c>
      <c r="E102" s="78">
        <f t="shared" si="84"/>
        <v>0</v>
      </c>
      <c r="F102" s="79">
        <f>+'Div002 history'!I102</f>
        <v>0</v>
      </c>
      <c r="G102" s="79">
        <f>+'Div002 history'!J102</f>
        <v>0</v>
      </c>
      <c r="H102" s="79">
        <f>+'Div002 history'!K102</f>
        <v>0</v>
      </c>
      <c r="I102" s="79">
        <f>+'Div002 history'!L102</f>
        <v>0</v>
      </c>
      <c r="J102" s="79">
        <f>+'Div002 history'!M102</f>
        <v>0</v>
      </c>
      <c r="K102" s="79">
        <f>+'Div002 history'!N102</f>
        <v>0</v>
      </c>
      <c r="L102" s="171">
        <f t="shared" si="82"/>
        <v>0</v>
      </c>
      <c r="M102" s="171">
        <f t="shared" si="82"/>
        <v>0</v>
      </c>
      <c r="N102" s="171">
        <f t="shared" si="82"/>
        <v>0</v>
      </c>
      <c r="O102" s="186">
        <f t="shared" si="82"/>
        <v>0</v>
      </c>
      <c r="P102" s="186">
        <f t="shared" si="85"/>
        <v>0</v>
      </c>
      <c r="Q102" s="186">
        <f t="shared" si="85"/>
        <v>0</v>
      </c>
      <c r="R102" s="186">
        <f t="shared" si="85"/>
        <v>0</v>
      </c>
      <c r="S102" s="186">
        <f t="shared" si="85"/>
        <v>0</v>
      </c>
      <c r="T102" s="186">
        <f t="shared" si="85"/>
        <v>0</v>
      </c>
      <c r="U102" s="186">
        <f t="shared" si="85"/>
        <v>0</v>
      </c>
      <c r="V102" s="186">
        <f t="shared" si="85"/>
        <v>0</v>
      </c>
      <c r="W102" s="186">
        <f t="shared" si="85"/>
        <v>0</v>
      </c>
      <c r="X102" s="186">
        <f t="shared" si="85"/>
        <v>0</v>
      </c>
      <c r="Y102" s="186">
        <f t="shared" si="85"/>
        <v>0</v>
      </c>
      <c r="Z102" s="186">
        <f t="shared" si="85"/>
        <v>0</v>
      </c>
      <c r="AA102" s="171">
        <f t="shared" si="83"/>
        <v>0</v>
      </c>
      <c r="AB102" s="171">
        <f t="shared" si="83"/>
        <v>0</v>
      </c>
      <c r="AC102" s="171">
        <f t="shared" si="83"/>
        <v>0</v>
      </c>
      <c r="AD102" s="171">
        <f t="shared" si="83"/>
        <v>0</v>
      </c>
      <c r="AE102" s="171">
        <f t="shared" si="83"/>
        <v>0</v>
      </c>
      <c r="AF102" s="171">
        <f t="shared" si="83"/>
        <v>0</v>
      </c>
    </row>
    <row r="103" spans="1:38">
      <c r="A103" s="15" t="s">
        <v>184</v>
      </c>
      <c r="B103" s="169" t="str">
        <f t="shared" si="80"/>
        <v>8740-07499</v>
      </c>
      <c r="C103" s="170" t="str">
        <f t="shared" si="81"/>
        <v>8740</v>
      </c>
      <c r="D103" s="171">
        <f>SUM($F103:K103)</f>
        <v>0</v>
      </c>
      <c r="E103" s="206">
        <f t="shared" si="84"/>
        <v>0</v>
      </c>
      <c r="F103" s="81">
        <f>+'Div002 history'!I103</f>
        <v>0</v>
      </c>
      <c r="G103" s="81">
        <f>+'Div002 history'!J103</f>
        <v>0</v>
      </c>
      <c r="H103" s="81">
        <f>+'Div002 history'!K103</f>
        <v>0</v>
      </c>
      <c r="I103" s="81">
        <f>+'Div002 history'!L103</f>
        <v>0</v>
      </c>
      <c r="J103" s="81">
        <f>+'Div002 history'!M103</f>
        <v>0</v>
      </c>
      <c r="K103" s="81">
        <f>+'Div002 history'!N103</f>
        <v>0</v>
      </c>
      <c r="L103" s="183">
        <f t="shared" si="82"/>
        <v>0</v>
      </c>
      <c r="M103" s="183">
        <f t="shared" si="82"/>
        <v>0</v>
      </c>
      <c r="N103" s="183">
        <f t="shared" si="82"/>
        <v>0</v>
      </c>
      <c r="O103" s="260">
        <f t="shared" si="82"/>
        <v>0</v>
      </c>
      <c r="P103" s="260">
        <f t="shared" si="85"/>
        <v>0</v>
      </c>
      <c r="Q103" s="260">
        <f t="shared" si="85"/>
        <v>0</v>
      </c>
      <c r="R103" s="260">
        <f t="shared" si="85"/>
        <v>0</v>
      </c>
      <c r="S103" s="260">
        <f t="shared" si="85"/>
        <v>0</v>
      </c>
      <c r="T103" s="260">
        <f t="shared" si="85"/>
        <v>0</v>
      </c>
      <c r="U103" s="260">
        <f t="shared" si="85"/>
        <v>0</v>
      </c>
      <c r="V103" s="260">
        <f t="shared" si="85"/>
        <v>0</v>
      </c>
      <c r="W103" s="260">
        <f t="shared" si="85"/>
        <v>0</v>
      </c>
      <c r="X103" s="260">
        <f t="shared" si="85"/>
        <v>0</v>
      </c>
      <c r="Y103" s="260">
        <f t="shared" si="85"/>
        <v>0</v>
      </c>
      <c r="Z103" s="260">
        <f t="shared" si="85"/>
        <v>0</v>
      </c>
      <c r="AA103" s="171">
        <f t="shared" si="83"/>
        <v>0</v>
      </c>
      <c r="AB103" s="171">
        <f t="shared" si="83"/>
        <v>0</v>
      </c>
      <c r="AC103" s="171">
        <f t="shared" si="83"/>
        <v>0</v>
      </c>
      <c r="AD103" s="171">
        <f t="shared" si="83"/>
        <v>0</v>
      </c>
      <c r="AE103" s="171">
        <f t="shared" si="83"/>
        <v>0</v>
      </c>
      <c r="AF103" s="171">
        <f t="shared" si="83"/>
        <v>0</v>
      </c>
    </row>
    <row r="104" spans="1:38">
      <c r="A104" s="1" t="s">
        <v>323</v>
      </c>
      <c r="B104" s="169"/>
      <c r="C104" s="170"/>
      <c r="D104" s="233">
        <f>SUM(D78:D103)</f>
        <v>23411367.250000007</v>
      </c>
      <c r="E104" s="234">
        <f>SUM(E78:E103)</f>
        <v>0.99999999999999989</v>
      </c>
      <c r="F104" s="71">
        <f>SUM(F78:F103)</f>
        <v>2300551.91</v>
      </c>
      <c r="G104" s="71">
        <f t="shared" ref="G104:K104" si="86">SUM(G78:G103)</f>
        <v>2119834.5300000012</v>
      </c>
      <c r="H104" s="71">
        <f t="shared" si="86"/>
        <v>1839446.5000000005</v>
      </c>
      <c r="I104" s="71">
        <f t="shared" si="86"/>
        <v>1763967.4200000002</v>
      </c>
      <c r="J104" s="71">
        <f t="shared" si="86"/>
        <v>15059468.730000004</v>
      </c>
      <c r="K104" s="71">
        <f t="shared" si="86"/>
        <v>328098.16000000003</v>
      </c>
      <c r="L104" s="72">
        <f>'FY24 Budget'!AK50</f>
        <v>5611283.3100000005</v>
      </c>
      <c r="M104" s="72">
        <f>'FY24 Budget'!AL50</f>
        <v>950530.5</v>
      </c>
      <c r="N104" s="72">
        <f>'FY24 Budget'!AM50</f>
        <v>864582.76</v>
      </c>
      <c r="O104" s="72">
        <f>+'FY25 Budget'!AB121</f>
        <v>1993039.5642517821</v>
      </c>
      <c r="P104" s="72">
        <f>+'FY25 Budget'!AC121</f>
        <v>2450559.6727301953</v>
      </c>
      <c r="Q104" s="72">
        <f>+'FY25 Budget'!AD121</f>
        <v>2485557.9534550104</v>
      </c>
      <c r="R104" s="72">
        <f>+'FY25 Budget'!AE121</f>
        <v>2680519.7070179558</v>
      </c>
      <c r="S104" s="72">
        <f>+'FY25 Budget'!AF121</f>
        <v>2539518.8751859451</v>
      </c>
      <c r="T104" s="72">
        <f>+'FY25 Budget'!AG121</f>
        <v>2301890.6297229994</v>
      </c>
      <c r="U104" s="72">
        <f>+'FY25 Budget'!AH121</f>
        <v>2011115.8699909886</v>
      </c>
      <c r="V104" s="72">
        <f>+'FY25 Budget'!AI121</f>
        <v>5766998.9317517821</v>
      </c>
      <c r="W104" s="72">
        <f>+'FY25 Budget'!AJ121</f>
        <v>2950831.8357517826</v>
      </c>
      <c r="X104" s="72">
        <f>+'FY25 Budget'!AK121</f>
        <v>5466035.7945089443</v>
      </c>
      <c r="Y104" s="72">
        <f>+'FY25 Budget'!AL121</f>
        <v>649197</v>
      </c>
      <c r="Z104" s="72">
        <f>+'FY25 Budget'!AM121</f>
        <v>559028.73</v>
      </c>
      <c r="AA104" s="346">
        <f>O104</f>
        <v>1993039.5642517821</v>
      </c>
      <c r="AB104" s="346">
        <f t="shared" ref="AB104:AF104" si="87">P104</f>
        <v>2450559.6727301953</v>
      </c>
      <c r="AC104" s="346">
        <f t="shared" si="87"/>
        <v>2485557.9534550104</v>
      </c>
      <c r="AD104" s="346">
        <f t="shared" si="87"/>
        <v>2680519.7070179558</v>
      </c>
      <c r="AE104" s="346">
        <f t="shared" si="87"/>
        <v>2539518.8751859451</v>
      </c>
      <c r="AF104" s="346">
        <f t="shared" si="87"/>
        <v>2301890.6297229994</v>
      </c>
      <c r="AH104" s="178">
        <f>SUM(F104:Q104)</f>
        <v>37766921.010436989</v>
      </c>
      <c r="AI104" s="178">
        <f>SUM(U104:AF104)</f>
        <v>31854294.564367384</v>
      </c>
      <c r="AK104" s="178">
        <f>AH104*$AK$7</f>
        <v>1819038.9913911277</v>
      </c>
      <c r="AL104" s="178">
        <f>AI104*$AL$7</f>
        <v>1453276.0577352531</v>
      </c>
    </row>
    <row r="105" spans="1:38">
      <c r="A105" s="1"/>
      <c r="B105" s="224" t="str">
        <f t="shared" ref="B105:B106" si="88">RIGHT(A105,10)</f>
        <v/>
      </c>
      <c r="C105" s="225" t="s">
        <v>1599</v>
      </c>
      <c r="D105" s="226">
        <f>D104-SUM(F104:K104)</f>
        <v>0</v>
      </c>
      <c r="E105" s="227"/>
      <c r="F105" s="226">
        <f>F104-'Div002 history'!I104</f>
        <v>0</v>
      </c>
      <c r="G105" s="226">
        <f>G104-'Div002 history'!J104</f>
        <v>0</v>
      </c>
      <c r="H105" s="226">
        <f>H104-'Div002 history'!K104</f>
        <v>0</v>
      </c>
      <c r="I105" s="226">
        <f>I104-'Div002 history'!L104</f>
        <v>0</v>
      </c>
      <c r="J105" s="226">
        <f>J104-'Div002 history'!M104</f>
        <v>0</v>
      </c>
      <c r="K105" s="226">
        <f>K104-'Div002 history'!N104</f>
        <v>0</v>
      </c>
      <c r="L105" s="226">
        <f>L104-SUM(L78:L103)</f>
        <v>0</v>
      </c>
      <c r="M105" s="226">
        <f t="shared" ref="M105:AF105" si="89">M104-SUM(M78:M103)</f>
        <v>0</v>
      </c>
      <c r="N105" s="226">
        <f t="shared" si="89"/>
        <v>0</v>
      </c>
      <c r="O105" s="226">
        <f t="shared" si="89"/>
        <v>0</v>
      </c>
      <c r="P105" s="226">
        <f t="shared" si="89"/>
        <v>0</v>
      </c>
      <c r="Q105" s="226">
        <f t="shared" si="89"/>
        <v>0</v>
      </c>
      <c r="R105" s="226">
        <f t="shared" si="89"/>
        <v>0</v>
      </c>
      <c r="S105" s="226">
        <f t="shared" si="89"/>
        <v>0</v>
      </c>
      <c r="T105" s="226">
        <f t="shared" si="89"/>
        <v>0</v>
      </c>
      <c r="U105" s="226">
        <f t="shared" si="89"/>
        <v>0</v>
      </c>
      <c r="V105" s="226">
        <f t="shared" si="89"/>
        <v>0</v>
      </c>
      <c r="W105" s="226">
        <f t="shared" si="89"/>
        <v>0</v>
      </c>
      <c r="X105" s="226">
        <f t="shared" si="89"/>
        <v>0</v>
      </c>
      <c r="Y105" s="226">
        <f t="shared" si="89"/>
        <v>0</v>
      </c>
      <c r="Z105" s="226">
        <f t="shared" si="89"/>
        <v>0</v>
      </c>
      <c r="AA105" s="226">
        <f t="shared" si="89"/>
        <v>0</v>
      </c>
      <c r="AB105" s="226">
        <f t="shared" si="89"/>
        <v>0</v>
      </c>
      <c r="AC105" s="226">
        <f t="shared" si="89"/>
        <v>0</v>
      </c>
      <c r="AD105" s="226">
        <f t="shared" si="89"/>
        <v>0</v>
      </c>
      <c r="AE105" s="226">
        <f t="shared" si="89"/>
        <v>0</v>
      </c>
      <c r="AF105" s="226">
        <f t="shared" si="89"/>
        <v>0</v>
      </c>
    </row>
    <row r="106" spans="1:38">
      <c r="A106" s="15" t="s">
        <v>52</v>
      </c>
      <c r="B106" s="169" t="str">
        <f t="shared" si="88"/>
        <v>9240-04069</v>
      </c>
      <c r="C106" s="170" t="str">
        <f t="shared" ref="C106" si="90">LEFT(B106,4)</f>
        <v>9240</v>
      </c>
      <c r="D106" s="171">
        <f>SUM($F106:K106)</f>
        <v>66130.039999999994</v>
      </c>
      <c r="E106" s="78">
        <f>D106/$D$112</f>
        <v>2.0991447481596448E-3</v>
      </c>
      <c r="F106" s="79">
        <f>+'Div002 history'!I106</f>
        <v>10483.68</v>
      </c>
      <c r="G106" s="79">
        <f>+'Div002 history'!J106</f>
        <v>10483.68</v>
      </c>
      <c r="H106" s="79">
        <f>+'Div002 history'!K106</f>
        <v>11290.67</v>
      </c>
      <c r="I106" s="79">
        <f>+'Div002 history'!L106</f>
        <v>11290.67</v>
      </c>
      <c r="J106" s="79">
        <f>+'Div002 history'!M106</f>
        <v>11290.67</v>
      </c>
      <c r="K106" s="79">
        <f>+'Div002 history'!N106</f>
        <v>11290.67</v>
      </c>
      <c r="L106" s="171">
        <f>$E106*L$112</f>
        <v>8920.6369233910118</v>
      </c>
      <c r="M106" s="171">
        <f t="shared" ref="M106:O111" si="91">$E106*M$112</f>
        <v>8963.0627378960671</v>
      </c>
      <c r="N106" s="171">
        <f t="shared" si="91"/>
        <v>8920.6369233910118</v>
      </c>
      <c r="O106" s="186">
        <f>$E106*O$112</f>
        <v>11190.481094468694</v>
      </c>
      <c r="P106" s="186">
        <f t="shared" ref="P106:AA111" si="92">$E106*P$112</f>
        <v>11251.496367394653</v>
      </c>
      <c r="Q106" s="186">
        <f t="shared" si="92"/>
        <v>11251.496367394653</v>
      </c>
      <c r="R106" s="186">
        <f t="shared" si="92"/>
        <v>11251.496367394653</v>
      </c>
      <c r="S106" s="186">
        <f t="shared" si="92"/>
        <v>11251.496367394653</v>
      </c>
      <c r="T106" s="186">
        <f t="shared" si="92"/>
        <v>11253.604218105627</v>
      </c>
      <c r="U106" s="186">
        <f t="shared" si="92"/>
        <v>11253.806089010424</v>
      </c>
      <c r="V106" s="186">
        <f t="shared" si="92"/>
        <v>11253.806089010424</v>
      </c>
      <c r="W106" s="186">
        <f t="shared" si="92"/>
        <v>11253.806089010424</v>
      </c>
      <c r="X106" s="186">
        <f t="shared" si="92"/>
        <v>11270.974775244711</v>
      </c>
      <c r="Y106" s="186">
        <f t="shared" si="92"/>
        <v>11313.400589749765</v>
      </c>
      <c r="Z106" s="186">
        <f t="shared" si="92"/>
        <v>11270.974775244711</v>
      </c>
      <c r="AA106" s="171">
        <f>$E106*AA$112</f>
        <v>11190.481094468694</v>
      </c>
      <c r="AB106" s="171">
        <f t="shared" ref="AB106:AF111" si="93">$E106*AB$112</f>
        <v>11251.496367394653</v>
      </c>
      <c r="AC106" s="171">
        <f t="shared" si="93"/>
        <v>11251.496367394653</v>
      </c>
      <c r="AD106" s="171">
        <f t="shared" si="93"/>
        <v>11251.496367394653</v>
      </c>
      <c r="AE106" s="171">
        <f t="shared" si="93"/>
        <v>11251.496367394653</v>
      </c>
      <c r="AF106" s="171">
        <f t="shared" si="93"/>
        <v>11253.604218105627</v>
      </c>
    </row>
    <row r="107" spans="1:38">
      <c r="A107" s="15" t="s">
        <v>53</v>
      </c>
      <c r="B107" s="169" t="str">
        <f t="shared" ref="B107:B111" si="94">RIGHT(A107,10)</f>
        <v>9250-04070</v>
      </c>
      <c r="C107" s="170" t="str">
        <f t="shared" ref="C107:C111" si="95">LEFT(B107,4)</f>
        <v>9250</v>
      </c>
      <c r="D107" s="171">
        <f>SUM($F107:K107)</f>
        <v>65455.750000000007</v>
      </c>
      <c r="E107" s="78">
        <f t="shared" ref="E107:E111" si="96">D107/$D$112</f>
        <v>2.0777409759520893E-3</v>
      </c>
      <c r="F107" s="79">
        <f>+'Div002 history'!I107</f>
        <v>10839.42</v>
      </c>
      <c r="G107" s="79">
        <f>+'Div002 history'!J107</f>
        <v>10839.42</v>
      </c>
      <c r="H107" s="79">
        <f>+'Div002 history'!K107</f>
        <v>10839.42</v>
      </c>
      <c r="I107" s="79">
        <f>+'Div002 history'!L107</f>
        <v>10979.25</v>
      </c>
      <c r="J107" s="79">
        <f>+'Div002 history'!M107</f>
        <v>10979.12</v>
      </c>
      <c r="K107" s="79">
        <f>+'Div002 history'!N107</f>
        <v>10979.12</v>
      </c>
      <c r="L107" s="171">
        <f t="shared" ref="L107:L111" si="97">$E107*L$112</f>
        <v>8829.678317119593</v>
      </c>
      <c r="M107" s="171">
        <f t="shared" si="91"/>
        <v>8871.6715399845616</v>
      </c>
      <c r="N107" s="171">
        <f t="shared" si="91"/>
        <v>8829.678317119593</v>
      </c>
      <c r="O107" s="186">
        <f t="shared" si="91"/>
        <v>11076.378192108599</v>
      </c>
      <c r="P107" s="186">
        <f t="shared" si="92"/>
        <v>11136.771327373956</v>
      </c>
      <c r="Q107" s="186">
        <f t="shared" si="92"/>
        <v>11136.771327373956</v>
      </c>
      <c r="R107" s="186">
        <f t="shared" si="92"/>
        <v>11136.771327373956</v>
      </c>
      <c r="S107" s="186">
        <f t="shared" si="92"/>
        <v>11136.771327373956</v>
      </c>
      <c r="T107" s="186">
        <f t="shared" si="92"/>
        <v>11138.857685543026</v>
      </c>
      <c r="U107" s="186">
        <f t="shared" si="92"/>
        <v>11139.05749808626</v>
      </c>
      <c r="V107" s="186">
        <f t="shared" si="92"/>
        <v>11139.05749808626</v>
      </c>
      <c r="W107" s="186">
        <f t="shared" si="92"/>
        <v>11139.05749808626</v>
      </c>
      <c r="X107" s="186">
        <f t="shared" si="92"/>
        <v>11156.051125097221</v>
      </c>
      <c r="Y107" s="186">
        <f t="shared" si="92"/>
        <v>11198.044347962188</v>
      </c>
      <c r="Z107" s="186">
        <f t="shared" si="92"/>
        <v>11156.051125097221</v>
      </c>
      <c r="AA107" s="171">
        <f t="shared" si="92"/>
        <v>11076.378192108599</v>
      </c>
      <c r="AB107" s="171">
        <f t="shared" si="93"/>
        <v>11136.771327373956</v>
      </c>
      <c r="AC107" s="171">
        <f t="shared" si="93"/>
        <v>11136.771327373956</v>
      </c>
      <c r="AD107" s="171">
        <f t="shared" si="93"/>
        <v>11136.771327373956</v>
      </c>
      <c r="AE107" s="171">
        <f t="shared" si="93"/>
        <v>11136.771327373956</v>
      </c>
      <c r="AF107" s="171">
        <f t="shared" si="93"/>
        <v>11138.857685543026</v>
      </c>
      <c r="AH107" s="178"/>
      <c r="AI107" s="178"/>
      <c r="AK107" s="178"/>
      <c r="AL107" s="178"/>
    </row>
    <row r="108" spans="1:38">
      <c r="A108" s="15" t="s">
        <v>466</v>
      </c>
      <c r="B108" s="169" t="str">
        <f t="shared" si="94"/>
        <v>9250-07115</v>
      </c>
      <c r="C108" s="170" t="str">
        <f t="shared" si="95"/>
        <v>9250</v>
      </c>
      <c r="D108" s="171">
        <f>SUM($F108:K108)</f>
        <v>4500000</v>
      </c>
      <c r="E108" s="78">
        <f t="shared" si="96"/>
        <v>0.14284206340595593</v>
      </c>
      <c r="F108" s="79">
        <f>+'Div002 history'!I108</f>
        <v>0</v>
      </c>
      <c r="G108" s="79">
        <f>+'Div002 history'!J108</f>
        <v>4000000</v>
      </c>
      <c r="H108" s="79">
        <f>+'Div002 history'!K108</f>
        <v>0</v>
      </c>
      <c r="I108" s="79">
        <f>+'Div002 history'!L108</f>
        <v>0</v>
      </c>
      <c r="J108" s="79">
        <f>+'Div002 history'!M108</f>
        <v>0</v>
      </c>
      <c r="K108" s="79">
        <f>+'Div002 history'!N108</f>
        <v>500000</v>
      </c>
      <c r="L108" s="171">
        <f t="shared" si="97"/>
        <v>607029.21327825531</v>
      </c>
      <c r="M108" s="171">
        <f t="shared" si="91"/>
        <v>609916.19422175304</v>
      </c>
      <c r="N108" s="171">
        <f t="shared" si="91"/>
        <v>607029.21327825531</v>
      </c>
      <c r="O108" s="186">
        <f t="shared" si="91"/>
        <v>761486.98723165935</v>
      </c>
      <c r="P108" s="186">
        <f t="shared" si="92"/>
        <v>765638.93887370918</v>
      </c>
      <c r="Q108" s="186">
        <f t="shared" si="92"/>
        <v>765638.93887370918</v>
      </c>
      <c r="R108" s="186">
        <f t="shared" si="92"/>
        <v>765638.93887370918</v>
      </c>
      <c r="S108" s="186">
        <f t="shared" si="92"/>
        <v>765638.93887370918</v>
      </c>
      <c r="T108" s="186">
        <f t="shared" si="92"/>
        <v>765782.37335823977</v>
      </c>
      <c r="U108" s="186">
        <f t="shared" si="92"/>
        <v>765796.11021779082</v>
      </c>
      <c r="V108" s="186">
        <f t="shared" si="92"/>
        <v>765796.11021779082</v>
      </c>
      <c r="W108" s="186">
        <f t="shared" si="92"/>
        <v>765796.11021779082</v>
      </c>
      <c r="X108" s="186">
        <f t="shared" si="92"/>
        <v>766964.4005750065</v>
      </c>
      <c r="Y108" s="186">
        <f t="shared" si="92"/>
        <v>769851.38151850423</v>
      </c>
      <c r="Z108" s="186">
        <f t="shared" si="92"/>
        <v>766964.4005750065</v>
      </c>
      <c r="AA108" s="171">
        <f t="shared" si="92"/>
        <v>761486.98723165935</v>
      </c>
      <c r="AB108" s="171">
        <f t="shared" si="93"/>
        <v>765638.93887370918</v>
      </c>
      <c r="AC108" s="171">
        <f t="shared" si="93"/>
        <v>765638.93887370918</v>
      </c>
      <c r="AD108" s="171">
        <f t="shared" si="93"/>
        <v>765638.93887370918</v>
      </c>
      <c r="AE108" s="171">
        <f t="shared" si="93"/>
        <v>765638.93887370918</v>
      </c>
      <c r="AF108" s="171">
        <f t="shared" si="93"/>
        <v>765782.37335823977</v>
      </c>
    </row>
    <row r="109" spans="1:38">
      <c r="A109" s="15" t="s">
        <v>467</v>
      </c>
      <c r="B109" s="169" t="str">
        <f t="shared" si="94"/>
        <v>9250-07119</v>
      </c>
      <c r="C109" s="170" t="str">
        <f t="shared" si="95"/>
        <v>9250</v>
      </c>
      <c r="D109" s="171">
        <f>SUM($F109:K109)</f>
        <v>1386309.3</v>
      </c>
      <c r="E109" s="78">
        <f t="shared" si="96"/>
        <v>4.4005173540192531E-2</v>
      </c>
      <c r="F109" s="79">
        <f>+'Div002 history'!I109</f>
        <v>231051.55</v>
      </c>
      <c r="G109" s="79">
        <f>+'Div002 history'!J109</f>
        <v>231051.55</v>
      </c>
      <c r="H109" s="79">
        <f>+'Div002 history'!K109</f>
        <v>231051.55</v>
      </c>
      <c r="I109" s="79">
        <f>+'Div002 history'!L109</f>
        <v>231051.55</v>
      </c>
      <c r="J109" s="79">
        <f>+'Div002 history'!M109</f>
        <v>231051.55</v>
      </c>
      <c r="K109" s="79">
        <f>+'Div002 history'!N109</f>
        <v>231051.55</v>
      </c>
      <c r="L109" s="171">
        <f t="shared" si="97"/>
        <v>187006.72083096197</v>
      </c>
      <c r="M109" s="171">
        <f t="shared" si="91"/>
        <v>187896.10939338279</v>
      </c>
      <c r="N109" s="171">
        <f t="shared" si="91"/>
        <v>187006.72083096197</v>
      </c>
      <c r="O109" s="186">
        <f t="shared" si="91"/>
        <v>234590.33160627348</v>
      </c>
      <c r="P109" s="186">
        <f t="shared" si="92"/>
        <v>235869.41808950104</v>
      </c>
      <c r="Q109" s="186">
        <f t="shared" si="92"/>
        <v>235869.41808950104</v>
      </c>
      <c r="R109" s="186">
        <f t="shared" si="92"/>
        <v>235869.41808950104</v>
      </c>
      <c r="S109" s="186">
        <f t="shared" si="92"/>
        <v>235869.41808950104</v>
      </c>
      <c r="T109" s="186">
        <f t="shared" si="92"/>
        <v>235913.60576946667</v>
      </c>
      <c r="U109" s="186">
        <f t="shared" si="92"/>
        <v>235917.83766638854</v>
      </c>
      <c r="V109" s="186">
        <f t="shared" si="92"/>
        <v>235917.83766638854</v>
      </c>
      <c r="W109" s="186">
        <f t="shared" si="92"/>
        <v>235917.83766638854</v>
      </c>
      <c r="X109" s="186">
        <f t="shared" si="92"/>
        <v>236277.75139690153</v>
      </c>
      <c r="Y109" s="186">
        <f t="shared" si="92"/>
        <v>237167.13995932235</v>
      </c>
      <c r="Z109" s="186">
        <f t="shared" si="92"/>
        <v>236277.75139690153</v>
      </c>
      <c r="AA109" s="171">
        <f t="shared" si="92"/>
        <v>234590.33160627348</v>
      </c>
      <c r="AB109" s="171">
        <f t="shared" si="93"/>
        <v>235869.41808950104</v>
      </c>
      <c r="AC109" s="171">
        <f t="shared" si="93"/>
        <v>235869.41808950104</v>
      </c>
      <c r="AD109" s="171">
        <f t="shared" si="93"/>
        <v>235869.41808950104</v>
      </c>
      <c r="AE109" s="171">
        <f t="shared" si="93"/>
        <v>235869.41808950104</v>
      </c>
      <c r="AF109" s="171">
        <f t="shared" si="93"/>
        <v>235913.60576946667</v>
      </c>
    </row>
    <row r="110" spans="1:38">
      <c r="A110" s="15" t="s">
        <v>468</v>
      </c>
      <c r="B110" s="169" t="str">
        <f t="shared" si="94"/>
        <v>9210-07120</v>
      </c>
      <c r="C110" s="170" t="str">
        <f t="shared" si="95"/>
        <v>9210</v>
      </c>
      <c r="D110" s="171">
        <f>SUM($F110:K110)</f>
        <v>51.38</v>
      </c>
      <c r="E110" s="78">
        <f t="shared" si="96"/>
        <v>1.6309389372884482E-6</v>
      </c>
      <c r="F110" s="79">
        <f>+'Div002 history'!I110</f>
        <v>0</v>
      </c>
      <c r="G110" s="79">
        <f>+'Div002 history'!J110</f>
        <v>51.38</v>
      </c>
      <c r="H110" s="79">
        <f>+'Div002 history'!K110</f>
        <v>0</v>
      </c>
      <c r="I110" s="79">
        <f>+'Div002 history'!L110</f>
        <v>0</v>
      </c>
      <c r="J110" s="79">
        <f>+'Div002 history'!M110</f>
        <v>0</v>
      </c>
      <c r="K110" s="79">
        <f>+'Div002 history'!N110</f>
        <v>0</v>
      </c>
      <c r="L110" s="171">
        <f t="shared" si="97"/>
        <v>6.9309246618303915</v>
      </c>
      <c r="M110" s="171">
        <f t="shared" si="91"/>
        <v>6.9638875686919288</v>
      </c>
      <c r="N110" s="171">
        <f t="shared" si="91"/>
        <v>6.9309246618303915</v>
      </c>
      <c r="O110" s="186">
        <f t="shared" si="91"/>
        <v>8.694489200880593</v>
      </c>
      <c r="P110" s="186">
        <f t="shared" si="92"/>
        <v>8.7418952620735961</v>
      </c>
      <c r="Q110" s="186">
        <f t="shared" si="92"/>
        <v>8.7418952620735961</v>
      </c>
      <c r="R110" s="186">
        <f t="shared" si="92"/>
        <v>8.7418952620735961</v>
      </c>
      <c r="S110" s="186">
        <f t="shared" si="92"/>
        <v>8.7418952620735961</v>
      </c>
      <c r="T110" s="186">
        <f t="shared" si="92"/>
        <v>8.7435329651436362</v>
      </c>
      <c r="U110" s="186">
        <f t="shared" si="92"/>
        <v>8.7436898095533557</v>
      </c>
      <c r="V110" s="186">
        <f t="shared" si="92"/>
        <v>8.7436898095533557</v>
      </c>
      <c r="W110" s="186">
        <f t="shared" si="92"/>
        <v>8.7436898095533557</v>
      </c>
      <c r="X110" s="186">
        <f t="shared" si="92"/>
        <v>8.7570290892319651</v>
      </c>
      <c r="Y110" s="186">
        <f t="shared" si="92"/>
        <v>8.7899919960935016</v>
      </c>
      <c r="Z110" s="186">
        <f t="shared" si="92"/>
        <v>8.7570290892319651</v>
      </c>
      <c r="AA110" s="171">
        <f t="shared" si="92"/>
        <v>8.694489200880593</v>
      </c>
      <c r="AB110" s="171">
        <f t="shared" si="93"/>
        <v>8.7418952620735961</v>
      </c>
      <c r="AC110" s="171">
        <f t="shared" si="93"/>
        <v>8.7418952620735961</v>
      </c>
      <c r="AD110" s="171">
        <f t="shared" si="93"/>
        <v>8.7418952620735961</v>
      </c>
      <c r="AE110" s="171">
        <f t="shared" si="93"/>
        <v>8.7418952620735961</v>
      </c>
      <c r="AF110" s="171">
        <f t="shared" si="93"/>
        <v>8.7435329651436362</v>
      </c>
    </row>
    <row r="111" spans="1:38">
      <c r="A111" s="15" t="s">
        <v>469</v>
      </c>
      <c r="B111" s="169" t="str">
        <f t="shared" si="94"/>
        <v>9250-07121</v>
      </c>
      <c r="C111" s="170" t="str">
        <f t="shared" si="95"/>
        <v>9250</v>
      </c>
      <c r="D111" s="183">
        <f>SUM($F111:K111)</f>
        <v>25485378.899999999</v>
      </c>
      <c r="E111" s="206">
        <f t="shared" si="96"/>
        <v>0.80897424639080251</v>
      </c>
      <c r="F111" s="81">
        <f>+'Div002 history'!I111</f>
        <v>4247563.1500000004</v>
      </c>
      <c r="G111" s="81">
        <f>+'Div002 history'!J111</f>
        <v>4247563.1500000004</v>
      </c>
      <c r="H111" s="81">
        <f>+'Div002 history'!K111</f>
        <v>4247563.1500000004</v>
      </c>
      <c r="I111" s="81">
        <f>+'Div002 history'!L111</f>
        <v>4247563.1500000004</v>
      </c>
      <c r="J111" s="81">
        <f>+'Div002 history'!M111</f>
        <v>4247563.1500000004</v>
      </c>
      <c r="K111" s="81">
        <f>+'Div002 history'!N111</f>
        <v>4247563.1500000004</v>
      </c>
      <c r="L111" s="183">
        <f t="shared" si="97"/>
        <v>3437859.8897256106</v>
      </c>
      <c r="M111" s="183">
        <f t="shared" si="91"/>
        <v>3454210.0682194149</v>
      </c>
      <c r="N111" s="183">
        <f t="shared" si="91"/>
        <v>3437859.8897256106</v>
      </c>
      <c r="O111" s="260">
        <f t="shared" si="91"/>
        <v>4312618.7548929555</v>
      </c>
      <c r="P111" s="260">
        <f t="shared" si="92"/>
        <v>4336132.9906200925</v>
      </c>
      <c r="Q111" s="260">
        <f t="shared" si="92"/>
        <v>4336132.9906200925</v>
      </c>
      <c r="R111" s="260">
        <f t="shared" si="92"/>
        <v>4336132.9906200925</v>
      </c>
      <c r="S111" s="260">
        <f t="shared" si="92"/>
        <v>4336132.9906200925</v>
      </c>
      <c r="T111" s="260">
        <f t="shared" si="92"/>
        <v>4336945.3199946675</v>
      </c>
      <c r="U111" s="260">
        <f t="shared" si="92"/>
        <v>4337023.117565902</v>
      </c>
      <c r="V111" s="260">
        <f t="shared" si="92"/>
        <v>4337023.117565902</v>
      </c>
      <c r="W111" s="260">
        <f t="shared" si="92"/>
        <v>4337023.117565902</v>
      </c>
      <c r="X111" s="260">
        <f t="shared" si="92"/>
        <v>4343639.6336589819</v>
      </c>
      <c r="Y111" s="260">
        <f t="shared" si="92"/>
        <v>4359989.8121527862</v>
      </c>
      <c r="Z111" s="260">
        <f t="shared" si="92"/>
        <v>4343639.6336589819</v>
      </c>
      <c r="AA111" s="183">
        <f t="shared" si="92"/>
        <v>4312618.7548929555</v>
      </c>
      <c r="AB111" s="183">
        <f t="shared" si="93"/>
        <v>4336132.9906200925</v>
      </c>
      <c r="AC111" s="183">
        <f t="shared" si="93"/>
        <v>4336132.9906200925</v>
      </c>
      <c r="AD111" s="183">
        <f t="shared" si="93"/>
        <v>4336132.9906200925</v>
      </c>
      <c r="AE111" s="183">
        <f t="shared" si="93"/>
        <v>4336132.9906200925</v>
      </c>
      <c r="AF111" s="183">
        <f t="shared" si="93"/>
        <v>4336945.3199946675</v>
      </c>
    </row>
    <row r="112" spans="1:38">
      <c r="A112" s="1" t="s">
        <v>324</v>
      </c>
      <c r="B112" s="169"/>
      <c r="C112" s="170"/>
      <c r="D112" s="233">
        <f>SUM(D106:D111)</f>
        <v>31503325.369999997</v>
      </c>
      <c r="E112" s="234">
        <f>SUM(E106:E111)</f>
        <v>1</v>
      </c>
      <c r="F112" s="71">
        <f t="shared" ref="F112:K112" si="98">SUM(F106:F111)</f>
        <v>4499937.8000000007</v>
      </c>
      <c r="G112" s="71">
        <f t="shared" si="98"/>
        <v>8499989.1799999997</v>
      </c>
      <c r="H112" s="71">
        <f t="shared" si="98"/>
        <v>4500744.79</v>
      </c>
      <c r="I112" s="71">
        <f t="shared" si="98"/>
        <v>4500884.62</v>
      </c>
      <c r="J112" s="71">
        <f t="shared" si="98"/>
        <v>4500884.49</v>
      </c>
      <c r="K112" s="71">
        <f t="shared" si="98"/>
        <v>5000884.49</v>
      </c>
      <c r="L112" s="72">
        <f>'FY24 Budget'!AK57</f>
        <v>4249653.07</v>
      </c>
      <c r="M112" s="72">
        <f>'FY24 Budget'!AL57</f>
        <v>4269864.07</v>
      </c>
      <c r="N112" s="72">
        <f>'FY24 Budget'!AM57</f>
        <v>4249653.07</v>
      </c>
      <c r="O112" s="72">
        <f>+'FY25 Budget'!AB135</f>
        <v>5330971.6275066668</v>
      </c>
      <c r="P112" s="72">
        <f>+'FY25 Budget'!AC135</f>
        <v>5360038.3571733339</v>
      </c>
      <c r="Q112" s="72">
        <f>+'FY25 Budget'!AD135</f>
        <v>5360038.3571733339</v>
      </c>
      <c r="R112" s="72">
        <f>+'FY25 Budget'!AE135</f>
        <v>5360038.3571733339</v>
      </c>
      <c r="S112" s="72">
        <f>+'FY25 Budget'!AF135</f>
        <v>5360038.3571733339</v>
      </c>
      <c r="T112" s="72">
        <f>+'FY25 Budget'!AG135</f>
        <v>5361042.5045589879</v>
      </c>
      <c r="U112" s="72">
        <f>+'FY25 Budget'!AH135</f>
        <v>5361138.6727269879</v>
      </c>
      <c r="V112" s="72">
        <f>+'FY25 Budget'!AI135</f>
        <v>5361138.6727269879</v>
      </c>
      <c r="W112" s="72">
        <f>+'FY25 Budget'!AJ135</f>
        <v>5361138.6727269879</v>
      </c>
      <c r="X112" s="72">
        <f>+'FY25 Budget'!AK135</f>
        <v>5369317.5685603209</v>
      </c>
      <c r="Y112" s="72">
        <f>+'FY25 Budget'!AL135</f>
        <v>5389528.5685603209</v>
      </c>
      <c r="Z112" s="72">
        <f>+'FY25 Budget'!AM135</f>
        <v>5369317.5685603209</v>
      </c>
      <c r="AA112" s="347">
        <f>O112</f>
        <v>5330971.6275066668</v>
      </c>
      <c r="AB112" s="347">
        <f t="shared" ref="AB112:AF112" si="99">P112</f>
        <v>5360038.3571733339</v>
      </c>
      <c r="AC112" s="347">
        <f t="shared" si="99"/>
        <v>5360038.3571733339</v>
      </c>
      <c r="AD112" s="347">
        <f t="shared" si="99"/>
        <v>5360038.3571733339</v>
      </c>
      <c r="AE112" s="347">
        <f t="shared" si="99"/>
        <v>5360038.3571733339</v>
      </c>
      <c r="AF112" s="347">
        <f t="shared" si="99"/>
        <v>5361042.5045589879</v>
      </c>
      <c r="AH112" s="178">
        <f>SUM(F112:Q112)</f>
        <v>60323543.921853334</v>
      </c>
      <c r="AI112" s="178">
        <f>SUM(U112:AF112)</f>
        <v>64343747.284620903</v>
      </c>
      <c r="AK112" s="178">
        <f>AH112*$AK$7</f>
        <v>2905475.8915195139</v>
      </c>
      <c r="AL112" s="178">
        <f>AI112*$AL$7</f>
        <v>2935529.6883048187</v>
      </c>
    </row>
    <row r="113" spans="1:32">
      <c r="A113" s="1"/>
      <c r="B113" s="224" t="str">
        <f t="shared" ref="B113:B114" si="100">RIGHT(A113,10)</f>
        <v/>
      </c>
      <c r="C113" s="225" t="s">
        <v>1599</v>
      </c>
      <c r="D113" s="226">
        <f>D112-SUM(F112:K112)</f>
        <v>0</v>
      </c>
      <c r="E113" s="227"/>
      <c r="F113" s="226">
        <f>F112-'Div002 history'!I112</f>
        <v>0</v>
      </c>
      <c r="G113" s="226">
        <f>G112-'Div002 history'!J112</f>
        <v>0</v>
      </c>
      <c r="H113" s="226">
        <f>H112-'Div002 history'!K112</f>
        <v>0</v>
      </c>
      <c r="I113" s="226">
        <f>I112-'Div002 history'!L112</f>
        <v>0</v>
      </c>
      <c r="J113" s="226">
        <f>J112-'Div002 history'!M112</f>
        <v>0</v>
      </c>
      <c r="K113" s="226">
        <f>K112-'Div002 history'!N112</f>
        <v>0</v>
      </c>
      <c r="L113" s="226">
        <f>L112-SUM(L106:L111)</f>
        <v>0</v>
      </c>
      <c r="M113" s="226">
        <f t="shared" ref="M113:AF113" si="101">M112-SUM(M106:M111)</f>
        <v>0</v>
      </c>
      <c r="N113" s="226">
        <f t="shared" si="101"/>
        <v>0</v>
      </c>
      <c r="O113" s="226">
        <f t="shared" si="101"/>
        <v>0</v>
      </c>
      <c r="P113" s="226">
        <f t="shared" si="101"/>
        <v>0</v>
      </c>
      <c r="Q113" s="226">
        <f t="shared" si="101"/>
        <v>0</v>
      </c>
      <c r="R113" s="226">
        <f t="shared" si="101"/>
        <v>0</v>
      </c>
      <c r="S113" s="226">
        <f t="shared" si="101"/>
        <v>0</v>
      </c>
      <c r="T113" s="226">
        <f t="shared" si="101"/>
        <v>0</v>
      </c>
      <c r="U113" s="226">
        <f t="shared" si="101"/>
        <v>0</v>
      </c>
      <c r="V113" s="226">
        <f t="shared" si="101"/>
        <v>0</v>
      </c>
      <c r="W113" s="226">
        <f t="shared" si="101"/>
        <v>0</v>
      </c>
      <c r="X113" s="226">
        <f t="shared" si="101"/>
        <v>0</v>
      </c>
      <c r="Y113" s="226">
        <f t="shared" si="101"/>
        <v>0</v>
      </c>
      <c r="Z113" s="226">
        <f t="shared" si="101"/>
        <v>0</v>
      </c>
      <c r="AA113" s="226">
        <f t="shared" si="101"/>
        <v>0</v>
      </c>
      <c r="AB113" s="226">
        <f t="shared" si="101"/>
        <v>0</v>
      </c>
      <c r="AC113" s="226">
        <f t="shared" si="101"/>
        <v>0</v>
      </c>
      <c r="AD113" s="226">
        <f t="shared" si="101"/>
        <v>0</v>
      </c>
      <c r="AE113" s="226">
        <f t="shared" si="101"/>
        <v>0</v>
      </c>
      <c r="AF113" s="226">
        <f t="shared" si="101"/>
        <v>0</v>
      </c>
    </row>
    <row r="114" spans="1:32">
      <c r="A114" s="15" t="s">
        <v>1071</v>
      </c>
      <c r="B114" s="169" t="str">
        <f t="shared" si="100"/>
        <v>8810-04308</v>
      </c>
      <c r="C114" s="170" t="str">
        <f t="shared" ref="C114" si="102">LEFT(B114,4)</f>
        <v>8810</v>
      </c>
      <c r="D114" s="171">
        <f>SUM($F114:K114)</f>
        <v>0</v>
      </c>
      <c r="E114" s="78">
        <f>D114/$D$130</f>
        <v>0</v>
      </c>
      <c r="F114" s="79">
        <f>+'Div002 history'!I114</f>
        <v>0</v>
      </c>
      <c r="G114" s="79">
        <f>+'Div002 history'!J114</f>
        <v>0</v>
      </c>
      <c r="H114" s="79">
        <f>+'Div002 history'!K114</f>
        <v>0</v>
      </c>
      <c r="I114" s="79">
        <f>+'Div002 history'!L114</f>
        <v>0</v>
      </c>
      <c r="J114" s="79">
        <f>+'Div002 history'!M114</f>
        <v>0</v>
      </c>
      <c r="K114" s="79">
        <f>+'Div002 history'!N114</f>
        <v>0</v>
      </c>
      <c r="L114" s="171">
        <f>$E114*L$130</f>
        <v>0</v>
      </c>
      <c r="M114" s="171">
        <f t="shared" ref="M114:AA129" si="103">$E114*M$130</f>
        <v>0</v>
      </c>
      <c r="N114" s="171">
        <f t="shared" si="103"/>
        <v>0</v>
      </c>
      <c r="O114" s="186">
        <f t="shared" si="103"/>
        <v>0</v>
      </c>
      <c r="P114" s="186">
        <f t="shared" si="103"/>
        <v>0</v>
      </c>
      <c r="Q114" s="186">
        <f t="shared" si="103"/>
        <v>0</v>
      </c>
      <c r="R114" s="186">
        <f t="shared" si="103"/>
        <v>0</v>
      </c>
      <c r="S114" s="186">
        <f t="shared" si="103"/>
        <v>0</v>
      </c>
      <c r="T114" s="186">
        <f t="shared" si="103"/>
        <v>0</v>
      </c>
      <c r="U114" s="186">
        <f t="shared" si="103"/>
        <v>0</v>
      </c>
      <c r="V114" s="186">
        <f t="shared" si="103"/>
        <v>0</v>
      </c>
      <c r="W114" s="186">
        <f t="shared" si="103"/>
        <v>0</v>
      </c>
      <c r="X114" s="186">
        <f t="shared" si="103"/>
        <v>0</v>
      </c>
      <c r="Y114" s="186">
        <f t="shared" si="103"/>
        <v>0</v>
      </c>
      <c r="Z114" s="186">
        <f t="shared" si="103"/>
        <v>0</v>
      </c>
      <c r="AA114" s="171">
        <f t="shared" si="103"/>
        <v>0</v>
      </c>
      <c r="AB114" s="171">
        <f t="shared" ref="AB114:AF129" si="104">$E114*AB$130</f>
        <v>0</v>
      </c>
      <c r="AC114" s="171">
        <f t="shared" si="104"/>
        <v>0</v>
      </c>
      <c r="AD114" s="171">
        <f t="shared" si="104"/>
        <v>0</v>
      </c>
      <c r="AE114" s="171">
        <f t="shared" si="104"/>
        <v>0</v>
      </c>
      <c r="AF114" s="171">
        <f t="shared" si="104"/>
        <v>0</v>
      </c>
    </row>
    <row r="115" spans="1:32">
      <c r="A115" s="15" t="s">
        <v>408</v>
      </c>
      <c r="B115" s="169" t="str">
        <f t="shared" ref="B115:B129" si="105">RIGHT(A115,10)</f>
        <v>8810-04561</v>
      </c>
      <c r="C115" s="170" t="str">
        <f t="shared" ref="C115:C129" si="106">LEFT(B115,4)</f>
        <v>8810</v>
      </c>
      <c r="D115" s="171">
        <f>SUM($F115:K115)</f>
        <v>56588.02</v>
      </c>
      <c r="E115" s="78">
        <f t="shared" ref="E115:E129" si="107">D115/$D$130</f>
        <v>1.5700003502452362E-2</v>
      </c>
      <c r="F115" s="79">
        <f>+'Div002 history'!I115</f>
        <v>-2444.77</v>
      </c>
      <c r="G115" s="79">
        <f>+'Div002 history'!J115</f>
        <v>-2735.27</v>
      </c>
      <c r="H115" s="79">
        <f>+'Div002 history'!K115</f>
        <v>-2444.77</v>
      </c>
      <c r="I115" s="79">
        <f>+'Div002 history'!L115</f>
        <v>-713.48</v>
      </c>
      <c r="J115" s="79">
        <f>+'Div002 history'!M115</f>
        <v>64635.81</v>
      </c>
      <c r="K115" s="79">
        <f>+'Div002 history'!N115</f>
        <v>290.5</v>
      </c>
      <c r="L115" s="171">
        <f t="shared" ref="L115:L129" si="108">$E115*L$130</f>
        <v>8673.6239349648313</v>
      </c>
      <c r="M115" s="171">
        <f t="shared" si="103"/>
        <v>8673.5925349578265</v>
      </c>
      <c r="N115" s="171">
        <f t="shared" si="103"/>
        <v>9059.4044210270913</v>
      </c>
      <c r="O115" s="186">
        <f t="shared" si="103"/>
        <v>8854.378075288565</v>
      </c>
      <c r="P115" s="186">
        <f t="shared" si="103"/>
        <v>8776.2108978505548</v>
      </c>
      <c r="Q115" s="186">
        <f t="shared" si="103"/>
        <v>8968.6395607787144</v>
      </c>
      <c r="R115" s="186">
        <f t="shared" si="103"/>
        <v>8761.6500866022416</v>
      </c>
      <c r="S115" s="186">
        <f t="shared" si="103"/>
        <v>8761.6368985992995</v>
      </c>
      <c r="T115" s="186">
        <f t="shared" si="103"/>
        <v>8893.4624490077476</v>
      </c>
      <c r="U115" s="186">
        <f t="shared" si="103"/>
        <v>8768.9896812396037</v>
      </c>
      <c r="V115" s="186">
        <f t="shared" si="103"/>
        <v>8753.050252683739</v>
      </c>
      <c r="W115" s="186">
        <f t="shared" si="103"/>
        <v>8895.0693443662221</v>
      </c>
      <c r="X115" s="186">
        <f t="shared" si="103"/>
        <v>8753.050252683739</v>
      </c>
      <c r="Y115" s="186">
        <f t="shared" si="103"/>
        <v>8753.0188526767324</v>
      </c>
      <c r="Z115" s="186">
        <f t="shared" si="103"/>
        <v>8889.5115431263548</v>
      </c>
      <c r="AA115" s="171">
        <f t="shared" si="103"/>
        <v>8854.378075288565</v>
      </c>
      <c r="AB115" s="171">
        <f t="shared" si="104"/>
        <v>8776.2108978505548</v>
      </c>
      <c r="AC115" s="171">
        <f t="shared" si="104"/>
        <v>8968.6395607787144</v>
      </c>
      <c r="AD115" s="171">
        <f t="shared" si="104"/>
        <v>8761.6500866022416</v>
      </c>
      <c r="AE115" s="171">
        <f t="shared" si="104"/>
        <v>8761.6368985992995</v>
      </c>
      <c r="AF115" s="171">
        <f t="shared" si="104"/>
        <v>8893.4624490077476</v>
      </c>
    </row>
    <row r="116" spans="1:32">
      <c r="A116" s="15" t="s">
        <v>364</v>
      </c>
      <c r="B116" s="169" t="str">
        <f t="shared" si="105"/>
        <v>9310-04561</v>
      </c>
      <c r="C116" s="170" t="str">
        <f t="shared" si="106"/>
        <v>9310</v>
      </c>
      <c r="D116" s="171">
        <f>SUM($F116:K116)</f>
        <v>706947.82</v>
      </c>
      <c r="E116" s="78">
        <f t="shared" si="107"/>
        <v>0.19613839201391145</v>
      </c>
      <c r="F116" s="79">
        <f>+'Div002 history'!I116</f>
        <v>93575.49</v>
      </c>
      <c r="G116" s="79">
        <f>+'Div002 history'!J116</f>
        <v>217964.23</v>
      </c>
      <c r="H116" s="79">
        <f>+'Div002 history'!K116</f>
        <v>1133.97</v>
      </c>
      <c r="I116" s="79">
        <f>+'Div002 history'!L116</f>
        <v>183391.87</v>
      </c>
      <c r="J116" s="79">
        <f>+'Div002 history'!M116</f>
        <v>209262.29</v>
      </c>
      <c r="K116" s="79">
        <f>+'Div002 history'!N116</f>
        <v>1619.97</v>
      </c>
      <c r="L116" s="171">
        <f t="shared" si="108"/>
        <v>108358.61605200551</v>
      </c>
      <c r="M116" s="171">
        <f t="shared" si="103"/>
        <v>108358.22377522149</v>
      </c>
      <c r="N116" s="171">
        <f t="shared" si="103"/>
        <v>113178.12862057135</v>
      </c>
      <c r="O116" s="186">
        <f t="shared" si="103"/>
        <v>110616.75735926168</v>
      </c>
      <c r="P116" s="186">
        <f t="shared" si="103"/>
        <v>109640.22353310281</v>
      </c>
      <c r="Q116" s="186">
        <f t="shared" si="103"/>
        <v>112044.21334866053</v>
      </c>
      <c r="R116" s="186">
        <f t="shared" si="103"/>
        <v>109458.31694281344</v>
      </c>
      <c r="S116" s="186">
        <f t="shared" si="103"/>
        <v>109458.15218656416</v>
      </c>
      <c r="T116" s="186">
        <f t="shared" si="103"/>
        <v>111105.03407926073</v>
      </c>
      <c r="U116" s="186">
        <f t="shared" si="103"/>
        <v>109550.00967969603</v>
      </c>
      <c r="V116" s="186">
        <f t="shared" si="103"/>
        <v>109350.8801772039</v>
      </c>
      <c r="W116" s="186">
        <f t="shared" si="103"/>
        <v>111125.10884368335</v>
      </c>
      <c r="X116" s="186">
        <f t="shared" si="103"/>
        <v>109350.8801772039</v>
      </c>
      <c r="Y116" s="186">
        <f t="shared" si="103"/>
        <v>109350.48790041987</v>
      </c>
      <c r="Z116" s="186">
        <f t="shared" si="103"/>
        <v>111055.67585291043</v>
      </c>
      <c r="AA116" s="171">
        <f t="shared" si="103"/>
        <v>110616.75735926168</v>
      </c>
      <c r="AB116" s="171">
        <f t="shared" si="104"/>
        <v>109640.22353310281</v>
      </c>
      <c r="AC116" s="171">
        <f t="shared" si="104"/>
        <v>112044.21334866053</v>
      </c>
      <c r="AD116" s="171">
        <f t="shared" si="104"/>
        <v>109458.31694281344</v>
      </c>
      <c r="AE116" s="171">
        <f t="shared" si="104"/>
        <v>109458.15218656416</v>
      </c>
      <c r="AF116" s="171">
        <f t="shared" si="104"/>
        <v>111105.03407926073</v>
      </c>
    </row>
    <row r="117" spans="1:32">
      <c r="A117" s="15" t="s">
        <v>699</v>
      </c>
      <c r="B117" s="169" t="str">
        <f t="shared" si="105"/>
        <v>9210-04564</v>
      </c>
      <c r="C117" s="170" t="str">
        <f t="shared" si="106"/>
        <v>9210</v>
      </c>
      <c r="D117" s="171">
        <f>SUM($F117:K117)</f>
        <v>-0.02</v>
      </c>
      <c r="E117" s="78">
        <f t="shared" si="107"/>
        <v>-5.5488788978488242E-9</v>
      </c>
      <c r="F117" s="79">
        <f>+'Div002 history'!I117</f>
        <v>0</v>
      </c>
      <c r="G117" s="79">
        <f>+'Div002 history'!J117</f>
        <v>0</v>
      </c>
      <c r="H117" s="79">
        <f>+'Div002 history'!K117</f>
        <v>0</v>
      </c>
      <c r="I117" s="79">
        <f>+'Div002 history'!L117</f>
        <v>-0.02</v>
      </c>
      <c r="J117" s="79">
        <f>+'Div002 history'!M117</f>
        <v>0</v>
      </c>
      <c r="K117" s="79">
        <f>+'Div002 history'!N117</f>
        <v>0</v>
      </c>
      <c r="L117" s="171">
        <f t="shared" si="108"/>
        <v>-3.0655336359055613E-3</v>
      </c>
      <c r="M117" s="171">
        <f t="shared" si="103"/>
        <v>-3.0655225381477657E-3</v>
      </c>
      <c r="N117" s="171">
        <f t="shared" si="103"/>
        <v>-3.2018806881835026E-3</v>
      </c>
      <c r="O117" s="186">
        <f t="shared" si="103"/>
        <v>-3.129417878656495E-3</v>
      </c>
      <c r="P117" s="186">
        <f t="shared" si="103"/>
        <v>-3.101791120399885E-3</v>
      </c>
      <c r="Q117" s="186">
        <f t="shared" si="103"/>
        <v>-3.1698015094992595E-3</v>
      </c>
      <c r="R117" s="186">
        <f t="shared" si="103"/>
        <v>-3.0966448681548644E-3</v>
      </c>
      <c r="S117" s="186">
        <f t="shared" si="103"/>
        <v>-3.0966402070965902E-3</v>
      </c>
      <c r="T117" s="186">
        <f t="shared" si="103"/>
        <v>-3.1432315352287452E-3</v>
      </c>
      <c r="U117" s="186">
        <f t="shared" si="103"/>
        <v>-3.0992389135508194E-3</v>
      </c>
      <c r="V117" s="186">
        <f t="shared" si="103"/>
        <v>-3.0936054142497787E-3</v>
      </c>
      <c r="W117" s="186">
        <f t="shared" si="103"/>
        <v>-3.1437994629839399E-3</v>
      </c>
      <c r="X117" s="186">
        <f t="shared" si="103"/>
        <v>-3.0936054142497787E-3</v>
      </c>
      <c r="Y117" s="186">
        <f t="shared" si="103"/>
        <v>-3.0935943164919831E-3</v>
      </c>
      <c r="Z117" s="186">
        <f t="shared" si="103"/>
        <v>-3.1418351598541013E-3</v>
      </c>
      <c r="AA117" s="171">
        <f t="shared" si="103"/>
        <v>-3.129417878656495E-3</v>
      </c>
      <c r="AB117" s="171">
        <f t="shared" si="104"/>
        <v>-3.101791120399885E-3</v>
      </c>
      <c r="AC117" s="171">
        <f t="shared" si="104"/>
        <v>-3.1698015094992595E-3</v>
      </c>
      <c r="AD117" s="171">
        <f t="shared" si="104"/>
        <v>-3.0966448681548644E-3</v>
      </c>
      <c r="AE117" s="171">
        <f t="shared" si="104"/>
        <v>-3.0966402070965902E-3</v>
      </c>
      <c r="AF117" s="171">
        <f t="shared" si="104"/>
        <v>-3.1432315352287452E-3</v>
      </c>
    </row>
    <row r="118" spans="1:32">
      <c r="A118" s="15" t="s">
        <v>1073</v>
      </c>
      <c r="B118" s="169" t="str">
        <f t="shared" si="105"/>
        <v>9010-04564</v>
      </c>
      <c r="C118" s="170" t="str">
        <f t="shared" si="106"/>
        <v>9010</v>
      </c>
      <c r="D118" s="171">
        <f>SUM($F118:K118)</f>
        <v>1611.92</v>
      </c>
      <c r="E118" s="78">
        <f t="shared" si="107"/>
        <v>4.4721744365102387E-4</v>
      </c>
      <c r="F118" s="79">
        <f>+'Div002 history'!I118</f>
        <v>141.80000000000001</v>
      </c>
      <c r="G118" s="79">
        <f>+'Div002 history'!J118</f>
        <v>363.46</v>
      </c>
      <c r="H118" s="79">
        <f>+'Div002 history'!K118</f>
        <v>255.8</v>
      </c>
      <c r="I118" s="79">
        <f>+'Div002 history'!L118</f>
        <v>254.08</v>
      </c>
      <c r="J118" s="79">
        <f>+'Div002 history'!M118</f>
        <v>293.68</v>
      </c>
      <c r="K118" s="79">
        <f>+'Div002 history'!N118</f>
        <v>303.10000000000002</v>
      </c>
      <c r="L118" s="171">
        <f t="shared" si="108"/>
        <v>247.06974891944466</v>
      </c>
      <c r="M118" s="171">
        <f t="shared" si="103"/>
        <v>247.06885448455733</v>
      </c>
      <c r="N118" s="171">
        <f t="shared" si="103"/>
        <v>258.05877594483763</v>
      </c>
      <c r="O118" s="186">
        <f t="shared" si="103"/>
        <v>252.2185633481989</v>
      </c>
      <c r="P118" s="186">
        <f t="shared" si="103"/>
        <v>249.99195713974916</v>
      </c>
      <c r="Q118" s="186">
        <f t="shared" si="103"/>
        <v>255.47332245960234</v>
      </c>
      <c r="R118" s="186">
        <f t="shared" si="103"/>
        <v>249.57718979380948</v>
      </c>
      <c r="S118" s="186">
        <f t="shared" si="103"/>
        <v>249.57681413115682</v>
      </c>
      <c r="T118" s="186">
        <f t="shared" si="103"/>
        <v>253.33188881329596</v>
      </c>
      <c r="U118" s="186">
        <f t="shared" si="103"/>
        <v>249.78625947654189</v>
      </c>
      <c r="V118" s="186">
        <f t="shared" si="103"/>
        <v>249.33222196687518</v>
      </c>
      <c r="W118" s="186">
        <f t="shared" si="103"/>
        <v>253.37766151865364</v>
      </c>
      <c r="X118" s="186">
        <f t="shared" si="103"/>
        <v>249.33222196687518</v>
      </c>
      <c r="Y118" s="186">
        <f t="shared" si="103"/>
        <v>249.33132753198788</v>
      </c>
      <c r="Z118" s="186">
        <f t="shared" si="103"/>
        <v>253.21934654360118</v>
      </c>
      <c r="AA118" s="171">
        <f t="shared" si="103"/>
        <v>252.2185633481989</v>
      </c>
      <c r="AB118" s="171">
        <f t="shared" si="104"/>
        <v>249.99195713974916</v>
      </c>
      <c r="AC118" s="171">
        <f t="shared" si="104"/>
        <v>255.47332245960234</v>
      </c>
      <c r="AD118" s="171">
        <f t="shared" si="104"/>
        <v>249.57718979380948</v>
      </c>
      <c r="AE118" s="171">
        <f t="shared" si="104"/>
        <v>249.57681413115682</v>
      </c>
      <c r="AF118" s="171">
        <f t="shared" si="104"/>
        <v>253.33188881329596</v>
      </c>
    </row>
    <row r="119" spans="1:32">
      <c r="A119" s="15" t="s">
        <v>701</v>
      </c>
      <c r="B119" s="169" t="str">
        <f t="shared" si="105"/>
        <v>9210-04575</v>
      </c>
      <c r="C119" s="170" t="str">
        <f t="shared" si="106"/>
        <v>9210</v>
      </c>
      <c r="D119" s="171">
        <f>SUM($F119:K119)</f>
        <v>0</v>
      </c>
      <c r="E119" s="78">
        <f t="shared" si="107"/>
        <v>0</v>
      </c>
      <c r="F119" s="79">
        <f>+'Div002 history'!I119</f>
        <v>0</v>
      </c>
      <c r="G119" s="79">
        <f>+'Div002 history'!J119</f>
        <v>0</v>
      </c>
      <c r="H119" s="79">
        <f>+'Div002 history'!K119</f>
        <v>0</v>
      </c>
      <c r="I119" s="79">
        <f>+'Div002 history'!L119</f>
        <v>0</v>
      </c>
      <c r="J119" s="79">
        <f>+'Div002 history'!M119</f>
        <v>0</v>
      </c>
      <c r="K119" s="79">
        <f>+'Div002 history'!N119</f>
        <v>0</v>
      </c>
      <c r="L119" s="171">
        <f t="shared" si="108"/>
        <v>0</v>
      </c>
      <c r="M119" s="171">
        <f t="shared" si="103"/>
        <v>0</v>
      </c>
      <c r="N119" s="171">
        <f t="shared" si="103"/>
        <v>0</v>
      </c>
      <c r="O119" s="186">
        <f t="shared" si="103"/>
        <v>0</v>
      </c>
      <c r="P119" s="186">
        <f t="shared" si="103"/>
        <v>0</v>
      </c>
      <c r="Q119" s="186">
        <f t="shared" si="103"/>
        <v>0</v>
      </c>
      <c r="R119" s="186">
        <f t="shared" si="103"/>
        <v>0</v>
      </c>
      <c r="S119" s="186">
        <f t="shared" si="103"/>
        <v>0</v>
      </c>
      <c r="T119" s="186">
        <f t="shared" si="103"/>
        <v>0</v>
      </c>
      <c r="U119" s="186">
        <f t="shared" si="103"/>
        <v>0</v>
      </c>
      <c r="V119" s="186">
        <f t="shared" si="103"/>
        <v>0</v>
      </c>
      <c r="W119" s="186">
        <f t="shared" si="103"/>
        <v>0</v>
      </c>
      <c r="X119" s="186">
        <f t="shared" si="103"/>
        <v>0</v>
      </c>
      <c r="Y119" s="186">
        <f t="shared" si="103"/>
        <v>0</v>
      </c>
      <c r="Z119" s="186">
        <f t="shared" si="103"/>
        <v>0</v>
      </c>
      <c r="AA119" s="171">
        <f t="shared" si="103"/>
        <v>0</v>
      </c>
      <c r="AB119" s="171">
        <f t="shared" si="104"/>
        <v>0</v>
      </c>
      <c r="AC119" s="171">
        <f t="shared" si="104"/>
        <v>0</v>
      </c>
      <c r="AD119" s="171">
        <f t="shared" si="104"/>
        <v>0</v>
      </c>
      <c r="AE119" s="171">
        <f t="shared" si="104"/>
        <v>0</v>
      </c>
      <c r="AF119" s="171">
        <f t="shared" si="104"/>
        <v>0</v>
      </c>
    </row>
    <row r="120" spans="1:32">
      <c r="A120" s="15" t="s">
        <v>365</v>
      </c>
      <c r="B120" s="169" t="str">
        <f t="shared" si="105"/>
        <v>9310-04578</v>
      </c>
      <c r="C120" s="170" t="str">
        <f t="shared" si="106"/>
        <v>9310</v>
      </c>
      <c r="D120" s="171">
        <f>SUM($F120:K120)</f>
        <v>2298550.6</v>
      </c>
      <c r="E120" s="78">
        <f t="shared" si="107"/>
        <v>0.63771894599888768</v>
      </c>
      <c r="F120" s="79">
        <f>+'Div002 history'!I120</f>
        <v>383091.76</v>
      </c>
      <c r="G120" s="79">
        <f>+'Div002 history'!J120</f>
        <v>383091.76</v>
      </c>
      <c r="H120" s="79">
        <f>+'Div002 history'!K120</f>
        <v>383091.77</v>
      </c>
      <c r="I120" s="79">
        <f>+'Div002 history'!L120</f>
        <v>383091.79000000004</v>
      </c>
      <c r="J120" s="79">
        <f>+'Div002 history'!M120</f>
        <v>383091.76</v>
      </c>
      <c r="K120" s="79">
        <f>+'Div002 history'!N120</f>
        <v>383091.76</v>
      </c>
      <c r="L120" s="171">
        <f t="shared" si="108"/>
        <v>352314.20890654548</v>
      </c>
      <c r="M120" s="171">
        <f t="shared" si="103"/>
        <v>352312.93346865347</v>
      </c>
      <c r="N120" s="171">
        <f t="shared" si="103"/>
        <v>367984.23884763016</v>
      </c>
      <c r="O120" s="186">
        <f t="shared" si="103"/>
        <v>359656.26713183068</v>
      </c>
      <c r="P120" s="186">
        <f t="shared" si="103"/>
        <v>356481.19204349141</v>
      </c>
      <c r="Q120" s="186">
        <f t="shared" si="103"/>
        <v>364297.45807702141</v>
      </c>
      <c r="R120" s="186">
        <f t="shared" si="103"/>
        <v>355889.74598421424</v>
      </c>
      <c r="S120" s="186">
        <f t="shared" si="103"/>
        <v>355889.21030029957</v>
      </c>
      <c r="T120" s="186">
        <f t="shared" si="103"/>
        <v>361243.83656194765</v>
      </c>
      <c r="U120" s="186">
        <f t="shared" si="103"/>
        <v>356187.87321427924</v>
      </c>
      <c r="V120" s="186">
        <f t="shared" si="103"/>
        <v>355540.42905435385</v>
      </c>
      <c r="W120" s="186">
        <f t="shared" si="103"/>
        <v>361309.1070960706</v>
      </c>
      <c r="X120" s="186">
        <f t="shared" si="103"/>
        <v>355540.42905435385</v>
      </c>
      <c r="Y120" s="186">
        <f t="shared" si="103"/>
        <v>355539.15361646184</v>
      </c>
      <c r="Z120" s="186">
        <f t="shared" si="103"/>
        <v>361083.35458918702</v>
      </c>
      <c r="AA120" s="171">
        <f t="shared" si="103"/>
        <v>359656.26713183068</v>
      </c>
      <c r="AB120" s="171">
        <f t="shared" si="104"/>
        <v>356481.19204349141</v>
      </c>
      <c r="AC120" s="171">
        <f t="shared" si="104"/>
        <v>364297.45807702141</v>
      </c>
      <c r="AD120" s="171">
        <f t="shared" si="104"/>
        <v>355889.74598421424</v>
      </c>
      <c r="AE120" s="171">
        <f t="shared" si="104"/>
        <v>355889.21030029957</v>
      </c>
      <c r="AF120" s="171">
        <f t="shared" si="104"/>
        <v>361243.83656194765</v>
      </c>
    </row>
    <row r="121" spans="1:32">
      <c r="A121" s="15" t="s">
        <v>384</v>
      </c>
      <c r="B121" s="169" t="str">
        <f t="shared" si="105"/>
        <v>8810-04581</v>
      </c>
      <c r="C121" s="170" t="str">
        <f t="shared" si="106"/>
        <v>8810</v>
      </c>
      <c r="D121" s="171">
        <f>SUM($F121:K121)</f>
        <v>0</v>
      </c>
      <c r="E121" s="78">
        <f t="shared" si="107"/>
        <v>0</v>
      </c>
      <c r="F121" s="79">
        <f>+'Div002 history'!I121</f>
        <v>0</v>
      </c>
      <c r="G121" s="79">
        <f>+'Div002 history'!J121</f>
        <v>0</v>
      </c>
      <c r="H121" s="79">
        <f>+'Div002 history'!K121</f>
        <v>0</v>
      </c>
      <c r="I121" s="79">
        <f>+'Div002 history'!L121</f>
        <v>0</v>
      </c>
      <c r="J121" s="79">
        <f>+'Div002 history'!M121</f>
        <v>0</v>
      </c>
      <c r="K121" s="79">
        <f>+'Div002 history'!N121</f>
        <v>0</v>
      </c>
      <c r="L121" s="171">
        <f t="shared" si="108"/>
        <v>0</v>
      </c>
      <c r="M121" s="171">
        <f t="shared" si="103"/>
        <v>0</v>
      </c>
      <c r="N121" s="171">
        <f t="shared" si="103"/>
        <v>0</v>
      </c>
      <c r="O121" s="186">
        <f t="shared" si="103"/>
        <v>0</v>
      </c>
      <c r="P121" s="186">
        <f t="shared" si="103"/>
        <v>0</v>
      </c>
      <c r="Q121" s="186">
        <f t="shared" si="103"/>
        <v>0</v>
      </c>
      <c r="R121" s="186">
        <f t="shared" si="103"/>
        <v>0</v>
      </c>
      <c r="S121" s="186">
        <f t="shared" si="103"/>
        <v>0</v>
      </c>
      <c r="T121" s="186">
        <f t="shared" si="103"/>
        <v>0</v>
      </c>
      <c r="U121" s="186">
        <f t="shared" si="103"/>
        <v>0</v>
      </c>
      <c r="V121" s="186">
        <f t="shared" si="103"/>
        <v>0</v>
      </c>
      <c r="W121" s="186">
        <f t="shared" si="103"/>
        <v>0</v>
      </c>
      <c r="X121" s="186">
        <f t="shared" si="103"/>
        <v>0</v>
      </c>
      <c r="Y121" s="186">
        <f t="shared" si="103"/>
        <v>0</v>
      </c>
      <c r="Z121" s="186">
        <f t="shared" si="103"/>
        <v>0</v>
      </c>
      <c r="AA121" s="171">
        <f t="shared" si="103"/>
        <v>0</v>
      </c>
      <c r="AB121" s="171">
        <f t="shared" si="104"/>
        <v>0</v>
      </c>
      <c r="AC121" s="171">
        <f t="shared" si="104"/>
        <v>0</v>
      </c>
      <c r="AD121" s="171">
        <f t="shared" si="104"/>
        <v>0</v>
      </c>
      <c r="AE121" s="171">
        <f t="shared" si="104"/>
        <v>0</v>
      </c>
      <c r="AF121" s="171">
        <f t="shared" si="104"/>
        <v>0</v>
      </c>
    </row>
    <row r="122" spans="1:32">
      <c r="A122" s="15" t="s">
        <v>562</v>
      </c>
      <c r="B122" s="169" t="str">
        <f t="shared" si="105"/>
        <v>9310-04581</v>
      </c>
      <c r="C122" s="170" t="str">
        <f t="shared" si="106"/>
        <v>9310</v>
      </c>
      <c r="D122" s="171">
        <f>SUM($F122:K122)</f>
        <v>13727.070000000002</v>
      </c>
      <c r="E122" s="78">
        <f t="shared" si="107"/>
        <v>3.8084924526146837E-3</v>
      </c>
      <c r="F122" s="79">
        <f>+'Div002 history'!I122</f>
        <v>2268.0300000000002</v>
      </c>
      <c r="G122" s="79">
        <f>+'Div002 history'!J122</f>
        <v>2304.2199999999998</v>
      </c>
      <c r="H122" s="79">
        <f>+'Div002 history'!K122</f>
        <v>2308.0300000000002</v>
      </c>
      <c r="I122" s="79">
        <f>+'Div002 history'!L122</f>
        <v>2269.38</v>
      </c>
      <c r="J122" s="79">
        <f>+'Div002 history'!M122</f>
        <v>2309.38</v>
      </c>
      <c r="K122" s="79">
        <f>+'Div002 history'!N122</f>
        <v>2268.0300000000002</v>
      </c>
      <c r="L122" s="171">
        <f t="shared" si="108"/>
        <v>2104.0397403715083</v>
      </c>
      <c r="M122" s="171">
        <f t="shared" si="103"/>
        <v>2104.032123386603</v>
      </c>
      <c r="N122" s="171">
        <f t="shared" si="103"/>
        <v>2197.6220169171561</v>
      </c>
      <c r="O122" s="186">
        <f t="shared" si="103"/>
        <v>2147.8869139784611</v>
      </c>
      <c r="P122" s="186">
        <f t="shared" si="103"/>
        <v>2128.9251917553829</v>
      </c>
      <c r="Q122" s="186">
        <f t="shared" si="103"/>
        <v>2175.6043603501003</v>
      </c>
      <c r="R122" s="186">
        <f t="shared" si="103"/>
        <v>2125.3930435151301</v>
      </c>
      <c r="S122" s="186">
        <f t="shared" si="103"/>
        <v>2125.3898443814701</v>
      </c>
      <c r="T122" s="186">
        <f t="shared" si="103"/>
        <v>2157.3679655146229</v>
      </c>
      <c r="U122" s="186">
        <f t="shared" si="103"/>
        <v>2127.1734756518031</v>
      </c>
      <c r="V122" s="186">
        <f t="shared" si="103"/>
        <v>2123.3069036892857</v>
      </c>
      <c r="W122" s="186">
        <f t="shared" si="103"/>
        <v>2157.7577647171479</v>
      </c>
      <c r="X122" s="186">
        <f t="shared" si="103"/>
        <v>2123.3069036892857</v>
      </c>
      <c r="Y122" s="186">
        <f t="shared" si="103"/>
        <v>2123.2992867043804</v>
      </c>
      <c r="Z122" s="186">
        <f t="shared" si="103"/>
        <v>2156.4095583889225</v>
      </c>
      <c r="AA122" s="171">
        <f t="shared" si="103"/>
        <v>2147.8869139784611</v>
      </c>
      <c r="AB122" s="171">
        <f t="shared" si="104"/>
        <v>2128.9251917553829</v>
      </c>
      <c r="AC122" s="171">
        <f t="shared" si="104"/>
        <v>2175.6043603501003</v>
      </c>
      <c r="AD122" s="171">
        <f t="shared" si="104"/>
        <v>2125.3930435151301</v>
      </c>
      <c r="AE122" s="171">
        <f t="shared" si="104"/>
        <v>2125.3898443814701</v>
      </c>
      <c r="AF122" s="171">
        <f t="shared" si="104"/>
        <v>2157.3679655146229</v>
      </c>
    </row>
    <row r="123" spans="1:32">
      <c r="A123" s="15" t="s">
        <v>703</v>
      </c>
      <c r="B123" s="169" t="str">
        <f t="shared" si="105"/>
        <v>9210-04581</v>
      </c>
      <c r="C123" s="170" t="str">
        <f t="shared" si="106"/>
        <v>9210</v>
      </c>
      <c r="D123" s="171">
        <f>SUM($F123:K123)</f>
        <v>0</v>
      </c>
      <c r="E123" s="78">
        <f t="shared" si="107"/>
        <v>0</v>
      </c>
      <c r="F123" s="79">
        <f>+'Div002 history'!I123</f>
        <v>0</v>
      </c>
      <c r="G123" s="79">
        <f>+'Div002 history'!J123</f>
        <v>0</v>
      </c>
      <c r="H123" s="79">
        <f>+'Div002 history'!K123</f>
        <v>0</v>
      </c>
      <c r="I123" s="79">
        <f>+'Div002 history'!L123</f>
        <v>0</v>
      </c>
      <c r="J123" s="79">
        <f>+'Div002 history'!M123</f>
        <v>0</v>
      </c>
      <c r="K123" s="79">
        <f>+'Div002 history'!N123</f>
        <v>0</v>
      </c>
      <c r="L123" s="171">
        <f t="shared" si="108"/>
        <v>0</v>
      </c>
      <c r="M123" s="171">
        <f t="shared" si="103"/>
        <v>0</v>
      </c>
      <c r="N123" s="171">
        <f t="shared" si="103"/>
        <v>0</v>
      </c>
      <c r="O123" s="186">
        <f t="shared" si="103"/>
        <v>0</v>
      </c>
      <c r="P123" s="186">
        <f t="shared" si="103"/>
        <v>0</v>
      </c>
      <c r="Q123" s="186">
        <f t="shared" si="103"/>
        <v>0</v>
      </c>
      <c r="R123" s="186">
        <f t="shared" si="103"/>
        <v>0</v>
      </c>
      <c r="S123" s="186">
        <f t="shared" si="103"/>
        <v>0</v>
      </c>
      <c r="T123" s="186">
        <f t="shared" si="103"/>
        <v>0</v>
      </c>
      <c r="U123" s="186">
        <f t="shared" si="103"/>
        <v>0</v>
      </c>
      <c r="V123" s="186">
        <f t="shared" si="103"/>
        <v>0</v>
      </c>
      <c r="W123" s="186">
        <f t="shared" si="103"/>
        <v>0</v>
      </c>
      <c r="X123" s="186">
        <f t="shared" si="103"/>
        <v>0</v>
      </c>
      <c r="Y123" s="186">
        <f t="shared" si="103"/>
        <v>0</v>
      </c>
      <c r="Z123" s="186">
        <f t="shared" si="103"/>
        <v>0</v>
      </c>
      <c r="AA123" s="171">
        <f t="shared" si="103"/>
        <v>0</v>
      </c>
      <c r="AB123" s="171">
        <f t="shared" si="104"/>
        <v>0</v>
      </c>
      <c r="AC123" s="171">
        <f t="shared" si="104"/>
        <v>0</v>
      </c>
      <c r="AD123" s="171">
        <f t="shared" si="104"/>
        <v>0</v>
      </c>
      <c r="AE123" s="171">
        <f t="shared" si="104"/>
        <v>0</v>
      </c>
      <c r="AF123" s="171">
        <f t="shared" si="104"/>
        <v>0</v>
      </c>
    </row>
    <row r="124" spans="1:32">
      <c r="A124" s="15" t="s">
        <v>55</v>
      </c>
      <c r="B124" s="169" t="str">
        <f t="shared" si="105"/>
        <v>9210-04582</v>
      </c>
      <c r="C124" s="170" t="str">
        <f t="shared" si="106"/>
        <v>9210</v>
      </c>
      <c r="D124" s="171">
        <f>SUM($F124:K124)</f>
        <v>372810.8</v>
      </c>
      <c r="E124" s="78">
        <f t="shared" si="107"/>
        <v>0.10343409905050692</v>
      </c>
      <c r="F124" s="79">
        <f>+'Div002 history'!I124</f>
        <v>54432.78</v>
      </c>
      <c r="G124" s="79">
        <f>+'Div002 history'!J124</f>
        <v>44627.15</v>
      </c>
      <c r="H124" s="79">
        <f>+'Div002 history'!K124</f>
        <v>75435.42</v>
      </c>
      <c r="I124" s="79">
        <f>+'Div002 history'!L124</f>
        <v>81602.19</v>
      </c>
      <c r="J124" s="79">
        <f>+'Div002 history'!M124</f>
        <v>65053.07</v>
      </c>
      <c r="K124" s="79">
        <f>+'Div002 history'!N124</f>
        <v>51660.19</v>
      </c>
      <c r="L124" s="171">
        <f t="shared" si="108"/>
        <v>57143.202361443051</v>
      </c>
      <c r="M124" s="171">
        <f t="shared" si="103"/>
        <v>57142.995493244955</v>
      </c>
      <c r="N124" s="171">
        <f t="shared" si="103"/>
        <v>59684.785043312106</v>
      </c>
      <c r="O124" s="186">
        <f t="shared" si="103"/>
        <v>58334.03914381154</v>
      </c>
      <c r="P124" s="186">
        <f t="shared" si="103"/>
        <v>57819.061451458867</v>
      </c>
      <c r="Q124" s="186">
        <f t="shared" si="103"/>
        <v>59086.811829881321</v>
      </c>
      <c r="R124" s="186">
        <f t="shared" si="103"/>
        <v>57723.132530635477</v>
      </c>
      <c r="S124" s="186">
        <f t="shared" si="103"/>
        <v>57723.045645992272</v>
      </c>
      <c r="T124" s="186">
        <f t="shared" si="103"/>
        <v>58591.533161692831</v>
      </c>
      <c r="U124" s="186">
        <f t="shared" si="103"/>
        <v>57771.486937600595</v>
      </c>
      <c r="V124" s="186">
        <f t="shared" si="103"/>
        <v>57666.475468539567</v>
      </c>
      <c r="W124" s="186">
        <f t="shared" si="103"/>
        <v>58602.119641730649</v>
      </c>
      <c r="X124" s="186">
        <f t="shared" si="103"/>
        <v>57666.475468539567</v>
      </c>
      <c r="Y124" s="186">
        <f t="shared" si="103"/>
        <v>57666.268600341464</v>
      </c>
      <c r="Z124" s="186">
        <f t="shared" si="103"/>
        <v>58565.503970666767</v>
      </c>
      <c r="AA124" s="171">
        <f t="shared" si="103"/>
        <v>58334.03914381154</v>
      </c>
      <c r="AB124" s="171">
        <f t="shared" si="104"/>
        <v>57819.061451458867</v>
      </c>
      <c r="AC124" s="171">
        <f t="shared" si="104"/>
        <v>59086.811829881321</v>
      </c>
      <c r="AD124" s="171">
        <f t="shared" si="104"/>
        <v>57723.132530635477</v>
      </c>
      <c r="AE124" s="171">
        <f t="shared" si="104"/>
        <v>57723.045645992272</v>
      </c>
      <c r="AF124" s="171">
        <f t="shared" si="104"/>
        <v>58591.533161692831</v>
      </c>
    </row>
    <row r="125" spans="1:32">
      <c r="A125" s="15" t="s">
        <v>705</v>
      </c>
      <c r="B125" s="169" t="str">
        <f t="shared" si="105"/>
        <v>9310-04582</v>
      </c>
      <c r="C125" s="170" t="str">
        <f t="shared" si="106"/>
        <v>9310</v>
      </c>
      <c r="D125" s="171">
        <f>SUM($F125:K125)</f>
        <v>117441.97</v>
      </c>
      <c r="E125" s="78">
        <f t="shared" si="107"/>
        <v>3.2583563452739737E-2</v>
      </c>
      <c r="F125" s="79">
        <f>+'Div002 history'!I125</f>
        <v>38677.430000000008</v>
      </c>
      <c r="G125" s="79">
        <f>+'Div002 history'!J125</f>
        <v>35082.29</v>
      </c>
      <c r="H125" s="79">
        <f>+'Div002 history'!K125</f>
        <v>9403.92</v>
      </c>
      <c r="I125" s="79">
        <f>+'Div002 history'!L125</f>
        <v>8820.25</v>
      </c>
      <c r="J125" s="79">
        <f>+'Div002 history'!M125</f>
        <v>10941.880000000001</v>
      </c>
      <c r="K125" s="79">
        <f>+'Div002 history'!N125</f>
        <v>14516.199999999997</v>
      </c>
      <c r="L125" s="171">
        <f t="shared" si="108"/>
        <v>18001.115465100596</v>
      </c>
      <c r="M125" s="171">
        <f t="shared" si="103"/>
        <v>18001.050297973688</v>
      </c>
      <c r="N125" s="171">
        <f t="shared" si="103"/>
        <v>18801.758786261315</v>
      </c>
      <c r="O125" s="186">
        <f t="shared" si="103"/>
        <v>18376.250031131989</v>
      </c>
      <c r="P125" s="186">
        <f t="shared" si="103"/>
        <v>18214.022985413485</v>
      </c>
      <c r="Q125" s="186">
        <f t="shared" si="103"/>
        <v>18613.38668922834</v>
      </c>
      <c r="R125" s="186">
        <f t="shared" si="103"/>
        <v>18183.803685324878</v>
      </c>
      <c r="S125" s="186">
        <f t="shared" si="103"/>
        <v>18183.776315131581</v>
      </c>
      <c r="T125" s="186">
        <f t="shared" si="103"/>
        <v>18457.365183169411</v>
      </c>
      <c r="U125" s="186">
        <f t="shared" si="103"/>
        <v>18199.036175403398</v>
      </c>
      <c r="V125" s="186">
        <f t="shared" si="103"/>
        <v>18165.955712608007</v>
      </c>
      <c r="W125" s="186">
        <f t="shared" si="103"/>
        <v>18460.7001108888</v>
      </c>
      <c r="X125" s="186">
        <f t="shared" si="103"/>
        <v>18165.955712608007</v>
      </c>
      <c r="Y125" s="186">
        <f t="shared" si="103"/>
        <v>18165.890545481099</v>
      </c>
      <c r="Z125" s="186">
        <f t="shared" si="103"/>
        <v>18449.165529426529</v>
      </c>
      <c r="AA125" s="171">
        <f t="shared" si="103"/>
        <v>18376.250031131989</v>
      </c>
      <c r="AB125" s="171">
        <f t="shared" si="104"/>
        <v>18214.022985413485</v>
      </c>
      <c r="AC125" s="171">
        <f t="shared" si="104"/>
        <v>18613.38668922834</v>
      </c>
      <c r="AD125" s="171">
        <f t="shared" si="104"/>
        <v>18183.803685324878</v>
      </c>
      <c r="AE125" s="171">
        <f t="shared" si="104"/>
        <v>18183.776315131581</v>
      </c>
      <c r="AF125" s="171">
        <f t="shared" si="104"/>
        <v>18457.365183169411</v>
      </c>
    </row>
    <row r="126" spans="1:32">
      <c r="A126" s="15" t="s">
        <v>707</v>
      </c>
      <c r="B126" s="169" t="str">
        <f t="shared" si="105"/>
        <v>9320-04582</v>
      </c>
      <c r="C126" s="170" t="str">
        <f t="shared" si="106"/>
        <v>9320</v>
      </c>
      <c r="D126" s="171">
        <f>SUM($F126:K126)</f>
        <v>0</v>
      </c>
      <c r="E126" s="78">
        <f t="shared" si="107"/>
        <v>0</v>
      </c>
      <c r="F126" s="79">
        <f>+'Div002 history'!I126</f>
        <v>0</v>
      </c>
      <c r="G126" s="79">
        <f>+'Div002 history'!J126</f>
        <v>0</v>
      </c>
      <c r="H126" s="79">
        <f>+'Div002 history'!K126</f>
        <v>0</v>
      </c>
      <c r="I126" s="79">
        <f>+'Div002 history'!L126</f>
        <v>0</v>
      </c>
      <c r="J126" s="79">
        <f>+'Div002 history'!M126</f>
        <v>0</v>
      </c>
      <c r="K126" s="79">
        <f>+'Div002 history'!N126</f>
        <v>0</v>
      </c>
      <c r="L126" s="171">
        <f t="shared" si="108"/>
        <v>0</v>
      </c>
      <c r="M126" s="171">
        <f t="shared" si="103"/>
        <v>0</v>
      </c>
      <c r="N126" s="171">
        <f t="shared" si="103"/>
        <v>0</v>
      </c>
      <c r="O126" s="186">
        <f t="shared" si="103"/>
        <v>0</v>
      </c>
      <c r="P126" s="186">
        <f t="shared" si="103"/>
        <v>0</v>
      </c>
      <c r="Q126" s="186">
        <f t="shared" si="103"/>
        <v>0</v>
      </c>
      <c r="R126" s="186">
        <f t="shared" si="103"/>
        <v>0</v>
      </c>
      <c r="S126" s="186">
        <f t="shared" si="103"/>
        <v>0</v>
      </c>
      <c r="T126" s="186">
        <f t="shared" si="103"/>
        <v>0</v>
      </c>
      <c r="U126" s="186">
        <f t="shared" si="103"/>
        <v>0</v>
      </c>
      <c r="V126" s="186">
        <f t="shared" si="103"/>
        <v>0</v>
      </c>
      <c r="W126" s="186">
        <f t="shared" si="103"/>
        <v>0</v>
      </c>
      <c r="X126" s="186">
        <f t="shared" si="103"/>
        <v>0</v>
      </c>
      <c r="Y126" s="186">
        <f t="shared" si="103"/>
        <v>0</v>
      </c>
      <c r="Z126" s="186">
        <f t="shared" si="103"/>
        <v>0</v>
      </c>
      <c r="AA126" s="171">
        <f t="shared" si="103"/>
        <v>0</v>
      </c>
      <c r="AB126" s="171">
        <f t="shared" si="104"/>
        <v>0</v>
      </c>
      <c r="AC126" s="171">
        <f t="shared" si="104"/>
        <v>0</v>
      </c>
      <c r="AD126" s="171">
        <f t="shared" si="104"/>
        <v>0</v>
      </c>
      <c r="AE126" s="171">
        <f t="shared" si="104"/>
        <v>0</v>
      </c>
      <c r="AF126" s="171">
        <f t="shared" si="104"/>
        <v>0</v>
      </c>
    </row>
    <row r="127" spans="1:32">
      <c r="A127" s="15" t="s">
        <v>56</v>
      </c>
      <c r="B127" s="169" t="str">
        <f t="shared" si="105"/>
        <v>9210-04590</v>
      </c>
      <c r="C127" s="170" t="str">
        <f t="shared" si="106"/>
        <v>9210</v>
      </c>
      <c r="D127" s="171">
        <f>SUM($F127:K127)</f>
        <v>18212.169999999998</v>
      </c>
      <c r="E127" s="78">
        <f t="shared" si="107"/>
        <v>5.0528562898517707E-3</v>
      </c>
      <c r="F127" s="79">
        <f>+'Div002 history'!I127</f>
        <v>3432.57</v>
      </c>
      <c r="G127" s="79">
        <f>+'Div002 history'!J127</f>
        <v>2864.92</v>
      </c>
      <c r="H127" s="79">
        <f>+'Div002 history'!K127</f>
        <v>2718.59</v>
      </c>
      <c r="I127" s="79">
        <f>+'Div002 history'!L127</f>
        <v>2942.27</v>
      </c>
      <c r="J127" s="79">
        <f>+'Div002 history'!M127</f>
        <v>3449.74</v>
      </c>
      <c r="K127" s="79">
        <f>+'Div002 history'!N127</f>
        <v>2804.08</v>
      </c>
      <c r="L127" s="171">
        <f t="shared" si="108"/>
        <v>2791.5009858915091</v>
      </c>
      <c r="M127" s="171">
        <f t="shared" si="103"/>
        <v>2791.4908801789297</v>
      </c>
      <c r="N127" s="171">
        <f t="shared" si="103"/>
        <v>2915.6597706457469</v>
      </c>
      <c r="O127" s="186">
        <f t="shared" si="103"/>
        <v>2849.6745203565729</v>
      </c>
      <c r="P127" s="186">
        <f t="shared" si="103"/>
        <v>2824.5173594606586</v>
      </c>
      <c r="Q127" s="186">
        <f t="shared" si="103"/>
        <v>2886.448197862856</v>
      </c>
      <c r="R127" s="186">
        <f t="shared" si="103"/>
        <v>2819.8311384231988</v>
      </c>
      <c r="S127" s="186">
        <f t="shared" si="103"/>
        <v>2819.8268940239154</v>
      </c>
      <c r="T127" s="186">
        <f t="shared" si="103"/>
        <v>2862.2533534473446</v>
      </c>
      <c r="U127" s="186">
        <f t="shared" si="103"/>
        <v>2822.1932982101412</v>
      </c>
      <c r="V127" s="186">
        <f t="shared" si="103"/>
        <v>2817.0633858618694</v>
      </c>
      <c r="W127" s="186">
        <f t="shared" si="103"/>
        <v>2862.7705132886108</v>
      </c>
      <c r="X127" s="186">
        <f t="shared" si="103"/>
        <v>2817.0633858618694</v>
      </c>
      <c r="Y127" s="186">
        <f t="shared" si="103"/>
        <v>2817.0532801492895</v>
      </c>
      <c r="Z127" s="186">
        <f t="shared" si="103"/>
        <v>2860.9818021620031</v>
      </c>
      <c r="AA127" s="171">
        <f t="shared" si="103"/>
        <v>2849.6745203565729</v>
      </c>
      <c r="AB127" s="171">
        <f t="shared" si="104"/>
        <v>2824.5173594606586</v>
      </c>
      <c r="AC127" s="171">
        <f t="shared" si="104"/>
        <v>2886.448197862856</v>
      </c>
      <c r="AD127" s="171">
        <f t="shared" si="104"/>
        <v>2819.8311384231988</v>
      </c>
      <c r="AE127" s="171">
        <f t="shared" si="104"/>
        <v>2819.8268940239154</v>
      </c>
      <c r="AF127" s="171">
        <f t="shared" si="104"/>
        <v>2862.2533534473446</v>
      </c>
    </row>
    <row r="128" spans="1:32">
      <c r="A128" s="15" t="s">
        <v>57</v>
      </c>
      <c r="B128" s="169" t="str">
        <f t="shared" si="105"/>
        <v>9310-04590</v>
      </c>
      <c r="C128" s="170" t="str">
        <f t="shared" si="106"/>
        <v>9310</v>
      </c>
      <c r="D128" s="171">
        <f>SUM($F128:K128)</f>
        <v>18441.330000000002</v>
      </c>
      <c r="E128" s="78">
        <f t="shared" si="107"/>
        <v>5.1164353442633235E-3</v>
      </c>
      <c r="F128" s="79">
        <f>+'Div002 history'!I128</f>
        <v>3069.88</v>
      </c>
      <c r="G128" s="79">
        <f>+'Div002 history'!J128</f>
        <v>3267.54</v>
      </c>
      <c r="H128" s="79">
        <f>+'Div002 history'!K128</f>
        <v>3103.84</v>
      </c>
      <c r="I128" s="79">
        <f>+'Div002 history'!L128</f>
        <v>2822.8</v>
      </c>
      <c r="J128" s="79">
        <f>+'Div002 history'!M128</f>
        <v>2960.27</v>
      </c>
      <c r="K128" s="79">
        <f>+'Div002 history'!N128</f>
        <v>3217</v>
      </c>
      <c r="L128" s="171">
        <f t="shared" si="108"/>
        <v>2826.6258702917157</v>
      </c>
      <c r="M128" s="171">
        <f t="shared" si="103"/>
        <v>2826.6156374210273</v>
      </c>
      <c r="N128" s="171">
        <f t="shared" si="103"/>
        <v>2952.346919570954</v>
      </c>
      <c r="O128" s="186">
        <f t="shared" si="103"/>
        <v>2885.5313904102195</v>
      </c>
      <c r="P128" s="186">
        <f t="shared" si="103"/>
        <v>2860.0576821182008</v>
      </c>
      <c r="Q128" s="186">
        <f t="shared" si="103"/>
        <v>2922.7677835586992</v>
      </c>
      <c r="R128" s="186">
        <f t="shared" si="103"/>
        <v>2855.3124953225174</v>
      </c>
      <c r="S128" s="186">
        <f t="shared" si="103"/>
        <v>2855.3081975168284</v>
      </c>
      <c r="T128" s="186">
        <f t="shared" si="103"/>
        <v>2898.2685003779961</v>
      </c>
      <c r="U128" s="186">
        <f t="shared" si="103"/>
        <v>2857.7043776816072</v>
      </c>
      <c r="V128" s="186">
        <f t="shared" si="103"/>
        <v>2852.5099166983437</v>
      </c>
      <c r="W128" s="186">
        <f t="shared" si="103"/>
        <v>2898.7921675354814</v>
      </c>
      <c r="X128" s="186">
        <f t="shared" si="103"/>
        <v>2852.5099166983437</v>
      </c>
      <c r="Y128" s="186">
        <f t="shared" si="103"/>
        <v>2852.4996838276552</v>
      </c>
      <c r="Z128" s="186">
        <f t="shared" si="103"/>
        <v>2896.9809494236119</v>
      </c>
      <c r="AA128" s="171">
        <f t="shared" si="103"/>
        <v>2885.5313904102195</v>
      </c>
      <c r="AB128" s="171">
        <f t="shared" si="104"/>
        <v>2860.0576821182008</v>
      </c>
      <c r="AC128" s="171">
        <f t="shared" si="104"/>
        <v>2922.7677835586992</v>
      </c>
      <c r="AD128" s="171">
        <f t="shared" si="104"/>
        <v>2855.3124953225174</v>
      </c>
      <c r="AE128" s="171">
        <f t="shared" si="104"/>
        <v>2855.3081975168284</v>
      </c>
      <c r="AF128" s="171">
        <f t="shared" si="104"/>
        <v>2898.2685003779961</v>
      </c>
    </row>
    <row r="129" spans="1:38">
      <c r="A129" s="15" t="s">
        <v>116</v>
      </c>
      <c r="B129" s="169" t="str">
        <f t="shared" si="105"/>
        <v>9210-04592</v>
      </c>
      <c r="C129" s="170" t="str">
        <f t="shared" si="106"/>
        <v>9210</v>
      </c>
      <c r="D129" s="183">
        <f>SUM($F129:K129)</f>
        <v>0</v>
      </c>
      <c r="E129" s="206">
        <f t="shared" si="107"/>
        <v>0</v>
      </c>
      <c r="F129" s="81">
        <f>+'Div002 history'!I129</f>
        <v>0</v>
      </c>
      <c r="G129" s="81">
        <f>+'Div002 history'!J129</f>
        <v>0</v>
      </c>
      <c r="H129" s="81">
        <f>+'Div002 history'!K129</f>
        <v>0</v>
      </c>
      <c r="I129" s="81">
        <f>+'Div002 history'!L129</f>
        <v>0</v>
      </c>
      <c r="J129" s="81">
        <f>+'Div002 history'!M129</f>
        <v>0</v>
      </c>
      <c r="K129" s="81">
        <f>+'Div002 history'!N129</f>
        <v>0</v>
      </c>
      <c r="L129" s="183">
        <f t="shared" si="108"/>
        <v>0</v>
      </c>
      <c r="M129" s="183">
        <f t="shared" si="103"/>
        <v>0</v>
      </c>
      <c r="N129" s="183">
        <f t="shared" si="103"/>
        <v>0</v>
      </c>
      <c r="O129" s="260">
        <f t="shared" si="103"/>
        <v>0</v>
      </c>
      <c r="P129" s="260">
        <f t="shared" si="103"/>
        <v>0</v>
      </c>
      <c r="Q129" s="260">
        <f t="shared" si="103"/>
        <v>0</v>
      </c>
      <c r="R129" s="260">
        <f t="shared" si="103"/>
        <v>0</v>
      </c>
      <c r="S129" s="260">
        <f t="shared" si="103"/>
        <v>0</v>
      </c>
      <c r="T129" s="260">
        <f t="shared" si="103"/>
        <v>0</v>
      </c>
      <c r="U129" s="260">
        <f t="shared" si="103"/>
        <v>0</v>
      </c>
      <c r="V129" s="260">
        <f t="shared" si="103"/>
        <v>0</v>
      </c>
      <c r="W129" s="260">
        <f t="shared" si="103"/>
        <v>0</v>
      </c>
      <c r="X129" s="260">
        <f t="shared" si="103"/>
        <v>0</v>
      </c>
      <c r="Y129" s="260">
        <f t="shared" si="103"/>
        <v>0</v>
      </c>
      <c r="Z129" s="260">
        <f t="shared" si="103"/>
        <v>0</v>
      </c>
      <c r="AA129" s="183">
        <f t="shared" si="103"/>
        <v>0</v>
      </c>
      <c r="AB129" s="183">
        <f t="shared" si="104"/>
        <v>0</v>
      </c>
      <c r="AC129" s="183">
        <f t="shared" si="104"/>
        <v>0</v>
      </c>
      <c r="AD129" s="183">
        <f t="shared" si="104"/>
        <v>0</v>
      </c>
      <c r="AE129" s="183">
        <f t="shared" si="104"/>
        <v>0</v>
      </c>
      <c r="AF129" s="183">
        <f t="shared" si="104"/>
        <v>0</v>
      </c>
    </row>
    <row r="130" spans="1:38">
      <c r="A130" s="1" t="s">
        <v>325</v>
      </c>
      <c r="B130" s="169"/>
      <c r="C130" s="170"/>
      <c r="D130" s="233">
        <f>SUM(D114:D129)</f>
        <v>3604331.6799999997</v>
      </c>
      <c r="E130" s="234">
        <f>SUM(E114:E129)</f>
        <v>1</v>
      </c>
      <c r="F130" s="71">
        <f>SUM(F114:F129)</f>
        <v>576244.97000000009</v>
      </c>
      <c r="G130" s="71">
        <f t="shared" ref="G130:K130" si="109">SUM(G114:G129)</f>
        <v>686830.30000000016</v>
      </c>
      <c r="H130" s="71">
        <f t="shared" si="109"/>
        <v>475006.57000000007</v>
      </c>
      <c r="I130" s="71">
        <f t="shared" si="109"/>
        <v>664481.13000000012</v>
      </c>
      <c r="J130" s="71">
        <f t="shared" si="109"/>
        <v>741997.88</v>
      </c>
      <c r="K130" s="71">
        <f t="shared" si="109"/>
        <v>459770.83000000007</v>
      </c>
      <c r="L130" s="72">
        <f>'FY24 Budget'!AK71</f>
        <v>552460</v>
      </c>
      <c r="M130" s="72">
        <f>'FY24 Budget'!AL71</f>
        <v>552458</v>
      </c>
      <c r="N130" s="72">
        <f>'FY24 Budget'!AM71</f>
        <v>577032</v>
      </c>
      <c r="O130" s="72">
        <f>+'FY25 Budget'!AB162</f>
        <v>563973</v>
      </c>
      <c r="P130" s="72">
        <f>+'FY25 Budget'!AC162</f>
        <v>558994.19999999995</v>
      </c>
      <c r="Q130" s="72">
        <f>+'FY25 Budget'!AD162</f>
        <v>571250.80000000005</v>
      </c>
      <c r="R130" s="72">
        <f>+'FY25 Budget'!AE162</f>
        <v>558066.76</v>
      </c>
      <c r="S130" s="72">
        <f>+'FY25 Budget'!AF162</f>
        <v>558065.92000000004</v>
      </c>
      <c r="T130" s="72">
        <f>+'FY25 Budget'!AG162</f>
        <v>566462.45000000007</v>
      </c>
      <c r="U130" s="72">
        <f>+'FY25 Budget'!AH162</f>
        <v>558534.25</v>
      </c>
      <c r="V130" s="72">
        <f>+'FY25 Budget'!AI162</f>
        <v>557519</v>
      </c>
      <c r="W130" s="72">
        <f>+'FY25 Budget'!AJ162</f>
        <v>566564.80000000005</v>
      </c>
      <c r="X130" s="72">
        <f>+'FY25 Budget'!AK162</f>
        <v>557519</v>
      </c>
      <c r="Y130" s="72">
        <f>+'FY25 Budget'!AL162</f>
        <v>557517</v>
      </c>
      <c r="Z130" s="72">
        <f>+'FY25 Budget'!AM162</f>
        <v>566210.80000000005</v>
      </c>
      <c r="AA130" s="347">
        <f>O130</f>
        <v>563973</v>
      </c>
      <c r="AB130" s="347">
        <f t="shared" ref="AB130:AF130" si="110">P130</f>
        <v>558994.19999999995</v>
      </c>
      <c r="AC130" s="347">
        <f t="shared" si="110"/>
        <v>571250.80000000005</v>
      </c>
      <c r="AD130" s="347">
        <f t="shared" si="110"/>
        <v>558066.76</v>
      </c>
      <c r="AE130" s="347">
        <f t="shared" si="110"/>
        <v>558065.92000000004</v>
      </c>
      <c r="AF130" s="347">
        <f t="shared" si="110"/>
        <v>566462.45000000007</v>
      </c>
      <c r="AH130" s="178">
        <f>SUM(F130:Q130)</f>
        <v>6980499.6800000006</v>
      </c>
      <c r="AI130" s="178">
        <f>SUM(U130:AF130)</f>
        <v>6740677.9799999995</v>
      </c>
      <c r="AK130" s="178">
        <f>AH130*$AK$7</f>
        <v>336214.88746207877</v>
      </c>
      <c r="AL130" s="178">
        <f>AI130*$AL$7</f>
        <v>307527.32261712779</v>
      </c>
    </row>
    <row r="131" spans="1:38">
      <c r="A131" s="1"/>
      <c r="B131" s="224" t="str">
        <f t="shared" ref="B131:B148" si="111">RIGHT(A131,10)</f>
        <v/>
      </c>
      <c r="C131" s="225" t="str">
        <f t="shared" ref="C131:C132" si="112">LEFT(B131,4)</f>
        <v/>
      </c>
      <c r="D131" s="226">
        <f>D130-SUM(F130:K130)</f>
        <v>0</v>
      </c>
      <c r="E131" s="227"/>
      <c r="F131" s="226">
        <f>F130-'Div002 history'!I130</f>
        <v>0</v>
      </c>
      <c r="G131" s="226">
        <f>G130-'Div002 history'!J130</f>
        <v>0</v>
      </c>
      <c r="H131" s="226">
        <f>H130-'Div002 history'!K130</f>
        <v>0</v>
      </c>
      <c r="I131" s="226">
        <f>I130-'Div002 history'!L130</f>
        <v>0</v>
      </c>
      <c r="J131" s="226">
        <f>J130-'Div002 history'!M130</f>
        <v>0</v>
      </c>
      <c r="K131" s="226">
        <f>K130-'Div002 history'!N130</f>
        <v>0</v>
      </c>
      <c r="L131" s="226">
        <f>L130-SUM(L114:L129)</f>
        <v>0</v>
      </c>
      <c r="M131" s="226">
        <f t="shared" ref="M131:N131" si="113">M130-SUM(M114:M129)</f>
        <v>0</v>
      </c>
      <c r="N131" s="226">
        <f t="shared" si="113"/>
        <v>0</v>
      </c>
      <c r="O131" s="226">
        <f t="shared" ref="O131" si="114">O130-SUM(O114:O129)</f>
        <v>0</v>
      </c>
      <c r="P131" s="226">
        <f t="shared" ref="P131" si="115">P130-SUM(P114:P129)</f>
        <v>0</v>
      </c>
      <c r="Q131" s="226">
        <f t="shared" ref="Q131" si="116">Q130-SUM(Q114:Q129)</f>
        <v>0</v>
      </c>
      <c r="R131" s="226">
        <f t="shared" ref="R131" si="117">R130-SUM(R114:R129)</f>
        <v>0</v>
      </c>
      <c r="S131" s="226">
        <f t="shared" ref="S131" si="118">S130-SUM(S114:S129)</f>
        <v>0</v>
      </c>
      <c r="T131" s="226">
        <f t="shared" ref="T131" si="119">T130-SUM(T114:T129)</f>
        <v>0</v>
      </c>
      <c r="U131" s="226">
        <f t="shared" ref="U131" si="120">U130-SUM(U114:U129)</f>
        <v>0</v>
      </c>
      <c r="V131" s="226">
        <f t="shared" ref="V131" si="121">V130-SUM(V114:V129)</f>
        <v>0</v>
      </c>
      <c r="W131" s="226">
        <f t="shared" ref="W131" si="122">W130-SUM(W114:W129)</f>
        <v>0</v>
      </c>
      <c r="X131" s="226">
        <f t="shared" ref="X131" si="123">X130-SUM(X114:X129)</f>
        <v>0</v>
      </c>
      <c r="Y131" s="226">
        <f t="shared" ref="Y131" si="124">Y130-SUM(Y114:Y129)</f>
        <v>0</v>
      </c>
      <c r="Z131" s="226">
        <f t="shared" ref="Z131" si="125">Z130-SUM(Z114:Z129)</f>
        <v>0</v>
      </c>
      <c r="AA131" s="226">
        <f t="shared" ref="AA131" si="126">AA130-SUM(AA114:AA129)</f>
        <v>0</v>
      </c>
      <c r="AB131" s="226">
        <f t="shared" ref="AB131" si="127">AB130-SUM(AB114:AB129)</f>
        <v>0</v>
      </c>
      <c r="AC131" s="226">
        <f t="shared" ref="AC131" si="128">AC130-SUM(AC114:AC129)</f>
        <v>0</v>
      </c>
      <c r="AD131" s="226">
        <f t="shared" ref="AD131" si="129">AD130-SUM(AD114:AD129)</f>
        <v>0</v>
      </c>
      <c r="AE131" s="226">
        <f t="shared" ref="AE131" si="130">AE130-SUM(AE114:AE129)</f>
        <v>0</v>
      </c>
      <c r="AF131" s="226">
        <f t="shared" ref="AF131" si="131">AF130-SUM(AF114:AF129)</f>
        <v>0</v>
      </c>
    </row>
    <row r="132" spans="1:38">
      <c r="A132" s="15" t="s">
        <v>58</v>
      </c>
      <c r="B132" s="169" t="str">
        <f t="shared" si="111"/>
        <v>8740-03002</v>
      </c>
      <c r="C132" s="170" t="str">
        <f t="shared" si="112"/>
        <v>8740</v>
      </c>
      <c r="D132" s="171">
        <f>SUM($F132:K132)</f>
        <v>-7800.920000000001</v>
      </c>
      <c r="E132" s="78">
        <f>D132/$D$147</f>
        <v>-8.4006906707117343E-2</v>
      </c>
      <c r="F132" s="79">
        <f>+'Div002 history'!I132</f>
        <v>5654.0499999999993</v>
      </c>
      <c r="G132" s="79">
        <f>+'Div002 history'!J132</f>
        <v>-5955.22</v>
      </c>
      <c r="H132" s="79">
        <f>+'Div002 history'!K132</f>
        <v>-7499.75</v>
      </c>
      <c r="I132" s="79">
        <f>+'Div002 history'!L132</f>
        <v>0</v>
      </c>
      <c r="J132" s="79">
        <f>+'Div002 history'!M132</f>
        <v>0</v>
      </c>
      <c r="K132" s="79">
        <f>+'Div002 history'!N132</f>
        <v>0</v>
      </c>
      <c r="L132" s="171">
        <f>$E132*L$147</f>
        <v>-1900.3202366217015</v>
      </c>
      <c r="M132" s="171">
        <f t="shared" ref="M132:O146" si="132">$E132*M$147</f>
        <v>-1896.1198912863456</v>
      </c>
      <c r="N132" s="171">
        <f t="shared" si="132"/>
        <v>-1975.4224112178642</v>
      </c>
      <c r="O132" s="186">
        <f>$E132*O$147</f>
        <v>-1652.3392406300811</v>
      </c>
      <c r="P132" s="186">
        <f t="shared" ref="P132:AA146" si="133">$E132*P$147</f>
        <v>-1636.8127481048452</v>
      </c>
      <c r="Q132" s="186">
        <f t="shared" si="133"/>
        <v>-1993.5645427903332</v>
      </c>
      <c r="R132" s="186">
        <f t="shared" si="133"/>
        <v>-1984.2619539692141</v>
      </c>
      <c r="S132" s="186">
        <f t="shared" si="133"/>
        <v>-1521.8059487122939</v>
      </c>
      <c r="T132" s="186">
        <f t="shared" si="133"/>
        <v>-1678.7711737564086</v>
      </c>
      <c r="U132" s="186">
        <f t="shared" si="133"/>
        <v>-1829.0386961425781</v>
      </c>
      <c r="V132" s="186">
        <f t="shared" si="133"/>
        <v>-1675.0896550768762</v>
      </c>
      <c r="W132" s="186">
        <f t="shared" si="133"/>
        <v>-1723.8425593429113</v>
      </c>
      <c r="X132" s="186">
        <f t="shared" si="133"/>
        <v>-1998.2964838313319</v>
      </c>
      <c r="Y132" s="186">
        <f t="shared" si="133"/>
        <v>-1698.7641454974489</v>
      </c>
      <c r="Z132" s="186">
        <f t="shared" si="133"/>
        <v>-1841.2902634167442</v>
      </c>
      <c r="AA132" s="171">
        <f>$E132*AA$147</f>
        <v>-1652.3392406300811</v>
      </c>
      <c r="AB132" s="171">
        <f t="shared" ref="AB132:AF146" si="134">$E132*AB$147</f>
        <v>-1636.8127481048452</v>
      </c>
      <c r="AC132" s="171">
        <f t="shared" si="134"/>
        <v>-1993.5645427903332</v>
      </c>
      <c r="AD132" s="171">
        <f t="shared" si="134"/>
        <v>-1984.2619539692141</v>
      </c>
      <c r="AE132" s="171">
        <f t="shared" si="134"/>
        <v>-1521.8059487122939</v>
      </c>
      <c r="AF132" s="171">
        <f t="shared" si="134"/>
        <v>-1678.7711737564086</v>
      </c>
    </row>
    <row r="133" spans="1:38">
      <c r="A133" s="15" t="s">
        <v>59</v>
      </c>
      <c r="B133" s="169" t="str">
        <f t="shared" ref="B133:B134" si="135">RIGHT(A133,10)</f>
        <v>9210-03004</v>
      </c>
      <c r="C133" s="170" t="str">
        <f t="shared" ref="C133:C134" si="136">LEFT(B133,4)</f>
        <v>9210</v>
      </c>
      <c r="D133" s="171">
        <f>SUM($F133:K133)</f>
        <v>2291.35</v>
      </c>
      <c r="E133" s="78">
        <f t="shared" ref="E133:E146" si="137">D133/$D$147</f>
        <v>2.4675195449171801E-2</v>
      </c>
      <c r="F133" s="79">
        <f>+'Div002 history'!I133</f>
        <v>152.44999999999999</v>
      </c>
      <c r="G133" s="79">
        <f>+'Div002 history'!J133</f>
        <v>461.73</v>
      </c>
      <c r="H133" s="79">
        <f>+'Div002 history'!K133</f>
        <v>580.89</v>
      </c>
      <c r="I133" s="79">
        <f>+'Div002 history'!L133</f>
        <v>808.35</v>
      </c>
      <c r="J133" s="79">
        <f>+'Div002 history'!M133</f>
        <v>160</v>
      </c>
      <c r="K133" s="79">
        <f>+'Div002 history'!N133</f>
        <v>127.93</v>
      </c>
      <c r="L133" s="171">
        <f t="shared" ref="L133:L146" si="138">$E133*L$147</f>
        <v>558.17759625571534</v>
      </c>
      <c r="M133" s="171">
        <f t="shared" si="132"/>
        <v>556.94383648325675</v>
      </c>
      <c r="N133" s="171">
        <f t="shared" si="132"/>
        <v>580.2372209872749</v>
      </c>
      <c r="O133" s="186">
        <f t="shared" si="132"/>
        <v>485.33859070695968</v>
      </c>
      <c r="P133" s="186">
        <f t="shared" si="133"/>
        <v>480.778022383262</v>
      </c>
      <c r="Q133" s="186">
        <f t="shared" si="133"/>
        <v>585.56607619647798</v>
      </c>
      <c r="R133" s="186">
        <f t="shared" si="133"/>
        <v>582.83364375321855</v>
      </c>
      <c r="S133" s="186">
        <f t="shared" si="133"/>
        <v>446.99728501021855</v>
      </c>
      <c r="T133" s="186">
        <f t="shared" si="133"/>
        <v>493.1023942030871</v>
      </c>
      <c r="U133" s="186">
        <f t="shared" si="133"/>
        <v>537.24019941318409</v>
      </c>
      <c r="V133" s="186">
        <f t="shared" si="133"/>
        <v>492.02102843772263</v>
      </c>
      <c r="W133" s="186">
        <f t="shared" si="133"/>
        <v>506.34113006547676</v>
      </c>
      <c r="X133" s="186">
        <f t="shared" si="133"/>
        <v>586.955980605739</v>
      </c>
      <c r="Y133" s="186">
        <f t="shared" si="133"/>
        <v>498.97489331842644</v>
      </c>
      <c r="Z133" s="186">
        <f t="shared" si="133"/>
        <v>540.83882991749124</v>
      </c>
      <c r="AA133" s="171">
        <f t="shared" si="133"/>
        <v>485.33859070695968</v>
      </c>
      <c r="AB133" s="171">
        <f t="shared" si="134"/>
        <v>480.778022383262</v>
      </c>
      <c r="AC133" s="171">
        <f t="shared" si="134"/>
        <v>585.56607619647798</v>
      </c>
      <c r="AD133" s="171">
        <f t="shared" si="134"/>
        <v>582.83364375321855</v>
      </c>
      <c r="AE133" s="171">
        <f t="shared" si="134"/>
        <v>446.99728501021855</v>
      </c>
      <c r="AF133" s="171">
        <f t="shared" si="134"/>
        <v>493.1023942030871</v>
      </c>
      <c r="AH133" s="178"/>
      <c r="AI133" s="178"/>
      <c r="AK133" s="178"/>
      <c r="AL133" s="178"/>
    </row>
    <row r="134" spans="1:38">
      <c r="A134" s="15" t="s">
        <v>218</v>
      </c>
      <c r="B134" s="169" t="str">
        <f t="shared" si="135"/>
        <v>8560-03004</v>
      </c>
      <c r="C134" s="170" t="str">
        <f t="shared" si="136"/>
        <v>8560</v>
      </c>
      <c r="D134" s="171">
        <f>SUM($F134:K134)</f>
        <v>3907.37</v>
      </c>
      <c r="E134" s="78">
        <f t="shared" si="137"/>
        <v>4.2077866079922505E-2</v>
      </c>
      <c r="F134" s="79">
        <f>+'Div002 history'!I134</f>
        <v>3779.4</v>
      </c>
      <c r="G134" s="79">
        <f>+'Div002 history'!J134</f>
        <v>127.97</v>
      </c>
      <c r="H134" s="79">
        <f>+'Div002 history'!K134</f>
        <v>0</v>
      </c>
      <c r="I134" s="79">
        <f>+'Div002 history'!L134</f>
        <v>0</v>
      </c>
      <c r="J134" s="79">
        <f>+'Div002 history'!M134</f>
        <v>0</v>
      </c>
      <c r="K134" s="79">
        <f>+'Div002 history'!N134</f>
        <v>0</v>
      </c>
      <c r="L134" s="171">
        <f t="shared" si="138"/>
        <v>951.84340859392694</v>
      </c>
      <c r="M134" s="171">
        <f t="shared" si="132"/>
        <v>949.73951528993086</v>
      </c>
      <c r="N134" s="171">
        <f t="shared" si="132"/>
        <v>989.46102086937765</v>
      </c>
      <c r="O134" s="186">
        <f t="shared" si="132"/>
        <v>827.63325077821071</v>
      </c>
      <c r="P134" s="186">
        <f t="shared" si="133"/>
        <v>819.85625125785532</v>
      </c>
      <c r="Q134" s="186">
        <f t="shared" si="133"/>
        <v>998.54815682799767</v>
      </c>
      <c r="R134" s="186">
        <f t="shared" si="133"/>
        <v>993.88862224977152</v>
      </c>
      <c r="S134" s="186">
        <f t="shared" si="133"/>
        <v>762.250979348584</v>
      </c>
      <c r="T134" s="186">
        <f t="shared" si="133"/>
        <v>840.87263056159759</v>
      </c>
      <c r="U134" s="186">
        <f t="shared" si="133"/>
        <v>916.13949766779115</v>
      </c>
      <c r="V134" s="186">
        <f t="shared" si="133"/>
        <v>839.02861015851113</v>
      </c>
      <c r="W134" s="186">
        <f t="shared" si="133"/>
        <v>863.44824727079765</v>
      </c>
      <c r="X134" s="186">
        <f t="shared" si="133"/>
        <v>1000.9183188685477</v>
      </c>
      <c r="Y134" s="186">
        <f t="shared" si="133"/>
        <v>850.88682606569057</v>
      </c>
      <c r="Z134" s="186">
        <f t="shared" si="133"/>
        <v>922.27613365688705</v>
      </c>
      <c r="AA134" s="171">
        <f t="shared" si="133"/>
        <v>827.63325077821071</v>
      </c>
      <c r="AB134" s="171">
        <f t="shared" si="134"/>
        <v>819.85625125785532</v>
      </c>
      <c r="AC134" s="171">
        <f t="shared" si="134"/>
        <v>998.54815682799767</v>
      </c>
      <c r="AD134" s="171">
        <f t="shared" si="134"/>
        <v>993.88862224977152</v>
      </c>
      <c r="AE134" s="171">
        <f t="shared" si="134"/>
        <v>762.250979348584</v>
      </c>
      <c r="AF134" s="171">
        <f t="shared" si="134"/>
        <v>840.87263056159759</v>
      </c>
    </row>
    <row r="135" spans="1:38">
      <c r="A135" s="15" t="s">
        <v>60</v>
      </c>
      <c r="B135" s="169" t="str">
        <f t="shared" si="111"/>
        <v>8740-03004</v>
      </c>
      <c r="C135" s="170" t="str">
        <f t="shared" ref="C135:C146" si="139">LEFT(B135,4)</f>
        <v>8740</v>
      </c>
      <c r="D135" s="171">
        <f>SUM($F135:K135)</f>
        <v>55737.07</v>
      </c>
      <c r="E135" s="78">
        <f t="shared" si="137"/>
        <v>0.60022392738524022</v>
      </c>
      <c r="F135" s="79">
        <f>+'Div002 history'!I135</f>
        <v>13168.7</v>
      </c>
      <c r="G135" s="79">
        <f>+'Div002 history'!J135</f>
        <v>10896.22</v>
      </c>
      <c r="H135" s="79">
        <f>+'Div002 history'!K135</f>
        <v>12184.89</v>
      </c>
      <c r="I135" s="79">
        <f>+'Div002 history'!L135</f>
        <v>15456.470000000001</v>
      </c>
      <c r="J135" s="79">
        <f>+'Div002 history'!M135</f>
        <v>2276.8000000000002</v>
      </c>
      <c r="K135" s="79">
        <f>+'Div002 history'!N135</f>
        <v>1753.9899999999998</v>
      </c>
      <c r="L135" s="171">
        <f t="shared" si="138"/>
        <v>13577.665461381519</v>
      </c>
      <c r="M135" s="171">
        <f t="shared" si="132"/>
        <v>13547.654265012257</v>
      </c>
      <c r="N135" s="171">
        <f t="shared" si="132"/>
        <v>14114.265652463924</v>
      </c>
      <c r="O135" s="186">
        <f t="shared" si="132"/>
        <v>11805.8572474459</v>
      </c>
      <c r="P135" s="186">
        <f t="shared" si="133"/>
        <v>11694.921460290852</v>
      </c>
      <c r="Q135" s="186">
        <f t="shared" si="133"/>
        <v>14243.890011822039</v>
      </c>
      <c r="R135" s="186">
        <f t="shared" si="133"/>
        <v>14177.42361499911</v>
      </c>
      <c r="S135" s="186">
        <f t="shared" si="133"/>
        <v>10873.205300117617</v>
      </c>
      <c r="T135" s="186">
        <f t="shared" si="133"/>
        <v>11994.711703958392</v>
      </c>
      <c r="U135" s="186">
        <f t="shared" si="133"/>
        <v>13068.363454516595</v>
      </c>
      <c r="V135" s="186">
        <f t="shared" si="133"/>
        <v>11968.407490564663</v>
      </c>
      <c r="W135" s="186">
        <f t="shared" si="133"/>
        <v>12316.743845479121</v>
      </c>
      <c r="X135" s="186">
        <f t="shared" si="133"/>
        <v>14277.699425203797</v>
      </c>
      <c r="Y135" s="186">
        <f t="shared" si="133"/>
        <v>12137.56019688466</v>
      </c>
      <c r="Z135" s="186">
        <f t="shared" si="133"/>
        <v>13155.900112086458</v>
      </c>
      <c r="AA135" s="171">
        <f t="shared" si="133"/>
        <v>11805.8572474459</v>
      </c>
      <c r="AB135" s="171">
        <f t="shared" si="134"/>
        <v>11694.921460290852</v>
      </c>
      <c r="AC135" s="171">
        <f t="shared" si="134"/>
        <v>14243.890011822039</v>
      </c>
      <c r="AD135" s="171">
        <f t="shared" si="134"/>
        <v>14177.42361499911</v>
      </c>
      <c r="AE135" s="171">
        <f t="shared" si="134"/>
        <v>10873.205300117617</v>
      </c>
      <c r="AF135" s="171">
        <f t="shared" si="134"/>
        <v>11994.711703958392</v>
      </c>
    </row>
    <row r="136" spans="1:38">
      <c r="A136" s="15" t="s">
        <v>969</v>
      </c>
      <c r="B136" s="169" t="str">
        <f t="shared" si="111"/>
        <v>9020-03004</v>
      </c>
      <c r="C136" s="170" t="str">
        <f t="shared" si="139"/>
        <v>9020</v>
      </c>
      <c r="D136" s="171">
        <f>SUM($F136:K136)</f>
        <v>651.39999999999986</v>
      </c>
      <c r="E136" s="78">
        <f t="shared" si="137"/>
        <v>7.0148263318962657E-3</v>
      </c>
      <c r="F136" s="79">
        <f>+'Div002 history'!I136</f>
        <v>0</v>
      </c>
      <c r="G136" s="79">
        <f>+'Div002 history'!J136</f>
        <v>0</v>
      </c>
      <c r="H136" s="79">
        <f>+'Div002 history'!K136</f>
        <v>68.62</v>
      </c>
      <c r="I136" s="79">
        <f>+'Div002 history'!L136</f>
        <v>477.96</v>
      </c>
      <c r="J136" s="79">
        <f>+'Div002 history'!M136</f>
        <v>92.67</v>
      </c>
      <c r="K136" s="79">
        <f>+'Div002 history'!N136</f>
        <v>12.15</v>
      </c>
      <c r="L136" s="171">
        <f t="shared" si="138"/>
        <v>158.68238645382542</v>
      </c>
      <c r="M136" s="171">
        <f t="shared" si="132"/>
        <v>158.33164513723062</v>
      </c>
      <c r="N136" s="171">
        <f t="shared" si="132"/>
        <v>164.95364119454069</v>
      </c>
      <c r="O136" s="186">
        <f t="shared" si="132"/>
        <v>137.97523642678485</v>
      </c>
      <c r="P136" s="186">
        <f t="shared" si="133"/>
        <v>136.67872816481849</v>
      </c>
      <c r="Q136" s="186">
        <f t="shared" si="133"/>
        <v>166.468563089177</v>
      </c>
      <c r="R136" s="186">
        <f t="shared" si="133"/>
        <v>165.69176928048816</v>
      </c>
      <c r="S136" s="186">
        <f t="shared" si="133"/>
        <v>127.07531867923116</v>
      </c>
      <c r="T136" s="186">
        <f t="shared" si="133"/>
        <v>140.18238138385269</v>
      </c>
      <c r="U136" s="186">
        <f t="shared" si="133"/>
        <v>152.73016601468481</v>
      </c>
      <c r="V136" s="186">
        <f t="shared" si="133"/>
        <v>139.8749636346837</v>
      </c>
      <c r="W136" s="186">
        <f t="shared" si="133"/>
        <v>143.94597600744169</v>
      </c>
      <c r="X136" s="186">
        <f t="shared" si="133"/>
        <v>166.86369422680005</v>
      </c>
      <c r="Y136" s="186">
        <f t="shared" si="133"/>
        <v>141.85185393223335</v>
      </c>
      <c r="Z136" s="186">
        <f t="shared" si="133"/>
        <v>153.75320828692855</v>
      </c>
      <c r="AA136" s="171">
        <f t="shared" si="133"/>
        <v>137.97523642678485</v>
      </c>
      <c r="AB136" s="171">
        <f t="shared" si="134"/>
        <v>136.67872816481849</v>
      </c>
      <c r="AC136" s="171">
        <f t="shared" si="134"/>
        <v>166.468563089177</v>
      </c>
      <c r="AD136" s="171">
        <f t="shared" si="134"/>
        <v>165.69176928048816</v>
      </c>
      <c r="AE136" s="171">
        <f t="shared" si="134"/>
        <v>127.07531867923116</v>
      </c>
      <c r="AF136" s="171">
        <f t="shared" si="134"/>
        <v>140.18238138385269</v>
      </c>
    </row>
    <row r="137" spans="1:38">
      <c r="A137" s="15" t="s">
        <v>1076</v>
      </c>
      <c r="B137" s="169" t="str">
        <f t="shared" si="111"/>
        <v>8740-03008</v>
      </c>
      <c r="C137" s="170" t="str">
        <f t="shared" si="139"/>
        <v>8740</v>
      </c>
      <c r="D137" s="171">
        <f>SUM($F137:K137)</f>
        <v>45282.630000000005</v>
      </c>
      <c r="E137" s="78">
        <f t="shared" si="137"/>
        <v>0.48764167224672383</v>
      </c>
      <c r="F137" s="79">
        <f>+'Div002 history'!I137</f>
        <v>2624.6800000000003</v>
      </c>
      <c r="G137" s="79">
        <f>+'Div002 history'!J137</f>
        <v>13640.289999999999</v>
      </c>
      <c r="H137" s="79">
        <f>+'Div002 history'!K137</f>
        <v>7948.93</v>
      </c>
      <c r="I137" s="79">
        <f>+'Div002 history'!L137</f>
        <v>8597.84</v>
      </c>
      <c r="J137" s="79">
        <f>+'Div002 history'!M137</f>
        <v>8187.920000000001</v>
      </c>
      <c r="K137" s="79">
        <f>+'Div002 history'!N137</f>
        <v>4282.97</v>
      </c>
      <c r="L137" s="171">
        <f t="shared" si="138"/>
        <v>11030.942267893141</v>
      </c>
      <c r="M137" s="171">
        <f t="shared" si="132"/>
        <v>11006.560184280803</v>
      </c>
      <c r="N137" s="171">
        <f t="shared" si="132"/>
        <v>11466.893922881711</v>
      </c>
      <c r="O137" s="186">
        <f t="shared" si="132"/>
        <v>9591.4669638879695</v>
      </c>
      <c r="P137" s="186">
        <f t="shared" si="133"/>
        <v>9501.3390794566421</v>
      </c>
      <c r="Q137" s="186">
        <f t="shared" si="133"/>
        <v>11572.205018420113</v>
      </c>
      <c r="R137" s="186">
        <f t="shared" si="133"/>
        <v>11518.205530202202</v>
      </c>
      <c r="S137" s="186">
        <f t="shared" si="133"/>
        <v>8833.7498278841194</v>
      </c>
      <c r="T137" s="186">
        <f t="shared" si="133"/>
        <v>9744.8985396436783</v>
      </c>
      <c r="U137" s="186">
        <f t="shared" si="133"/>
        <v>10617.168556158349</v>
      </c>
      <c r="V137" s="186">
        <f t="shared" si="133"/>
        <v>9723.5281309991387</v>
      </c>
      <c r="W137" s="186">
        <f t="shared" si="133"/>
        <v>10006.528049637491</v>
      </c>
      <c r="X137" s="186">
        <f t="shared" si="133"/>
        <v>11599.672898534427</v>
      </c>
      <c r="Y137" s="186">
        <f t="shared" si="133"/>
        <v>9860.9533565050206</v>
      </c>
      <c r="Z137" s="186">
        <f t="shared" si="133"/>
        <v>10688.286217638812</v>
      </c>
      <c r="AA137" s="171">
        <f t="shared" si="133"/>
        <v>9591.4669638879695</v>
      </c>
      <c r="AB137" s="171">
        <f t="shared" si="134"/>
        <v>9501.3390794566421</v>
      </c>
      <c r="AC137" s="171">
        <f t="shared" si="134"/>
        <v>11572.205018420113</v>
      </c>
      <c r="AD137" s="171">
        <f t="shared" si="134"/>
        <v>11518.205530202202</v>
      </c>
      <c r="AE137" s="171">
        <f t="shared" si="134"/>
        <v>8833.7498278841194</v>
      </c>
      <c r="AF137" s="171">
        <f t="shared" si="134"/>
        <v>9744.8985396436783</v>
      </c>
    </row>
    <row r="138" spans="1:38">
      <c r="A138" s="15" t="s">
        <v>389</v>
      </c>
      <c r="B138" s="169" t="str">
        <f t="shared" si="111"/>
        <v>8740-03009</v>
      </c>
      <c r="C138" s="170" t="str">
        <f t="shared" si="139"/>
        <v>8740</v>
      </c>
      <c r="D138" s="171">
        <f>SUM($F138:K138)</f>
        <v>86.210000000000008</v>
      </c>
      <c r="E138" s="78">
        <f t="shared" si="137"/>
        <v>9.2838221994592763E-4</v>
      </c>
      <c r="F138" s="79">
        <f>+'Div002 history'!I138</f>
        <v>0</v>
      </c>
      <c r="G138" s="79">
        <f>+'Div002 history'!J138</f>
        <v>0</v>
      </c>
      <c r="H138" s="79">
        <f>+'Div002 history'!K138</f>
        <v>0</v>
      </c>
      <c r="I138" s="79">
        <f>+'Div002 history'!L138</f>
        <v>0</v>
      </c>
      <c r="J138" s="79">
        <f>+'Div002 history'!M138</f>
        <v>68.010000000000005</v>
      </c>
      <c r="K138" s="79">
        <f>+'Div002 history'!N138</f>
        <v>18.2</v>
      </c>
      <c r="L138" s="171">
        <f t="shared" si="138"/>
        <v>21.00093419739683</v>
      </c>
      <c r="M138" s="171">
        <f t="shared" si="132"/>
        <v>20.954515086399532</v>
      </c>
      <c r="N138" s="171">
        <f t="shared" si="132"/>
        <v>21.830907902028489</v>
      </c>
      <c r="O138" s="186">
        <f t="shared" si="132"/>
        <v>18.260431581751806</v>
      </c>
      <c r="P138" s="186">
        <f t="shared" si="133"/>
        <v>18.088844266332522</v>
      </c>
      <c r="Q138" s="186">
        <f t="shared" si="133"/>
        <v>22.031401326248009</v>
      </c>
      <c r="R138" s="186">
        <f t="shared" si="133"/>
        <v>21.928595992740082</v>
      </c>
      <c r="S138" s="186">
        <f t="shared" si="133"/>
        <v>16.817874153111024</v>
      </c>
      <c r="T138" s="186">
        <f t="shared" si="133"/>
        <v>18.552537763435591</v>
      </c>
      <c r="U138" s="186">
        <f t="shared" si="133"/>
        <v>20.213183316128308</v>
      </c>
      <c r="V138" s="186">
        <f t="shared" si="133"/>
        <v>18.511852341028685</v>
      </c>
      <c r="W138" s="186">
        <f t="shared" si="133"/>
        <v>19.050633392080982</v>
      </c>
      <c r="X138" s="186">
        <f t="shared" si="133"/>
        <v>22.083695239933125</v>
      </c>
      <c r="Y138" s="186">
        <f t="shared" si="133"/>
        <v>18.773485304724964</v>
      </c>
      <c r="Z138" s="186">
        <f t="shared" si="133"/>
        <v>20.348578579085224</v>
      </c>
      <c r="AA138" s="171">
        <f t="shared" si="133"/>
        <v>18.260431581751806</v>
      </c>
      <c r="AB138" s="171">
        <f t="shared" si="134"/>
        <v>18.088844266332522</v>
      </c>
      <c r="AC138" s="171">
        <f t="shared" si="134"/>
        <v>22.031401326248009</v>
      </c>
      <c r="AD138" s="171">
        <f t="shared" si="134"/>
        <v>21.928595992740082</v>
      </c>
      <c r="AE138" s="171">
        <f t="shared" si="134"/>
        <v>16.817874153111024</v>
      </c>
      <c r="AF138" s="171">
        <f t="shared" si="134"/>
        <v>18.552537763435591</v>
      </c>
    </row>
    <row r="139" spans="1:38">
      <c r="A139" s="15" t="s">
        <v>61</v>
      </c>
      <c r="B139" s="169" t="str">
        <f t="shared" si="111"/>
        <v>8740-04301</v>
      </c>
      <c r="C139" s="170" t="str">
        <f t="shared" si="139"/>
        <v>8740</v>
      </c>
      <c r="D139" s="171">
        <f>SUM($F139:K139)</f>
        <v>914.68999999999994</v>
      </c>
      <c r="E139" s="78">
        <f t="shared" si="137"/>
        <v>9.8501558144338287E-3</v>
      </c>
      <c r="F139" s="79">
        <f>+'Div002 history'!I139</f>
        <v>0</v>
      </c>
      <c r="G139" s="79">
        <f>+'Div002 history'!J139</f>
        <v>0</v>
      </c>
      <c r="H139" s="79">
        <f>+'Div002 history'!K139</f>
        <v>0</v>
      </c>
      <c r="I139" s="79">
        <f>+'Div002 history'!L139</f>
        <v>0</v>
      </c>
      <c r="J139" s="79">
        <f>+'Div002 history'!M139</f>
        <v>689.67</v>
      </c>
      <c r="K139" s="79">
        <f>+'Div002 history'!N139</f>
        <v>225.02</v>
      </c>
      <c r="L139" s="171">
        <f t="shared" si="138"/>
        <v>222.82037467830764</v>
      </c>
      <c r="M139" s="171">
        <f t="shared" si="132"/>
        <v>222.32786688758594</v>
      </c>
      <c r="N139" s="171">
        <f t="shared" si="132"/>
        <v>231.62641397641147</v>
      </c>
      <c r="O139" s="186">
        <f t="shared" si="132"/>
        <v>193.74358152781065</v>
      </c>
      <c r="P139" s="186">
        <f t="shared" si="133"/>
        <v>191.92303632956376</v>
      </c>
      <c r="Q139" s="186">
        <f t="shared" si="133"/>
        <v>233.75365362609659</v>
      </c>
      <c r="R139" s="186">
        <f t="shared" si="133"/>
        <v>232.66288677182948</v>
      </c>
      <c r="S139" s="186">
        <f t="shared" si="133"/>
        <v>178.43801541711079</v>
      </c>
      <c r="T139" s="186">
        <f t="shared" si="133"/>
        <v>196.84283455326411</v>
      </c>
      <c r="U139" s="186">
        <f t="shared" si="133"/>
        <v>214.46232046664423</v>
      </c>
      <c r="V139" s="186">
        <f t="shared" si="133"/>
        <v>196.41116132485237</v>
      </c>
      <c r="W139" s="186">
        <f t="shared" si="133"/>
        <v>202.12764015082413</v>
      </c>
      <c r="X139" s="186">
        <f t="shared" si="133"/>
        <v>234.30849320281206</v>
      </c>
      <c r="Y139" s="186">
        <f t="shared" si="133"/>
        <v>199.18709283585287</v>
      </c>
      <c r="Z139" s="186">
        <f t="shared" si="133"/>
        <v>215.89886719062127</v>
      </c>
      <c r="AA139" s="171">
        <f t="shared" si="133"/>
        <v>193.74358152781065</v>
      </c>
      <c r="AB139" s="171">
        <f t="shared" si="134"/>
        <v>191.92303632956376</v>
      </c>
      <c r="AC139" s="171">
        <f t="shared" si="134"/>
        <v>233.75365362609659</v>
      </c>
      <c r="AD139" s="171">
        <f t="shared" si="134"/>
        <v>232.66288677182948</v>
      </c>
      <c r="AE139" s="171">
        <f t="shared" si="134"/>
        <v>178.43801541711079</v>
      </c>
      <c r="AF139" s="171">
        <f t="shared" si="134"/>
        <v>196.84283455326411</v>
      </c>
    </row>
    <row r="140" spans="1:38">
      <c r="A140" s="15" t="s">
        <v>465</v>
      </c>
      <c r="B140" s="169" t="str">
        <f t="shared" si="111"/>
        <v>9210-04302</v>
      </c>
      <c r="C140" s="170" t="str">
        <f t="shared" si="139"/>
        <v>9210</v>
      </c>
      <c r="D140" s="171">
        <f>SUM($F140:K140)</f>
        <v>0</v>
      </c>
      <c r="E140" s="78">
        <f t="shared" si="137"/>
        <v>0</v>
      </c>
      <c r="F140" s="79">
        <f>+'Div002 history'!I140</f>
        <v>0</v>
      </c>
      <c r="G140" s="79">
        <f>+'Div002 history'!J140</f>
        <v>0</v>
      </c>
      <c r="H140" s="79">
        <f>+'Div002 history'!K140</f>
        <v>0</v>
      </c>
      <c r="I140" s="79">
        <f>+'Div002 history'!L140</f>
        <v>0</v>
      </c>
      <c r="J140" s="79">
        <f>+'Div002 history'!M140</f>
        <v>0</v>
      </c>
      <c r="K140" s="79">
        <f>+'Div002 history'!N140</f>
        <v>0</v>
      </c>
      <c r="L140" s="171">
        <f t="shared" si="138"/>
        <v>0</v>
      </c>
      <c r="M140" s="171">
        <f t="shared" si="132"/>
        <v>0</v>
      </c>
      <c r="N140" s="171">
        <f t="shared" si="132"/>
        <v>0</v>
      </c>
      <c r="O140" s="186">
        <f t="shared" si="132"/>
        <v>0</v>
      </c>
      <c r="P140" s="186">
        <f t="shared" si="133"/>
        <v>0</v>
      </c>
      <c r="Q140" s="186">
        <f t="shared" si="133"/>
        <v>0</v>
      </c>
      <c r="R140" s="186">
        <f t="shared" si="133"/>
        <v>0</v>
      </c>
      <c r="S140" s="186">
        <f t="shared" si="133"/>
        <v>0</v>
      </c>
      <c r="T140" s="186">
        <f t="shared" si="133"/>
        <v>0</v>
      </c>
      <c r="U140" s="186">
        <f t="shared" si="133"/>
        <v>0</v>
      </c>
      <c r="V140" s="186">
        <f t="shared" si="133"/>
        <v>0</v>
      </c>
      <c r="W140" s="186">
        <f t="shared" si="133"/>
        <v>0</v>
      </c>
      <c r="X140" s="186">
        <f t="shared" si="133"/>
        <v>0</v>
      </c>
      <c r="Y140" s="186">
        <f t="shared" si="133"/>
        <v>0</v>
      </c>
      <c r="Z140" s="186">
        <f t="shared" si="133"/>
        <v>0</v>
      </c>
      <c r="AA140" s="171">
        <f t="shared" si="133"/>
        <v>0</v>
      </c>
      <c r="AB140" s="171">
        <f t="shared" si="134"/>
        <v>0</v>
      </c>
      <c r="AC140" s="171">
        <f t="shared" si="134"/>
        <v>0</v>
      </c>
      <c r="AD140" s="171">
        <f t="shared" si="134"/>
        <v>0</v>
      </c>
      <c r="AE140" s="171">
        <f t="shared" si="134"/>
        <v>0</v>
      </c>
      <c r="AF140" s="171">
        <f t="shared" si="134"/>
        <v>0</v>
      </c>
    </row>
    <row r="141" spans="1:38">
      <c r="A141" s="15" t="s">
        <v>62</v>
      </c>
      <c r="B141" s="169" t="str">
        <f t="shared" si="111"/>
        <v>8740-04302</v>
      </c>
      <c r="C141" s="170" t="str">
        <f t="shared" si="139"/>
        <v>8740</v>
      </c>
      <c r="D141" s="171">
        <f>SUM($F141:K141)</f>
        <v>5630.4500000000007</v>
      </c>
      <c r="E141" s="78">
        <f t="shared" si="137"/>
        <v>6.0633449371239399E-2</v>
      </c>
      <c r="F141" s="79">
        <f>+'Div002 history'!I141</f>
        <v>169.85</v>
      </c>
      <c r="G141" s="79">
        <f>+'Div002 history'!J141</f>
        <v>166.15</v>
      </c>
      <c r="H141" s="79">
        <f>+'Div002 history'!K141</f>
        <v>273.70999999999998</v>
      </c>
      <c r="I141" s="79">
        <f>+'Div002 history'!L141</f>
        <v>1544.18</v>
      </c>
      <c r="J141" s="79">
        <f>+'Div002 history'!M141</f>
        <v>376.91</v>
      </c>
      <c r="K141" s="79">
        <f>+'Div002 history'!N141</f>
        <v>3099.65</v>
      </c>
      <c r="L141" s="171">
        <f t="shared" si="138"/>
        <v>1371.5892582268064</v>
      </c>
      <c r="M141" s="171">
        <f t="shared" si="132"/>
        <v>1368.5575857582444</v>
      </c>
      <c r="N141" s="171">
        <f t="shared" si="132"/>
        <v>1425.7955619646946</v>
      </c>
      <c r="O141" s="186">
        <f t="shared" si="132"/>
        <v>1192.6046514264524</v>
      </c>
      <c r="P141" s="186">
        <f t="shared" si="133"/>
        <v>1181.3981347798626</v>
      </c>
      <c r="Q141" s="186">
        <f t="shared" si="133"/>
        <v>1438.8899616909073</v>
      </c>
      <c r="R141" s="186">
        <f t="shared" si="133"/>
        <v>1432.1756560413339</v>
      </c>
      <c r="S141" s="186">
        <f t="shared" si="133"/>
        <v>1098.3899724554458</v>
      </c>
      <c r="T141" s="186">
        <f t="shared" si="133"/>
        <v>1211.6823599366192</v>
      </c>
      <c r="U141" s="186">
        <f t="shared" si="133"/>
        <v>1320.1405637663224</v>
      </c>
      <c r="V141" s="186">
        <f t="shared" si="133"/>
        <v>1209.0251596513742</v>
      </c>
      <c r="W141" s="186">
        <f t="shared" si="133"/>
        <v>1244.2134181932765</v>
      </c>
      <c r="X141" s="186">
        <f t="shared" si="133"/>
        <v>1442.3053226270906</v>
      </c>
      <c r="Y141" s="186">
        <f t="shared" si="133"/>
        <v>1226.1126358193792</v>
      </c>
      <c r="Z141" s="186">
        <f t="shared" si="133"/>
        <v>1328.9833460226239</v>
      </c>
      <c r="AA141" s="171">
        <f t="shared" si="133"/>
        <v>1192.6046514264524</v>
      </c>
      <c r="AB141" s="171">
        <f t="shared" si="134"/>
        <v>1181.3981347798626</v>
      </c>
      <c r="AC141" s="171">
        <f t="shared" si="134"/>
        <v>1438.8899616909073</v>
      </c>
      <c r="AD141" s="171">
        <f t="shared" si="134"/>
        <v>1432.1756560413339</v>
      </c>
      <c r="AE141" s="171">
        <f t="shared" si="134"/>
        <v>1098.3899724554458</v>
      </c>
      <c r="AF141" s="171">
        <f t="shared" si="134"/>
        <v>1211.6823599366192</v>
      </c>
    </row>
    <row r="142" spans="1:38">
      <c r="A142" s="15" t="s">
        <v>393</v>
      </c>
      <c r="B142" s="169" t="str">
        <f t="shared" si="111"/>
        <v>8810-04309</v>
      </c>
      <c r="C142" s="170" t="str">
        <f t="shared" si="139"/>
        <v>8810</v>
      </c>
      <c r="D142" s="171">
        <f>SUM($F142:K142)</f>
        <v>0</v>
      </c>
      <c r="E142" s="78">
        <f t="shared" si="137"/>
        <v>0</v>
      </c>
      <c r="F142" s="79">
        <f>+'Div002 history'!I142</f>
        <v>0</v>
      </c>
      <c r="G142" s="79">
        <f>+'Div002 history'!J142</f>
        <v>0</v>
      </c>
      <c r="H142" s="79">
        <f>+'Div002 history'!K142</f>
        <v>0</v>
      </c>
      <c r="I142" s="79">
        <f>+'Div002 history'!L142</f>
        <v>0</v>
      </c>
      <c r="J142" s="79">
        <f>+'Div002 history'!M142</f>
        <v>0</v>
      </c>
      <c r="K142" s="79">
        <f>+'Div002 history'!N142</f>
        <v>0</v>
      </c>
      <c r="L142" s="171">
        <f t="shared" si="138"/>
        <v>0</v>
      </c>
      <c r="M142" s="171">
        <f t="shared" si="132"/>
        <v>0</v>
      </c>
      <c r="N142" s="171">
        <f t="shared" si="132"/>
        <v>0</v>
      </c>
      <c r="O142" s="186">
        <f t="shared" si="132"/>
        <v>0</v>
      </c>
      <c r="P142" s="186">
        <f t="shared" si="133"/>
        <v>0</v>
      </c>
      <c r="Q142" s="186">
        <f t="shared" si="133"/>
        <v>0</v>
      </c>
      <c r="R142" s="186">
        <f t="shared" si="133"/>
        <v>0</v>
      </c>
      <c r="S142" s="186">
        <f t="shared" si="133"/>
        <v>0</v>
      </c>
      <c r="T142" s="186">
        <f t="shared" si="133"/>
        <v>0</v>
      </c>
      <c r="U142" s="186">
        <f t="shared" si="133"/>
        <v>0</v>
      </c>
      <c r="V142" s="186">
        <f t="shared" si="133"/>
        <v>0</v>
      </c>
      <c r="W142" s="186">
        <f t="shared" si="133"/>
        <v>0</v>
      </c>
      <c r="X142" s="186">
        <f t="shared" si="133"/>
        <v>0</v>
      </c>
      <c r="Y142" s="186">
        <f t="shared" si="133"/>
        <v>0</v>
      </c>
      <c r="Z142" s="186">
        <f t="shared" si="133"/>
        <v>0</v>
      </c>
      <c r="AA142" s="171">
        <f t="shared" si="133"/>
        <v>0</v>
      </c>
      <c r="AB142" s="171">
        <f t="shared" si="134"/>
        <v>0</v>
      </c>
      <c r="AC142" s="171">
        <f t="shared" si="134"/>
        <v>0</v>
      </c>
      <c r="AD142" s="171">
        <f t="shared" si="134"/>
        <v>0</v>
      </c>
      <c r="AE142" s="171">
        <f t="shared" si="134"/>
        <v>0</v>
      </c>
      <c r="AF142" s="171">
        <f t="shared" si="134"/>
        <v>0</v>
      </c>
    </row>
    <row r="143" spans="1:38">
      <c r="A143" s="15" t="s">
        <v>394</v>
      </c>
      <c r="B143" s="169" t="str">
        <f t="shared" si="111"/>
        <v>8740-04309</v>
      </c>
      <c r="C143" s="170" t="str">
        <f t="shared" si="139"/>
        <v>8740</v>
      </c>
      <c r="D143" s="171">
        <f>SUM($F143:K143)</f>
        <v>320.64999999999998</v>
      </c>
      <c r="E143" s="78">
        <f t="shared" si="137"/>
        <v>3.4530304932799171E-3</v>
      </c>
      <c r="F143" s="79">
        <f>+'Div002 history'!I143</f>
        <v>54.13</v>
      </c>
      <c r="G143" s="79">
        <f>+'Div002 history'!J143</f>
        <v>54.13</v>
      </c>
      <c r="H143" s="79">
        <f>+'Div002 history'!K143</f>
        <v>54.13</v>
      </c>
      <c r="I143" s="79">
        <f>+'Div002 history'!L143</f>
        <v>54.13</v>
      </c>
      <c r="J143" s="79">
        <f>+'Div002 history'!M143</f>
        <v>50</v>
      </c>
      <c r="K143" s="79">
        <f>+'Div002 history'!N143</f>
        <v>54.13</v>
      </c>
      <c r="L143" s="171">
        <f t="shared" si="138"/>
        <v>78.11100278848501</v>
      </c>
      <c r="M143" s="171">
        <f t="shared" si="132"/>
        <v>77.938351263821005</v>
      </c>
      <c r="N143" s="171">
        <f t="shared" si="132"/>
        <v>81.198012049477256</v>
      </c>
      <c r="O143" s="186">
        <f t="shared" si="132"/>
        <v>67.917960639006097</v>
      </c>
      <c r="P143" s="186">
        <f t="shared" si="133"/>
        <v>67.279757731116135</v>
      </c>
      <c r="Q143" s="186">
        <f t="shared" si="133"/>
        <v>81.943728514805983</v>
      </c>
      <c r="R143" s="186">
        <f t="shared" si="133"/>
        <v>81.561353730102141</v>
      </c>
      <c r="S143" s="186">
        <f t="shared" si="133"/>
        <v>62.552503737328031</v>
      </c>
      <c r="T143" s="186">
        <f t="shared" si="133"/>
        <v>69.004422153411682</v>
      </c>
      <c r="U143" s="186">
        <f t="shared" si="133"/>
        <v>75.181037354327131</v>
      </c>
      <c r="V143" s="186">
        <f t="shared" si="133"/>
        <v>68.853096545074195</v>
      </c>
      <c r="W143" s="186">
        <f t="shared" si="133"/>
        <v>70.857042073666236</v>
      </c>
      <c r="X143" s="186">
        <f t="shared" si="133"/>
        <v>82.138230816431459</v>
      </c>
      <c r="Y143" s="186">
        <f t="shared" si="133"/>
        <v>69.826215786568369</v>
      </c>
      <c r="Z143" s="186">
        <f t="shared" si="133"/>
        <v>75.684627321467076</v>
      </c>
      <c r="AA143" s="171">
        <f t="shared" si="133"/>
        <v>67.917960639006097</v>
      </c>
      <c r="AB143" s="171">
        <f t="shared" si="134"/>
        <v>67.279757731116135</v>
      </c>
      <c r="AC143" s="171">
        <f t="shared" si="134"/>
        <v>81.943728514805983</v>
      </c>
      <c r="AD143" s="171">
        <f t="shared" si="134"/>
        <v>81.561353730102141</v>
      </c>
      <c r="AE143" s="171">
        <f t="shared" si="134"/>
        <v>62.552503737328031</v>
      </c>
      <c r="AF143" s="171">
        <f t="shared" si="134"/>
        <v>69.004422153411682</v>
      </c>
    </row>
    <row r="144" spans="1:38">
      <c r="A144" s="15" t="s">
        <v>1078</v>
      </c>
      <c r="B144" s="169" t="str">
        <f t="shared" si="111"/>
        <v>9020-04560</v>
      </c>
      <c r="C144" s="170" t="str">
        <f t="shared" si="139"/>
        <v>9020</v>
      </c>
      <c r="D144" s="171">
        <f>SUM($F144:K144)</f>
        <v>100</v>
      </c>
      <c r="E144" s="78">
        <f t="shared" si="137"/>
        <v>1.0768846072914135E-3</v>
      </c>
      <c r="F144" s="79">
        <f>+'Div002 history'!I144</f>
        <v>0</v>
      </c>
      <c r="G144" s="79">
        <f>+'Div002 history'!J144</f>
        <v>0</v>
      </c>
      <c r="H144" s="79">
        <f>+'Div002 history'!K144</f>
        <v>25</v>
      </c>
      <c r="I144" s="79">
        <f>+'Div002 history'!L144</f>
        <v>25</v>
      </c>
      <c r="J144" s="79">
        <f>+'Div002 history'!M144</f>
        <v>25</v>
      </c>
      <c r="K144" s="79">
        <f>+'Div002 history'!N144</f>
        <v>25</v>
      </c>
      <c r="L144" s="171">
        <f t="shared" si="138"/>
        <v>24.360206701539067</v>
      </c>
      <c r="M144" s="171">
        <f t="shared" si="132"/>
        <v>24.306362471174495</v>
      </c>
      <c r="N144" s="171">
        <f t="shared" si="132"/>
        <v>25.322941540457588</v>
      </c>
      <c r="O144" s="186">
        <f t="shared" si="132"/>
        <v>21.181338106660252</v>
      </c>
      <c r="P144" s="186">
        <f t="shared" si="133"/>
        <v>20.982303986002229</v>
      </c>
      <c r="Q144" s="186">
        <f t="shared" si="133"/>
        <v>25.555505540248241</v>
      </c>
      <c r="R144" s="186">
        <f t="shared" si="133"/>
        <v>25.436255646375223</v>
      </c>
      <c r="S144" s="186">
        <f t="shared" si="133"/>
        <v>19.508031728466563</v>
      </c>
      <c r="T144" s="186">
        <f t="shared" si="133"/>
        <v>21.520169079498423</v>
      </c>
      <c r="U144" s="186">
        <f t="shared" si="133"/>
        <v>23.446448574560154</v>
      </c>
      <c r="V144" s="186">
        <f t="shared" si="133"/>
        <v>21.472975688468487</v>
      </c>
      <c r="W144" s="186">
        <f t="shared" si="133"/>
        <v>22.097939209002412</v>
      </c>
      <c r="X144" s="186">
        <f t="shared" si="133"/>
        <v>25.616164296407753</v>
      </c>
      <c r="Y144" s="186">
        <f t="shared" si="133"/>
        <v>21.776459000956923</v>
      </c>
      <c r="Z144" s="186">
        <f t="shared" si="133"/>
        <v>23.603501425687533</v>
      </c>
      <c r="AA144" s="171">
        <f t="shared" si="133"/>
        <v>21.181338106660252</v>
      </c>
      <c r="AB144" s="171">
        <f t="shared" si="134"/>
        <v>20.982303986002229</v>
      </c>
      <c r="AC144" s="171">
        <f t="shared" si="134"/>
        <v>25.555505540248241</v>
      </c>
      <c r="AD144" s="171">
        <f t="shared" si="134"/>
        <v>25.436255646375223</v>
      </c>
      <c r="AE144" s="171">
        <f t="shared" si="134"/>
        <v>19.508031728466563</v>
      </c>
      <c r="AF144" s="171">
        <f t="shared" si="134"/>
        <v>21.520169079498423</v>
      </c>
    </row>
    <row r="145" spans="1:38">
      <c r="A145" s="15" t="s">
        <v>366</v>
      </c>
      <c r="B145" s="169" t="str">
        <f t="shared" si="111"/>
        <v>8740-04560</v>
      </c>
      <c r="C145" s="170" t="str">
        <f t="shared" si="139"/>
        <v>8740</v>
      </c>
      <c r="D145" s="171">
        <f>SUM($F145:K145)</f>
        <v>-8171.98</v>
      </c>
      <c r="E145" s="78">
        <f t="shared" si="137"/>
        <v>-8.8002794730932851E-2</v>
      </c>
      <c r="F145" s="79">
        <f>+'Div002 history'!I145</f>
        <v>0</v>
      </c>
      <c r="G145" s="79">
        <f>+'Div002 history'!J145</f>
        <v>650</v>
      </c>
      <c r="H145" s="79">
        <f>+'Div002 history'!K145</f>
        <v>766.3</v>
      </c>
      <c r="I145" s="79">
        <f>+'Div002 history'!L145</f>
        <v>-9938.2799999999988</v>
      </c>
      <c r="J145" s="79">
        <f>+'Div002 history'!M145</f>
        <v>175</v>
      </c>
      <c r="K145" s="79">
        <f>+'Div002 history'!N145</f>
        <v>175</v>
      </c>
      <c r="L145" s="171">
        <f t="shared" si="138"/>
        <v>-1990.711219608432</v>
      </c>
      <c r="M145" s="171">
        <f t="shared" si="132"/>
        <v>-1986.3110798718853</v>
      </c>
      <c r="N145" s="171">
        <f t="shared" si="132"/>
        <v>-2069.3857180978862</v>
      </c>
      <c r="O145" s="186">
        <f t="shared" si="132"/>
        <v>-1730.9347138086546</v>
      </c>
      <c r="P145" s="186">
        <f t="shared" si="133"/>
        <v>-1714.6696852753048</v>
      </c>
      <c r="Q145" s="186">
        <f t="shared" si="133"/>
        <v>-2088.3908016479782</v>
      </c>
      <c r="R145" s="186">
        <f t="shared" si="133"/>
        <v>-2078.6457241706539</v>
      </c>
      <c r="S145" s="186">
        <f t="shared" si="133"/>
        <v>-1594.1924512439418</v>
      </c>
      <c r="T145" s="186">
        <f t="shared" si="133"/>
        <v>-1758.6239131427951</v>
      </c>
      <c r="U145" s="186">
        <f t="shared" si="133"/>
        <v>-1916.0390882233407</v>
      </c>
      <c r="V145" s="186">
        <f t="shared" si="133"/>
        <v>-1754.7672786665071</v>
      </c>
      <c r="W145" s="186">
        <f t="shared" si="133"/>
        <v>-1805.8391725718354</v>
      </c>
      <c r="X145" s="186">
        <f t="shared" si="133"/>
        <v>-2093.3478230695823</v>
      </c>
      <c r="Y145" s="186">
        <f t="shared" si="133"/>
        <v>-1779.5678742663995</v>
      </c>
      <c r="Z145" s="186">
        <f t="shared" si="133"/>
        <v>-1928.8734158069001</v>
      </c>
      <c r="AA145" s="171">
        <f t="shared" si="133"/>
        <v>-1730.9347138086546</v>
      </c>
      <c r="AB145" s="171">
        <f t="shared" si="134"/>
        <v>-1714.6696852753048</v>
      </c>
      <c r="AC145" s="171">
        <f t="shared" si="134"/>
        <v>-2088.3908016479782</v>
      </c>
      <c r="AD145" s="171">
        <f t="shared" si="134"/>
        <v>-2078.6457241706539</v>
      </c>
      <c r="AE145" s="171">
        <f t="shared" si="134"/>
        <v>-1594.1924512439418</v>
      </c>
      <c r="AF145" s="171">
        <f t="shared" si="134"/>
        <v>-1758.6239131427951</v>
      </c>
    </row>
    <row r="146" spans="1:38">
      <c r="A146" s="15" t="s">
        <v>367</v>
      </c>
      <c r="B146" s="169" t="str">
        <f t="shared" si="111"/>
        <v>8740-04563</v>
      </c>
      <c r="C146" s="170" t="str">
        <f t="shared" si="139"/>
        <v>8740</v>
      </c>
      <c r="D146" s="183">
        <f>SUM($F146:K146)</f>
        <v>-6088.4600000000019</v>
      </c>
      <c r="E146" s="206">
        <f t="shared" si="137"/>
        <v>-6.5565688561094806E-2</v>
      </c>
      <c r="F146" s="81">
        <f>+'Div002 history'!I146</f>
        <v>1219.54</v>
      </c>
      <c r="G146" s="81">
        <f>+'Div002 history'!J146</f>
        <v>209.77</v>
      </c>
      <c r="H146" s="81">
        <f>+'Div002 history'!K146</f>
        <v>232.36</v>
      </c>
      <c r="I146" s="81">
        <f>+'Div002 history'!L146</f>
        <v>-11301.970000000001</v>
      </c>
      <c r="J146" s="81">
        <f>+'Div002 history'!M146</f>
        <v>2585.2999999999997</v>
      </c>
      <c r="K146" s="81">
        <f>+'Div002 history'!N146</f>
        <v>966.54</v>
      </c>
      <c r="L146" s="183">
        <f t="shared" si="138"/>
        <v>-1483.1614409405256</v>
      </c>
      <c r="M146" s="183">
        <f t="shared" si="132"/>
        <v>-1479.8831565124708</v>
      </c>
      <c r="N146" s="183">
        <f t="shared" si="132"/>
        <v>-1541.7771665141445</v>
      </c>
      <c r="O146" s="260">
        <f t="shared" si="132"/>
        <v>-1289.617298088767</v>
      </c>
      <c r="P146" s="260">
        <f t="shared" si="133"/>
        <v>-1277.4991852661515</v>
      </c>
      <c r="Q146" s="260">
        <f t="shared" si="133"/>
        <v>-1555.9367326157983</v>
      </c>
      <c r="R146" s="260">
        <f t="shared" si="133"/>
        <v>-1548.676250527297</v>
      </c>
      <c r="S146" s="260">
        <f t="shared" si="133"/>
        <v>-1187.7387085749956</v>
      </c>
      <c r="T146" s="260">
        <f t="shared" si="133"/>
        <v>-1310.24688633763</v>
      </c>
      <c r="U146" s="260">
        <f t="shared" si="133"/>
        <v>-1427.5276428826655</v>
      </c>
      <c r="V146" s="260">
        <f t="shared" si="133"/>
        <v>-1307.3735356021286</v>
      </c>
      <c r="W146" s="260">
        <f t="shared" si="133"/>
        <v>-1345.4241895644286</v>
      </c>
      <c r="X146" s="260">
        <f t="shared" si="133"/>
        <v>-1559.6299167210677</v>
      </c>
      <c r="Y146" s="260">
        <f t="shared" si="133"/>
        <v>-1325.8509956896621</v>
      </c>
      <c r="Z146" s="260">
        <f t="shared" si="133"/>
        <v>-1437.0897429024155</v>
      </c>
      <c r="AA146" s="183">
        <f t="shared" si="133"/>
        <v>-1289.617298088767</v>
      </c>
      <c r="AB146" s="183">
        <f t="shared" si="134"/>
        <v>-1277.4991852661515</v>
      </c>
      <c r="AC146" s="183">
        <f t="shared" si="134"/>
        <v>-1555.9367326157983</v>
      </c>
      <c r="AD146" s="183">
        <f t="shared" si="134"/>
        <v>-1548.676250527297</v>
      </c>
      <c r="AE146" s="183">
        <f t="shared" si="134"/>
        <v>-1187.7387085749956</v>
      </c>
      <c r="AF146" s="183">
        <f t="shared" si="134"/>
        <v>-1310.24688633763</v>
      </c>
    </row>
    <row r="147" spans="1:38">
      <c r="A147" s="1" t="s">
        <v>326</v>
      </c>
      <c r="B147" s="169"/>
      <c r="C147" s="170"/>
      <c r="D147" s="233">
        <f>SUM(D132:D146)</f>
        <v>92860.459999999992</v>
      </c>
      <c r="E147" s="234">
        <f>SUM(E132:E146)</f>
        <v>1.0000000000000002</v>
      </c>
      <c r="F147" s="71">
        <f>SUM(F131:F146)</f>
        <v>26822.799999999999</v>
      </c>
      <c r="G147" s="71">
        <f t="shared" ref="G147" si="140">SUM(G131:G146)</f>
        <v>20251.04</v>
      </c>
      <c r="H147" s="71">
        <f t="shared" ref="H147" si="141">SUM(H131:H146)</f>
        <v>14635.079999999998</v>
      </c>
      <c r="I147" s="71">
        <f t="shared" ref="I147" si="142">SUM(I131:I146)</f>
        <v>5723.6800000000039</v>
      </c>
      <c r="J147" s="71">
        <f t="shared" ref="J147" si="143">SUM(J131:J146)</f>
        <v>14687.28</v>
      </c>
      <c r="K147" s="71">
        <f t="shared" ref="K147" si="144">SUM(K131:K146)</f>
        <v>10740.579999999998</v>
      </c>
      <c r="L147" s="72">
        <f>'FY24 Budget'!AK82</f>
        <v>22621</v>
      </c>
      <c r="M147" s="72">
        <f>'FY24 Budget'!AL82</f>
        <v>22571</v>
      </c>
      <c r="N147" s="72">
        <f>'FY24 Budget'!AM82</f>
        <v>23515</v>
      </c>
      <c r="O147" s="72">
        <f>+'FY25 Budget'!AB191</f>
        <v>19669.088</v>
      </c>
      <c r="P147" s="72">
        <f>+'FY25 Budget'!AC191</f>
        <v>19484.264000000003</v>
      </c>
      <c r="Q147" s="72">
        <f>+'FY25 Budget'!AD191</f>
        <v>23730.959999999999</v>
      </c>
      <c r="R147" s="72">
        <f>+'FY25 Budget'!AE191</f>
        <v>23620.224000000002</v>
      </c>
      <c r="S147" s="72">
        <f>+'FY25 Budget'!AF191</f>
        <v>18115.248</v>
      </c>
      <c r="T147" s="72">
        <f>+'FY25 Budget'!AG191</f>
        <v>19983.727999999999</v>
      </c>
      <c r="U147" s="72">
        <f>+'FY25 Budget'!AH191</f>
        <v>21772.48</v>
      </c>
      <c r="V147" s="72">
        <f>+'FY25 Budget'!AI191</f>
        <v>19939.904000000002</v>
      </c>
      <c r="W147" s="72">
        <f>+'FY25 Budget'!AJ191</f>
        <v>20520.248</v>
      </c>
      <c r="X147" s="72">
        <f>+'FY25 Budget'!AK191</f>
        <v>23787.288</v>
      </c>
      <c r="Y147" s="72">
        <f>+'FY25 Budget'!AL191</f>
        <v>20221.72</v>
      </c>
      <c r="Z147" s="72">
        <f>+'FY25 Budget'!AM191</f>
        <v>21918.32</v>
      </c>
      <c r="AA147" s="346">
        <f>O147</f>
        <v>19669.088</v>
      </c>
      <c r="AB147" s="346">
        <f t="shared" ref="AB147:AF147" si="145">P147</f>
        <v>19484.264000000003</v>
      </c>
      <c r="AC147" s="346">
        <f t="shared" si="145"/>
        <v>23730.959999999999</v>
      </c>
      <c r="AD147" s="346">
        <f t="shared" si="145"/>
        <v>23620.224000000002</v>
      </c>
      <c r="AE147" s="346">
        <f t="shared" si="145"/>
        <v>18115.248</v>
      </c>
      <c r="AF147" s="346">
        <f t="shared" si="145"/>
        <v>19983.727999999999</v>
      </c>
      <c r="AH147" s="178">
        <f>SUM(F147:Q147)</f>
        <v>224451.772</v>
      </c>
      <c r="AI147" s="178">
        <f>SUM(U147:AF147)</f>
        <v>252763.47199999998</v>
      </c>
      <c r="AK147" s="178">
        <f>AH147*$AK$7</f>
        <v>10810.691314814894</v>
      </c>
      <c r="AL147" s="178">
        <f>AI147*$AL$7</f>
        <v>11531.729305301918</v>
      </c>
    </row>
    <row r="148" spans="1:38">
      <c r="A148" s="1"/>
      <c r="B148" s="224" t="str">
        <f t="shared" si="111"/>
        <v/>
      </c>
      <c r="C148" s="225" t="s">
        <v>1599</v>
      </c>
      <c r="D148" s="226">
        <f>D147-SUM(F147:K147)</f>
        <v>0</v>
      </c>
      <c r="E148" s="227"/>
      <c r="F148" s="226">
        <f>F147-'Div002 history'!I147</f>
        <v>0</v>
      </c>
      <c r="G148" s="226">
        <f>G147-'Div002 history'!J147</f>
        <v>0</v>
      </c>
      <c r="H148" s="226">
        <f>H147-'Div002 history'!K147</f>
        <v>0</v>
      </c>
      <c r="I148" s="226">
        <f>I147-'Div002 history'!L147</f>
        <v>0</v>
      </c>
      <c r="J148" s="226">
        <f>J147-'Div002 history'!M147</f>
        <v>0</v>
      </c>
      <c r="K148" s="226">
        <f>K147-'Div002 history'!N147</f>
        <v>0</v>
      </c>
      <c r="L148" s="226">
        <f>L147-SUM(L131:L146)</f>
        <v>0</v>
      </c>
      <c r="M148" s="226">
        <f t="shared" ref="M148" si="146">M147-SUM(M131:M146)</f>
        <v>0</v>
      </c>
      <c r="N148" s="226">
        <f t="shared" ref="N148" si="147">N147-SUM(N131:N146)</f>
        <v>0</v>
      </c>
      <c r="O148" s="226">
        <f t="shared" ref="O148" si="148">O147-SUM(O131:O146)</f>
        <v>0</v>
      </c>
      <c r="P148" s="226">
        <f t="shared" ref="P148" si="149">P147-SUM(P131:P146)</f>
        <v>0</v>
      </c>
      <c r="Q148" s="226">
        <f t="shared" ref="Q148" si="150">Q147-SUM(Q131:Q146)</f>
        <v>0</v>
      </c>
      <c r="R148" s="226">
        <f t="shared" ref="R148" si="151">R147-SUM(R131:R146)</f>
        <v>0</v>
      </c>
      <c r="S148" s="226">
        <f t="shared" ref="S148" si="152">S147-SUM(S131:S146)</f>
        <v>0</v>
      </c>
      <c r="T148" s="226">
        <f t="shared" ref="T148" si="153">T147-SUM(T131:T146)</f>
        <v>0</v>
      </c>
      <c r="U148" s="226">
        <f t="shared" ref="U148" si="154">U147-SUM(U131:U146)</f>
        <v>0</v>
      </c>
      <c r="V148" s="226">
        <f t="shared" ref="V148" si="155">V147-SUM(V131:V146)</f>
        <v>0</v>
      </c>
      <c r="W148" s="226">
        <f t="shared" ref="W148" si="156">W147-SUM(W131:W146)</f>
        <v>0</v>
      </c>
      <c r="X148" s="226">
        <f t="shared" ref="X148" si="157">X147-SUM(X131:X146)</f>
        <v>0</v>
      </c>
      <c r="Y148" s="226">
        <f t="shared" ref="Y148" si="158">Y147-SUM(Y131:Y146)</f>
        <v>0</v>
      </c>
      <c r="Z148" s="226">
        <f t="shared" ref="Z148" si="159">Z147-SUM(Z131:Z146)</f>
        <v>0</v>
      </c>
      <c r="AA148" s="226">
        <f t="shared" ref="AA148" si="160">AA147-SUM(AA131:AA146)</f>
        <v>0</v>
      </c>
      <c r="AB148" s="226">
        <f t="shared" ref="AB148" si="161">AB147-SUM(AB131:AB146)</f>
        <v>0</v>
      </c>
      <c r="AC148" s="226">
        <f t="shared" ref="AC148" si="162">AC147-SUM(AC131:AC146)</f>
        <v>0</v>
      </c>
      <c r="AD148" s="226">
        <f t="shared" ref="AD148" si="163">AD147-SUM(AD131:AD146)</f>
        <v>0</v>
      </c>
      <c r="AE148" s="226">
        <f t="shared" ref="AE148" si="164">AE147-SUM(AE131:AE146)</f>
        <v>0</v>
      </c>
      <c r="AF148" s="226">
        <f t="shared" ref="AF148" si="165">AF147-SUM(AF131:AF146)</f>
        <v>0</v>
      </c>
    </row>
    <row r="149" spans="1:38">
      <c r="A149" s="15" t="s">
        <v>1080</v>
      </c>
      <c r="B149" s="169" t="str">
        <f t="shared" ref="B149" si="166">RIGHT(A149,10)</f>
        <v>8800-02001</v>
      </c>
      <c r="C149" s="170" t="str">
        <f t="shared" ref="C149" si="167">LEFT(B149,4)</f>
        <v>8800</v>
      </c>
      <c r="D149" s="171">
        <f>SUM($F149:K149)</f>
        <v>0</v>
      </c>
      <c r="E149" s="78">
        <f>D149/$D$170</f>
        <v>0</v>
      </c>
      <c r="F149" s="79">
        <f>+'Div002 history'!I149</f>
        <v>0</v>
      </c>
      <c r="G149" s="79">
        <f>+'Div002 history'!J149</f>
        <v>0</v>
      </c>
      <c r="H149" s="79">
        <f>+'Div002 history'!K149</f>
        <v>0</v>
      </c>
      <c r="I149" s="79">
        <f>+'Div002 history'!L149</f>
        <v>0</v>
      </c>
      <c r="J149" s="79">
        <f>+'Div002 history'!M149</f>
        <v>0</v>
      </c>
      <c r="K149" s="79">
        <f>+'Div002 history'!N149</f>
        <v>0</v>
      </c>
      <c r="L149" s="171">
        <f>$E149*L$170</f>
        <v>0</v>
      </c>
      <c r="M149" s="171">
        <f t="shared" ref="M149:AB162" si="168">$E149*M$170</f>
        <v>0</v>
      </c>
      <c r="N149" s="171">
        <f t="shared" si="168"/>
        <v>0</v>
      </c>
      <c r="O149" s="186">
        <f>$E149*O$170</f>
        <v>0</v>
      </c>
      <c r="P149" s="186">
        <f t="shared" ref="P149:AF149" si="169">$E149*P$170</f>
        <v>0</v>
      </c>
      <c r="Q149" s="186">
        <f t="shared" si="169"/>
        <v>0</v>
      </c>
      <c r="R149" s="186">
        <f t="shared" si="169"/>
        <v>0</v>
      </c>
      <c r="S149" s="186">
        <f t="shared" si="169"/>
        <v>0</v>
      </c>
      <c r="T149" s="186">
        <f t="shared" si="169"/>
        <v>0</v>
      </c>
      <c r="U149" s="186">
        <f t="shared" si="169"/>
        <v>0</v>
      </c>
      <c r="V149" s="186">
        <f t="shared" si="169"/>
        <v>0</v>
      </c>
      <c r="W149" s="186">
        <f t="shared" si="169"/>
        <v>0</v>
      </c>
      <c r="X149" s="186">
        <f t="shared" si="169"/>
        <v>0</v>
      </c>
      <c r="Y149" s="186">
        <f t="shared" si="169"/>
        <v>0</v>
      </c>
      <c r="Z149" s="186">
        <f t="shared" si="169"/>
        <v>0</v>
      </c>
      <c r="AA149" s="171">
        <f t="shared" si="169"/>
        <v>0</v>
      </c>
      <c r="AB149" s="171">
        <f t="shared" si="169"/>
        <v>0</v>
      </c>
      <c r="AC149" s="171">
        <f t="shared" si="169"/>
        <v>0</v>
      </c>
      <c r="AD149" s="171">
        <f t="shared" si="169"/>
        <v>0</v>
      </c>
      <c r="AE149" s="171">
        <f t="shared" si="169"/>
        <v>0</v>
      </c>
      <c r="AF149" s="171">
        <f t="shared" si="169"/>
        <v>0</v>
      </c>
    </row>
    <row r="150" spans="1:38">
      <c r="A150" s="15" t="s">
        <v>1082</v>
      </c>
      <c r="B150" s="169" t="str">
        <f t="shared" ref="B150:B169" si="170">RIGHT(A150,10)</f>
        <v>9200-02001</v>
      </c>
      <c r="C150" s="170" t="str">
        <f t="shared" ref="C150:C169" si="171">LEFT(B150,4)</f>
        <v>9200</v>
      </c>
      <c r="D150" s="171">
        <f>SUM($F150:K150)</f>
        <v>0</v>
      </c>
      <c r="E150" s="78">
        <f t="shared" ref="E150:E169" si="172">D150/$D$170</f>
        <v>0</v>
      </c>
      <c r="F150" s="79">
        <f>+'Div002 history'!I150</f>
        <v>0</v>
      </c>
      <c r="G150" s="79">
        <f>+'Div002 history'!J150</f>
        <v>0</v>
      </c>
      <c r="H150" s="79">
        <f>+'Div002 history'!K150</f>
        <v>0</v>
      </c>
      <c r="I150" s="79">
        <f>+'Div002 history'!L150</f>
        <v>0</v>
      </c>
      <c r="J150" s="79">
        <f>+'Div002 history'!M150</f>
        <v>0</v>
      </c>
      <c r="K150" s="79">
        <f>+'Div002 history'!N150</f>
        <v>0</v>
      </c>
      <c r="L150" s="171">
        <f t="shared" ref="L150:O169" si="173">$E150*L$170</f>
        <v>0</v>
      </c>
      <c r="M150" s="171">
        <f t="shared" si="168"/>
        <v>0</v>
      </c>
      <c r="N150" s="171">
        <f t="shared" si="168"/>
        <v>0</v>
      </c>
      <c r="O150" s="186">
        <f t="shared" si="168"/>
        <v>0</v>
      </c>
      <c r="P150" s="186">
        <f t="shared" si="168"/>
        <v>0</v>
      </c>
      <c r="Q150" s="186">
        <f t="shared" si="168"/>
        <v>0</v>
      </c>
      <c r="R150" s="186">
        <f t="shared" si="168"/>
        <v>0</v>
      </c>
      <c r="S150" s="186">
        <f t="shared" si="168"/>
        <v>0</v>
      </c>
      <c r="T150" s="186">
        <f t="shared" si="168"/>
        <v>0</v>
      </c>
      <c r="U150" s="186">
        <f t="shared" si="168"/>
        <v>0</v>
      </c>
      <c r="V150" s="186">
        <f t="shared" si="168"/>
        <v>0</v>
      </c>
      <c r="W150" s="186">
        <f t="shared" si="168"/>
        <v>0</v>
      </c>
      <c r="X150" s="186">
        <f t="shared" si="168"/>
        <v>0</v>
      </c>
      <c r="Y150" s="186">
        <f t="shared" si="168"/>
        <v>0</v>
      </c>
      <c r="Z150" s="186">
        <f t="shared" si="168"/>
        <v>0</v>
      </c>
      <c r="AA150" s="171">
        <f t="shared" si="168"/>
        <v>0</v>
      </c>
      <c r="AB150" s="171">
        <f t="shared" si="168"/>
        <v>0</v>
      </c>
      <c r="AC150" s="171">
        <f t="shared" ref="AC150:AF169" si="174">$E150*AC$170</f>
        <v>0</v>
      </c>
      <c r="AD150" s="171">
        <f t="shared" si="174"/>
        <v>0</v>
      </c>
      <c r="AE150" s="171">
        <f t="shared" si="174"/>
        <v>0</v>
      </c>
      <c r="AF150" s="171">
        <f t="shared" si="174"/>
        <v>0</v>
      </c>
    </row>
    <row r="151" spans="1:38">
      <c r="A151" s="15" t="s">
        <v>458</v>
      </c>
      <c r="B151" s="169" t="str">
        <f t="shared" si="170"/>
        <v>9210-02001</v>
      </c>
      <c r="C151" s="170" t="str">
        <f t="shared" si="171"/>
        <v>9210</v>
      </c>
      <c r="D151" s="171">
        <f>SUM($F151:K151)</f>
        <v>224495.37</v>
      </c>
      <c r="E151" s="78">
        <f t="shared" si="172"/>
        <v>0.33279635151615439</v>
      </c>
      <c r="F151" s="79">
        <f>+'Div002 history'!I151</f>
        <v>45636.85</v>
      </c>
      <c r="G151" s="79">
        <f>+'Div002 history'!J151</f>
        <v>46926.11</v>
      </c>
      <c r="H151" s="79">
        <f>+'Div002 history'!K151</f>
        <v>22625.43</v>
      </c>
      <c r="I151" s="79">
        <f>+'Div002 history'!L151</f>
        <v>58585.96</v>
      </c>
      <c r="J151" s="79">
        <f>+'Div002 history'!M151</f>
        <v>19941.73</v>
      </c>
      <c r="K151" s="79">
        <f>+'Div002 history'!N151</f>
        <v>30779.29</v>
      </c>
      <c r="L151" s="171">
        <f t="shared" si="173"/>
        <v>42617.26180616382</v>
      </c>
      <c r="M151" s="171">
        <f t="shared" si="168"/>
        <v>42709.113599182281</v>
      </c>
      <c r="N151" s="171">
        <f t="shared" si="168"/>
        <v>45446.030794051141</v>
      </c>
      <c r="O151" s="186">
        <f t="shared" si="168"/>
        <v>37794.064251421289</v>
      </c>
      <c r="P151" s="186">
        <f t="shared" si="168"/>
        <v>36460.805524086725</v>
      </c>
      <c r="Q151" s="186">
        <f t="shared" si="168"/>
        <v>37138.878090300888</v>
      </c>
      <c r="R151" s="186">
        <f t="shared" si="168"/>
        <v>36741.186450239082</v>
      </c>
      <c r="S151" s="186">
        <f t="shared" si="168"/>
        <v>36450.322439013966</v>
      </c>
      <c r="T151" s="186">
        <f t="shared" si="168"/>
        <v>38436.045053313523</v>
      </c>
      <c r="U151" s="186">
        <f t="shared" si="168"/>
        <v>37273.827010840687</v>
      </c>
      <c r="V151" s="186">
        <f t="shared" si="168"/>
        <v>36300.730479007456</v>
      </c>
      <c r="W151" s="186">
        <f t="shared" si="168"/>
        <v>36929.715583372985</v>
      </c>
      <c r="X151" s="186">
        <f t="shared" si="168"/>
        <v>36441.836132050303</v>
      </c>
      <c r="Y151" s="186">
        <f t="shared" si="168"/>
        <v>36533.687925068763</v>
      </c>
      <c r="Z151" s="186">
        <f t="shared" si="168"/>
        <v>38367.15288058616</v>
      </c>
      <c r="AA151" s="171">
        <f t="shared" si="168"/>
        <v>37794.064251421289</v>
      </c>
      <c r="AB151" s="171">
        <f t="shared" si="168"/>
        <v>36460.805524086725</v>
      </c>
      <c r="AC151" s="171">
        <f t="shared" si="174"/>
        <v>37138.878090300888</v>
      </c>
      <c r="AD151" s="171">
        <f t="shared" si="174"/>
        <v>36741.186450239082</v>
      </c>
      <c r="AE151" s="171">
        <f t="shared" si="174"/>
        <v>36450.322439013966</v>
      </c>
      <c r="AF151" s="171">
        <f t="shared" si="174"/>
        <v>38436.045053313523</v>
      </c>
    </row>
    <row r="152" spans="1:38">
      <c r="A152" s="15" t="s">
        <v>459</v>
      </c>
      <c r="B152" s="169" t="str">
        <f t="shared" si="170"/>
        <v>9230-02001</v>
      </c>
      <c r="C152" s="170" t="str">
        <f t="shared" si="171"/>
        <v>9230</v>
      </c>
      <c r="D152" s="171">
        <f>SUM($F152:K152)</f>
        <v>0</v>
      </c>
      <c r="E152" s="78">
        <f t="shared" si="172"/>
        <v>0</v>
      </c>
      <c r="F152" s="79">
        <f>+'Div002 history'!I152</f>
        <v>0</v>
      </c>
      <c r="G152" s="79">
        <f>+'Div002 history'!J152</f>
        <v>0</v>
      </c>
      <c r="H152" s="79">
        <f>+'Div002 history'!K152</f>
        <v>0</v>
      </c>
      <c r="I152" s="79">
        <f>+'Div002 history'!L152</f>
        <v>0</v>
      </c>
      <c r="J152" s="79">
        <f>+'Div002 history'!M152</f>
        <v>0</v>
      </c>
      <c r="K152" s="79">
        <f>+'Div002 history'!N152</f>
        <v>0</v>
      </c>
      <c r="L152" s="171">
        <f t="shared" si="173"/>
        <v>0</v>
      </c>
      <c r="M152" s="171">
        <f t="shared" si="168"/>
        <v>0</v>
      </c>
      <c r="N152" s="171">
        <f t="shared" si="168"/>
        <v>0</v>
      </c>
      <c r="O152" s="186">
        <f t="shared" si="168"/>
        <v>0</v>
      </c>
      <c r="P152" s="186">
        <f t="shared" si="168"/>
        <v>0</v>
      </c>
      <c r="Q152" s="186">
        <f t="shared" si="168"/>
        <v>0</v>
      </c>
      <c r="R152" s="186">
        <f t="shared" si="168"/>
        <v>0</v>
      </c>
      <c r="S152" s="186">
        <f t="shared" si="168"/>
        <v>0</v>
      </c>
      <c r="T152" s="186">
        <f t="shared" si="168"/>
        <v>0</v>
      </c>
      <c r="U152" s="186">
        <f t="shared" si="168"/>
        <v>0</v>
      </c>
      <c r="V152" s="186">
        <f t="shared" si="168"/>
        <v>0</v>
      </c>
      <c r="W152" s="186">
        <f t="shared" si="168"/>
        <v>0</v>
      </c>
      <c r="X152" s="186">
        <f t="shared" si="168"/>
        <v>0</v>
      </c>
      <c r="Y152" s="186">
        <f t="shared" si="168"/>
        <v>0</v>
      </c>
      <c r="Z152" s="186">
        <f t="shared" si="168"/>
        <v>0</v>
      </c>
      <c r="AA152" s="171">
        <f t="shared" si="168"/>
        <v>0</v>
      </c>
      <c r="AB152" s="171">
        <f t="shared" si="168"/>
        <v>0</v>
      </c>
      <c r="AC152" s="171">
        <f t="shared" si="174"/>
        <v>0</v>
      </c>
      <c r="AD152" s="171">
        <f t="shared" si="174"/>
        <v>0</v>
      </c>
      <c r="AE152" s="171">
        <f t="shared" si="174"/>
        <v>0</v>
      </c>
      <c r="AF152" s="171">
        <f t="shared" si="174"/>
        <v>0</v>
      </c>
    </row>
    <row r="153" spans="1:38">
      <c r="A153" s="15" t="s">
        <v>1084</v>
      </c>
      <c r="B153" s="169" t="str">
        <f t="shared" si="170"/>
        <v>8520-02001</v>
      </c>
      <c r="C153" s="170" t="str">
        <f t="shared" si="171"/>
        <v>8520</v>
      </c>
      <c r="D153" s="171">
        <f>SUM($F153:K153)</f>
        <v>6066.56</v>
      </c>
      <c r="E153" s="78">
        <f t="shared" si="172"/>
        <v>8.9931878517309355E-3</v>
      </c>
      <c r="F153" s="79">
        <f>+'Div002 history'!I153</f>
        <v>0</v>
      </c>
      <c r="G153" s="79">
        <f>+'Div002 history'!J153</f>
        <v>6066.56</v>
      </c>
      <c r="H153" s="79">
        <f>+'Div002 history'!K153</f>
        <v>0</v>
      </c>
      <c r="I153" s="79">
        <f>+'Div002 history'!L153</f>
        <v>404.65</v>
      </c>
      <c r="J153" s="79">
        <f>+'Div002 history'!M153</f>
        <v>-404.65</v>
      </c>
      <c r="K153" s="79">
        <f>+'Div002 history'!N153</f>
        <v>0</v>
      </c>
      <c r="L153" s="171">
        <f t="shared" si="173"/>
        <v>1151.6503693719883</v>
      </c>
      <c r="M153" s="171">
        <f t="shared" si="168"/>
        <v>1154.132489219066</v>
      </c>
      <c r="N153" s="171">
        <f t="shared" si="168"/>
        <v>1228.0924661117015</v>
      </c>
      <c r="O153" s="186">
        <f t="shared" si="168"/>
        <v>1021.3126374281229</v>
      </c>
      <c r="P153" s="186">
        <f t="shared" si="168"/>
        <v>985.28385846088293</v>
      </c>
      <c r="Q153" s="186">
        <f t="shared" si="168"/>
        <v>1003.6074787087847</v>
      </c>
      <c r="R153" s="186">
        <f t="shared" si="168"/>
        <v>992.86061922596627</v>
      </c>
      <c r="S153" s="186">
        <f t="shared" si="168"/>
        <v>985.00057304355346</v>
      </c>
      <c r="T153" s="186">
        <f t="shared" si="168"/>
        <v>1038.6609464535045</v>
      </c>
      <c r="U153" s="186">
        <f t="shared" si="168"/>
        <v>1007.2542163826616</v>
      </c>
      <c r="V153" s="186">
        <f t="shared" si="168"/>
        <v>980.95813510420032</v>
      </c>
      <c r="W153" s="186">
        <f t="shared" si="168"/>
        <v>997.95526014397183</v>
      </c>
      <c r="X153" s="186">
        <f t="shared" si="168"/>
        <v>984.77124675333425</v>
      </c>
      <c r="Y153" s="186">
        <f t="shared" si="168"/>
        <v>987.25336660041205</v>
      </c>
      <c r="Z153" s="186">
        <f t="shared" si="168"/>
        <v>1036.7992666363175</v>
      </c>
      <c r="AA153" s="171">
        <f t="shared" si="168"/>
        <v>1021.3126374281229</v>
      </c>
      <c r="AB153" s="171">
        <f t="shared" si="168"/>
        <v>985.28385846088293</v>
      </c>
      <c r="AC153" s="171">
        <f t="shared" si="174"/>
        <v>1003.6074787087847</v>
      </c>
      <c r="AD153" s="171">
        <f t="shared" si="174"/>
        <v>992.86061922596627</v>
      </c>
      <c r="AE153" s="171">
        <f t="shared" si="174"/>
        <v>985.00057304355346</v>
      </c>
      <c r="AF153" s="171">
        <f t="shared" si="174"/>
        <v>1038.6609464535045</v>
      </c>
    </row>
    <row r="154" spans="1:38">
      <c r="A154" s="15" t="s">
        <v>226</v>
      </c>
      <c r="B154" s="169" t="str">
        <f t="shared" si="170"/>
        <v>8740-02001</v>
      </c>
      <c r="C154" s="170" t="str">
        <f t="shared" si="171"/>
        <v>8740</v>
      </c>
      <c r="D154" s="171">
        <f>SUM($F154:K154)</f>
        <v>0</v>
      </c>
      <c r="E154" s="78">
        <f t="shared" si="172"/>
        <v>0</v>
      </c>
      <c r="F154" s="79">
        <f>+'Div002 history'!I154</f>
        <v>0</v>
      </c>
      <c r="G154" s="79">
        <f>+'Div002 history'!J154</f>
        <v>0</v>
      </c>
      <c r="H154" s="79">
        <f>+'Div002 history'!K154</f>
        <v>0</v>
      </c>
      <c r="I154" s="79">
        <f>+'Div002 history'!L154</f>
        <v>0</v>
      </c>
      <c r="J154" s="79">
        <f>+'Div002 history'!M154</f>
        <v>0</v>
      </c>
      <c r="K154" s="79">
        <f>+'Div002 history'!N154</f>
        <v>0</v>
      </c>
      <c r="L154" s="171">
        <f t="shared" si="173"/>
        <v>0</v>
      </c>
      <c r="M154" s="171">
        <f t="shared" si="168"/>
        <v>0</v>
      </c>
      <c r="N154" s="171">
        <f t="shared" si="168"/>
        <v>0</v>
      </c>
      <c r="O154" s="186">
        <f t="shared" si="168"/>
        <v>0</v>
      </c>
      <c r="P154" s="186">
        <f t="shared" si="168"/>
        <v>0</v>
      </c>
      <c r="Q154" s="186">
        <f t="shared" si="168"/>
        <v>0</v>
      </c>
      <c r="R154" s="186">
        <f t="shared" si="168"/>
        <v>0</v>
      </c>
      <c r="S154" s="186">
        <f t="shared" si="168"/>
        <v>0</v>
      </c>
      <c r="T154" s="186">
        <f t="shared" si="168"/>
        <v>0</v>
      </c>
      <c r="U154" s="186">
        <f t="shared" si="168"/>
        <v>0</v>
      </c>
      <c r="V154" s="186">
        <f t="shared" si="168"/>
        <v>0</v>
      </c>
      <c r="W154" s="186">
        <f t="shared" si="168"/>
        <v>0</v>
      </c>
      <c r="X154" s="186">
        <f t="shared" si="168"/>
        <v>0</v>
      </c>
      <c r="Y154" s="186">
        <f t="shared" si="168"/>
        <v>0</v>
      </c>
      <c r="Z154" s="186">
        <f t="shared" si="168"/>
        <v>0</v>
      </c>
      <c r="AA154" s="171">
        <f t="shared" si="168"/>
        <v>0</v>
      </c>
      <c r="AB154" s="171">
        <f t="shared" si="168"/>
        <v>0</v>
      </c>
      <c r="AC154" s="171">
        <f t="shared" si="174"/>
        <v>0</v>
      </c>
      <c r="AD154" s="171">
        <f t="shared" si="174"/>
        <v>0</v>
      </c>
      <c r="AE154" s="171">
        <f t="shared" si="174"/>
        <v>0</v>
      </c>
      <c r="AF154" s="171">
        <f t="shared" si="174"/>
        <v>0</v>
      </c>
    </row>
    <row r="155" spans="1:38">
      <c r="A155" s="15" t="s">
        <v>237</v>
      </c>
      <c r="B155" s="169" t="str">
        <f t="shared" si="170"/>
        <v>8740-02005</v>
      </c>
      <c r="C155" s="170" t="str">
        <f t="shared" si="171"/>
        <v>8740</v>
      </c>
      <c r="D155" s="171">
        <f>SUM($F155:K155)</f>
        <v>523.57000000000005</v>
      </c>
      <c r="E155" s="78">
        <f t="shared" si="172"/>
        <v>7.7615046476599032E-4</v>
      </c>
      <c r="F155" s="79">
        <f>+'Div002 history'!I155</f>
        <v>0</v>
      </c>
      <c r="G155" s="79">
        <f>+'Div002 history'!J155</f>
        <v>523.57000000000005</v>
      </c>
      <c r="H155" s="79">
        <f>+'Div002 history'!K155</f>
        <v>0</v>
      </c>
      <c r="I155" s="79">
        <f>+'Div002 history'!L155</f>
        <v>0</v>
      </c>
      <c r="J155" s="79">
        <f>+'Div002 history'!M155</f>
        <v>0</v>
      </c>
      <c r="K155" s="79">
        <f>+'Div002 history'!N155</f>
        <v>0</v>
      </c>
      <c r="L155" s="171">
        <f t="shared" si="173"/>
        <v>99.392338309040369</v>
      </c>
      <c r="M155" s="171">
        <f t="shared" si="168"/>
        <v>99.606555837315781</v>
      </c>
      <c r="N155" s="171">
        <f t="shared" si="168"/>
        <v>105.9896172595513</v>
      </c>
      <c r="O155" s="186">
        <f t="shared" si="168"/>
        <v>88.143636192214757</v>
      </c>
      <c r="P155" s="186">
        <f t="shared" si="168"/>
        <v>85.034198915755312</v>
      </c>
      <c r="Q155" s="186">
        <f t="shared" si="168"/>
        <v>86.61560548771601</v>
      </c>
      <c r="R155" s="186">
        <f t="shared" si="168"/>
        <v>85.688105682320654</v>
      </c>
      <c r="S155" s="186">
        <f t="shared" si="168"/>
        <v>85.009750176115176</v>
      </c>
      <c r="T155" s="186">
        <f t="shared" si="168"/>
        <v>89.640869246271592</v>
      </c>
      <c r="U155" s="186">
        <f t="shared" si="168"/>
        <v>86.930334501178621</v>
      </c>
      <c r="V155" s="186">
        <f t="shared" si="168"/>
        <v>84.660870542202872</v>
      </c>
      <c r="W155" s="186">
        <f t="shared" si="168"/>
        <v>86.127794920610583</v>
      </c>
      <c r="X155" s="186">
        <f t="shared" si="168"/>
        <v>84.989958339263652</v>
      </c>
      <c r="Y155" s="186">
        <f t="shared" si="168"/>
        <v>85.204175867539064</v>
      </c>
      <c r="Z155" s="186">
        <f t="shared" si="168"/>
        <v>89.480198338560385</v>
      </c>
      <c r="AA155" s="171">
        <f t="shared" si="168"/>
        <v>88.143636192214757</v>
      </c>
      <c r="AB155" s="171">
        <f t="shared" si="168"/>
        <v>85.034198915755312</v>
      </c>
      <c r="AC155" s="171">
        <f t="shared" si="174"/>
        <v>86.61560548771601</v>
      </c>
      <c r="AD155" s="171">
        <f t="shared" si="174"/>
        <v>85.688105682320654</v>
      </c>
      <c r="AE155" s="171">
        <f t="shared" si="174"/>
        <v>85.009750176115176</v>
      </c>
      <c r="AF155" s="171">
        <f t="shared" si="174"/>
        <v>89.640869246271592</v>
      </c>
    </row>
    <row r="156" spans="1:38">
      <c r="A156" s="15" t="s">
        <v>63</v>
      </c>
      <c r="B156" s="169" t="str">
        <f t="shared" si="170"/>
        <v>8800-02005</v>
      </c>
      <c r="C156" s="170" t="str">
        <f t="shared" si="171"/>
        <v>8800</v>
      </c>
      <c r="D156" s="171">
        <f>SUM($F156:K156)</f>
        <v>0</v>
      </c>
      <c r="E156" s="78">
        <f t="shared" si="172"/>
        <v>0</v>
      </c>
      <c r="F156" s="79">
        <f>+'Div002 history'!I156</f>
        <v>0</v>
      </c>
      <c r="G156" s="79">
        <f>+'Div002 history'!J156</f>
        <v>0</v>
      </c>
      <c r="H156" s="79">
        <f>+'Div002 history'!K156</f>
        <v>0</v>
      </c>
      <c r="I156" s="79">
        <f>+'Div002 history'!L156</f>
        <v>0</v>
      </c>
      <c r="J156" s="79">
        <f>+'Div002 history'!M156</f>
        <v>0</v>
      </c>
      <c r="K156" s="79">
        <f>+'Div002 history'!N156</f>
        <v>0</v>
      </c>
      <c r="L156" s="171">
        <f t="shared" si="173"/>
        <v>0</v>
      </c>
      <c r="M156" s="171">
        <f t="shared" si="168"/>
        <v>0</v>
      </c>
      <c r="N156" s="171">
        <f t="shared" si="168"/>
        <v>0</v>
      </c>
      <c r="O156" s="186">
        <f t="shared" si="168"/>
        <v>0</v>
      </c>
      <c r="P156" s="186">
        <f t="shared" si="168"/>
        <v>0</v>
      </c>
      <c r="Q156" s="186">
        <f t="shared" si="168"/>
        <v>0</v>
      </c>
      <c r="R156" s="186">
        <f t="shared" si="168"/>
        <v>0</v>
      </c>
      <c r="S156" s="186">
        <f t="shared" si="168"/>
        <v>0</v>
      </c>
      <c r="T156" s="186">
        <f t="shared" si="168"/>
        <v>0</v>
      </c>
      <c r="U156" s="186">
        <f t="shared" si="168"/>
        <v>0</v>
      </c>
      <c r="V156" s="186">
        <f t="shared" si="168"/>
        <v>0</v>
      </c>
      <c r="W156" s="186">
        <f t="shared" si="168"/>
        <v>0</v>
      </c>
      <c r="X156" s="186">
        <f t="shared" si="168"/>
        <v>0</v>
      </c>
      <c r="Y156" s="186">
        <f t="shared" si="168"/>
        <v>0</v>
      </c>
      <c r="Z156" s="186">
        <f t="shared" si="168"/>
        <v>0</v>
      </c>
      <c r="AA156" s="171">
        <f t="shared" si="168"/>
        <v>0</v>
      </c>
      <c r="AB156" s="171">
        <f t="shared" si="168"/>
        <v>0</v>
      </c>
      <c r="AC156" s="171">
        <f t="shared" si="174"/>
        <v>0</v>
      </c>
      <c r="AD156" s="171">
        <f t="shared" si="174"/>
        <v>0</v>
      </c>
      <c r="AE156" s="171">
        <f t="shared" si="174"/>
        <v>0</v>
      </c>
      <c r="AF156" s="171">
        <f t="shared" si="174"/>
        <v>0</v>
      </c>
    </row>
    <row r="157" spans="1:38">
      <c r="A157" s="15" t="s">
        <v>460</v>
      </c>
      <c r="B157" s="169" t="str">
        <f t="shared" si="170"/>
        <v>9210-02005</v>
      </c>
      <c r="C157" s="170" t="str">
        <f t="shared" si="171"/>
        <v>9210</v>
      </c>
      <c r="D157" s="171">
        <f>SUM($F157:K157)</f>
        <v>335712.33999999997</v>
      </c>
      <c r="E157" s="78">
        <f t="shared" si="172"/>
        <v>0.49766657508772105</v>
      </c>
      <c r="F157" s="79">
        <f>+'Div002 history'!I157</f>
        <v>67100.87</v>
      </c>
      <c r="G157" s="79">
        <f>+'Div002 history'!J157</f>
        <v>58971.29</v>
      </c>
      <c r="H157" s="79">
        <f>+'Div002 history'!K157</f>
        <v>35284.660000000003</v>
      </c>
      <c r="I157" s="79">
        <f>+'Div002 history'!L157</f>
        <v>119028.79000000001</v>
      </c>
      <c r="J157" s="79">
        <f>+'Div002 history'!M157</f>
        <v>14360.43</v>
      </c>
      <c r="K157" s="79">
        <f>+'Div002 history'!N157</f>
        <v>40966.300000000003</v>
      </c>
      <c r="L157" s="171">
        <f t="shared" si="173"/>
        <v>63730.226085909388</v>
      </c>
      <c r="M157" s="171">
        <f t="shared" si="168"/>
        <v>63867.582060633598</v>
      </c>
      <c r="N157" s="171">
        <f t="shared" si="168"/>
        <v>67960.39197415502</v>
      </c>
      <c r="O157" s="186">
        <f t="shared" si="168"/>
        <v>56517.574273157552</v>
      </c>
      <c r="P157" s="186">
        <f t="shared" si="168"/>
        <v>54523.807510043873</v>
      </c>
      <c r="Q157" s="186">
        <f t="shared" si="168"/>
        <v>55537.803156785107</v>
      </c>
      <c r="R157" s="186">
        <f t="shared" si="168"/>
        <v>54943.091599555279</v>
      </c>
      <c r="S157" s="186">
        <f t="shared" si="168"/>
        <v>54508.131012928614</v>
      </c>
      <c r="T157" s="186">
        <f t="shared" si="168"/>
        <v>57477.59797983052</v>
      </c>
      <c r="U157" s="186">
        <f t="shared" si="168"/>
        <v>55739.60695298318</v>
      </c>
      <c r="V157" s="186">
        <f t="shared" si="168"/>
        <v>54284.429887426682</v>
      </c>
      <c r="W157" s="186">
        <f t="shared" si="168"/>
        <v>55225.019714342474</v>
      </c>
      <c r="X157" s="186">
        <f t="shared" si="168"/>
        <v>54495.440515263872</v>
      </c>
      <c r="Y157" s="186">
        <f t="shared" si="168"/>
        <v>54632.796489988083</v>
      </c>
      <c r="Z157" s="186">
        <f t="shared" si="168"/>
        <v>57374.576022121611</v>
      </c>
      <c r="AA157" s="171">
        <f t="shared" si="168"/>
        <v>56517.574273157552</v>
      </c>
      <c r="AB157" s="171">
        <f t="shared" si="168"/>
        <v>54523.807510043873</v>
      </c>
      <c r="AC157" s="171">
        <f t="shared" si="174"/>
        <v>55537.803156785107</v>
      </c>
      <c r="AD157" s="171">
        <f t="shared" si="174"/>
        <v>54943.091599555279</v>
      </c>
      <c r="AE157" s="171">
        <f t="shared" si="174"/>
        <v>54508.131012928614</v>
      </c>
      <c r="AF157" s="171">
        <f t="shared" si="174"/>
        <v>57477.59797983052</v>
      </c>
    </row>
    <row r="158" spans="1:38">
      <c r="A158" s="15" t="s">
        <v>461</v>
      </c>
      <c r="B158" s="169" t="str">
        <f t="shared" si="170"/>
        <v>9310-02005</v>
      </c>
      <c r="C158" s="170" t="str">
        <f t="shared" si="171"/>
        <v>9310</v>
      </c>
      <c r="D158" s="171">
        <f>SUM($F158:K158)</f>
        <v>0</v>
      </c>
      <c r="E158" s="78">
        <f t="shared" si="172"/>
        <v>0</v>
      </c>
      <c r="F158" s="79">
        <f>+'Div002 history'!I158</f>
        <v>0</v>
      </c>
      <c r="G158" s="79">
        <f>+'Div002 history'!J158</f>
        <v>0</v>
      </c>
      <c r="H158" s="79">
        <f>+'Div002 history'!K158</f>
        <v>0</v>
      </c>
      <c r="I158" s="79">
        <f>+'Div002 history'!L158</f>
        <v>0</v>
      </c>
      <c r="J158" s="79">
        <f>+'Div002 history'!M158</f>
        <v>0</v>
      </c>
      <c r="K158" s="79">
        <f>+'Div002 history'!N158</f>
        <v>0</v>
      </c>
      <c r="L158" s="171">
        <f t="shared" si="173"/>
        <v>0</v>
      </c>
      <c r="M158" s="171">
        <f t="shared" si="168"/>
        <v>0</v>
      </c>
      <c r="N158" s="171">
        <f t="shared" si="168"/>
        <v>0</v>
      </c>
      <c r="O158" s="186">
        <f t="shared" si="168"/>
        <v>0</v>
      </c>
      <c r="P158" s="186">
        <f t="shared" si="168"/>
        <v>0</v>
      </c>
      <c r="Q158" s="186">
        <f t="shared" si="168"/>
        <v>0</v>
      </c>
      <c r="R158" s="186">
        <f t="shared" si="168"/>
        <v>0</v>
      </c>
      <c r="S158" s="186">
        <f t="shared" si="168"/>
        <v>0</v>
      </c>
      <c r="T158" s="186">
        <f t="shared" si="168"/>
        <v>0</v>
      </c>
      <c r="U158" s="186">
        <f t="shared" si="168"/>
        <v>0</v>
      </c>
      <c r="V158" s="186">
        <f t="shared" si="168"/>
        <v>0</v>
      </c>
      <c r="W158" s="186">
        <f t="shared" si="168"/>
        <v>0</v>
      </c>
      <c r="X158" s="186">
        <f t="shared" si="168"/>
        <v>0</v>
      </c>
      <c r="Y158" s="186">
        <f t="shared" si="168"/>
        <v>0</v>
      </c>
      <c r="Z158" s="186">
        <f t="shared" si="168"/>
        <v>0</v>
      </c>
      <c r="AA158" s="171">
        <f t="shared" si="168"/>
        <v>0</v>
      </c>
      <c r="AB158" s="171">
        <f t="shared" si="168"/>
        <v>0</v>
      </c>
      <c r="AC158" s="171">
        <f t="shared" si="174"/>
        <v>0</v>
      </c>
      <c r="AD158" s="171">
        <f t="shared" si="174"/>
        <v>0</v>
      </c>
      <c r="AE158" s="171">
        <f t="shared" si="174"/>
        <v>0</v>
      </c>
      <c r="AF158" s="171">
        <f t="shared" si="174"/>
        <v>0</v>
      </c>
    </row>
    <row r="159" spans="1:38">
      <c r="A159" s="15" t="s">
        <v>1086</v>
      </c>
      <c r="B159" s="169" t="str">
        <f t="shared" si="170"/>
        <v>8520-02005</v>
      </c>
      <c r="C159" s="170" t="str">
        <f t="shared" si="171"/>
        <v>8520</v>
      </c>
      <c r="D159" s="171">
        <f>SUM($F159:K159)</f>
        <v>34747.800000000003</v>
      </c>
      <c r="E159" s="78">
        <f t="shared" si="172"/>
        <v>5.1510822086054738E-2</v>
      </c>
      <c r="F159" s="79">
        <f>+'Div002 history'!I159</f>
        <v>3864.17</v>
      </c>
      <c r="G159" s="79">
        <f>+'Div002 history'!J159</f>
        <v>8167.28</v>
      </c>
      <c r="H159" s="79">
        <f>+'Div002 history'!K159</f>
        <v>1746.06</v>
      </c>
      <c r="I159" s="79">
        <f>+'Div002 history'!L159</f>
        <v>635.66999999999996</v>
      </c>
      <c r="J159" s="79">
        <f>+'Div002 history'!M159</f>
        <v>17049.95</v>
      </c>
      <c r="K159" s="79">
        <f>+'Div002 history'!N159</f>
        <v>3284.67</v>
      </c>
      <c r="L159" s="171">
        <f t="shared" si="173"/>
        <v>6596.376975561765</v>
      </c>
      <c r="M159" s="171">
        <f t="shared" si="168"/>
        <v>6610.5939624575158</v>
      </c>
      <c r="N159" s="171">
        <f t="shared" si="168"/>
        <v>7034.2189632932304</v>
      </c>
      <c r="O159" s="186">
        <f t="shared" si="168"/>
        <v>5849.8337217178987</v>
      </c>
      <c r="P159" s="186">
        <f t="shared" si="168"/>
        <v>5643.4695209520833</v>
      </c>
      <c r="Q159" s="186">
        <f t="shared" si="168"/>
        <v>5748.4228209524199</v>
      </c>
      <c r="R159" s="186">
        <f t="shared" si="168"/>
        <v>5686.8673885595845</v>
      </c>
      <c r="S159" s="186">
        <f t="shared" si="168"/>
        <v>5641.8469300563729</v>
      </c>
      <c r="T159" s="186">
        <f t="shared" si="168"/>
        <v>5949.2006730630019</v>
      </c>
      <c r="U159" s="186">
        <f t="shared" si="168"/>
        <v>5769.3104593083153</v>
      </c>
      <c r="V159" s="186">
        <f t="shared" si="168"/>
        <v>5618.6928155286914</v>
      </c>
      <c r="W159" s="186">
        <f t="shared" si="168"/>
        <v>5716.0482692713349</v>
      </c>
      <c r="X159" s="186">
        <f t="shared" si="168"/>
        <v>5640.5334040931784</v>
      </c>
      <c r="Y159" s="186">
        <f t="shared" si="168"/>
        <v>5654.7503909889292</v>
      </c>
      <c r="Z159" s="186">
        <f t="shared" si="168"/>
        <v>5938.5374177829681</v>
      </c>
      <c r="AA159" s="171">
        <f t="shared" si="168"/>
        <v>5849.8337217178987</v>
      </c>
      <c r="AB159" s="171">
        <f t="shared" si="168"/>
        <v>5643.4695209520833</v>
      </c>
      <c r="AC159" s="171">
        <f t="shared" si="174"/>
        <v>5748.4228209524199</v>
      </c>
      <c r="AD159" s="171">
        <f t="shared" si="174"/>
        <v>5686.8673885595845</v>
      </c>
      <c r="AE159" s="171">
        <f t="shared" si="174"/>
        <v>5641.8469300563729</v>
      </c>
      <c r="AF159" s="171">
        <f t="shared" si="174"/>
        <v>5949.2006730630019</v>
      </c>
    </row>
    <row r="160" spans="1:38">
      <c r="A160" s="15" t="s">
        <v>243</v>
      </c>
      <c r="B160" s="169" t="str">
        <f t="shared" si="170"/>
        <v>8560-02005</v>
      </c>
      <c r="C160" s="170" t="str">
        <f t="shared" si="171"/>
        <v>8560</v>
      </c>
      <c r="D160" s="171">
        <f>SUM($F160:K160)</f>
        <v>-1223.17</v>
      </c>
      <c r="E160" s="78">
        <f t="shared" si="172"/>
        <v>-1.8132512634181034E-3</v>
      </c>
      <c r="F160" s="79">
        <f>+'Div002 history'!I160</f>
        <v>0</v>
      </c>
      <c r="G160" s="79">
        <f>+'Div002 history'!J160</f>
        <v>0</v>
      </c>
      <c r="H160" s="79">
        <f>+'Div002 history'!K160</f>
        <v>-1223.17</v>
      </c>
      <c r="I160" s="79">
        <f>+'Div002 history'!L160</f>
        <v>0</v>
      </c>
      <c r="J160" s="79">
        <f>+'Div002 history'!M160</f>
        <v>0</v>
      </c>
      <c r="K160" s="79">
        <f>+'Div002 history'!N160</f>
        <v>0</v>
      </c>
      <c r="L160" s="171">
        <f t="shared" si="173"/>
        <v>-232.20147535089657</v>
      </c>
      <c r="M160" s="171">
        <f t="shared" si="168"/>
        <v>-232.70193269959995</v>
      </c>
      <c r="N160" s="171">
        <f t="shared" si="168"/>
        <v>-247.61411108995046</v>
      </c>
      <c r="O160" s="186">
        <f t="shared" si="168"/>
        <v>-205.92213358525379</v>
      </c>
      <c r="P160" s="186">
        <f t="shared" si="168"/>
        <v>-198.65783197621028</v>
      </c>
      <c r="Q160" s="186">
        <f t="shared" si="168"/>
        <v>-202.35233142542467</v>
      </c>
      <c r="R160" s="186">
        <f t="shared" si="168"/>
        <v>-200.18549616564005</v>
      </c>
      <c r="S160" s="186">
        <f t="shared" si="168"/>
        <v>-198.60071456141262</v>
      </c>
      <c r="T160" s="186">
        <f t="shared" si="168"/>
        <v>-209.41998593495049</v>
      </c>
      <c r="U160" s="186">
        <f t="shared" si="168"/>
        <v>-203.08760481274072</v>
      </c>
      <c r="V160" s="186">
        <f t="shared" si="168"/>
        <v>-197.78565811850618</v>
      </c>
      <c r="W160" s="186">
        <f t="shared" si="168"/>
        <v>-201.21270300636641</v>
      </c>
      <c r="X160" s="186">
        <f t="shared" si="168"/>
        <v>-198.55447665419547</v>
      </c>
      <c r="Y160" s="186">
        <f t="shared" si="168"/>
        <v>-199.05493400289885</v>
      </c>
      <c r="Z160" s="186">
        <f t="shared" si="168"/>
        <v>-209.04462479091029</v>
      </c>
      <c r="AA160" s="171">
        <f t="shared" si="168"/>
        <v>-205.92213358525379</v>
      </c>
      <c r="AB160" s="171">
        <f t="shared" si="168"/>
        <v>-198.65783197621028</v>
      </c>
      <c r="AC160" s="171">
        <f t="shared" si="174"/>
        <v>-202.35233142542467</v>
      </c>
      <c r="AD160" s="171">
        <f t="shared" si="174"/>
        <v>-200.18549616564005</v>
      </c>
      <c r="AE160" s="171">
        <f t="shared" si="174"/>
        <v>-198.60071456141262</v>
      </c>
      <c r="AF160" s="171">
        <f t="shared" si="174"/>
        <v>-209.41998593495049</v>
      </c>
    </row>
    <row r="161" spans="1:38">
      <c r="A161" s="15" t="s">
        <v>244</v>
      </c>
      <c r="B161" s="169" t="str">
        <f t="shared" si="170"/>
        <v>8700-02005</v>
      </c>
      <c r="C161" s="170" t="str">
        <f t="shared" si="171"/>
        <v>8700</v>
      </c>
      <c r="D161" s="171">
        <f>SUM($F161:K161)</f>
        <v>0</v>
      </c>
      <c r="E161" s="78">
        <f t="shared" si="172"/>
        <v>0</v>
      </c>
      <c r="F161" s="79">
        <f>+'Div002 history'!I161</f>
        <v>0</v>
      </c>
      <c r="G161" s="79">
        <f>+'Div002 history'!J161</f>
        <v>0</v>
      </c>
      <c r="H161" s="79">
        <f>+'Div002 history'!K161</f>
        <v>0</v>
      </c>
      <c r="I161" s="79">
        <f>+'Div002 history'!L161</f>
        <v>0</v>
      </c>
      <c r="J161" s="79">
        <f>+'Div002 history'!M161</f>
        <v>0</v>
      </c>
      <c r="K161" s="79">
        <f>+'Div002 history'!N161</f>
        <v>0</v>
      </c>
      <c r="L161" s="171">
        <f t="shared" si="173"/>
        <v>0</v>
      </c>
      <c r="M161" s="171">
        <f t="shared" si="168"/>
        <v>0</v>
      </c>
      <c r="N161" s="171">
        <f t="shared" si="168"/>
        <v>0</v>
      </c>
      <c r="O161" s="186">
        <f t="shared" si="168"/>
        <v>0</v>
      </c>
      <c r="P161" s="186">
        <f t="shared" si="168"/>
        <v>0</v>
      </c>
      <c r="Q161" s="186">
        <f t="shared" si="168"/>
        <v>0</v>
      </c>
      <c r="R161" s="186">
        <f t="shared" si="168"/>
        <v>0</v>
      </c>
      <c r="S161" s="186">
        <f t="shared" si="168"/>
        <v>0</v>
      </c>
      <c r="T161" s="186">
        <f t="shared" si="168"/>
        <v>0</v>
      </c>
      <c r="U161" s="186">
        <f t="shared" si="168"/>
        <v>0</v>
      </c>
      <c r="V161" s="186">
        <f t="shared" si="168"/>
        <v>0</v>
      </c>
      <c r="W161" s="186">
        <f t="shared" si="168"/>
        <v>0</v>
      </c>
      <c r="X161" s="186">
        <f t="shared" si="168"/>
        <v>0</v>
      </c>
      <c r="Y161" s="186">
        <f t="shared" si="168"/>
        <v>0</v>
      </c>
      <c r="Z161" s="186">
        <f t="shared" si="168"/>
        <v>0</v>
      </c>
      <c r="AA161" s="171">
        <f t="shared" si="168"/>
        <v>0</v>
      </c>
      <c r="AB161" s="171">
        <f t="shared" si="168"/>
        <v>0</v>
      </c>
      <c r="AC161" s="171">
        <f t="shared" si="174"/>
        <v>0</v>
      </c>
      <c r="AD161" s="171">
        <f t="shared" si="174"/>
        <v>0</v>
      </c>
      <c r="AE161" s="171">
        <f t="shared" si="174"/>
        <v>0</v>
      </c>
      <c r="AF161" s="171">
        <f t="shared" si="174"/>
        <v>0</v>
      </c>
      <c r="AH161" s="178"/>
      <c r="AI161" s="178"/>
      <c r="AK161" s="178"/>
      <c r="AL161" s="178"/>
    </row>
    <row r="162" spans="1:38">
      <c r="A162" s="15" t="s">
        <v>462</v>
      </c>
      <c r="B162" s="169" t="str">
        <f t="shared" si="170"/>
        <v>9210-02006</v>
      </c>
      <c r="C162" s="170" t="str">
        <f t="shared" si="171"/>
        <v>9210</v>
      </c>
      <c r="D162" s="171">
        <f>SUM($F162:K162)</f>
        <v>3898.1500000000005</v>
      </c>
      <c r="E162" s="78">
        <f t="shared" si="172"/>
        <v>5.7786942227926455E-3</v>
      </c>
      <c r="F162" s="79">
        <f>+'Div002 history'!I162</f>
        <v>112.5</v>
      </c>
      <c r="G162" s="79">
        <f>+'Div002 history'!J162</f>
        <v>319.88</v>
      </c>
      <c r="H162" s="79">
        <f>+'Div002 history'!K162</f>
        <v>123.37</v>
      </c>
      <c r="I162" s="79">
        <f>+'Div002 history'!L162</f>
        <v>2137.1800000000003</v>
      </c>
      <c r="J162" s="79">
        <f>+'Div002 history'!M162</f>
        <v>1205.22</v>
      </c>
      <c r="K162" s="79">
        <f>+'Div002 history'!N162</f>
        <v>0</v>
      </c>
      <c r="L162" s="171">
        <f t="shared" si="173"/>
        <v>740.0084870779184</v>
      </c>
      <c r="M162" s="171">
        <f t="shared" si="168"/>
        <v>741.60340668340916</v>
      </c>
      <c r="N162" s="171">
        <f t="shared" si="168"/>
        <v>789.12738797165605</v>
      </c>
      <c r="O162" s="186">
        <f t="shared" si="168"/>
        <v>656.25821842863797</v>
      </c>
      <c r="P162" s="186">
        <f t="shared" ref="P162:AE169" si="175">$E162*P$170</f>
        <v>633.10744027245937</v>
      </c>
      <c r="Q162" s="186">
        <f t="shared" si="175"/>
        <v>644.8815297513994</v>
      </c>
      <c r="R162" s="186">
        <f t="shared" si="175"/>
        <v>637.97599015516221</v>
      </c>
      <c r="S162" s="186">
        <f t="shared" si="175"/>
        <v>632.92541140444143</v>
      </c>
      <c r="T162" s="186">
        <f t="shared" si="175"/>
        <v>667.40560851911619</v>
      </c>
      <c r="U162" s="186">
        <f t="shared" si="175"/>
        <v>647.22479025874179</v>
      </c>
      <c r="V162" s="186">
        <f t="shared" si="175"/>
        <v>630.32788835129611</v>
      </c>
      <c r="W162" s="186">
        <f t="shared" si="175"/>
        <v>641.24962043237429</v>
      </c>
      <c r="X162" s="186">
        <f t="shared" si="175"/>
        <v>632.7780547017602</v>
      </c>
      <c r="Y162" s="186">
        <f t="shared" si="175"/>
        <v>634.37297430725096</v>
      </c>
      <c r="Z162" s="186">
        <f t="shared" si="175"/>
        <v>666.20936102805581</v>
      </c>
      <c r="AA162" s="171">
        <f t="shared" si="175"/>
        <v>656.25821842863797</v>
      </c>
      <c r="AB162" s="171">
        <f t="shared" si="175"/>
        <v>633.10744027245937</v>
      </c>
      <c r="AC162" s="171">
        <f t="shared" si="175"/>
        <v>644.8815297513994</v>
      </c>
      <c r="AD162" s="171">
        <f t="shared" si="175"/>
        <v>637.97599015516221</v>
      </c>
      <c r="AE162" s="171">
        <f t="shared" si="175"/>
        <v>632.92541140444143</v>
      </c>
      <c r="AF162" s="171">
        <f t="shared" si="174"/>
        <v>667.40560851911619</v>
      </c>
    </row>
    <row r="163" spans="1:38">
      <c r="A163" s="15" t="s">
        <v>64</v>
      </c>
      <c r="B163" s="169" t="str">
        <f t="shared" si="170"/>
        <v>9010-05010</v>
      </c>
      <c r="C163" s="170" t="str">
        <f t="shared" si="171"/>
        <v>9010</v>
      </c>
      <c r="D163" s="171">
        <f>SUM($F163:K163)</f>
        <v>3691.6099999999997</v>
      </c>
      <c r="E163" s="78">
        <f t="shared" si="172"/>
        <v>5.4725152648829713E-3</v>
      </c>
      <c r="F163" s="79">
        <f>+'Div002 history'!I163</f>
        <v>330.05</v>
      </c>
      <c r="G163" s="79">
        <f>+'Div002 history'!J163</f>
        <v>353.2</v>
      </c>
      <c r="H163" s="79">
        <f>+'Div002 history'!K163</f>
        <v>343.68</v>
      </c>
      <c r="I163" s="79">
        <f>+'Div002 history'!L163</f>
        <v>343.63</v>
      </c>
      <c r="J163" s="79">
        <f>+'Div002 history'!M163</f>
        <v>1126.1199999999999</v>
      </c>
      <c r="K163" s="79">
        <f>+'Div002 history'!N163</f>
        <v>1194.93</v>
      </c>
      <c r="L163" s="171">
        <f t="shared" si="173"/>
        <v>700.79979759160472</v>
      </c>
      <c r="M163" s="171">
        <f t="shared" si="173"/>
        <v>702.31021180471248</v>
      </c>
      <c r="N163" s="171">
        <f t="shared" si="173"/>
        <v>747.3161773431101</v>
      </c>
      <c r="O163" s="186">
        <f t="shared" si="173"/>
        <v>621.48696220857175</v>
      </c>
      <c r="P163" s="186">
        <f t="shared" si="175"/>
        <v>599.56280737893962</v>
      </c>
      <c r="Q163" s="186">
        <f t="shared" si="175"/>
        <v>610.71305723113869</v>
      </c>
      <c r="R163" s="186">
        <f t="shared" si="175"/>
        <v>604.17340148960352</v>
      </c>
      <c r="S163" s="186">
        <f t="shared" si="175"/>
        <v>599.39042314809581</v>
      </c>
      <c r="T163" s="186">
        <f t="shared" si="175"/>
        <v>632.04371778029417</v>
      </c>
      <c r="U163" s="186">
        <f t="shared" si="175"/>
        <v>612.93216217104873</v>
      </c>
      <c r="V163" s="186">
        <f t="shared" si="175"/>
        <v>596.93052753653092</v>
      </c>
      <c r="W163" s="186">
        <f t="shared" si="175"/>
        <v>607.27358138715977</v>
      </c>
      <c r="X163" s="186">
        <f t="shared" si="175"/>
        <v>599.25087400884127</v>
      </c>
      <c r="Y163" s="186">
        <f t="shared" si="175"/>
        <v>600.76128822194903</v>
      </c>
      <c r="Z163" s="186">
        <f t="shared" si="175"/>
        <v>630.91085239531071</v>
      </c>
      <c r="AA163" s="171">
        <f t="shared" si="175"/>
        <v>621.48696220857175</v>
      </c>
      <c r="AB163" s="171">
        <f t="shared" si="175"/>
        <v>599.56280737893962</v>
      </c>
      <c r="AC163" s="171">
        <f t="shared" si="175"/>
        <v>610.71305723113869</v>
      </c>
      <c r="AD163" s="171">
        <f t="shared" si="175"/>
        <v>604.17340148960352</v>
      </c>
      <c r="AE163" s="171">
        <f t="shared" si="175"/>
        <v>599.39042314809581</v>
      </c>
      <c r="AF163" s="171">
        <f t="shared" si="174"/>
        <v>632.04371778029417</v>
      </c>
    </row>
    <row r="164" spans="1:38">
      <c r="A164" s="15" t="s">
        <v>118</v>
      </c>
      <c r="B164" s="169" t="str">
        <f t="shared" si="170"/>
        <v>9030-05010</v>
      </c>
      <c r="C164" s="170" t="str">
        <f t="shared" si="171"/>
        <v>9030</v>
      </c>
      <c r="D164" s="171">
        <f>SUM($F164:K164)</f>
        <v>89.85</v>
      </c>
      <c r="E164" s="78">
        <f t="shared" si="172"/>
        <v>1.3319540703100679E-4</v>
      </c>
      <c r="F164" s="79">
        <f>+'Div002 history'!I164</f>
        <v>0</v>
      </c>
      <c r="G164" s="79">
        <f>+'Div002 history'!J164</f>
        <v>0</v>
      </c>
      <c r="H164" s="79">
        <f>+'Div002 history'!K164</f>
        <v>89.85</v>
      </c>
      <c r="I164" s="79">
        <f>+'Div002 history'!L164</f>
        <v>0</v>
      </c>
      <c r="J164" s="79">
        <f>+'Div002 history'!M164</f>
        <v>0</v>
      </c>
      <c r="K164" s="79">
        <f>+'Div002 history'!N164</f>
        <v>0</v>
      </c>
      <c r="L164" s="171">
        <f t="shared" si="173"/>
        <v>17.056748089209229</v>
      </c>
      <c r="M164" s="171">
        <f t="shared" si="173"/>
        <v>17.093510021549786</v>
      </c>
      <c r="N164" s="171">
        <f t="shared" si="173"/>
        <v>18.188909048972789</v>
      </c>
      <c r="O164" s="186">
        <f t="shared" si="173"/>
        <v>15.12635504683327</v>
      </c>
      <c r="P164" s="186">
        <f t="shared" si="175"/>
        <v>14.59274361132344</v>
      </c>
      <c r="Q164" s="186">
        <f t="shared" si="175"/>
        <v>14.864129253149116</v>
      </c>
      <c r="R164" s="186">
        <f t="shared" si="175"/>
        <v>14.704960741747064</v>
      </c>
      <c r="S164" s="186">
        <f t="shared" si="175"/>
        <v>14.588547956001964</v>
      </c>
      <c r="T164" s="186">
        <f t="shared" si="175"/>
        <v>15.383295646766435</v>
      </c>
      <c r="U164" s="186">
        <f t="shared" si="175"/>
        <v>14.91813999070019</v>
      </c>
      <c r="V164" s="186">
        <f t="shared" si="175"/>
        <v>14.528676620541527</v>
      </c>
      <c r="W164" s="186">
        <f t="shared" si="175"/>
        <v>14.780415939830128</v>
      </c>
      <c r="X164" s="186">
        <f t="shared" si="175"/>
        <v>14.585151473122673</v>
      </c>
      <c r="Y164" s="186">
        <f t="shared" si="175"/>
        <v>14.62191340546323</v>
      </c>
      <c r="Z164" s="186">
        <f t="shared" si="175"/>
        <v>15.355722865556944</v>
      </c>
      <c r="AA164" s="171">
        <f t="shared" si="175"/>
        <v>15.12635504683327</v>
      </c>
      <c r="AB164" s="171">
        <f t="shared" si="175"/>
        <v>14.59274361132344</v>
      </c>
      <c r="AC164" s="171">
        <f t="shared" si="175"/>
        <v>14.864129253149116</v>
      </c>
      <c r="AD164" s="171">
        <f t="shared" si="175"/>
        <v>14.704960741747064</v>
      </c>
      <c r="AE164" s="171">
        <f t="shared" si="175"/>
        <v>14.588547956001964</v>
      </c>
      <c r="AF164" s="171">
        <f t="shared" si="174"/>
        <v>15.383295646766435</v>
      </c>
    </row>
    <row r="165" spans="1:38">
      <c r="A165" s="15" t="s">
        <v>463</v>
      </c>
      <c r="B165" s="169" t="str">
        <f t="shared" si="170"/>
        <v>9200-05010</v>
      </c>
      <c r="C165" s="170" t="str">
        <f t="shared" si="171"/>
        <v>9200</v>
      </c>
      <c r="D165" s="171">
        <f>SUM($F165:K165)</f>
        <v>0</v>
      </c>
      <c r="E165" s="78">
        <f t="shared" si="172"/>
        <v>0</v>
      </c>
      <c r="F165" s="79">
        <f>+'Div002 history'!I165</f>
        <v>0</v>
      </c>
      <c r="G165" s="79">
        <f>+'Div002 history'!J165</f>
        <v>0</v>
      </c>
      <c r="H165" s="79">
        <f>+'Div002 history'!K165</f>
        <v>0</v>
      </c>
      <c r="I165" s="79">
        <f>+'Div002 history'!L165</f>
        <v>0</v>
      </c>
      <c r="J165" s="79">
        <f>+'Div002 history'!M165</f>
        <v>0</v>
      </c>
      <c r="K165" s="79">
        <f>+'Div002 history'!N165</f>
        <v>0</v>
      </c>
      <c r="L165" s="171">
        <f t="shared" si="173"/>
        <v>0</v>
      </c>
      <c r="M165" s="171">
        <f t="shared" si="173"/>
        <v>0</v>
      </c>
      <c r="N165" s="171">
        <f t="shared" si="173"/>
        <v>0</v>
      </c>
      <c r="O165" s="186">
        <f t="shared" si="173"/>
        <v>0</v>
      </c>
      <c r="P165" s="186">
        <f t="shared" si="175"/>
        <v>0</v>
      </c>
      <c r="Q165" s="186">
        <f t="shared" si="175"/>
        <v>0</v>
      </c>
      <c r="R165" s="186">
        <f t="shared" si="175"/>
        <v>0</v>
      </c>
      <c r="S165" s="186">
        <f t="shared" si="175"/>
        <v>0</v>
      </c>
      <c r="T165" s="186">
        <f t="shared" si="175"/>
        <v>0</v>
      </c>
      <c r="U165" s="186">
        <f t="shared" si="175"/>
        <v>0</v>
      </c>
      <c r="V165" s="186">
        <f t="shared" si="175"/>
        <v>0</v>
      </c>
      <c r="W165" s="186">
        <f t="shared" si="175"/>
        <v>0</v>
      </c>
      <c r="X165" s="186">
        <f t="shared" si="175"/>
        <v>0</v>
      </c>
      <c r="Y165" s="186">
        <f t="shared" si="175"/>
        <v>0</v>
      </c>
      <c r="Z165" s="186">
        <f t="shared" si="175"/>
        <v>0</v>
      </c>
      <c r="AA165" s="171">
        <f t="shared" si="175"/>
        <v>0</v>
      </c>
      <c r="AB165" s="171">
        <f t="shared" si="175"/>
        <v>0</v>
      </c>
      <c r="AC165" s="171">
        <f t="shared" si="175"/>
        <v>0</v>
      </c>
      <c r="AD165" s="171">
        <f t="shared" si="175"/>
        <v>0</v>
      </c>
      <c r="AE165" s="171">
        <f t="shared" si="175"/>
        <v>0</v>
      </c>
      <c r="AF165" s="171">
        <f t="shared" si="174"/>
        <v>0</v>
      </c>
    </row>
    <row r="166" spans="1:38">
      <c r="A166" s="15" t="s">
        <v>65</v>
      </c>
      <c r="B166" s="169" t="str">
        <f t="shared" si="170"/>
        <v>9210-05010</v>
      </c>
      <c r="C166" s="170" t="str">
        <f t="shared" si="171"/>
        <v>9210</v>
      </c>
      <c r="D166" s="171">
        <f>SUM($F166:K166)</f>
        <v>66532.37</v>
      </c>
      <c r="E166" s="78">
        <f t="shared" si="172"/>
        <v>9.862889374387919E-2</v>
      </c>
      <c r="F166" s="79">
        <f>+'Div002 history'!I166</f>
        <v>8562.5299999999988</v>
      </c>
      <c r="G166" s="79">
        <f>+'Div002 history'!J166</f>
        <v>6508.6399999999994</v>
      </c>
      <c r="H166" s="79">
        <f>+'Div002 history'!K166</f>
        <v>9679.07</v>
      </c>
      <c r="I166" s="79">
        <f>+'Div002 history'!L166</f>
        <v>19027.579999999998</v>
      </c>
      <c r="J166" s="79">
        <f>+'Div002 history'!M166</f>
        <v>10547.39</v>
      </c>
      <c r="K166" s="79">
        <f>+'Div002 history'!N166</f>
        <v>12207.159999999998</v>
      </c>
      <c r="L166" s="171">
        <f t="shared" si="173"/>
        <v>12630.226765365182</v>
      </c>
      <c r="M166" s="171">
        <f t="shared" si="173"/>
        <v>12657.448340038492</v>
      </c>
      <c r="N166" s="171">
        <f t="shared" si="173"/>
        <v>13468.572362188155</v>
      </c>
      <c r="O166" s="186">
        <f t="shared" si="173"/>
        <v>11200.804126068764</v>
      </c>
      <c r="P166" s="186">
        <f t="shared" si="175"/>
        <v>10805.674093085223</v>
      </c>
      <c r="Q166" s="186">
        <f t="shared" si="175"/>
        <v>11006.630464088377</v>
      </c>
      <c r="R166" s="186">
        <f t="shared" si="175"/>
        <v>10888.768936064442</v>
      </c>
      <c r="S166" s="186">
        <f t="shared" si="175"/>
        <v>10802.567282932292</v>
      </c>
      <c r="T166" s="186">
        <f t="shared" si="175"/>
        <v>11391.064193545395</v>
      </c>
      <c r="U166" s="186">
        <f t="shared" si="175"/>
        <v>11046.624480501521</v>
      </c>
      <c r="V166" s="186">
        <f t="shared" si="175"/>
        <v>10758.233595194417</v>
      </c>
      <c r="W166" s="186">
        <f t="shared" si="175"/>
        <v>10944.64220437035</v>
      </c>
      <c r="X166" s="186">
        <f t="shared" si="175"/>
        <v>10800.052246141822</v>
      </c>
      <c r="Y166" s="186">
        <f t="shared" si="175"/>
        <v>10827.273820815133</v>
      </c>
      <c r="Z166" s="186">
        <f t="shared" si="175"/>
        <v>11370.647026251474</v>
      </c>
      <c r="AA166" s="171">
        <f t="shared" si="175"/>
        <v>11200.804126068764</v>
      </c>
      <c r="AB166" s="171">
        <f t="shared" si="175"/>
        <v>10805.674093085223</v>
      </c>
      <c r="AC166" s="171">
        <f t="shared" si="175"/>
        <v>11006.630464088377</v>
      </c>
      <c r="AD166" s="171">
        <f t="shared" si="175"/>
        <v>10888.768936064442</v>
      </c>
      <c r="AE166" s="171">
        <f t="shared" si="175"/>
        <v>10802.567282932292</v>
      </c>
      <c r="AF166" s="171">
        <f t="shared" si="174"/>
        <v>11391.064193545395</v>
      </c>
    </row>
    <row r="167" spans="1:38">
      <c r="A167" s="15" t="s">
        <v>464</v>
      </c>
      <c r="B167" s="169" t="str">
        <f t="shared" si="170"/>
        <v>9230-05010</v>
      </c>
      <c r="C167" s="170" t="str">
        <f t="shared" si="171"/>
        <v>9230</v>
      </c>
      <c r="D167" s="171">
        <f>SUM($F167:K167)</f>
        <v>0</v>
      </c>
      <c r="E167" s="78">
        <f t="shared" si="172"/>
        <v>0</v>
      </c>
      <c r="F167" s="79">
        <f>+'Div002 history'!I167</f>
        <v>0</v>
      </c>
      <c r="G167" s="79">
        <f>+'Div002 history'!J167</f>
        <v>0</v>
      </c>
      <c r="H167" s="79">
        <f>+'Div002 history'!K167</f>
        <v>0</v>
      </c>
      <c r="I167" s="79">
        <f>+'Div002 history'!L167</f>
        <v>0</v>
      </c>
      <c r="J167" s="79">
        <f>+'Div002 history'!M167</f>
        <v>0</v>
      </c>
      <c r="K167" s="79">
        <f>+'Div002 history'!N167</f>
        <v>0</v>
      </c>
      <c r="L167" s="171">
        <f t="shared" si="173"/>
        <v>0</v>
      </c>
      <c r="M167" s="171">
        <f t="shared" si="173"/>
        <v>0</v>
      </c>
      <c r="N167" s="171">
        <f t="shared" si="173"/>
        <v>0</v>
      </c>
      <c r="O167" s="186">
        <f t="shared" si="173"/>
        <v>0</v>
      </c>
      <c r="P167" s="186">
        <f t="shared" si="175"/>
        <v>0</v>
      </c>
      <c r="Q167" s="186">
        <f t="shared" si="175"/>
        <v>0</v>
      </c>
      <c r="R167" s="186">
        <f t="shared" si="175"/>
        <v>0</v>
      </c>
      <c r="S167" s="186">
        <f t="shared" si="175"/>
        <v>0</v>
      </c>
      <c r="T167" s="186">
        <f t="shared" si="175"/>
        <v>0</v>
      </c>
      <c r="U167" s="186">
        <f t="shared" si="175"/>
        <v>0</v>
      </c>
      <c r="V167" s="186">
        <f t="shared" si="175"/>
        <v>0</v>
      </c>
      <c r="W167" s="186">
        <f t="shared" si="175"/>
        <v>0</v>
      </c>
      <c r="X167" s="186">
        <f t="shared" si="175"/>
        <v>0</v>
      </c>
      <c r="Y167" s="186">
        <f t="shared" si="175"/>
        <v>0</v>
      </c>
      <c r="Z167" s="186">
        <f t="shared" si="175"/>
        <v>0</v>
      </c>
      <c r="AA167" s="171">
        <f t="shared" si="175"/>
        <v>0</v>
      </c>
      <c r="AB167" s="171">
        <f t="shared" si="175"/>
        <v>0</v>
      </c>
      <c r="AC167" s="171">
        <f t="shared" si="175"/>
        <v>0</v>
      </c>
      <c r="AD167" s="171">
        <f t="shared" si="175"/>
        <v>0</v>
      </c>
      <c r="AE167" s="171">
        <f t="shared" si="175"/>
        <v>0</v>
      </c>
      <c r="AF167" s="171">
        <f t="shared" si="174"/>
        <v>0</v>
      </c>
    </row>
    <row r="168" spans="1:38">
      <c r="A168" s="15" t="s">
        <v>711</v>
      </c>
      <c r="B168" s="169" t="str">
        <f t="shared" si="170"/>
        <v>9302-05010</v>
      </c>
      <c r="C168" s="170" t="str">
        <f t="shared" si="171"/>
        <v>9302</v>
      </c>
      <c r="D168" s="171">
        <f>SUM($F168:K168)</f>
        <v>0</v>
      </c>
      <c r="E168" s="78">
        <f t="shared" si="172"/>
        <v>0</v>
      </c>
      <c r="F168" s="79">
        <f>+'Div002 history'!I168</f>
        <v>0</v>
      </c>
      <c r="G168" s="79">
        <f>+'Div002 history'!J168</f>
        <v>0</v>
      </c>
      <c r="H168" s="79">
        <f>+'Div002 history'!K168</f>
        <v>0</v>
      </c>
      <c r="I168" s="79">
        <f>+'Div002 history'!L168</f>
        <v>0</v>
      </c>
      <c r="J168" s="79">
        <f>+'Div002 history'!M168</f>
        <v>0</v>
      </c>
      <c r="K168" s="79">
        <f>+'Div002 history'!N168</f>
        <v>0</v>
      </c>
      <c r="L168" s="171">
        <f t="shared" si="173"/>
        <v>0</v>
      </c>
      <c r="M168" s="171">
        <f t="shared" si="173"/>
        <v>0</v>
      </c>
      <c r="N168" s="171">
        <f t="shared" si="173"/>
        <v>0</v>
      </c>
      <c r="O168" s="186">
        <f t="shared" si="173"/>
        <v>0</v>
      </c>
      <c r="P168" s="186">
        <f t="shared" si="175"/>
        <v>0</v>
      </c>
      <c r="Q168" s="186">
        <f t="shared" si="175"/>
        <v>0</v>
      </c>
      <c r="R168" s="186">
        <f t="shared" si="175"/>
        <v>0</v>
      </c>
      <c r="S168" s="186">
        <f t="shared" si="175"/>
        <v>0</v>
      </c>
      <c r="T168" s="186">
        <f t="shared" si="175"/>
        <v>0</v>
      </c>
      <c r="U168" s="186">
        <f t="shared" si="175"/>
        <v>0</v>
      </c>
      <c r="V168" s="186">
        <f t="shared" si="175"/>
        <v>0</v>
      </c>
      <c r="W168" s="186">
        <f t="shared" si="175"/>
        <v>0</v>
      </c>
      <c r="X168" s="186">
        <f t="shared" si="175"/>
        <v>0</v>
      </c>
      <c r="Y168" s="186">
        <f t="shared" si="175"/>
        <v>0</v>
      </c>
      <c r="Z168" s="186">
        <f t="shared" si="175"/>
        <v>0</v>
      </c>
      <c r="AA168" s="171">
        <f t="shared" si="175"/>
        <v>0</v>
      </c>
      <c r="AB168" s="171">
        <f t="shared" si="175"/>
        <v>0</v>
      </c>
      <c r="AC168" s="171">
        <f t="shared" si="175"/>
        <v>0</v>
      </c>
      <c r="AD168" s="171">
        <f t="shared" si="175"/>
        <v>0</v>
      </c>
      <c r="AE168" s="171">
        <f t="shared" si="175"/>
        <v>0</v>
      </c>
      <c r="AF168" s="171">
        <f t="shared" si="174"/>
        <v>0</v>
      </c>
    </row>
    <row r="169" spans="1:38">
      <c r="A169" s="15" t="s">
        <v>1088</v>
      </c>
      <c r="B169" s="169" t="str">
        <f t="shared" si="170"/>
        <v>9320-05010</v>
      </c>
      <c r="C169" s="170" t="str">
        <f t="shared" si="171"/>
        <v>9320</v>
      </c>
      <c r="D169" s="183">
        <f>SUM($F169:K169)</f>
        <v>38.36</v>
      </c>
      <c r="E169" s="206">
        <f t="shared" si="172"/>
        <v>5.6865618405224488E-5</v>
      </c>
      <c r="F169" s="81">
        <f>+'Div002 history'!I169</f>
        <v>38.36</v>
      </c>
      <c r="G169" s="81">
        <f>+'Div002 history'!J169</f>
        <v>0</v>
      </c>
      <c r="H169" s="81">
        <f>+'Div002 history'!K169</f>
        <v>0</v>
      </c>
      <c r="I169" s="81">
        <f>+'Div002 history'!L169</f>
        <v>0</v>
      </c>
      <c r="J169" s="81">
        <f>+'Div002 history'!M169</f>
        <v>0</v>
      </c>
      <c r="K169" s="81">
        <f>+'Div002 history'!N169</f>
        <v>0</v>
      </c>
      <c r="L169" s="183">
        <f t="shared" si="173"/>
        <v>7.2821019109857099</v>
      </c>
      <c r="M169" s="183">
        <f t="shared" si="173"/>
        <v>7.2977968216655515</v>
      </c>
      <c r="N169" s="183">
        <f t="shared" si="173"/>
        <v>7.7654596674301191</v>
      </c>
      <c r="O169" s="260">
        <f t="shared" si="173"/>
        <v>6.4579519153758955</v>
      </c>
      <c r="P169" s="260">
        <f t="shared" si="175"/>
        <v>6.2301351689523337</v>
      </c>
      <c r="Q169" s="260">
        <f t="shared" si="175"/>
        <v>6.3459988664529785</v>
      </c>
      <c r="R169" s="260">
        <f t="shared" si="175"/>
        <v>6.2780444524587349</v>
      </c>
      <c r="S169" s="260">
        <f t="shared" si="175"/>
        <v>6.2283439019725693</v>
      </c>
      <c r="T169" s="260">
        <f t="shared" si="175"/>
        <v>6.567648536560494</v>
      </c>
      <c r="U169" s="260">
        <f t="shared" si="175"/>
        <v>6.3690578747162965</v>
      </c>
      <c r="V169" s="260">
        <f t="shared" si="175"/>
        <v>6.2027828064994202</v>
      </c>
      <c r="W169" s="260">
        <f t="shared" si="175"/>
        <v>6.3102588252852945</v>
      </c>
      <c r="X169" s="260">
        <f t="shared" si="175"/>
        <v>6.2268938287032354</v>
      </c>
      <c r="Y169" s="260">
        <f t="shared" si="175"/>
        <v>6.2425887393830779</v>
      </c>
      <c r="Z169" s="260">
        <f t="shared" si="175"/>
        <v>6.5558767848944282</v>
      </c>
      <c r="AA169" s="183">
        <f t="shared" si="175"/>
        <v>6.4579519153758955</v>
      </c>
      <c r="AB169" s="183">
        <f t="shared" si="175"/>
        <v>6.2301351689523337</v>
      </c>
      <c r="AC169" s="183">
        <f t="shared" si="175"/>
        <v>6.3459988664529785</v>
      </c>
      <c r="AD169" s="183">
        <f t="shared" si="175"/>
        <v>6.2780444524587349</v>
      </c>
      <c r="AE169" s="183">
        <f t="shared" si="175"/>
        <v>6.2283439019725693</v>
      </c>
      <c r="AF169" s="183">
        <f t="shared" si="174"/>
        <v>6.567648536560494</v>
      </c>
    </row>
    <row r="170" spans="1:38">
      <c r="A170" s="1" t="s">
        <v>327</v>
      </c>
      <c r="B170" s="169"/>
      <c r="C170" s="170"/>
      <c r="D170" s="233">
        <f>SUM(D149:D169)</f>
        <v>674572.80999999994</v>
      </c>
      <c r="E170" s="234">
        <f>SUM(E149:E169)</f>
        <v>1</v>
      </c>
      <c r="F170" s="71">
        <f t="shared" ref="F170:K170" si="176">SUM(F149:F169)</f>
        <v>125645.33</v>
      </c>
      <c r="G170" s="71">
        <f t="shared" si="176"/>
        <v>127836.53</v>
      </c>
      <c r="H170" s="71">
        <f t="shared" si="176"/>
        <v>68668.950000000012</v>
      </c>
      <c r="I170" s="71">
        <f t="shared" si="176"/>
        <v>200163.46000000002</v>
      </c>
      <c r="J170" s="71">
        <f t="shared" si="176"/>
        <v>63826.189999999995</v>
      </c>
      <c r="K170" s="71">
        <f t="shared" si="176"/>
        <v>88432.349999999991</v>
      </c>
      <c r="L170" s="72">
        <f>'FY24 Budget'!AK87</f>
        <v>128058.08</v>
      </c>
      <c r="M170" s="72">
        <f>'FY24 Budget'!AL87</f>
        <v>128334.08</v>
      </c>
      <c r="N170" s="72">
        <f>'FY24 Budget'!AM87</f>
        <v>136558.08000000002</v>
      </c>
      <c r="O170" s="72">
        <f>+'FY25 Budget'!AB213</f>
        <v>113565.14</v>
      </c>
      <c r="P170" s="72">
        <f>+'FY25 Budget'!AC213</f>
        <v>109558.91</v>
      </c>
      <c r="Q170" s="72">
        <f>+'FY25 Budget'!AD213</f>
        <v>111596.41</v>
      </c>
      <c r="R170" s="72">
        <f>+'FY25 Budget'!AE213</f>
        <v>110401.41</v>
      </c>
      <c r="S170" s="72">
        <f>+'FY25 Budget'!AF213</f>
        <v>109527.41</v>
      </c>
      <c r="T170" s="72">
        <f>+'FY25 Budget'!AG213</f>
        <v>115494.19</v>
      </c>
      <c r="U170" s="72">
        <f>+'FY25 Budget'!AH213</f>
        <v>112001.91</v>
      </c>
      <c r="V170" s="72">
        <f>+'FY25 Budget'!AI213</f>
        <v>109077.91</v>
      </c>
      <c r="W170" s="72">
        <f>+'FY25 Budget'!AJ213</f>
        <v>110967.91</v>
      </c>
      <c r="X170" s="72">
        <f>+'FY25 Budget'!AK213</f>
        <v>109501.91</v>
      </c>
      <c r="Y170" s="72">
        <f>+'FY25 Budget'!AL213</f>
        <v>109777.91</v>
      </c>
      <c r="Z170" s="72">
        <f>+'FY25 Budget'!AM213</f>
        <v>115287.18</v>
      </c>
      <c r="AA170" s="346">
        <f>O170</f>
        <v>113565.14</v>
      </c>
      <c r="AB170" s="346">
        <f t="shared" ref="AB170:AF170" si="177">P170</f>
        <v>109558.91</v>
      </c>
      <c r="AC170" s="346">
        <f t="shared" si="177"/>
        <v>111596.41</v>
      </c>
      <c r="AD170" s="346">
        <f t="shared" si="177"/>
        <v>110401.41</v>
      </c>
      <c r="AE170" s="346">
        <f t="shared" si="177"/>
        <v>109527.41</v>
      </c>
      <c r="AF170" s="346">
        <f t="shared" si="177"/>
        <v>115494.19</v>
      </c>
      <c r="AH170" s="178">
        <f>SUM(F170:Q170)</f>
        <v>1402243.5099999995</v>
      </c>
      <c r="AI170" s="178">
        <f>SUM(U170:AF170)</f>
        <v>1336758.2</v>
      </c>
      <c r="AK170" s="178">
        <f>AH170*$AK$7</f>
        <v>67538.881959963095</v>
      </c>
      <c r="AL170" s="178">
        <f>AI170*$AL$7</f>
        <v>60986.398022902002</v>
      </c>
    </row>
    <row r="171" spans="1:38">
      <c r="A171" s="1"/>
      <c r="B171" s="224" t="str">
        <f t="shared" ref="B171:B172" si="178">RIGHT(A171,10)</f>
        <v/>
      </c>
      <c r="C171" s="225" t="str">
        <f t="shared" ref="C171:C172" si="179">LEFT(B171,4)</f>
        <v/>
      </c>
      <c r="D171" s="226">
        <f>D170-SUM(F170:K170)</f>
        <v>0</v>
      </c>
      <c r="E171" s="227"/>
      <c r="F171" s="226">
        <f>F170-'Div002 history'!I170</f>
        <v>0</v>
      </c>
      <c r="G171" s="226">
        <f>G170-'Div002 history'!J170</f>
        <v>0</v>
      </c>
      <c r="H171" s="226">
        <f>H170-'Div002 history'!K170</f>
        <v>0</v>
      </c>
      <c r="I171" s="226">
        <f>I170-'Div002 history'!L170</f>
        <v>0</v>
      </c>
      <c r="J171" s="226">
        <f>J170-'Div002 history'!M170</f>
        <v>0</v>
      </c>
      <c r="K171" s="226">
        <f>K170-'Div002 history'!N170</f>
        <v>0</v>
      </c>
      <c r="L171" s="226">
        <f>L170-SUM(L149:L169)</f>
        <v>0</v>
      </c>
      <c r="M171" s="226">
        <f t="shared" ref="M171:AF171" si="180">M170-SUM(M149:M169)</f>
        <v>0</v>
      </c>
      <c r="N171" s="226">
        <f t="shared" si="180"/>
        <v>0</v>
      </c>
      <c r="O171" s="226">
        <f t="shared" si="180"/>
        <v>0</v>
      </c>
      <c r="P171" s="226">
        <f t="shared" si="180"/>
        <v>0</v>
      </c>
      <c r="Q171" s="226">
        <f t="shared" si="180"/>
        <v>0</v>
      </c>
      <c r="R171" s="226">
        <f t="shared" si="180"/>
        <v>0</v>
      </c>
      <c r="S171" s="226">
        <f t="shared" si="180"/>
        <v>0</v>
      </c>
      <c r="T171" s="226">
        <f t="shared" si="180"/>
        <v>0</v>
      </c>
      <c r="U171" s="226">
        <f t="shared" si="180"/>
        <v>0</v>
      </c>
      <c r="V171" s="226">
        <f t="shared" si="180"/>
        <v>0</v>
      </c>
      <c r="W171" s="226">
        <f t="shared" si="180"/>
        <v>0</v>
      </c>
      <c r="X171" s="226">
        <f t="shared" si="180"/>
        <v>0</v>
      </c>
      <c r="Y171" s="226">
        <f t="shared" si="180"/>
        <v>0</v>
      </c>
      <c r="Z171" s="226">
        <f t="shared" si="180"/>
        <v>0</v>
      </c>
      <c r="AA171" s="226">
        <f t="shared" si="180"/>
        <v>0</v>
      </c>
      <c r="AB171" s="226">
        <f t="shared" si="180"/>
        <v>0</v>
      </c>
      <c r="AC171" s="226">
        <f t="shared" si="180"/>
        <v>0</v>
      </c>
      <c r="AD171" s="226">
        <f t="shared" si="180"/>
        <v>0</v>
      </c>
      <c r="AE171" s="226">
        <f t="shared" si="180"/>
        <v>0</v>
      </c>
      <c r="AF171" s="226">
        <f t="shared" si="180"/>
        <v>0</v>
      </c>
    </row>
    <row r="172" spans="1:38">
      <c r="A172" s="15" t="s">
        <v>454</v>
      </c>
      <c r="B172" s="169" t="str">
        <f t="shared" si="178"/>
        <v>9320-04065</v>
      </c>
      <c r="C172" s="170" t="str">
        <f t="shared" si="179"/>
        <v>9320</v>
      </c>
      <c r="D172" s="171">
        <f>SUM($F172:K172)</f>
        <v>93826.500000000015</v>
      </c>
      <c r="E172" s="78">
        <f>D172/$D$186</f>
        <v>5.4445695546776638E-3</v>
      </c>
      <c r="F172" s="79">
        <f>+'Div002 history'!I172</f>
        <v>29312.35</v>
      </c>
      <c r="G172" s="79">
        <f>+'Div002 history'!J172</f>
        <v>493.45</v>
      </c>
      <c r="H172" s="79">
        <f>+'Div002 history'!K172</f>
        <v>32771.360000000001</v>
      </c>
      <c r="I172" s="79">
        <f>+'Div002 history'!L172</f>
        <v>14971.44</v>
      </c>
      <c r="J172" s="79">
        <f>+'Div002 history'!M172</f>
        <v>16328.29</v>
      </c>
      <c r="K172" s="79">
        <f>+'Div002 history'!N172</f>
        <v>-50.389999999999873</v>
      </c>
      <c r="L172" s="171">
        <f>$E172*L$186</f>
        <v>20406.169759164077</v>
      </c>
      <c r="M172" s="171">
        <f t="shared" ref="M172:AA176" si="181">$E172*M$186</f>
        <v>20361.486176828839</v>
      </c>
      <c r="N172" s="171">
        <f t="shared" si="181"/>
        <v>20161.218574899129</v>
      </c>
      <c r="O172" s="186">
        <f t="shared" si="181"/>
        <v>16650.571480386825</v>
      </c>
      <c r="P172" s="186">
        <f t="shared" si="181"/>
        <v>16355.87005180475</v>
      </c>
      <c r="Q172" s="186">
        <f t="shared" si="181"/>
        <v>17949.843721845911</v>
      </c>
      <c r="R172" s="186">
        <f t="shared" si="181"/>
        <v>17399.93432760561</v>
      </c>
      <c r="S172" s="186">
        <f t="shared" si="181"/>
        <v>17461.009097470127</v>
      </c>
      <c r="T172" s="186">
        <f t="shared" si="181"/>
        <v>17330.904381195418</v>
      </c>
      <c r="U172" s="186">
        <f t="shared" si="181"/>
        <v>19146.284676086751</v>
      </c>
      <c r="V172" s="186">
        <f t="shared" si="181"/>
        <v>18321.498431181779</v>
      </c>
      <c r="W172" s="186">
        <f t="shared" si="181"/>
        <v>18819.581034073377</v>
      </c>
      <c r="X172" s="186">
        <f t="shared" si="181"/>
        <v>19300.182608526287</v>
      </c>
      <c r="Y172" s="186">
        <f t="shared" si="181"/>
        <v>19321.550424427223</v>
      </c>
      <c r="Z172" s="186">
        <f t="shared" si="181"/>
        <v>19599.198833526174</v>
      </c>
      <c r="AA172" s="171">
        <f>$E172*AA$186</f>
        <v>16650.571480386825</v>
      </c>
      <c r="AB172" s="171">
        <f t="shared" ref="AB172:AF185" si="182">$E172*AB$186</f>
        <v>16355.87005180475</v>
      </c>
      <c r="AC172" s="171">
        <f t="shared" si="182"/>
        <v>17949.843721845911</v>
      </c>
      <c r="AD172" s="171">
        <f t="shared" si="182"/>
        <v>17399.93432760561</v>
      </c>
      <c r="AE172" s="171">
        <f t="shared" si="182"/>
        <v>17461.009097470127</v>
      </c>
      <c r="AF172" s="171">
        <f t="shared" si="182"/>
        <v>17330.904381195418</v>
      </c>
    </row>
    <row r="173" spans="1:38">
      <c r="A173" s="15" t="s">
        <v>1090</v>
      </c>
      <c r="B173" s="169" t="str">
        <f t="shared" ref="B173:B185" si="183">RIGHT(A173,10)</f>
        <v>8560-04201</v>
      </c>
      <c r="C173" s="170" t="str">
        <f t="shared" ref="C173:C185" si="184">LEFT(B173,4)</f>
        <v>8560</v>
      </c>
      <c r="D173" s="171">
        <f>SUM($F173:K173)</f>
        <v>27350.320000000003</v>
      </c>
      <c r="E173" s="78">
        <f t="shared" ref="E173:E185" si="185">D173/$D$186</f>
        <v>1.5870859467494961E-3</v>
      </c>
      <c r="F173" s="79">
        <f>+'Div002 history'!I173</f>
        <v>0</v>
      </c>
      <c r="G173" s="79">
        <f>+'Div002 history'!J173</f>
        <v>0</v>
      </c>
      <c r="H173" s="79">
        <f>+'Div002 history'!K173</f>
        <v>27066.46</v>
      </c>
      <c r="I173" s="79">
        <f>+'Div002 history'!L173</f>
        <v>283.86</v>
      </c>
      <c r="J173" s="79">
        <f>+'Div002 history'!M173</f>
        <v>21427.119999999999</v>
      </c>
      <c r="K173" s="79">
        <f>+'Div002 history'!N173</f>
        <v>-21427.119999999999</v>
      </c>
      <c r="L173" s="171">
        <f t="shared" ref="L173:L185" si="186">$E173*L$186</f>
        <v>5948.3757028926839</v>
      </c>
      <c r="M173" s="171">
        <f t="shared" si="181"/>
        <v>5935.3504885277107</v>
      </c>
      <c r="N173" s="171">
        <f t="shared" si="181"/>
        <v>5876.9727061484245</v>
      </c>
      <c r="O173" s="186">
        <f t="shared" si="181"/>
        <v>4853.6229974629059</v>
      </c>
      <c r="P173" s="186">
        <f t="shared" si="181"/>
        <v>4767.7178600424877</v>
      </c>
      <c r="Q173" s="186">
        <f t="shared" si="181"/>
        <v>5232.3594053116831</v>
      </c>
      <c r="R173" s="186">
        <f t="shared" si="181"/>
        <v>5072.0614308217637</v>
      </c>
      <c r="S173" s="186">
        <f t="shared" si="181"/>
        <v>5089.8646580520335</v>
      </c>
      <c r="T173" s="186">
        <f t="shared" si="181"/>
        <v>5051.9392785097671</v>
      </c>
      <c r="U173" s="186">
        <f t="shared" si="181"/>
        <v>5581.1206077394863</v>
      </c>
      <c r="V173" s="186">
        <f t="shared" si="181"/>
        <v>5340.6963381594715</v>
      </c>
      <c r="W173" s="186">
        <f t="shared" si="181"/>
        <v>5485.8868608318298</v>
      </c>
      <c r="X173" s="186">
        <f t="shared" si="181"/>
        <v>5625.9816832305232</v>
      </c>
      <c r="Y173" s="186">
        <f t="shared" si="181"/>
        <v>5632.2103777101393</v>
      </c>
      <c r="Z173" s="186">
        <f t="shared" si="181"/>
        <v>5713.1445789895979</v>
      </c>
      <c r="AA173" s="171">
        <f t="shared" si="181"/>
        <v>4853.6229974629059</v>
      </c>
      <c r="AB173" s="171">
        <f t="shared" si="182"/>
        <v>4767.7178600424877</v>
      </c>
      <c r="AC173" s="171">
        <f t="shared" si="182"/>
        <v>5232.3594053116831</v>
      </c>
      <c r="AD173" s="171">
        <f t="shared" si="182"/>
        <v>5072.0614308217637</v>
      </c>
      <c r="AE173" s="171">
        <f t="shared" si="182"/>
        <v>5089.8646580520335</v>
      </c>
      <c r="AF173" s="171">
        <f t="shared" si="182"/>
        <v>5051.9392785097671</v>
      </c>
      <c r="AH173" s="178"/>
      <c r="AI173" s="178"/>
      <c r="AK173" s="178"/>
      <c r="AL173" s="178"/>
    </row>
    <row r="174" spans="1:38">
      <c r="A174" s="15" t="s">
        <v>1092</v>
      </c>
      <c r="B174" s="169" t="str">
        <f t="shared" si="183"/>
        <v>8740-04201</v>
      </c>
      <c r="C174" s="170" t="str">
        <f t="shared" si="184"/>
        <v>8740</v>
      </c>
      <c r="D174" s="171">
        <f>SUM($F174:K174)</f>
        <v>0</v>
      </c>
      <c r="E174" s="78">
        <f t="shared" si="185"/>
        <v>0</v>
      </c>
      <c r="F174" s="79">
        <f>+'Div002 history'!I174</f>
        <v>0</v>
      </c>
      <c r="G174" s="79">
        <f>+'Div002 history'!J174</f>
        <v>0</v>
      </c>
      <c r="H174" s="79">
        <f>+'Div002 history'!K174</f>
        <v>0</v>
      </c>
      <c r="I174" s="79">
        <f>+'Div002 history'!L174</f>
        <v>0</v>
      </c>
      <c r="J174" s="79">
        <f>+'Div002 history'!M174</f>
        <v>0</v>
      </c>
      <c r="K174" s="79">
        <f>+'Div002 history'!N174</f>
        <v>0</v>
      </c>
      <c r="L174" s="171">
        <f t="shared" si="186"/>
        <v>0</v>
      </c>
      <c r="M174" s="171">
        <f t="shared" si="181"/>
        <v>0</v>
      </c>
      <c r="N174" s="171">
        <f t="shared" si="181"/>
        <v>0</v>
      </c>
      <c r="O174" s="186">
        <f t="shared" si="181"/>
        <v>0</v>
      </c>
      <c r="P174" s="186">
        <f t="shared" si="181"/>
        <v>0</v>
      </c>
      <c r="Q174" s="186">
        <f t="shared" si="181"/>
        <v>0</v>
      </c>
      <c r="R174" s="186">
        <f t="shared" si="181"/>
        <v>0</v>
      </c>
      <c r="S174" s="186">
        <f t="shared" si="181"/>
        <v>0</v>
      </c>
      <c r="T174" s="186">
        <f t="shared" si="181"/>
        <v>0</v>
      </c>
      <c r="U174" s="186">
        <f t="shared" si="181"/>
        <v>0</v>
      </c>
      <c r="V174" s="186">
        <f t="shared" si="181"/>
        <v>0</v>
      </c>
      <c r="W174" s="186">
        <f t="shared" si="181"/>
        <v>0</v>
      </c>
      <c r="X174" s="186">
        <f t="shared" si="181"/>
        <v>0</v>
      </c>
      <c r="Y174" s="186">
        <f t="shared" si="181"/>
        <v>0</v>
      </c>
      <c r="Z174" s="186">
        <f t="shared" si="181"/>
        <v>0</v>
      </c>
      <c r="AA174" s="171">
        <f t="shared" si="181"/>
        <v>0</v>
      </c>
      <c r="AB174" s="171">
        <f t="shared" si="182"/>
        <v>0</v>
      </c>
      <c r="AC174" s="171">
        <f t="shared" si="182"/>
        <v>0</v>
      </c>
      <c r="AD174" s="171">
        <f t="shared" si="182"/>
        <v>0</v>
      </c>
      <c r="AE174" s="171">
        <f t="shared" si="182"/>
        <v>0</v>
      </c>
      <c r="AF174" s="171">
        <f t="shared" si="182"/>
        <v>0</v>
      </c>
    </row>
    <row r="175" spans="1:38">
      <c r="A175" s="15" t="s">
        <v>455</v>
      </c>
      <c r="B175" s="169" t="str">
        <f t="shared" si="183"/>
        <v>8800-04201</v>
      </c>
      <c r="C175" s="170" t="str">
        <f t="shared" si="184"/>
        <v>8800</v>
      </c>
      <c r="D175" s="171">
        <f>SUM($F175:K175)</f>
        <v>0</v>
      </c>
      <c r="E175" s="78">
        <f t="shared" si="185"/>
        <v>0</v>
      </c>
      <c r="F175" s="79">
        <f>+'Div002 history'!I175</f>
        <v>0</v>
      </c>
      <c r="G175" s="79">
        <f>+'Div002 history'!J175</f>
        <v>0</v>
      </c>
      <c r="H175" s="79">
        <f>+'Div002 history'!K175</f>
        <v>0</v>
      </c>
      <c r="I175" s="79">
        <f>+'Div002 history'!L175</f>
        <v>0</v>
      </c>
      <c r="J175" s="79">
        <f>+'Div002 history'!M175</f>
        <v>0</v>
      </c>
      <c r="K175" s="79">
        <f>+'Div002 history'!N175</f>
        <v>0</v>
      </c>
      <c r="L175" s="171">
        <f t="shared" si="186"/>
        <v>0</v>
      </c>
      <c r="M175" s="171">
        <f t="shared" si="181"/>
        <v>0</v>
      </c>
      <c r="N175" s="171">
        <f t="shared" si="181"/>
        <v>0</v>
      </c>
      <c r="O175" s="186">
        <f t="shared" si="181"/>
        <v>0</v>
      </c>
      <c r="P175" s="186">
        <f t="shared" si="181"/>
        <v>0</v>
      </c>
      <c r="Q175" s="186">
        <f t="shared" si="181"/>
        <v>0</v>
      </c>
      <c r="R175" s="186">
        <f t="shared" si="181"/>
        <v>0</v>
      </c>
      <c r="S175" s="186">
        <f t="shared" si="181"/>
        <v>0</v>
      </c>
      <c r="T175" s="186">
        <f t="shared" si="181"/>
        <v>0</v>
      </c>
      <c r="U175" s="186">
        <f t="shared" si="181"/>
        <v>0</v>
      </c>
      <c r="V175" s="186">
        <f t="shared" si="181"/>
        <v>0</v>
      </c>
      <c r="W175" s="186">
        <f t="shared" si="181"/>
        <v>0</v>
      </c>
      <c r="X175" s="186">
        <f t="shared" si="181"/>
        <v>0</v>
      </c>
      <c r="Y175" s="186">
        <f t="shared" si="181"/>
        <v>0</v>
      </c>
      <c r="Z175" s="186">
        <f t="shared" si="181"/>
        <v>0</v>
      </c>
      <c r="AA175" s="171">
        <f t="shared" si="181"/>
        <v>0</v>
      </c>
      <c r="AB175" s="171">
        <f t="shared" si="182"/>
        <v>0</v>
      </c>
      <c r="AC175" s="171">
        <f t="shared" si="182"/>
        <v>0</v>
      </c>
      <c r="AD175" s="171">
        <f t="shared" si="182"/>
        <v>0</v>
      </c>
      <c r="AE175" s="171">
        <f t="shared" si="182"/>
        <v>0</v>
      </c>
      <c r="AF175" s="171">
        <f t="shared" si="182"/>
        <v>0</v>
      </c>
    </row>
    <row r="176" spans="1:38">
      <c r="A176" s="428" t="s">
        <v>67</v>
      </c>
      <c r="B176" s="169" t="str">
        <f t="shared" si="183"/>
        <v>9210-04201</v>
      </c>
      <c r="C176" s="170" t="str">
        <f t="shared" si="184"/>
        <v>9210</v>
      </c>
      <c r="D176" s="186">
        <f>SUM($F176:K176)</f>
        <v>14876484.299999999</v>
      </c>
      <c r="E176" s="66">
        <f t="shared" si="185"/>
        <v>0.86325348915733024</v>
      </c>
      <c r="F176" s="335">
        <f>+'Div002 history'!I176</f>
        <v>2644596.9699999997</v>
      </c>
      <c r="G176" s="335">
        <f>+'Div002 history'!J176</f>
        <v>2445061.0999999996</v>
      </c>
      <c r="H176" s="335">
        <f>+'Div002 history'!K176</f>
        <v>2310059.83</v>
      </c>
      <c r="I176" s="335">
        <f>+'Div002 history'!L176</f>
        <v>2630691.25</v>
      </c>
      <c r="J176" s="335">
        <f>+'Div002 history'!M176</f>
        <v>2377498.4700000002</v>
      </c>
      <c r="K176" s="335">
        <f>+'Div002 history'!N176</f>
        <v>2468576.6800000002</v>
      </c>
      <c r="L176" s="186">
        <f t="shared" si="186"/>
        <v>3235461.879589872</v>
      </c>
      <c r="M176" s="186">
        <f t="shared" si="181"/>
        <v>3228377.1582043581</v>
      </c>
      <c r="N176" s="186">
        <f t="shared" ref="M176:AA185" si="187">$E176*N$186</f>
        <v>3196624.105112684</v>
      </c>
      <c r="O176" s="186">
        <f>$E176*O$186</f>
        <v>2640000.0555706793</v>
      </c>
      <c r="P176" s="186">
        <f t="shared" si="187"/>
        <v>2593274.2246435019</v>
      </c>
      <c r="Q176" s="186">
        <f t="shared" si="187"/>
        <v>2846003.7229939755</v>
      </c>
      <c r="R176" s="186">
        <f t="shared" si="187"/>
        <v>2758813.8729000431</v>
      </c>
      <c r="S176" s="186">
        <f t="shared" si="187"/>
        <v>2768497.4682064392</v>
      </c>
      <c r="T176" s="186">
        <f t="shared" si="187"/>
        <v>2747868.9595333389</v>
      </c>
      <c r="U176" s="186">
        <f t="shared" si="187"/>
        <v>3035703.1690101949</v>
      </c>
      <c r="V176" s="186">
        <f t="shared" si="187"/>
        <v>2904930.7366676829</v>
      </c>
      <c r="W176" s="186">
        <f t="shared" si="187"/>
        <v>2983903.2873012456</v>
      </c>
      <c r="X176" s="186">
        <f t="shared" si="187"/>
        <v>3060104.1663375944</v>
      </c>
      <c r="Y176" s="186">
        <f t="shared" si="187"/>
        <v>3063492.1002131579</v>
      </c>
      <c r="Z176" s="186">
        <f t="shared" si="187"/>
        <v>3107514.1216983516</v>
      </c>
      <c r="AA176" s="186">
        <f t="shared" si="187"/>
        <v>2640000.0555706793</v>
      </c>
      <c r="AB176" s="186">
        <f t="shared" si="182"/>
        <v>2593274.2246435019</v>
      </c>
      <c r="AC176" s="186">
        <f t="shared" si="182"/>
        <v>2846003.7229939755</v>
      </c>
      <c r="AD176" s="186">
        <f t="shared" si="182"/>
        <v>2758813.8729000431</v>
      </c>
      <c r="AE176" s="186">
        <f t="shared" si="182"/>
        <v>2768497.4682064392</v>
      </c>
      <c r="AF176" s="186">
        <f t="shared" si="182"/>
        <v>2747868.9595333389</v>
      </c>
    </row>
    <row r="177" spans="1:38">
      <c r="A177" s="15" t="s">
        <v>456</v>
      </c>
      <c r="B177" s="169" t="str">
        <f t="shared" si="183"/>
        <v>9230-04201</v>
      </c>
      <c r="C177" s="170" t="str">
        <f t="shared" si="184"/>
        <v>9230</v>
      </c>
      <c r="D177" s="171">
        <f>SUM($F177:K177)</f>
        <v>120814.77</v>
      </c>
      <c r="E177" s="78">
        <f t="shared" si="185"/>
        <v>7.0106464431411632E-3</v>
      </c>
      <c r="F177" s="79">
        <f>+'Div002 history'!I177</f>
        <v>19377.29</v>
      </c>
      <c r="G177" s="79">
        <f>+'Div002 history'!J177</f>
        <v>19377.29</v>
      </c>
      <c r="H177" s="79">
        <f>+'Div002 history'!K177</f>
        <v>19377.29</v>
      </c>
      <c r="I177" s="79">
        <f>+'Div002 history'!L177</f>
        <v>19377.29</v>
      </c>
      <c r="J177" s="79">
        <f>+'Div002 history'!M177</f>
        <v>19377.310000000001</v>
      </c>
      <c r="K177" s="79">
        <f>+'Div002 history'!N177</f>
        <v>23928.3</v>
      </c>
      <c r="L177" s="171">
        <f t="shared" si="186"/>
        <v>26275.803808458841</v>
      </c>
      <c r="M177" s="171">
        <f t="shared" si="187"/>
        <v>26218.26743309998</v>
      </c>
      <c r="N177" s="171">
        <f t="shared" si="187"/>
        <v>25960.394824981919</v>
      </c>
      <c r="O177" s="186">
        <f t="shared" si="187"/>
        <v>21439.944618753696</v>
      </c>
      <c r="P177" s="186">
        <f t="shared" si="187"/>
        <v>21060.475222444395</v>
      </c>
      <c r="Q177" s="186">
        <f t="shared" si="187"/>
        <v>23112.939742937844</v>
      </c>
      <c r="R177" s="186">
        <f t="shared" si="187"/>
        <v>22404.854319459602</v>
      </c>
      <c r="S177" s="186">
        <f t="shared" si="187"/>
        <v>22483.49664624345</v>
      </c>
      <c r="T177" s="186">
        <f t="shared" si="187"/>
        <v>22315.968587830906</v>
      </c>
      <c r="U177" s="186">
        <f t="shared" si="187"/>
        <v>24653.52517141687</v>
      </c>
      <c r="V177" s="186">
        <f t="shared" si="187"/>
        <v>23591.497274422338</v>
      </c>
      <c r="W177" s="186">
        <f t="shared" si="187"/>
        <v>24232.848439704529</v>
      </c>
      <c r="X177" s="186">
        <f t="shared" si="187"/>
        <v>24851.690330632639</v>
      </c>
      <c r="Y177" s="186">
        <f t="shared" si="187"/>
        <v>24879.204388638362</v>
      </c>
      <c r="Z177" s="186">
        <f t="shared" si="187"/>
        <v>25236.715632116007</v>
      </c>
      <c r="AA177" s="171">
        <f t="shared" si="187"/>
        <v>21439.944618753696</v>
      </c>
      <c r="AB177" s="171">
        <f t="shared" si="182"/>
        <v>21060.475222444395</v>
      </c>
      <c r="AC177" s="171">
        <f t="shared" si="182"/>
        <v>23112.939742937844</v>
      </c>
      <c r="AD177" s="171">
        <f t="shared" si="182"/>
        <v>22404.854319459602</v>
      </c>
      <c r="AE177" s="171">
        <f t="shared" si="182"/>
        <v>22483.49664624345</v>
      </c>
      <c r="AF177" s="171">
        <f t="shared" si="182"/>
        <v>22315.968587830906</v>
      </c>
    </row>
    <row r="178" spans="1:38">
      <c r="A178" s="15" t="s">
        <v>457</v>
      </c>
      <c r="B178" s="169" t="str">
        <f t="shared" si="183"/>
        <v>9302-04201</v>
      </c>
      <c r="C178" s="170" t="str">
        <f t="shared" si="184"/>
        <v>9302</v>
      </c>
      <c r="D178" s="171">
        <f>SUM($F178:K178)</f>
        <v>376046.5</v>
      </c>
      <c r="E178" s="78">
        <f t="shared" si="185"/>
        <v>2.1821247995428731E-2</v>
      </c>
      <c r="F178" s="79">
        <f>+'Div002 history'!I178</f>
        <v>65279.780000000006</v>
      </c>
      <c r="G178" s="79">
        <f>+'Div002 history'!J178</f>
        <v>55249.859999999993</v>
      </c>
      <c r="H178" s="79">
        <f>+'Div002 history'!K178</f>
        <v>42286.270000000004</v>
      </c>
      <c r="I178" s="79">
        <f>+'Div002 history'!L178</f>
        <v>43902.060000000005</v>
      </c>
      <c r="J178" s="79">
        <f>+'Div002 history'!M178</f>
        <v>124702.47</v>
      </c>
      <c r="K178" s="79">
        <f>+'Div002 history'!N178</f>
        <v>44626.060000000005</v>
      </c>
      <c r="L178" s="171">
        <f t="shared" si="186"/>
        <v>81785.729152632717</v>
      </c>
      <c r="M178" s="171">
        <f t="shared" si="187"/>
        <v>81606.64217033422</v>
      </c>
      <c r="N178" s="171">
        <f t="shared" si="187"/>
        <v>80803.991205318365</v>
      </c>
      <c r="O178" s="186">
        <f t="shared" si="187"/>
        <v>66733.696004852391</v>
      </c>
      <c r="P178" s="186">
        <f t="shared" si="187"/>
        <v>65552.564440067508</v>
      </c>
      <c r="Q178" s="186">
        <f t="shared" si="187"/>
        <v>71941.039121646099</v>
      </c>
      <c r="R178" s="186">
        <f t="shared" si="187"/>
        <v>69737.061535130721</v>
      </c>
      <c r="S178" s="186">
        <f t="shared" si="187"/>
        <v>69981.842630512692</v>
      </c>
      <c r="T178" s="186">
        <f t="shared" si="187"/>
        <v>69460.396949510017</v>
      </c>
      <c r="U178" s="186">
        <f t="shared" si="187"/>
        <v>76736.245521745499</v>
      </c>
      <c r="V178" s="186">
        <f t="shared" si="187"/>
        <v>73430.591142176228</v>
      </c>
      <c r="W178" s="186">
        <f t="shared" si="187"/>
        <v>75426.852534515012</v>
      </c>
      <c r="X178" s="186">
        <f t="shared" si="187"/>
        <v>77353.051848861243</v>
      </c>
      <c r="Y178" s="186">
        <f t="shared" si="187"/>
        <v>77438.69175211023</v>
      </c>
      <c r="Z178" s="186">
        <f t="shared" si="187"/>
        <v>78551.476652668469</v>
      </c>
      <c r="AA178" s="171">
        <f t="shared" si="187"/>
        <v>66733.696004852391</v>
      </c>
      <c r="AB178" s="171">
        <f t="shared" si="182"/>
        <v>65552.564440067508</v>
      </c>
      <c r="AC178" s="171">
        <f t="shared" si="182"/>
        <v>71941.039121646099</v>
      </c>
      <c r="AD178" s="171">
        <f t="shared" si="182"/>
        <v>69737.061535130721</v>
      </c>
      <c r="AE178" s="171">
        <f t="shared" si="182"/>
        <v>69981.842630512692</v>
      </c>
      <c r="AF178" s="171">
        <f t="shared" si="182"/>
        <v>69460.396949510017</v>
      </c>
    </row>
    <row r="179" spans="1:38">
      <c r="A179" s="15" t="s">
        <v>713</v>
      </c>
      <c r="B179" s="169" t="str">
        <f t="shared" si="183"/>
        <v>9310-04201</v>
      </c>
      <c r="C179" s="170" t="str">
        <f t="shared" si="184"/>
        <v>9310</v>
      </c>
      <c r="D179" s="171">
        <f>SUM($F179:K179)</f>
        <v>15007.41</v>
      </c>
      <c r="E179" s="78">
        <f t="shared" si="185"/>
        <v>8.7085085322979232E-4</v>
      </c>
      <c r="F179" s="79">
        <f>+'Div002 history'!I179</f>
        <v>0</v>
      </c>
      <c r="G179" s="79">
        <f>+'Div002 history'!J179</f>
        <v>7049.9</v>
      </c>
      <c r="H179" s="79">
        <f>+'Div002 history'!K179</f>
        <v>238.71</v>
      </c>
      <c r="I179" s="79">
        <f>+'Div002 history'!L179</f>
        <v>2388.2199999999998</v>
      </c>
      <c r="J179" s="79">
        <f>+'Div002 history'!M179</f>
        <v>5330.58</v>
      </c>
      <c r="K179" s="79">
        <f>+'Div002 history'!N179</f>
        <v>0</v>
      </c>
      <c r="L179" s="171">
        <f t="shared" si="186"/>
        <v>3263.9366927827054</v>
      </c>
      <c r="M179" s="171">
        <f t="shared" si="187"/>
        <v>3256.7896198302487</v>
      </c>
      <c r="N179" s="171">
        <f t="shared" si="187"/>
        <v>3224.7571128958971</v>
      </c>
      <c r="O179" s="186">
        <f t="shared" si="187"/>
        <v>2663.234298843845</v>
      </c>
      <c r="P179" s="186">
        <f t="shared" si="187"/>
        <v>2616.0972409090728</v>
      </c>
      <c r="Q179" s="186">
        <f t="shared" si="187"/>
        <v>2871.0509735487044</v>
      </c>
      <c r="R179" s="186">
        <f t="shared" si="187"/>
        <v>2783.0937787027297</v>
      </c>
      <c r="S179" s="186">
        <f t="shared" si="187"/>
        <v>2792.8625978744185</v>
      </c>
      <c r="T179" s="186">
        <f t="shared" si="187"/>
        <v>2772.0525408002632</v>
      </c>
      <c r="U179" s="186">
        <f t="shared" si="187"/>
        <v>3062.4199358470264</v>
      </c>
      <c r="V179" s="186">
        <f t="shared" si="187"/>
        <v>2930.4965950035621</v>
      </c>
      <c r="W179" s="186">
        <f t="shared" si="187"/>
        <v>3010.1641711729958</v>
      </c>
      <c r="X179" s="186">
        <f t="shared" si="187"/>
        <v>3087.0356826805159</v>
      </c>
      <c r="Y179" s="186">
        <f t="shared" si="187"/>
        <v>3090.4534332523681</v>
      </c>
      <c r="Z179" s="186">
        <f t="shared" si="187"/>
        <v>3134.8628859250744</v>
      </c>
      <c r="AA179" s="171">
        <f t="shared" si="187"/>
        <v>2663.234298843845</v>
      </c>
      <c r="AB179" s="171">
        <f t="shared" si="182"/>
        <v>2616.0972409090728</v>
      </c>
      <c r="AC179" s="171">
        <f t="shared" si="182"/>
        <v>2871.0509735487044</v>
      </c>
      <c r="AD179" s="171">
        <f t="shared" si="182"/>
        <v>2783.0937787027297</v>
      </c>
      <c r="AE179" s="171">
        <f t="shared" si="182"/>
        <v>2792.8625978744185</v>
      </c>
      <c r="AF179" s="171">
        <f t="shared" si="182"/>
        <v>2772.0525408002632</v>
      </c>
    </row>
    <row r="180" spans="1:38">
      <c r="A180" s="15" t="s">
        <v>66</v>
      </c>
      <c r="B180" s="169" t="str">
        <f t="shared" si="183"/>
        <v>9320-04201</v>
      </c>
      <c r="C180" s="170" t="str">
        <f t="shared" si="184"/>
        <v>9320</v>
      </c>
      <c r="D180" s="171">
        <f>SUM($F180:K180)</f>
        <v>14230.3</v>
      </c>
      <c r="E180" s="78">
        <f t="shared" si="185"/>
        <v>8.257566693197502E-4</v>
      </c>
      <c r="F180" s="79">
        <f>+'Div002 history'!I180</f>
        <v>3582.2599999999993</v>
      </c>
      <c r="G180" s="79">
        <f>+'Div002 history'!J180</f>
        <v>1627.0200000000002</v>
      </c>
      <c r="H180" s="79">
        <f>+'Div002 history'!K180</f>
        <v>674.37</v>
      </c>
      <c r="I180" s="79">
        <f>+'Div002 history'!L180</f>
        <v>833.37000000000012</v>
      </c>
      <c r="J180" s="79">
        <f>+'Div002 history'!M180</f>
        <v>5082.3999999999996</v>
      </c>
      <c r="K180" s="79">
        <f>+'Div002 history'!N180</f>
        <v>2430.88</v>
      </c>
      <c r="L180" s="171">
        <f t="shared" si="186"/>
        <v>3094.9243286686865</v>
      </c>
      <c r="M180" s="171">
        <f t="shared" si="187"/>
        <v>3088.147343683579</v>
      </c>
      <c r="N180" s="171">
        <f t="shared" si="187"/>
        <v>3057.7735361159907</v>
      </c>
      <c r="O180" s="186">
        <f t="shared" si="187"/>
        <v>2525.3273578077469</v>
      </c>
      <c r="P180" s="186">
        <f t="shared" si="187"/>
        <v>2480.6311393710421</v>
      </c>
      <c r="Q180" s="186">
        <f t="shared" si="187"/>
        <v>2722.3829207631511</v>
      </c>
      <c r="R180" s="186">
        <f t="shared" si="187"/>
        <v>2638.9803036682179</v>
      </c>
      <c r="S180" s="186">
        <f t="shared" si="187"/>
        <v>2648.2432762570179</v>
      </c>
      <c r="T180" s="186">
        <f t="shared" si="187"/>
        <v>2628.5108004212575</v>
      </c>
      <c r="U180" s="186">
        <f t="shared" si="187"/>
        <v>2903.8424626956903</v>
      </c>
      <c r="V180" s="186">
        <f t="shared" si="187"/>
        <v>2778.7503437221471</v>
      </c>
      <c r="W180" s="186">
        <f t="shared" si="187"/>
        <v>2854.2925931285331</v>
      </c>
      <c r="X180" s="186">
        <f t="shared" si="187"/>
        <v>2927.1835630031128</v>
      </c>
      <c r="Y180" s="186">
        <f t="shared" si="187"/>
        <v>2930.4243364585341</v>
      </c>
      <c r="Z180" s="186">
        <f t="shared" si="187"/>
        <v>2972.5341898155366</v>
      </c>
      <c r="AA180" s="171">
        <f t="shared" si="187"/>
        <v>2525.3273578077469</v>
      </c>
      <c r="AB180" s="171">
        <f t="shared" si="182"/>
        <v>2480.6311393710421</v>
      </c>
      <c r="AC180" s="171">
        <f t="shared" si="182"/>
        <v>2722.3829207631511</v>
      </c>
      <c r="AD180" s="171">
        <f t="shared" si="182"/>
        <v>2638.9803036682179</v>
      </c>
      <c r="AE180" s="171">
        <f t="shared" si="182"/>
        <v>2648.2432762570179</v>
      </c>
      <c r="AF180" s="171">
        <f t="shared" si="182"/>
        <v>2628.5108004212575</v>
      </c>
    </row>
    <row r="181" spans="1:38">
      <c r="A181" s="15" t="s">
        <v>303</v>
      </c>
      <c r="B181" s="169" t="str">
        <f t="shared" si="183"/>
        <v>8700-04212</v>
      </c>
      <c r="C181" s="170" t="str">
        <f t="shared" si="184"/>
        <v>8700</v>
      </c>
      <c r="D181" s="171">
        <f>SUM($F181:K181)</f>
        <v>61.06</v>
      </c>
      <c r="E181" s="78">
        <f t="shared" si="185"/>
        <v>3.5431932024387367E-6</v>
      </c>
      <c r="F181" s="79">
        <f>+'Div002 history'!I181</f>
        <v>0</v>
      </c>
      <c r="G181" s="79">
        <f>+'Div002 history'!J181</f>
        <v>61.06</v>
      </c>
      <c r="H181" s="79">
        <f>+'Div002 history'!K181</f>
        <v>0</v>
      </c>
      <c r="I181" s="79">
        <f>+'Div002 history'!L181</f>
        <v>0</v>
      </c>
      <c r="J181" s="79">
        <f>+'Div002 history'!M181</f>
        <v>0</v>
      </c>
      <c r="K181" s="79">
        <f>+'Div002 history'!N181</f>
        <v>0</v>
      </c>
      <c r="L181" s="171">
        <f t="shared" si="186"/>
        <v>13.279838057420434</v>
      </c>
      <c r="M181" s="171">
        <f t="shared" si="187"/>
        <v>13.250759070808021</v>
      </c>
      <c r="N181" s="171">
        <f t="shared" si="187"/>
        <v>13.120429795242716</v>
      </c>
      <c r="O181" s="186">
        <f t="shared" si="187"/>
        <v>10.835786207440536</v>
      </c>
      <c r="P181" s="186">
        <f t="shared" si="187"/>
        <v>10.644001698488145</v>
      </c>
      <c r="Q181" s="186">
        <f t="shared" si="187"/>
        <v>11.681320923789242</v>
      </c>
      <c r="R181" s="186">
        <f t="shared" si="187"/>
        <v>11.323453289247691</v>
      </c>
      <c r="S181" s="186">
        <f t="shared" si="187"/>
        <v>11.36319926131238</v>
      </c>
      <c r="T181" s="186">
        <f t="shared" si="187"/>
        <v>11.278530282124903</v>
      </c>
      <c r="U181" s="186">
        <f t="shared" si="187"/>
        <v>12.459935544029211</v>
      </c>
      <c r="V181" s="186">
        <f t="shared" si="187"/>
        <v>11.923184752793288</v>
      </c>
      <c r="W181" s="186">
        <f t="shared" si="187"/>
        <v>12.24732477434968</v>
      </c>
      <c r="X181" s="186">
        <f t="shared" si="187"/>
        <v>12.560088568545293</v>
      </c>
      <c r="Y181" s="186">
        <f t="shared" si="187"/>
        <v>12.573994222480069</v>
      </c>
      <c r="Z181" s="186">
        <f t="shared" si="187"/>
        <v>12.754681041870985</v>
      </c>
      <c r="AA181" s="171">
        <f t="shared" si="187"/>
        <v>10.835786207440536</v>
      </c>
      <c r="AB181" s="171">
        <f t="shared" si="182"/>
        <v>10.644001698488145</v>
      </c>
      <c r="AC181" s="171">
        <f t="shared" si="182"/>
        <v>11.681320923789242</v>
      </c>
      <c r="AD181" s="171">
        <f t="shared" si="182"/>
        <v>11.323453289247691</v>
      </c>
      <c r="AE181" s="171">
        <f t="shared" si="182"/>
        <v>11.36319926131238</v>
      </c>
      <c r="AF181" s="171">
        <f t="shared" si="182"/>
        <v>11.278530282124903</v>
      </c>
    </row>
    <row r="182" spans="1:38">
      <c r="A182" s="15" t="s">
        <v>68</v>
      </c>
      <c r="B182" s="169" t="str">
        <f t="shared" si="183"/>
        <v>9210-04212</v>
      </c>
      <c r="C182" s="170" t="str">
        <f t="shared" si="184"/>
        <v>9210</v>
      </c>
      <c r="D182" s="171">
        <f>SUM($F182:K182)</f>
        <v>1659557.81</v>
      </c>
      <c r="E182" s="78">
        <f t="shared" si="185"/>
        <v>9.6300916335507969E-2</v>
      </c>
      <c r="F182" s="79">
        <f>+'Div002 history'!I182</f>
        <v>282498.76</v>
      </c>
      <c r="G182" s="79">
        <f>+'Div002 history'!J182</f>
        <v>280206.97000000003</v>
      </c>
      <c r="H182" s="79">
        <f>+'Div002 history'!K182</f>
        <v>279603.34999999998</v>
      </c>
      <c r="I182" s="79">
        <f>+'Div002 history'!L182</f>
        <v>280198.3</v>
      </c>
      <c r="J182" s="79">
        <f>+'Div002 history'!M182</f>
        <v>279409.8</v>
      </c>
      <c r="K182" s="79">
        <f>+'Div002 history'!N182</f>
        <v>257640.63</v>
      </c>
      <c r="L182" s="171">
        <f t="shared" si="186"/>
        <v>360934.47369353607</v>
      </c>
      <c r="M182" s="171">
        <f t="shared" si="187"/>
        <v>360144.13207317056</v>
      </c>
      <c r="N182" s="171">
        <f t="shared" si="187"/>
        <v>356601.89546760154</v>
      </c>
      <c r="O182" s="186">
        <f t="shared" si="187"/>
        <v>294507.26544461551</v>
      </c>
      <c r="P182" s="186">
        <f t="shared" si="187"/>
        <v>289294.7289285828</v>
      </c>
      <c r="Q182" s="186">
        <f t="shared" si="187"/>
        <v>317488.16525042336</v>
      </c>
      <c r="R182" s="186">
        <f t="shared" si="187"/>
        <v>307761.63351361273</v>
      </c>
      <c r="S182" s="186">
        <f t="shared" si="187"/>
        <v>308841.89454138861</v>
      </c>
      <c r="T182" s="186">
        <f t="shared" si="187"/>
        <v>306540.66516576946</v>
      </c>
      <c r="U182" s="186">
        <f t="shared" si="187"/>
        <v>338650.23491959181</v>
      </c>
      <c r="V182" s="186">
        <f t="shared" si="187"/>
        <v>324061.81422487751</v>
      </c>
      <c r="W182" s="186">
        <f t="shared" si="187"/>
        <v>332871.65871075174</v>
      </c>
      <c r="X182" s="186">
        <f t="shared" si="187"/>
        <v>341372.30720964726</v>
      </c>
      <c r="Y182" s="186">
        <f t="shared" si="187"/>
        <v>341750.25081578246</v>
      </c>
      <c r="Z182" s="186">
        <f t="shared" si="187"/>
        <v>346661.16176049673</v>
      </c>
      <c r="AA182" s="171">
        <f t="shared" si="187"/>
        <v>294507.26544461551</v>
      </c>
      <c r="AB182" s="171">
        <f t="shared" si="182"/>
        <v>289294.7289285828</v>
      </c>
      <c r="AC182" s="171">
        <f t="shared" si="182"/>
        <v>317488.16525042336</v>
      </c>
      <c r="AD182" s="171">
        <f t="shared" si="182"/>
        <v>307761.63351361273</v>
      </c>
      <c r="AE182" s="171">
        <f t="shared" si="182"/>
        <v>308841.89454138861</v>
      </c>
      <c r="AF182" s="171">
        <f t="shared" si="182"/>
        <v>306540.66516576946</v>
      </c>
    </row>
    <row r="183" spans="1:38">
      <c r="A183" s="15" t="s">
        <v>715</v>
      </c>
      <c r="B183" s="169" t="str">
        <f t="shared" si="183"/>
        <v>9302-04212</v>
      </c>
      <c r="C183" s="170" t="str">
        <f t="shared" si="184"/>
        <v>9302</v>
      </c>
      <c r="D183" s="171">
        <f>SUM($F183:K183)</f>
        <v>0</v>
      </c>
      <c r="E183" s="78">
        <f t="shared" si="185"/>
        <v>0</v>
      </c>
      <c r="F183" s="79">
        <f>+'Div002 history'!I183</f>
        <v>0</v>
      </c>
      <c r="G183" s="79">
        <f>+'Div002 history'!J183</f>
        <v>0</v>
      </c>
      <c r="H183" s="79">
        <f>+'Div002 history'!K183</f>
        <v>0</v>
      </c>
      <c r="I183" s="79">
        <f>+'Div002 history'!L183</f>
        <v>0</v>
      </c>
      <c r="J183" s="79">
        <f>+'Div002 history'!M183</f>
        <v>0</v>
      </c>
      <c r="K183" s="79">
        <f>+'Div002 history'!N183</f>
        <v>0</v>
      </c>
      <c r="L183" s="171">
        <f t="shared" si="186"/>
        <v>0</v>
      </c>
      <c r="M183" s="171">
        <f t="shared" si="187"/>
        <v>0</v>
      </c>
      <c r="N183" s="171">
        <f t="shared" si="187"/>
        <v>0</v>
      </c>
      <c r="O183" s="186">
        <f t="shared" si="187"/>
        <v>0</v>
      </c>
      <c r="P183" s="186">
        <f t="shared" si="187"/>
        <v>0</v>
      </c>
      <c r="Q183" s="186">
        <f t="shared" si="187"/>
        <v>0</v>
      </c>
      <c r="R183" s="186">
        <f t="shared" si="187"/>
        <v>0</v>
      </c>
      <c r="S183" s="186">
        <f t="shared" si="187"/>
        <v>0</v>
      </c>
      <c r="T183" s="186">
        <f t="shared" si="187"/>
        <v>0</v>
      </c>
      <c r="U183" s="186">
        <f t="shared" si="187"/>
        <v>0</v>
      </c>
      <c r="V183" s="186">
        <f t="shared" si="187"/>
        <v>0</v>
      </c>
      <c r="W183" s="186">
        <f t="shared" si="187"/>
        <v>0</v>
      </c>
      <c r="X183" s="186">
        <f t="shared" si="187"/>
        <v>0</v>
      </c>
      <c r="Y183" s="186">
        <f t="shared" si="187"/>
        <v>0</v>
      </c>
      <c r="Z183" s="186">
        <f t="shared" si="187"/>
        <v>0</v>
      </c>
      <c r="AA183" s="171">
        <f t="shared" si="187"/>
        <v>0</v>
      </c>
      <c r="AB183" s="171">
        <f t="shared" si="182"/>
        <v>0</v>
      </c>
      <c r="AC183" s="171">
        <f t="shared" si="182"/>
        <v>0</v>
      </c>
      <c r="AD183" s="171">
        <f t="shared" si="182"/>
        <v>0</v>
      </c>
      <c r="AE183" s="171">
        <f t="shared" si="182"/>
        <v>0</v>
      </c>
      <c r="AF183" s="171">
        <f t="shared" si="182"/>
        <v>0</v>
      </c>
    </row>
    <row r="184" spans="1:38">
      <c r="A184" s="15" t="s">
        <v>1094</v>
      </c>
      <c r="B184" s="169" t="str">
        <f t="shared" si="183"/>
        <v>9310-04212</v>
      </c>
      <c r="C184" s="170" t="str">
        <f t="shared" si="184"/>
        <v>9310</v>
      </c>
      <c r="D184" s="171">
        <f>SUM($F184:K184)</f>
        <v>11154.900000000001</v>
      </c>
      <c r="E184" s="78">
        <f t="shared" si="185"/>
        <v>6.4729718070559883E-4</v>
      </c>
      <c r="F184" s="79">
        <f>+'Div002 history'!I184</f>
        <v>0</v>
      </c>
      <c r="G184" s="79">
        <f>+'Div002 history'!J184</f>
        <v>0</v>
      </c>
      <c r="H184" s="79">
        <f>+'Div002 history'!K184</f>
        <v>5859.64</v>
      </c>
      <c r="I184" s="79">
        <f>+'Div002 history'!L184</f>
        <v>0</v>
      </c>
      <c r="J184" s="79">
        <f>+'Div002 history'!M184</f>
        <v>829.8</v>
      </c>
      <c r="K184" s="79">
        <f>+'Div002 history'!N184</f>
        <v>4465.46</v>
      </c>
      <c r="L184" s="171">
        <f t="shared" si="186"/>
        <v>2426.060686975421</v>
      </c>
      <c r="M184" s="171">
        <f t="shared" si="187"/>
        <v>2420.7483190133703</v>
      </c>
      <c r="N184" s="171">
        <f t="shared" si="187"/>
        <v>2396.9387868154763</v>
      </c>
      <c r="O184" s="186">
        <f t="shared" si="187"/>
        <v>1979.5629145984021</v>
      </c>
      <c r="P184" s="186">
        <f t="shared" si="187"/>
        <v>1944.5262781930137</v>
      </c>
      <c r="Q184" s="186">
        <f t="shared" si="187"/>
        <v>2134.0315554008616</v>
      </c>
      <c r="R184" s="186">
        <f t="shared" si="187"/>
        <v>2068.6536045894049</v>
      </c>
      <c r="S184" s="186">
        <f t="shared" si="187"/>
        <v>2075.9146976746388</v>
      </c>
      <c r="T184" s="186">
        <f t="shared" si="187"/>
        <v>2060.4467318060115</v>
      </c>
      <c r="U184" s="186">
        <f t="shared" si="187"/>
        <v>2276.2747297754904</v>
      </c>
      <c r="V184" s="186">
        <f t="shared" si="187"/>
        <v>2178.2170586133943</v>
      </c>
      <c r="W184" s="186">
        <f t="shared" si="187"/>
        <v>2237.4333954371641</v>
      </c>
      <c r="X184" s="186">
        <f t="shared" si="187"/>
        <v>2294.5714374920717</v>
      </c>
      <c r="Y184" s="186">
        <f t="shared" si="187"/>
        <v>2297.1118269299527</v>
      </c>
      <c r="Z184" s="186">
        <f t="shared" si="187"/>
        <v>2330.1210539463914</v>
      </c>
      <c r="AA184" s="171">
        <f t="shared" si="187"/>
        <v>1979.5629145984021</v>
      </c>
      <c r="AB184" s="171">
        <f t="shared" si="182"/>
        <v>1944.5262781930137</v>
      </c>
      <c r="AC184" s="171">
        <f t="shared" si="182"/>
        <v>2134.0315554008616</v>
      </c>
      <c r="AD184" s="171">
        <f t="shared" si="182"/>
        <v>2068.6536045894049</v>
      </c>
      <c r="AE184" s="171">
        <f t="shared" si="182"/>
        <v>2075.9146976746388</v>
      </c>
      <c r="AF184" s="171">
        <f t="shared" si="182"/>
        <v>2060.4467318060115</v>
      </c>
    </row>
    <row r="185" spans="1:38">
      <c r="A185" s="15" t="s">
        <v>69</v>
      </c>
      <c r="B185" s="169" t="str">
        <f t="shared" si="183"/>
        <v>9320-04212</v>
      </c>
      <c r="C185" s="170" t="str">
        <f t="shared" si="184"/>
        <v>9320</v>
      </c>
      <c r="D185" s="183">
        <f>SUM($F185:K185)</f>
        <v>38508.9</v>
      </c>
      <c r="E185" s="206">
        <f t="shared" si="185"/>
        <v>2.2345966707073874E-3</v>
      </c>
      <c r="F185" s="81">
        <f>+'Div002 history'!I185</f>
        <v>352.55</v>
      </c>
      <c r="G185" s="81">
        <f>+'Div002 history'!J185</f>
        <v>38157.54</v>
      </c>
      <c r="H185" s="81">
        <f>+'Div002 history'!K185</f>
        <v>13279.54</v>
      </c>
      <c r="I185" s="81">
        <f>+'Div002 history'!L185</f>
        <v>50.31</v>
      </c>
      <c r="J185" s="81">
        <f>+'Div002 history'!M185</f>
        <v>-13331.039999999999</v>
      </c>
      <c r="K185" s="81">
        <f>+'Div002 history'!N185</f>
        <v>0</v>
      </c>
      <c r="L185" s="183">
        <f t="shared" si="186"/>
        <v>8375.2367469603305</v>
      </c>
      <c r="M185" s="183">
        <f t="shared" si="187"/>
        <v>8356.8974120838357</v>
      </c>
      <c r="N185" s="183">
        <f t="shared" si="187"/>
        <v>8274.7022427452048</v>
      </c>
      <c r="O185" s="260">
        <f t="shared" si="187"/>
        <v>6833.8389695988681</v>
      </c>
      <c r="P185" s="260">
        <f t="shared" si="187"/>
        <v>6712.8856371914535</v>
      </c>
      <c r="Q185" s="260">
        <f t="shared" si="187"/>
        <v>7367.0949774337951</v>
      </c>
      <c r="R185" s="260">
        <f t="shared" si="187"/>
        <v>7141.3974839552966</v>
      </c>
      <c r="S185" s="260">
        <f t="shared" si="187"/>
        <v>7166.4641997044264</v>
      </c>
      <c r="T185" s="260">
        <f t="shared" si="187"/>
        <v>7113.0657514136856</v>
      </c>
      <c r="U185" s="260">
        <f t="shared" si="187"/>
        <v>7858.1462802401984</v>
      </c>
      <c r="V185" s="260">
        <f t="shared" si="187"/>
        <v>7519.6319902856449</v>
      </c>
      <c r="W185" s="260">
        <f t="shared" si="187"/>
        <v>7724.0583852432756</v>
      </c>
      <c r="X185" s="260">
        <f t="shared" si="187"/>
        <v>7921.3100995292152</v>
      </c>
      <c r="Y185" s="260">
        <f t="shared" si="187"/>
        <v>7930.0800215208437</v>
      </c>
      <c r="Z185" s="260">
        <f t="shared" si="187"/>
        <v>8044.0343395562659</v>
      </c>
      <c r="AA185" s="183">
        <f t="shared" si="187"/>
        <v>6833.8389695988681</v>
      </c>
      <c r="AB185" s="183">
        <f t="shared" si="182"/>
        <v>6712.8856371914535</v>
      </c>
      <c r="AC185" s="183">
        <f t="shared" si="182"/>
        <v>7367.0949774337951</v>
      </c>
      <c r="AD185" s="183">
        <f t="shared" si="182"/>
        <v>7141.3974839552966</v>
      </c>
      <c r="AE185" s="183">
        <f t="shared" si="182"/>
        <v>7166.4641997044264</v>
      </c>
      <c r="AF185" s="183">
        <f t="shared" si="182"/>
        <v>7113.0657514136856</v>
      </c>
    </row>
    <row r="186" spans="1:38">
      <c r="A186" s="1" t="s">
        <v>304</v>
      </c>
      <c r="B186" s="169"/>
      <c r="C186" s="170"/>
      <c r="D186" s="233">
        <f>SUM(D172:D185)</f>
        <v>17233042.769999996</v>
      </c>
      <c r="E186" s="234">
        <f>SUM(E172:E185)</f>
        <v>1.0000000000000002</v>
      </c>
      <c r="F186" s="71">
        <f t="shared" ref="F186:K186" si="188">SUM(F172:F185)</f>
        <v>3044999.959999999</v>
      </c>
      <c r="G186" s="71">
        <f t="shared" si="188"/>
        <v>2847284.19</v>
      </c>
      <c r="H186" s="71">
        <f t="shared" si="188"/>
        <v>2731216.8200000003</v>
      </c>
      <c r="I186" s="71">
        <f t="shared" si="188"/>
        <v>2992696.1</v>
      </c>
      <c r="J186" s="71">
        <f t="shared" si="188"/>
        <v>2836655.2</v>
      </c>
      <c r="K186" s="71">
        <f t="shared" si="188"/>
        <v>2780190.5</v>
      </c>
      <c r="L186" s="72">
        <f>'FY24 Budget'!AK91</f>
        <v>3747985.87</v>
      </c>
      <c r="M186" s="72">
        <f>'FY24 Budget'!AL91</f>
        <v>3739778.87</v>
      </c>
      <c r="N186" s="72">
        <f>'FY24 Budget'!AM91</f>
        <v>3702995.87</v>
      </c>
      <c r="O186" s="72">
        <f>+'FY25 Budget'!AB223+O336</f>
        <v>3058197.955443806</v>
      </c>
      <c r="P186" s="72">
        <f>+'FY25 Budget'!AC223+P336</f>
        <v>3004070.3654438062</v>
      </c>
      <c r="Q186" s="72">
        <f>+'FY25 Budget'!AD223+Q336</f>
        <v>3296834.3119842098</v>
      </c>
      <c r="R186" s="72">
        <f>+'FY25 Budget'!AE223+R336</f>
        <v>3195832.8666508775</v>
      </c>
      <c r="S186" s="72">
        <f>+'FY25 Budget'!AF223+S336</f>
        <v>3207050.4237508774</v>
      </c>
      <c r="T186" s="72">
        <f>+'FY25 Budget'!AG223+T336</f>
        <v>3183154.188250877</v>
      </c>
      <c r="U186" s="72">
        <f>+'FY25 Budget'!AH223+U336</f>
        <v>3516583.7232508771</v>
      </c>
      <c r="V186" s="72">
        <f>+'FY25 Budget'!AI223+V336</f>
        <v>3365095.853250877</v>
      </c>
      <c r="W186" s="72">
        <f>+'FY25 Budget'!AJ223+W336</f>
        <v>3456578.3107508775</v>
      </c>
      <c r="X186" s="72">
        <f>+'FY25 Budget'!AK223+X336</f>
        <v>3544850.0408897651</v>
      </c>
      <c r="Y186" s="72">
        <f>+'FY25 Budget'!AL223+Y336</f>
        <v>3548774.6515842099</v>
      </c>
      <c r="Z186" s="72">
        <f>+'FY25 Budget'!AM223+Z336</f>
        <v>3599770.1263064328</v>
      </c>
      <c r="AA186" s="347">
        <f>O186</f>
        <v>3058197.955443806</v>
      </c>
      <c r="AB186" s="347">
        <f t="shared" ref="AB186:AF186" si="189">P186</f>
        <v>3004070.3654438062</v>
      </c>
      <c r="AC186" s="347">
        <f t="shared" si="189"/>
        <v>3296834.3119842098</v>
      </c>
      <c r="AD186" s="347">
        <f t="shared" si="189"/>
        <v>3195832.8666508775</v>
      </c>
      <c r="AE186" s="347">
        <f t="shared" si="189"/>
        <v>3207050.4237508774</v>
      </c>
      <c r="AF186" s="347">
        <f t="shared" si="189"/>
        <v>3183154.188250877</v>
      </c>
      <c r="AH186" s="178">
        <f>SUM(F186:Q186)</f>
        <v>37782906.012871824</v>
      </c>
      <c r="AI186" s="178">
        <f>SUM(U186:AF186)</f>
        <v>39976792.817557499</v>
      </c>
      <c r="AK186" s="178">
        <f>AH186*$AK$7</f>
        <v>1819808.9070191029</v>
      </c>
      <c r="AL186" s="178">
        <f>AI186*$AL$7</f>
        <v>1823845.6277662269</v>
      </c>
    </row>
    <row r="187" spans="1:38">
      <c r="A187" s="1"/>
      <c r="B187" s="224" t="str">
        <f t="shared" ref="B187:B188" si="190">RIGHT(A187,10)</f>
        <v/>
      </c>
      <c r="C187" s="225" t="str">
        <f t="shared" ref="C187:C188" si="191">LEFT(B187,4)</f>
        <v/>
      </c>
      <c r="D187" s="226">
        <f>D186-SUM(F186:K186)</f>
        <v>0</v>
      </c>
      <c r="E187" s="227"/>
      <c r="F187" s="226">
        <f>F186-'Div002 history'!I186</f>
        <v>0</v>
      </c>
      <c r="G187" s="226">
        <f>G186-'Div002 history'!J186</f>
        <v>0</v>
      </c>
      <c r="H187" s="226">
        <f>H186-'Div002 history'!K186</f>
        <v>0</v>
      </c>
      <c r="I187" s="226">
        <f>I186-'Div002 history'!L186</f>
        <v>0</v>
      </c>
      <c r="J187" s="226">
        <f>J186-'Div002 history'!M186</f>
        <v>0</v>
      </c>
      <c r="K187" s="226">
        <f>K186-'Div002 history'!N186</f>
        <v>0</v>
      </c>
      <c r="L187" s="226">
        <f>L186-SUM(L172:L185)</f>
        <v>0</v>
      </c>
      <c r="M187" s="226">
        <f t="shared" ref="M187:AF187" si="192">M186-SUM(M172:M185)</f>
        <v>0</v>
      </c>
      <c r="N187" s="226">
        <f t="shared" si="192"/>
        <v>0</v>
      </c>
      <c r="O187" s="226">
        <f t="shared" si="192"/>
        <v>0</v>
      </c>
      <c r="P187" s="226">
        <f t="shared" si="192"/>
        <v>0</v>
      </c>
      <c r="Q187" s="226">
        <f t="shared" si="192"/>
        <v>0</v>
      </c>
      <c r="R187" s="226">
        <f t="shared" si="192"/>
        <v>0</v>
      </c>
      <c r="S187" s="226">
        <f t="shared" si="192"/>
        <v>0</v>
      </c>
      <c r="T187" s="226">
        <f t="shared" si="192"/>
        <v>0</v>
      </c>
      <c r="U187" s="226">
        <f t="shared" si="192"/>
        <v>0</v>
      </c>
      <c r="V187" s="226">
        <f t="shared" si="192"/>
        <v>0</v>
      </c>
      <c r="W187" s="226">
        <f t="shared" si="192"/>
        <v>0</v>
      </c>
      <c r="X187" s="226">
        <f t="shared" si="192"/>
        <v>0</v>
      </c>
      <c r="Y187" s="226">
        <f t="shared" si="192"/>
        <v>0</v>
      </c>
      <c r="Z187" s="226">
        <f t="shared" si="192"/>
        <v>0</v>
      </c>
      <c r="AA187" s="226">
        <f t="shared" si="192"/>
        <v>0</v>
      </c>
      <c r="AB187" s="226">
        <f t="shared" si="192"/>
        <v>0</v>
      </c>
      <c r="AC187" s="226">
        <f t="shared" si="192"/>
        <v>0</v>
      </c>
      <c r="AD187" s="226">
        <f t="shared" si="192"/>
        <v>0</v>
      </c>
      <c r="AE187" s="226">
        <f t="shared" si="192"/>
        <v>0</v>
      </c>
      <c r="AF187" s="226">
        <f t="shared" si="192"/>
        <v>0</v>
      </c>
    </row>
    <row r="188" spans="1:38">
      <c r="A188" s="15" t="s">
        <v>70</v>
      </c>
      <c r="B188" s="169" t="str">
        <f t="shared" si="190"/>
        <v>9210-05310</v>
      </c>
      <c r="C188" s="170" t="str">
        <f t="shared" si="191"/>
        <v>9210</v>
      </c>
      <c r="D188" s="171">
        <f>SUM($F188:K188)</f>
        <v>164228.04</v>
      </c>
      <c r="E188" s="78">
        <f>D188/$D$201</f>
        <v>0.10606236064617994</v>
      </c>
      <c r="F188" s="79">
        <f>+'Div002 history'!I188</f>
        <v>20281.47</v>
      </c>
      <c r="G188" s="79">
        <f>+'Div002 history'!J188</f>
        <v>18406.75</v>
      </c>
      <c r="H188" s="79">
        <f>+'Div002 history'!K188</f>
        <v>31266.820000000003</v>
      </c>
      <c r="I188" s="79">
        <f>+'Div002 history'!L188</f>
        <v>32233.79</v>
      </c>
      <c r="J188" s="79">
        <f>+'Div002 history'!M188</f>
        <v>28937.469999999998</v>
      </c>
      <c r="K188" s="79">
        <f>+'Div002 history'!N188</f>
        <v>33101.74</v>
      </c>
      <c r="L188" s="171">
        <f>$E188*L$201</f>
        <v>41485.859632321844</v>
      </c>
      <c r="M188" s="171">
        <f t="shared" ref="M188:AB200" si="193">$E188*M$201</f>
        <v>41311.174924337589</v>
      </c>
      <c r="N188" s="171">
        <f t="shared" si="193"/>
        <v>41697.560104171622</v>
      </c>
      <c r="O188" s="186">
        <f t="shared" si="193"/>
        <v>38471.614763238853</v>
      </c>
      <c r="P188" s="186">
        <f t="shared" si="193"/>
        <v>37954.092510978953</v>
      </c>
      <c r="Q188" s="186">
        <f t="shared" si="193"/>
        <v>35349.212048844165</v>
      </c>
      <c r="R188" s="186">
        <f t="shared" si="193"/>
        <v>41508.214756687281</v>
      </c>
      <c r="S188" s="186">
        <f t="shared" si="193"/>
        <v>43607.313306236676</v>
      </c>
      <c r="T188" s="186">
        <f t="shared" si="193"/>
        <v>42330.999501317157</v>
      </c>
      <c r="U188" s="186">
        <f t="shared" si="193"/>
        <v>38010.564502768713</v>
      </c>
      <c r="V188" s="186">
        <f t="shared" si="193"/>
        <v>38924.474495789182</v>
      </c>
      <c r="W188" s="186">
        <f t="shared" si="193"/>
        <v>36930.833751430262</v>
      </c>
      <c r="X188" s="186">
        <f t="shared" si="193"/>
        <v>37039.928466786019</v>
      </c>
      <c r="Y188" s="186">
        <f t="shared" si="193"/>
        <v>40845.41499656166</v>
      </c>
      <c r="Z188" s="186">
        <f t="shared" si="193"/>
        <v>38707.655486233329</v>
      </c>
      <c r="AA188" s="171">
        <f t="shared" si="193"/>
        <v>38471.614763238853</v>
      </c>
      <c r="AB188" s="171">
        <f t="shared" si="193"/>
        <v>37954.092510978953</v>
      </c>
      <c r="AC188" s="171">
        <f t="shared" ref="AA188:AF200" si="194">$E188*AC$201</f>
        <v>35349.212048844165</v>
      </c>
      <c r="AD188" s="171">
        <f t="shared" si="194"/>
        <v>41508.214756687281</v>
      </c>
      <c r="AE188" s="171">
        <f t="shared" si="194"/>
        <v>43607.313306236676</v>
      </c>
      <c r="AF188" s="171">
        <f t="shared" si="194"/>
        <v>42330.999501317157</v>
      </c>
    </row>
    <row r="189" spans="1:38">
      <c r="A189" s="15" t="s">
        <v>71</v>
      </c>
      <c r="B189" s="169" t="str">
        <f t="shared" ref="B189:B200" si="195">RIGHT(A189,10)</f>
        <v>9210-05312</v>
      </c>
      <c r="C189" s="170" t="str">
        <f t="shared" ref="C189:C200" si="196">LEFT(B189,4)</f>
        <v>9210</v>
      </c>
      <c r="D189" s="171">
        <f>SUM($F189:K189)</f>
        <v>4169.26</v>
      </c>
      <c r="E189" s="78">
        <f t="shared" ref="E189:E200" si="197">D189/$D$201</f>
        <v>2.6926069247839293E-3</v>
      </c>
      <c r="F189" s="79">
        <f>+'Div002 history'!I189</f>
        <v>1026.21</v>
      </c>
      <c r="G189" s="79">
        <f>+'Div002 history'!J189</f>
        <v>1091.3100000000002</v>
      </c>
      <c r="H189" s="79">
        <f>+'Div002 history'!K189</f>
        <v>437.90000000000003</v>
      </c>
      <c r="I189" s="79">
        <f>+'Div002 history'!L189</f>
        <v>481.93</v>
      </c>
      <c r="J189" s="79">
        <f>+'Div002 history'!M189</f>
        <v>526.87</v>
      </c>
      <c r="K189" s="79">
        <f>+'Div002 history'!N189</f>
        <v>605.04000000000008</v>
      </c>
      <c r="L189" s="171">
        <f t="shared" ref="L189:L200" si="198">$E189*L$201</f>
        <v>1053.2022127929808</v>
      </c>
      <c r="M189" s="171">
        <f t="shared" si="193"/>
        <v>1048.7674891878617</v>
      </c>
      <c r="N189" s="171">
        <f t="shared" si="193"/>
        <v>1058.5766562148494</v>
      </c>
      <c r="O189" s="186">
        <f t="shared" si="193"/>
        <v>976.67952785517753</v>
      </c>
      <c r="P189" s="186">
        <f t="shared" si="193"/>
        <v>963.54118177580449</v>
      </c>
      <c r="Q189" s="186">
        <f t="shared" si="193"/>
        <v>897.41103788831674</v>
      </c>
      <c r="R189" s="186">
        <f t="shared" si="193"/>
        <v>1053.7697427093813</v>
      </c>
      <c r="S189" s="186">
        <f t="shared" si="193"/>
        <v>1107.0595927172992</v>
      </c>
      <c r="T189" s="186">
        <f t="shared" si="193"/>
        <v>1074.6577927914232</v>
      </c>
      <c r="U189" s="186">
        <f t="shared" si="193"/>
        <v>964.97483717648629</v>
      </c>
      <c r="V189" s="186">
        <f t="shared" si="193"/>
        <v>988.17628546449191</v>
      </c>
      <c r="W189" s="186">
        <f t="shared" si="193"/>
        <v>937.56369452188619</v>
      </c>
      <c r="X189" s="186">
        <f t="shared" si="193"/>
        <v>940.33328388643179</v>
      </c>
      <c r="Y189" s="186">
        <f t="shared" si="193"/>
        <v>1036.9432341064573</v>
      </c>
      <c r="Z189" s="186">
        <f t="shared" si="193"/>
        <v>982.67189764021509</v>
      </c>
      <c r="AA189" s="171">
        <f t="shared" si="194"/>
        <v>976.67952785517753</v>
      </c>
      <c r="AB189" s="171">
        <f t="shared" si="194"/>
        <v>963.54118177580449</v>
      </c>
      <c r="AC189" s="171">
        <f t="shared" si="194"/>
        <v>897.41103788831674</v>
      </c>
      <c r="AD189" s="171">
        <f t="shared" si="194"/>
        <v>1053.7697427093813</v>
      </c>
      <c r="AE189" s="171">
        <f t="shared" si="194"/>
        <v>1107.0595927172992</v>
      </c>
      <c r="AF189" s="171">
        <f t="shared" si="194"/>
        <v>1074.6577927914232</v>
      </c>
    </row>
    <row r="190" spans="1:38">
      <c r="A190" s="15" t="s">
        <v>72</v>
      </c>
      <c r="B190" s="169" t="str">
        <f t="shared" si="195"/>
        <v>9210-05314</v>
      </c>
      <c r="C190" s="170" t="str">
        <f t="shared" si="196"/>
        <v>9210</v>
      </c>
      <c r="D190" s="171">
        <f>SUM($F190:K190)</f>
        <v>9447.8499999999985</v>
      </c>
      <c r="E190" s="78">
        <f t="shared" si="197"/>
        <v>6.1016454561048823E-3</v>
      </c>
      <c r="F190" s="79">
        <f>+'Div002 history'!I190</f>
        <v>855.24</v>
      </c>
      <c r="G190" s="79">
        <f>+'Div002 history'!J190</f>
        <v>1634.5</v>
      </c>
      <c r="H190" s="79">
        <f>+'Div002 history'!K190</f>
        <v>1796.15</v>
      </c>
      <c r="I190" s="79">
        <f>+'Div002 history'!L190</f>
        <v>1684.8300000000002</v>
      </c>
      <c r="J190" s="79">
        <f>+'Div002 history'!M190</f>
        <v>1758.67</v>
      </c>
      <c r="K190" s="79">
        <f>+'Div002 history'!N190</f>
        <v>1718.46</v>
      </c>
      <c r="L190" s="171">
        <f t="shared" si="198"/>
        <v>2386.6337254419636</v>
      </c>
      <c r="M190" s="171">
        <f t="shared" si="193"/>
        <v>2376.5843153757592</v>
      </c>
      <c r="N190" s="171">
        <f t="shared" si="193"/>
        <v>2398.8126097723489</v>
      </c>
      <c r="O190" s="186">
        <f t="shared" si="193"/>
        <v>2213.2276896251465</v>
      </c>
      <c r="P190" s="186">
        <f t="shared" si="193"/>
        <v>2183.4552304822755</v>
      </c>
      <c r="Q190" s="186">
        <f t="shared" si="193"/>
        <v>2033.5994575327834</v>
      </c>
      <c r="R190" s="186">
        <f t="shared" si="193"/>
        <v>2387.9197900003423</v>
      </c>
      <c r="S190" s="186">
        <f t="shared" si="193"/>
        <v>2508.6785120271065</v>
      </c>
      <c r="T190" s="186">
        <f t="shared" si="193"/>
        <v>2435.2536487588795</v>
      </c>
      <c r="U190" s="186">
        <f t="shared" si="193"/>
        <v>2186.7039991312281</v>
      </c>
      <c r="V190" s="186">
        <f t="shared" si="193"/>
        <v>2239.2801884808573</v>
      </c>
      <c r="W190" s="186">
        <f t="shared" si="193"/>
        <v>2124.588332531097</v>
      </c>
      <c r="X190" s="186">
        <f t="shared" si="193"/>
        <v>2130.8644258612853</v>
      </c>
      <c r="Y190" s="186">
        <f t="shared" si="193"/>
        <v>2349.7896831458561</v>
      </c>
      <c r="Z190" s="186">
        <f t="shared" si="193"/>
        <v>2226.8068405712534</v>
      </c>
      <c r="AA190" s="171">
        <f t="shared" si="194"/>
        <v>2213.2276896251465</v>
      </c>
      <c r="AB190" s="171">
        <f t="shared" si="194"/>
        <v>2183.4552304822755</v>
      </c>
      <c r="AC190" s="171">
        <f t="shared" si="194"/>
        <v>2033.5994575327834</v>
      </c>
      <c r="AD190" s="171">
        <f t="shared" si="194"/>
        <v>2387.9197900003423</v>
      </c>
      <c r="AE190" s="171">
        <f t="shared" si="194"/>
        <v>2508.6785120271065</v>
      </c>
      <c r="AF190" s="171">
        <f t="shared" si="194"/>
        <v>2435.2536487588795</v>
      </c>
    </row>
    <row r="191" spans="1:38">
      <c r="A191" s="15" t="s">
        <v>73</v>
      </c>
      <c r="B191" s="169" t="str">
        <f t="shared" si="195"/>
        <v>9210-05316</v>
      </c>
      <c r="C191" s="170" t="str">
        <f t="shared" si="196"/>
        <v>9210</v>
      </c>
      <c r="D191" s="171">
        <f>SUM($F191:K191)</f>
        <v>78904.899999999994</v>
      </c>
      <c r="E191" s="78">
        <f t="shared" si="197"/>
        <v>5.0958654566849615E-2</v>
      </c>
      <c r="F191" s="79">
        <f>+'Div002 history'!I191</f>
        <v>24362.19</v>
      </c>
      <c r="G191" s="79">
        <f>+'Div002 history'!J191</f>
        <v>21009.7</v>
      </c>
      <c r="H191" s="79">
        <f>+'Div002 history'!K191</f>
        <v>9188.8100000000013</v>
      </c>
      <c r="I191" s="79">
        <f>+'Div002 history'!L191</f>
        <v>7179.91</v>
      </c>
      <c r="J191" s="79">
        <f>+'Div002 history'!M191</f>
        <v>11063.73</v>
      </c>
      <c r="K191" s="79">
        <f>+'Div002 history'!N191</f>
        <v>6100.5599999999995</v>
      </c>
      <c r="L191" s="171">
        <f t="shared" si="198"/>
        <v>19932.269822512593</v>
      </c>
      <c r="M191" s="171">
        <f t="shared" si="193"/>
        <v>19848.34091844099</v>
      </c>
      <c r="N191" s="171">
        <f t="shared" si="193"/>
        <v>20033.983297028026</v>
      </c>
      <c r="O191" s="186">
        <f t="shared" si="193"/>
        <v>18484.047643337184</v>
      </c>
      <c r="P191" s="186">
        <f t="shared" si="193"/>
        <v>18235.399230055613</v>
      </c>
      <c r="Q191" s="186">
        <f t="shared" si="193"/>
        <v>16983.860014360784</v>
      </c>
      <c r="R191" s="186">
        <f t="shared" si="193"/>
        <v>19943.01055139508</v>
      </c>
      <c r="S191" s="186">
        <f t="shared" si="193"/>
        <v>20951.542109966565</v>
      </c>
      <c r="T191" s="186">
        <f t="shared" si="193"/>
        <v>20338.325188265535</v>
      </c>
      <c r="U191" s="186">
        <f t="shared" si="193"/>
        <v>18262.531727435304</v>
      </c>
      <c r="V191" s="186">
        <f t="shared" si="193"/>
        <v>18701.628343386397</v>
      </c>
      <c r="W191" s="186">
        <f t="shared" si="193"/>
        <v>17743.764975050723</v>
      </c>
      <c r="X191" s="186">
        <f t="shared" si="193"/>
        <v>17796.180552839232</v>
      </c>
      <c r="Y191" s="186">
        <f t="shared" si="193"/>
        <v>19624.562198770669</v>
      </c>
      <c r="Z191" s="186">
        <f t="shared" si="193"/>
        <v>18597.455619489163</v>
      </c>
      <c r="AA191" s="171">
        <f t="shared" si="194"/>
        <v>18484.047643337184</v>
      </c>
      <c r="AB191" s="171">
        <f t="shared" si="194"/>
        <v>18235.399230055613</v>
      </c>
      <c r="AC191" s="171">
        <f t="shared" si="194"/>
        <v>16983.860014360784</v>
      </c>
      <c r="AD191" s="171">
        <f t="shared" si="194"/>
        <v>19943.01055139508</v>
      </c>
      <c r="AE191" s="171">
        <f t="shared" si="194"/>
        <v>20951.542109966565</v>
      </c>
      <c r="AF191" s="171">
        <f t="shared" si="194"/>
        <v>20338.325188265535</v>
      </c>
    </row>
    <row r="192" spans="1:38">
      <c r="A192" s="15" t="s">
        <v>1096</v>
      </c>
      <c r="B192" s="169" t="str">
        <f t="shared" si="195"/>
        <v>8800-05316</v>
      </c>
      <c r="C192" s="170" t="str">
        <f t="shared" si="196"/>
        <v>8800</v>
      </c>
      <c r="D192" s="171">
        <f>SUM($F192:K192)</f>
        <v>1666.32</v>
      </c>
      <c r="E192" s="78">
        <f t="shared" si="197"/>
        <v>1.076148949911005E-3</v>
      </c>
      <c r="F192" s="79">
        <f>+'Div002 history'!I192</f>
        <v>0</v>
      </c>
      <c r="G192" s="79">
        <f>+'Div002 history'!J192</f>
        <v>0</v>
      </c>
      <c r="H192" s="79">
        <f>+'Div002 history'!K192</f>
        <v>1611.75</v>
      </c>
      <c r="I192" s="79">
        <f>+'Div002 history'!L192</f>
        <v>54.57</v>
      </c>
      <c r="J192" s="79">
        <f>+'Div002 history'!M192</f>
        <v>0</v>
      </c>
      <c r="K192" s="79">
        <f>+'Div002 history'!N192</f>
        <v>0</v>
      </c>
      <c r="L192" s="171">
        <f t="shared" si="198"/>
        <v>420.93127106997395</v>
      </c>
      <c r="M192" s="171">
        <f t="shared" si="193"/>
        <v>419.1588537494705</v>
      </c>
      <c r="N192" s="171">
        <f t="shared" si="193"/>
        <v>423.0792643739963</v>
      </c>
      <c r="O192" s="186">
        <f t="shared" si="193"/>
        <v>390.34759905969867</v>
      </c>
      <c r="P192" s="186">
        <f t="shared" si="193"/>
        <v>385.09662194649849</v>
      </c>
      <c r="Q192" s="186">
        <f t="shared" si="193"/>
        <v>358.66651651709412</v>
      </c>
      <c r="R192" s="186">
        <f t="shared" si="193"/>
        <v>421.15809464305323</v>
      </c>
      <c r="S192" s="186">
        <f t="shared" si="193"/>
        <v>442.45634489973997</v>
      </c>
      <c r="T192" s="186">
        <f t="shared" si="193"/>
        <v>429.50638081678864</v>
      </c>
      <c r="U192" s="186">
        <f t="shared" si="193"/>
        <v>385.6696081999977</v>
      </c>
      <c r="V192" s="186">
        <f t="shared" si="193"/>
        <v>394.94248571573661</v>
      </c>
      <c r="W192" s="186">
        <f t="shared" si="193"/>
        <v>374.71425035994622</v>
      </c>
      <c r="X192" s="186">
        <f t="shared" si="193"/>
        <v>375.8211667311798</v>
      </c>
      <c r="Y192" s="186">
        <f t="shared" si="193"/>
        <v>414.43307681849342</v>
      </c>
      <c r="Z192" s="186">
        <f t="shared" si="193"/>
        <v>392.74255778623615</v>
      </c>
      <c r="AA192" s="171">
        <f t="shared" si="194"/>
        <v>390.34759905969867</v>
      </c>
      <c r="AB192" s="171">
        <f t="shared" si="194"/>
        <v>385.09662194649849</v>
      </c>
      <c r="AC192" s="171">
        <f t="shared" si="194"/>
        <v>358.66651651709412</v>
      </c>
      <c r="AD192" s="171">
        <f t="shared" si="194"/>
        <v>421.15809464305323</v>
      </c>
      <c r="AE192" s="171">
        <f t="shared" si="194"/>
        <v>442.45634489973997</v>
      </c>
      <c r="AF192" s="171">
        <f t="shared" si="194"/>
        <v>429.50638081678864</v>
      </c>
    </row>
    <row r="193" spans="1:38">
      <c r="A193" s="15" t="s">
        <v>1098</v>
      </c>
      <c r="B193" s="169" t="str">
        <f t="shared" si="195"/>
        <v>8520-05316</v>
      </c>
      <c r="C193" s="170" t="str">
        <f t="shared" si="196"/>
        <v>8520</v>
      </c>
      <c r="D193" s="171">
        <f>SUM($F193:K193)</f>
        <v>1366.17</v>
      </c>
      <c r="E193" s="78">
        <f t="shared" si="197"/>
        <v>8.8230496597287308E-4</v>
      </c>
      <c r="F193" s="79">
        <f>+'Div002 history'!I193</f>
        <v>0</v>
      </c>
      <c r="G193" s="79">
        <f>+'Div002 history'!J193</f>
        <v>0</v>
      </c>
      <c r="H193" s="79">
        <f>+'Div002 history'!K193</f>
        <v>1366.17</v>
      </c>
      <c r="I193" s="79">
        <f>+'Div002 history'!L193</f>
        <v>0</v>
      </c>
      <c r="J193" s="79">
        <f>+'Div002 history'!M193</f>
        <v>0</v>
      </c>
      <c r="K193" s="79">
        <f>+'Div002 history'!N193</f>
        <v>0</v>
      </c>
      <c r="L193" s="171">
        <f t="shared" si="198"/>
        <v>345.10998763602811</v>
      </c>
      <c r="M193" s="171">
        <f t="shared" si="193"/>
        <v>343.65683135707081</v>
      </c>
      <c r="N193" s="171">
        <f t="shared" si="193"/>
        <v>346.87106834810999</v>
      </c>
      <c r="O193" s="186">
        <f t="shared" si="193"/>
        <v>320.03527498162936</v>
      </c>
      <c r="P193" s="186">
        <f t="shared" si="193"/>
        <v>315.73014307254783</v>
      </c>
      <c r="Q193" s="186">
        <f t="shared" si="193"/>
        <v>294.0608255738145</v>
      </c>
      <c r="R193" s="186">
        <f t="shared" si="193"/>
        <v>345.2959540535432</v>
      </c>
      <c r="S193" s="186">
        <f t="shared" si="193"/>
        <v>362.75780445033234</v>
      </c>
      <c r="T193" s="186">
        <f t="shared" si="193"/>
        <v>352.14048458907786</v>
      </c>
      <c r="U193" s="186">
        <f t="shared" si="193"/>
        <v>316.19991876385745</v>
      </c>
      <c r="V193" s="186">
        <f t="shared" si="193"/>
        <v>323.80249634540064</v>
      </c>
      <c r="W193" s="186">
        <f t="shared" si="193"/>
        <v>307.2179217762781</v>
      </c>
      <c r="X193" s="186">
        <f t="shared" si="193"/>
        <v>308.12545210591963</v>
      </c>
      <c r="Y193" s="186">
        <f t="shared" si="193"/>
        <v>339.78229665197637</v>
      </c>
      <c r="Z193" s="186">
        <f t="shared" si="193"/>
        <v>321.99883586035236</v>
      </c>
      <c r="AA193" s="171">
        <f t="shared" si="194"/>
        <v>320.03527498162936</v>
      </c>
      <c r="AB193" s="171">
        <f t="shared" si="194"/>
        <v>315.73014307254783</v>
      </c>
      <c r="AC193" s="171">
        <f t="shared" si="194"/>
        <v>294.0608255738145</v>
      </c>
      <c r="AD193" s="171">
        <f t="shared" si="194"/>
        <v>345.2959540535432</v>
      </c>
      <c r="AE193" s="171">
        <f t="shared" si="194"/>
        <v>362.75780445033234</v>
      </c>
      <c r="AF193" s="171">
        <f t="shared" si="194"/>
        <v>352.14048458907786</v>
      </c>
    </row>
    <row r="194" spans="1:38">
      <c r="A194" s="15" t="s">
        <v>74</v>
      </c>
      <c r="B194" s="169" t="str">
        <f t="shared" si="195"/>
        <v>9210-05331</v>
      </c>
      <c r="C194" s="170" t="str">
        <f t="shared" si="196"/>
        <v>9210</v>
      </c>
      <c r="D194" s="171">
        <f>SUM($F194:K194)</f>
        <v>808315.91</v>
      </c>
      <c r="E194" s="78">
        <f t="shared" si="197"/>
        <v>0.5220295727968568</v>
      </c>
      <c r="F194" s="79">
        <f>+'Div002 history'!I194</f>
        <v>137794.30999999997</v>
      </c>
      <c r="G194" s="79">
        <f>+'Div002 history'!J194</f>
        <v>118759.38</v>
      </c>
      <c r="H194" s="79">
        <f>+'Div002 history'!K194</f>
        <v>140492.35</v>
      </c>
      <c r="I194" s="79">
        <f>+'Div002 history'!L194</f>
        <v>133808.79999999999</v>
      </c>
      <c r="J194" s="79">
        <f>+'Div002 history'!M194</f>
        <v>136940.03</v>
      </c>
      <c r="K194" s="79">
        <f>+'Div002 history'!N194</f>
        <v>140521.04</v>
      </c>
      <c r="L194" s="171">
        <f t="shared" si="198"/>
        <v>204189.73751883351</v>
      </c>
      <c r="M194" s="171">
        <f t="shared" si="193"/>
        <v>203329.95481243709</v>
      </c>
      <c r="N194" s="171">
        <f t="shared" si="193"/>
        <v>205231.70854613604</v>
      </c>
      <c r="O194" s="186">
        <f t="shared" si="193"/>
        <v>189353.89045936885</v>
      </c>
      <c r="P194" s="186">
        <f t="shared" si="193"/>
        <v>186806.6916358262</v>
      </c>
      <c r="Q194" s="186">
        <f t="shared" si="193"/>
        <v>173985.7000366346</v>
      </c>
      <c r="R194" s="186">
        <f t="shared" si="193"/>
        <v>204299.76746679252</v>
      </c>
      <c r="S194" s="186">
        <f t="shared" si="193"/>
        <v>214631.34515753709</v>
      </c>
      <c r="T194" s="186">
        <f t="shared" si="193"/>
        <v>208349.44132023206</v>
      </c>
      <c r="U194" s="186">
        <f t="shared" si="193"/>
        <v>187084.64179240758</v>
      </c>
      <c r="V194" s="186">
        <f t="shared" si="193"/>
        <v>191582.82607120939</v>
      </c>
      <c r="W194" s="186">
        <f t="shared" si="193"/>
        <v>181770.30238469667</v>
      </c>
      <c r="X194" s="186">
        <f t="shared" si="193"/>
        <v>182307.25693958864</v>
      </c>
      <c r="Y194" s="186">
        <f t="shared" si="193"/>
        <v>201037.52557890466</v>
      </c>
      <c r="Z194" s="186">
        <f t="shared" si="193"/>
        <v>190515.66205333255</v>
      </c>
      <c r="AA194" s="171">
        <f t="shared" si="194"/>
        <v>189353.89045936885</v>
      </c>
      <c r="AB194" s="171">
        <f t="shared" si="194"/>
        <v>186806.6916358262</v>
      </c>
      <c r="AC194" s="171">
        <f t="shared" si="194"/>
        <v>173985.7000366346</v>
      </c>
      <c r="AD194" s="171">
        <f t="shared" si="194"/>
        <v>204299.76746679252</v>
      </c>
      <c r="AE194" s="171">
        <f t="shared" si="194"/>
        <v>214631.34515753709</v>
      </c>
      <c r="AF194" s="171">
        <f t="shared" si="194"/>
        <v>208349.44132023206</v>
      </c>
    </row>
    <row r="195" spans="1:38">
      <c r="A195" s="15" t="s">
        <v>75</v>
      </c>
      <c r="B195" s="169" t="str">
        <f t="shared" si="195"/>
        <v>8700-05331</v>
      </c>
      <c r="C195" s="170" t="str">
        <f t="shared" si="196"/>
        <v>8700</v>
      </c>
      <c r="D195" s="171">
        <f>SUM($F195:K195)</f>
        <v>0</v>
      </c>
      <c r="E195" s="78">
        <f t="shared" si="197"/>
        <v>0</v>
      </c>
      <c r="F195" s="79">
        <f>+'Div002 history'!I195</f>
        <v>0</v>
      </c>
      <c r="G195" s="79">
        <f>+'Div002 history'!J195</f>
        <v>0</v>
      </c>
      <c r="H195" s="79">
        <f>+'Div002 history'!K195</f>
        <v>0</v>
      </c>
      <c r="I195" s="79">
        <f>+'Div002 history'!L195</f>
        <v>0</v>
      </c>
      <c r="J195" s="79">
        <f>+'Div002 history'!M195</f>
        <v>0</v>
      </c>
      <c r="K195" s="79">
        <f>+'Div002 history'!N195</f>
        <v>0</v>
      </c>
      <c r="L195" s="171">
        <f t="shared" si="198"/>
        <v>0</v>
      </c>
      <c r="M195" s="171">
        <f t="shared" si="193"/>
        <v>0</v>
      </c>
      <c r="N195" s="171">
        <f t="shared" si="193"/>
        <v>0</v>
      </c>
      <c r="O195" s="186">
        <f t="shared" si="193"/>
        <v>0</v>
      </c>
      <c r="P195" s="186">
        <f t="shared" si="193"/>
        <v>0</v>
      </c>
      <c r="Q195" s="186">
        <f t="shared" si="193"/>
        <v>0</v>
      </c>
      <c r="R195" s="186">
        <f t="shared" si="193"/>
        <v>0</v>
      </c>
      <c r="S195" s="186">
        <f t="shared" si="193"/>
        <v>0</v>
      </c>
      <c r="T195" s="186">
        <f t="shared" si="193"/>
        <v>0</v>
      </c>
      <c r="U195" s="186">
        <f t="shared" si="193"/>
        <v>0</v>
      </c>
      <c r="V195" s="186">
        <f t="shared" si="193"/>
        <v>0</v>
      </c>
      <c r="W195" s="186">
        <f t="shared" si="193"/>
        <v>0</v>
      </c>
      <c r="X195" s="186">
        <f t="shared" si="193"/>
        <v>0</v>
      </c>
      <c r="Y195" s="186">
        <f t="shared" si="193"/>
        <v>0</v>
      </c>
      <c r="Z195" s="186">
        <f t="shared" si="193"/>
        <v>0</v>
      </c>
      <c r="AA195" s="171">
        <f t="shared" si="194"/>
        <v>0</v>
      </c>
      <c r="AB195" s="171">
        <f t="shared" si="194"/>
        <v>0</v>
      </c>
      <c r="AC195" s="171">
        <f t="shared" si="194"/>
        <v>0</v>
      </c>
      <c r="AD195" s="171">
        <f t="shared" si="194"/>
        <v>0</v>
      </c>
      <c r="AE195" s="171">
        <f t="shared" si="194"/>
        <v>0</v>
      </c>
      <c r="AF195" s="171">
        <f t="shared" si="194"/>
        <v>0</v>
      </c>
      <c r="AH195" s="178"/>
      <c r="AI195" s="178"/>
      <c r="AK195" s="178"/>
      <c r="AL195" s="178"/>
    </row>
    <row r="196" spans="1:38">
      <c r="A196" s="15" t="s">
        <v>77</v>
      </c>
      <c r="B196" s="169" t="str">
        <f t="shared" si="195"/>
        <v>9210-05364</v>
      </c>
      <c r="C196" s="170" t="str">
        <f t="shared" si="196"/>
        <v>9210</v>
      </c>
      <c r="D196" s="171">
        <f>SUM($F196:K196)</f>
        <v>155444.78</v>
      </c>
      <c r="E196" s="78">
        <f t="shared" si="197"/>
        <v>0.10038992316370637</v>
      </c>
      <c r="F196" s="79">
        <f>+'Div002 history'!I196</f>
        <v>25077.870000000003</v>
      </c>
      <c r="G196" s="79">
        <f>+'Div002 history'!J196</f>
        <v>1432.7</v>
      </c>
      <c r="H196" s="79">
        <f>+'Div002 history'!K196</f>
        <v>52730.229999999996</v>
      </c>
      <c r="I196" s="79">
        <f>+'Div002 history'!L196</f>
        <v>24830.45</v>
      </c>
      <c r="J196" s="79">
        <f>+'Div002 history'!M196</f>
        <v>25305.56</v>
      </c>
      <c r="K196" s="79">
        <f>+'Div002 history'!N196</f>
        <v>26067.97</v>
      </c>
      <c r="L196" s="171">
        <f t="shared" si="198"/>
        <v>39267.108854597238</v>
      </c>
      <c r="M196" s="171">
        <f t="shared" si="193"/>
        <v>39101.766651146616</v>
      </c>
      <c r="N196" s="171">
        <f t="shared" si="193"/>
        <v>39467.487141231999</v>
      </c>
      <c r="O196" s="186">
        <f t="shared" si="193"/>
        <v>36414.072122619349</v>
      </c>
      <c r="P196" s="186">
        <f t="shared" si="193"/>
        <v>35924.228045763499</v>
      </c>
      <c r="Q196" s="186">
        <f t="shared" si="193"/>
        <v>33458.662053726817</v>
      </c>
      <c r="R196" s="186">
        <f t="shared" si="193"/>
        <v>39288.268380028203</v>
      </c>
      <c r="S196" s="186">
        <f t="shared" si="193"/>
        <v>41275.102736895802</v>
      </c>
      <c r="T196" s="186">
        <f t="shared" si="193"/>
        <v>40067.048870962324</v>
      </c>
      <c r="U196" s="186">
        <f t="shared" si="193"/>
        <v>35977.67979699868</v>
      </c>
      <c r="V196" s="186">
        <f t="shared" si="193"/>
        <v>36842.711966930619</v>
      </c>
      <c r="W196" s="186">
        <f t="shared" si="193"/>
        <v>34955.695310664676</v>
      </c>
      <c r="X196" s="186">
        <f t="shared" si="193"/>
        <v>35058.955411848612</v>
      </c>
      <c r="Y196" s="186">
        <f t="shared" si="193"/>
        <v>38660.916541104838</v>
      </c>
      <c r="Z196" s="186">
        <f t="shared" si="193"/>
        <v>36637.488892720954</v>
      </c>
      <c r="AA196" s="171">
        <f t="shared" si="194"/>
        <v>36414.072122619349</v>
      </c>
      <c r="AB196" s="171">
        <f t="shared" si="194"/>
        <v>35924.228045763499</v>
      </c>
      <c r="AC196" s="171">
        <f t="shared" si="194"/>
        <v>33458.662053726817</v>
      </c>
      <c r="AD196" s="171">
        <f t="shared" si="194"/>
        <v>39288.268380028203</v>
      </c>
      <c r="AE196" s="171">
        <f t="shared" si="194"/>
        <v>41275.102736895802</v>
      </c>
      <c r="AF196" s="171">
        <f t="shared" si="194"/>
        <v>40067.048870962324</v>
      </c>
    </row>
    <row r="197" spans="1:38">
      <c r="A197" s="15" t="s">
        <v>346</v>
      </c>
      <c r="B197" s="169" t="str">
        <f t="shared" si="195"/>
        <v>9230-05364</v>
      </c>
      <c r="C197" s="170" t="str">
        <f t="shared" si="196"/>
        <v>9230</v>
      </c>
      <c r="D197" s="171">
        <f>SUM($F197:K197)</f>
        <v>0</v>
      </c>
      <c r="E197" s="78">
        <f t="shared" si="197"/>
        <v>0</v>
      </c>
      <c r="F197" s="79">
        <f>+'Div002 history'!I197</f>
        <v>0</v>
      </c>
      <c r="G197" s="79">
        <f>+'Div002 history'!J197</f>
        <v>0</v>
      </c>
      <c r="H197" s="79">
        <f>+'Div002 history'!K197</f>
        <v>0</v>
      </c>
      <c r="I197" s="79">
        <f>+'Div002 history'!L197</f>
        <v>0</v>
      </c>
      <c r="J197" s="79">
        <f>+'Div002 history'!M197</f>
        <v>0</v>
      </c>
      <c r="K197" s="79">
        <f>+'Div002 history'!N197</f>
        <v>0</v>
      </c>
      <c r="L197" s="171">
        <f t="shared" si="198"/>
        <v>0</v>
      </c>
      <c r="M197" s="171">
        <f t="shared" si="193"/>
        <v>0</v>
      </c>
      <c r="N197" s="171">
        <f t="shared" si="193"/>
        <v>0</v>
      </c>
      <c r="O197" s="186">
        <f t="shared" si="193"/>
        <v>0</v>
      </c>
      <c r="P197" s="186">
        <f t="shared" si="193"/>
        <v>0</v>
      </c>
      <c r="Q197" s="186">
        <f t="shared" si="193"/>
        <v>0</v>
      </c>
      <c r="R197" s="186">
        <f t="shared" si="193"/>
        <v>0</v>
      </c>
      <c r="S197" s="186">
        <f t="shared" si="193"/>
        <v>0</v>
      </c>
      <c r="T197" s="186">
        <f t="shared" si="193"/>
        <v>0</v>
      </c>
      <c r="U197" s="186">
        <f t="shared" si="193"/>
        <v>0</v>
      </c>
      <c r="V197" s="186">
        <f t="shared" si="193"/>
        <v>0</v>
      </c>
      <c r="W197" s="186">
        <f t="shared" si="193"/>
        <v>0</v>
      </c>
      <c r="X197" s="186">
        <f t="shared" si="193"/>
        <v>0</v>
      </c>
      <c r="Y197" s="186">
        <f t="shared" si="193"/>
        <v>0</v>
      </c>
      <c r="Z197" s="186">
        <f t="shared" si="193"/>
        <v>0</v>
      </c>
      <c r="AA197" s="171">
        <f t="shared" si="194"/>
        <v>0</v>
      </c>
      <c r="AB197" s="171">
        <f t="shared" si="194"/>
        <v>0</v>
      </c>
      <c r="AC197" s="171">
        <f t="shared" si="194"/>
        <v>0</v>
      </c>
      <c r="AD197" s="171">
        <f t="shared" si="194"/>
        <v>0</v>
      </c>
      <c r="AE197" s="171">
        <f t="shared" si="194"/>
        <v>0</v>
      </c>
      <c r="AF197" s="171">
        <f t="shared" si="194"/>
        <v>0</v>
      </c>
    </row>
    <row r="198" spans="1:38">
      <c r="A198" s="15" t="s">
        <v>347</v>
      </c>
      <c r="B198" s="169" t="str">
        <f t="shared" si="195"/>
        <v>9210-05376</v>
      </c>
      <c r="C198" s="170" t="str">
        <f t="shared" si="196"/>
        <v>9210</v>
      </c>
      <c r="D198" s="171">
        <f>SUM($F198:K198)</f>
        <v>302427.06</v>
      </c>
      <c r="E198" s="78">
        <f t="shared" si="197"/>
        <v>0.19531456325536062</v>
      </c>
      <c r="F198" s="79">
        <f>+'Div002 history'!I198</f>
        <v>49398.060000000005</v>
      </c>
      <c r="G198" s="79">
        <f>+'Div002 history'!J198</f>
        <v>49185.23</v>
      </c>
      <c r="H198" s="79">
        <f>+'Div002 history'!K198</f>
        <v>51856.18</v>
      </c>
      <c r="I198" s="79">
        <f>+'Div002 history'!L198</f>
        <v>51324.69</v>
      </c>
      <c r="J198" s="79">
        <f>+'Div002 history'!M198</f>
        <v>49947.47</v>
      </c>
      <c r="K198" s="79">
        <f>+'Div002 history'!N198</f>
        <v>50715.43</v>
      </c>
      <c r="L198" s="171">
        <f t="shared" si="198"/>
        <v>76396.494533916222</v>
      </c>
      <c r="M198" s="171">
        <f t="shared" si="193"/>
        <v>76074.811448234643</v>
      </c>
      <c r="N198" s="171">
        <f t="shared" si="193"/>
        <v>76786.342402173919</v>
      </c>
      <c r="O198" s="186">
        <f t="shared" si="193"/>
        <v>70845.741971340103</v>
      </c>
      <c r="P198" s="186">
        <f t="shared" si="193"/>
        <v>69892.721200736371</v>
      </c>
      <c r="Q198" s="186">
        <f t="shared" si="193"/>
        <v>65095.81599615093</v>
      </c>
      <c r="R198" s="186">
        <f t="shared" si="193"/>
        <v>76437.661648483088</v>
      </c>
      <c r="S198" s="186">
        <f t="shared" si="193"/>
        <v>80303.16599835227</v>
      </c>
      <c r="T198" s="186">
        <f t="shared" si="193"/>
        <v>77952.825388677913</v>
      </c>
      <c r="U198" s="186">
        <f t="shared" si="193"/>
        <v>69996.714760236457</v>
      </c>
      <c r="V198" s="186">
        <f t="shared" si="193"/>
        <v>71679.686269205326</v>
      </c>
      <c r="W198" s="186">
        <f t="shared" si="193"/>
        <v>68008.383189580913</v>
      </c>
      <c r="X198" s="186">
        <f t="shared" si="193"/>
        <v>68209.281854794113</v>
      </c>
      <c r="Y198" s="186">
        <f t="shared" si="193"/>
        <v>75217.111352544001</v>
      </c>
      <c r="Z198" s="186">
        <f t="shared" si="193"/>
        <v>71280.41257871929</v>
      </c>
      <c r="AA198" s="171">
        <f t="shared" si="194"/>
        <v>70845.741971340103</v>
      </c>
      <c r="AB198" s="171">
        <f t="shared" si="194"/>
        <v>69892.721200736371</v>
      </c>
      <c r="AC198" s="171">
        <f t="shared" si="194"/>
        <v>65095.81599615093</v>
      </c>
      <c r="AD198" s="171">
        <f t="shared" si="194"/>
        <v>76437.661648483088</v>
      </c>
      <c r="AE198" s="171">
        <f t="shared" si="194"/>
        <v>80303.16599835227</v>
      </c>
      <c r="AF198" s="171">
        <f t="shared" si="194"/>
        <v>77952.825388677913</v>
      </c>
    </row>
    <row r="199" spans="1:38">
      <c r="A199" s="15" t="s">
        <v>78</v>
      </c>
      <c r="B199" s="169" t="str">
        <f t="shared" si="195"/>
        <v>9210-05377</v>
      </c>
      <c r="C199" s="170" t="str">
        <f t="shared" si="196"/>
        <v>9210</v>
      </c>
      <c r="D199" s="171">
        <f>SUM($F199:K199)</f>
        <v>22190.67</v>
      </c>
      <c r="E199" s="78">
        <f t="shared" si="197"/>
        <v>1.433126063320469E-2</v>
      </c>
      <c r="F199" s="79">
        <f>+'Div002 history'!I199</f>
        <v>1804.7000000000003</v>
      </c>
      <c r="G199" s="79">
        <f>+'Div002 history'!J199</f>
        <v>1332.8999999999999</v>
      </c>
      <c r="H199" s="79">
        <f>+'Div002 history'!K199</f>
        <v>7992.29</v>
      </c>
      <c r="I199" s="79">
        <f>+'Div002 history'!L199</f>
        <v>4723.76</v>
      </c>
      <c r="J199" s="79">
        <f>+'Div002 history'!M199</f>
        <v>4755.9000000000005</v>
      </c>
      <c r="K199" s="79">
        <f>+'Div002 history'!N199</f>
        <v>1581.1200000000001</v>
      </c>
      <c r="L199" s="171">
        <f t="shared" si="198"/>
        <v>5605.6141251346307</v>
      </c>
      <c r="M199" s="171">
        <f t="shared" si="193"/>
        <v>5582.0105388717429</v>
      </c>
      <c r="N199" s="171">
        <f t="shared" si="193"/>
        <v>5634.2193213585078</v>
      </c>
      <c r="O199" s="186">
        <f t="shared" si="193"/>
        <v>5198.3261054455825</v>
      </c>
      <c r="P199" s="186">
        <f t="shared" si="193"/>
        <v>5128.3979402092664</v>
      </c>
      <c r="Q199" s="186">
        <f t="shared" si="193"/>
        <v>4776.4236809738732</v>
      </c>
      <c r="R199" s="186">
        <f t="shared" si="193"/>
        <v>5608.6347736645794</v>
      </c>
      <c r="S199" s="186">
        <f t="shared" si="193"/>
        <v>5892.2672350306739</v>
      </c>
      <c r="T199" s="186">
        <f t="shared" si="193"/>
        <v>5719.8103363097644</v>
      </c>
      <c r="U199" s="186">
        <f t="shared" si="193"/>
        <v>5136.0284966845757</v>
      </c>
      <c r="V199" s="186">
        <f t="shared" si="193"/>
        <v>5259.5170012348317</v>
      </c>
      <c r="W199" s="186">
        <f t="shared" si="193"/>
        <v>4990.1341123163302</v>
      </c>
      <c r="X199" s="186">
        <f t="shared" si="193"/>
        <v>5004.8751079904159</v>
      </c>
      <c r="Y199" s="186">
        <f t="shared" si="193"/>
        <v>5519.0765547816964</v>
      </c>
      <c r="Z199" s="186">
        <f t="shared" si="193"/>
        <v>5230.2201826721739</v>
      </c>
      <c r="AA199" s="171">
        <f t="shared" si="194"/>
        <v>5198.3261054455825</v>
      </c>
      <c r="AB199" s="171">
        <f t="shared" si="194"/>
        <v>5128.3979402092664</v>
      </c>
      <c r="AC199" s="171">
        <f t="shared" si="194"/>
        <v>4776.4236809738732</v>
      </c>
      <c r="AD199" s="171">
        <f t="shared" si="194"/>
        <v>5608.6347736645794</v>
      </c>
      <c r="AE199" s="171">
        <f t="shared" si="194"/>
        <v>5892.2672350306739</v>
      </c>
      <c r="AF199" s="171">
        <f t="shared" si="194"/>
        <v>5719.8103363097644</v>
      </c>
    </row>
    <row r="200" spans="1:38">
      <c r="A200" s="15" t="s">
        <v>79</v>
      </c>
      <c r="B200" s="169" t="str">
        <f t="shared" si="195"/>
        <v>9210-05390</v>
      </c>
      <c r="C200" s="170" t="str">
        <f t="shared" si="196"/>
        <v>9210</v>
      </c>
      <c r="D200" s="183">
        <f>SUM($F200:K200)</f>
        <v>249.23</v>
      </c>
      <c r="E200" s="206">
        <f t="shared" si="197"/>
        <v>1.6095864106913425E-4</v>
      </c>
      <c r="F200" s="81">
        <f>+'Div002 history'!I200</f>
        <v>249.23</v>
      </c>
      <c r="G200" s="81">
        <f>+'Div002 history'!J200</f>
        <v>0</v>
      </c>
      <c r="H200" s="81">
        <f>+'Div002 history'!K200</f>
        <v>0</v>
      </c>
      <c r="I200" s="81">
        <f>+'Div002 history'!L200</f>
        <v>0</v>
      </c>
      <c r="J200" s="81">
        <f>+'Div002 history'!M200</f>
        <v>0</v>
      </c>
      <c r="K200" s="81">
        <f>+'Div002 history'!N200</f>
        <v>0</v>
      </c>
      <c r="L200" s="183">
        <f t="shared" si="198"/>
        <v>62.958315742936293</v>
      </c>
      <c r="M200" s="183">
        <f t="shared" si="193"/>
        <v>62.693216861095429</v>
      </c>
      <c r="N200" s="183">
        <f t="shared" si="193"/>
        <v>63.279589190510286</v>
      </c>
      <c r="O200" s="260">
        <f t="shared" si="193"/>
        <v>58.383943128359924</v>
      </c>
      <c r="P200" s="260">
        <f t="shared" si="193"/>
        <v>57.598559152939302</v>
      </c>
      <c r="Q200" s="260">
        <f t="shared" si="193"/>
        <v>53.645431796746948</v>
      </c>
      <c r="R200" s="260">
        <f t="shared" si="193"/>
        <v>62.992241542973836</v>
      </c>
      <c r="S200" s="260">
        <f t="shared" si="193"/>
        <v>66.177801886409696</v>
      </c>
      <c r="T200" s="260">
        <f t="shared" si="193"/>
        <v>64.240887279134995</v>
      </c>
      <c r="U200" s="260">
        <f t="shared" si="193"/>
        <v>57.684260197132261</v>
      </c>
      <c r="V200" s="260">
        <f t="shared" si="193"/>
        <v>59.071196237777279</v>
      </c>
      <c r="W200" s="260">
        <f t="shared" si="193"/>
        <v>56.04567707115644</v>
      </c>
      <c r="X200" s="260">
        <f t="shared" si="193"/>
        <v>56.211237568061328</v>
      </c>
      <c r="Y200" s="260">
        <f t="shared" si="193"/>
        <v>61.986386609698691</v>
      </c>
      <c r="Z200" s="260">
        <f t="shared" si="193"/>
        <v>58.742154974472875</v>
      </c>
      <c r="AA200" s="183">
        <f t="shared" si="194"/>
        <v>58.383943128359924</v>
      </c>
      <c r="AB200" s="183">
        <f t="shared" si="194"/>
        <v>57.598559152939302</v>
      </c>
      <c r="AC200" s="183">
        <f t="shared" si="194"/>
        <v>53.645431796746948</v>
      </c>
      <c r="AD200" s="183">
        <f t="shared" si="194"/>
        <v>62.992241542973836</v>
      </c>
      <c r="AE200" s="183">
        <f t="shared" si="194"/>
        <v>66.177801886409696</v>
      </c>
      <c r="AF200" s="183">
        <f t="shared" si="194"/>
        <v>64.240887279134995</v>
      </c>
    </row>
    <row r="201" spans="1:38">
      <c r="A201" s="1" t="s">
        <v>328</v>
      </c>
      <c r="B201" s="169"/>
      <c r="C201" s="170"/>
      <c r="D201" s="233">
        <f>SUM(D188:D200)</f>
        <v>1548410.1900000002</v>
      </c>
      <c r="E201" s="234">
        <f>SUM(E188:E200)</f>
        <v>0.99999999999999978</v>
      </c>
      <c r="F201" s="71">
        <f t="shared" ref="F201:K201" si="199">SUM(F188:F200)</f>
        <v>260849.28</v>
      </c>
      <c r="G201" s="71">
        <f t="shared" si="199"/>
        <v>212852.47000000003</v>
      </c>
      <c r="H201" s="71">
        <f t="shared" si="199"/>
        <v>298738.64999999997</v>
      </c>
      <c r="I201" s="71">
        <f t="shared" si="199"/>
        <v>256322.73</v>
      </c>
      <c r="J201" s="71">
        <f t="shared" si="199"/>
        <v>259235.69999999998</v>
      </c>
      <c r="K201" s="71">
        <f t="shared" si="199"/>
        <v>260411.36</v>
      </c>
      <c r="L201" s="72">
        <f>'FY24 Budget'!AK105</f>
        <v>391145.92</v>
      </c>
      <c r="M201" s="72">
        <f>'FY24 Budget'!AL105</f>
        <v>389498.92</v>
      </c>
      <c r="N201" s="72">
        <f>'FY24 Budget'!AM105</f>
        <v>393141.92</v>
      </c>
      <c r="O201" s="72">
        <f>+'FY25 Budget'!AB272</f>
        <v>362726.36709999997</v>
      </c>
      <c r="P201" s="72">
        <f>+'FY25 Budget'!AC272</f>
        <v>357846.9523</v>
      </c>
      <c r="Q201" s="72">
        <f>+'FY25 Budget'!AD272</f>
        <v>333287.05709999998</v>
      </c>
      <c r="R201" s="72">
        <f>+'FY25 Budget'!AE272</f>
        <v>391356.69340000011</v>
      </c>
      <c r="S201" s="72">
        <f>+'FY25 Budget'!AF272</f>
        <v>411147.86660000001</v>
      </c>
      <c r="T201" s="72">
        <f>+'FY25 Budget'!AG272</f>
        <v>399114.24980000011</v>
      </c>
      <c r="U201" s="72">
        <f>+'FY25 Budget'!AH272</f>
        <v>358379.39370000007</v>
      </c>
      <c r="V201" s="72">
        <f>+'FY25 Budget'!AI272</f>
        <v>366996.11680000008</v>
      </c>
      <c r="W201" s="72">
        <f>+'FY25 Budget'!AJ272</f>
        <v>348199.24359999999</v>
      </c>
      <c r="X201" s="72">
        <f>+'FY25 Budget'!AK272</f>
        <v>349227.83389999997</v>
      </c>
      <c r="Y201" s="72">
        <f>+'FY25 Budget'!AL272</f>
        <v>385107.54190000007</v>
      </c>
      <c r="Z201" s="72">
        <f>+'FY25 Budget'!AM272</f>
        <v>364951.85710000002</v>
      </c>
      <c r="AA201" s="347">
        <f>O201</f>
        <v>362726.36709999997</v>
      </c>
      <c r="AB201" s="347">
        <f t="shared" ref="AB201:AF201" si="200">P201</f>
        <v>357846.9523</v>
      </c>
      <c r="AC201" s="347">
        <f t="shared" si="200"/>
        <v>333287.05709999998</v>
      </c>
      <c r="AD201" s="347">
        <f t="shared" si="200"/>
        <v>391356.69340000011</v>
      </c>
      <c r="AE201" s="347">
        <f t="shared" si="200"/>
        <v>411147.86660000001</v>
      </c>
      <c r="AF201" s="347">
        <f t="shared" si="200"/>
        <v>399114.24980000011</v>
      </c>
      <c r="AH201" s="178">
        <f>SUM(F201:Q201)</f>
        <v>3776057.3264999995</v>
      </c>
      <c r="AI201" s="178">
        <f>SUM(U201:AF201)</f>
        <v>4428341.1732999999</v>
      </c>
      <c r="AK201" s="178">
        <f>AH201*$AK$7</f>
        <v>181873.32530320453</v>
      </c>
      <c r="AL201" s="178">
        <f>AI201*$AL$7</f>
        <v>202032.4822964083</v>
      </c>
    </row>
    <row r="202" spans="1:38">
      <c r="A202" s="1"/>
      <c r="B202" s="224" t="str">
        <f t="shared" ref="B202:B203" si="201">RIGHT(A202,10)</f>
        <v/>
      </c>
      <c r="C202" s="225" t="str">
        <f t="shared" ref="C202:C203" si="202">LEFT(B202,4)</f>
        <v/>
      </c>
      <c r="D202" s="226">
        <f>D201-SUM(F201:K201)</f>
        <v>0</v>
      </c>
      <c r="E202" s="227"/>
      <c r="F202" s="226">
        <f>F201-'Div002 history'!I201</f>
        <v>0</v>
      </c>
      <c r="G202" s="226">
        <f>G201-'Div002 history'!J201</f>
        <v>0</v>
      </c>
      <c r="H202" s="226">
        <f>H201-'Div002 history'!K201</f>
        <v>0</v>
      </c>
      <c r="I202" s="226">
        <f>I201-'Div002 history'!L201</f>
        <v>0</v>
      </c>
      <c r="J202" s="226">
        <f>J201-'Div002 history'!M201</f>
        <v>0</v>
      </c>
      <c r="K202" s="226">
        <f>K201-'Div002 history'!N201</f>
        <v>0</v>
      </c>
      <c r="L202" s="226">
        <f>L201-SUM(L188:L200)</f>
        <v>0</v>
      </c>
      <c r="M202" s="226">
        <f t="shared" ref="M202:AF202" si="203">M201-SUM(M188:M200)</f>
        <v>0</v>
      </c>
      <c r="N202" s="226">
        <f t="shared" si="203"/>
        <v>0</v>
      </c>
      <c r="O202" s="226">
        <f t="shared" si="203"/>
        <v>0</v>
      </c>
      <c r="P202" s="226">
        <f t="shared" si="203"/>
        <v>0</v>
      </c>
      <c r="Q202" s="226">
        <f t="shared" si="203"/>
        <v>0</v>
      </c>
      <c r="R202" s="226">
        <f t="shared" si="203"/>
        <v>0</v>
      </c>
      <c r="S202" s="226">
        <f t="shared" si="203"/>
        <v>0</v>
      </c>
      <c r="T202" s="226">
        <f t="shared" si="203"/>
        <v>0</v>
      </c>
      <c r="U202" s="226">
        <f t="shared" si="203"/>
        <v>0</v>
      </c>
      <c r="V202" s="226">
        <f t="shared" si="203"/>
        <v>0</v>
      </c>
      <c r="W202" s="226">
        <f t="shared" si="203"/>
        <v>0</v>
      </c>
      <c r="X202" s="226">
        <f t="shared" si="203"/>
        <v>0</v>
      </c>
      <c r="Y202" s="226">
        <f t="shared" si="203"/>
        <v>0</v>
      </c>
      <c r="Z202" s="226">
        <f t="shared" si="203"/>
        <v>0</v>
      </c>
      <c r="AA202" s="226">
        <f t="shared" si="203"/>
        <v>0</v>
      </c>
      <c r="AB202" s="226">
        <f t="shared" si="203"/>
        <v>0</v>
      </c>
      <c r="AC202" s="226">
        <f t="shared" si="203"/>
        <v>0</v>
      </c>
      <c r="AD202" s="226">
        <f t="shared" si="203"/>
        <v>0</v>
      </c>
      <c r="AE202" s="226">
        <f t="shared" si="203"/>
        <v>0</v>
      </c>
      <c r="AF202" s="226">
        <f t="shared" si="203"/>
        <v>0</v>
      </c>
    </row>
    <row r="203" spans="1:38">
      <c r="A203" s="15" t="s">
        <v>1100</v>
      </c>
      <c r="B203" s="169" t="str">
        <f t="shared" si="201"/>
        <v>9210-04002</v>
      </c>
      <c r="C203" s="170" t="str">
        <f t="shared" si="202"/>
        <v>9210</v>
      </c>
      <c r="D203" s="171">
        <f>SUM($F203:K203)</f>
        <v>35</v>
      </c>
      <c r="E203" s="78">
        <f>D203/$D$213</f>
        <v>2.6839636621994007E-4</v>
      </c>
      <c r="F203" s="79">
        <f>+'Div002 history'!I203</f>
        <v>0</v>
      </c>
      <c r="G203" s="79">
        <f>+'Div002 history'!J203</f>
        <v>0</v>
      </c>
      <c r="H203" s="79">
        <f>+'Div002 history'!K203</f>
        <v>0</v>
      </c>
      <c r="I203" s="79">
        <f>+'Div002 history'!L203</f>
        <v>0</v>
      </c>
      <c r="J203" s="79">
        <f>+'Div002 history'!M203</f>
        <v>0</v>
      </c>
      <c r="K203" s="79">
        <f>+'Div002 history'!N203</f>
        <v>35</v>
      </c>
      <c r="L203" s="171">
        <f>$E203*L$213</f>
        <v>47.897210326511846</v>
      </c>
      <c r="M203" s="171">
        <f t="shared" ref="M203:AF212" si="204">$E203*M$213</f>
        <v>48.098507601176799</v>
      </c>
      <c r="N203" s="171">
        <f t="shared" si="204"/>
        <v>48.848943841127756</v>
      </c>
      <c r="O203" s="186">
        <f t="shared" si="204"/>
        <v>5.1961536500180401</v>
      </c>
      <c r="P203" s="186">
        <f t="shared" si="204"/>
        <v>3.4247376329664352</v>
      </c>
      <c r="Q203" s="186">
        <f t="shared" si="204"/>
        <v>6.8467913022706712</v>
      </c>
      <c r="R203" s="186">
        <f t="shared" si="204"/>
        <v>5.4489051920510194</v>
      </c>
      <c r="S203" s="186">
        <f t="shared" si="204"/>
        <v>3.9481105470953186</v>
      </c>
      <c r="T203" s="186">
        <f t="shared" si="204"/>
        <v>3.5723556343874026</v>
      </c>
      <c r="U203" s="186">
        <f t="shared" si="204"/>
        <v>4.4312240062912105</v>
      </c>
      <c r="V203" s="186">
        <f t="shared" si="204"/>
        <v>4.0957285485162851</v>
      </c>
      <c r="W203" s="186">
        <f t="shared" si="204"/>
        <v>3.4247376329664352</v>
      </c>
      <c r="X203" s="186">
        <f t="shared" si="204"/>
        <v>3.7602330907413606</v>
      </c>
      <c r="Y203" s="186">
        <f t="shared" si="204"/>
        <v>3.4247376329664352</v>
      </c>
      <c r="Z203" s="186">
        <f t="shared" si="204"/>
        <v>4.1762474583822673</v>
      </c>
      <c r="AA203" s="171">
        <f t="shared" si="204"/>
        <v>5.1961536500180401</v>
      </c>
      <c r="AB203" s="171">
        <f t="shared" si="204"/>
        <v>3.4247376329664352</v>
      </c>
      <c r="AC203" s="171">
        <f t="shared" si="204"/>
        <v>6.8467913022706712</v>
      </c>
      <c r="AD203" s="171">
        <f t="shared" si="204"/>
        <v>5.4489051920510194</v>
      </c>
      <c r="AE203" s="171">
        <f t="shared" si="204"/>
        <v>3.9481105470953186</v>
      </c>
      <c r="AF203" s="171">
        <f t="shared" si="204"/>
        <v>3.5723556343874026</v>
      </c>
      <c r="AH203" s="178"/>
      <c r="AI203" s="178"/>
      <c r="AK203" s="178"/>
      <c r="AL203" s="178"/>
    </row>
    <row r="204" spans="1:38">
      <c r="A204" s="15" t="s">
        <v>265</v>
      </c>
      <c r="B204" s="169" t="str">
        <f t="shared" ref="B204:B212" si="205">RIGHT(A204,10)</f>
        <v>8700-04002</v>
      </c>
      <c r="C204" s="170" t="str">
        <f t="shared" ref="C204:C212" si="206">LEFT(B204,4)</f>
        <v>8700</v>
      </c>
      <c r="D204" s="171">
        <f>SUM($F204:K204)</f>
        <v>1385.37</v>
      </c>
      <c r="E204" s="78">
        <f t="shared" ref="E204:E212" si="207">D204/$D$213</f>
        <v>1.0623664967717666E-2</v>
      </c>
      <c r="F204" s="79">
        <f>+'Div002 history'!I204</f>
        <v>0</v>
      </c>
      <c r="G204" s="79">
        <f>+'Div002 history'!J204</f>
        <v>516.92999999999995</v>
      </c>
      <c r="H204" s="79">
        <f>+'Div002 history'!K204</f>
        <v>0</v>
      </c>
      <c r="I204" s="79">
        <f>+'Div002 history'!L204</f>
        <v>0</v>
      </c>
      <c r="J204" s="79">
        <f>+'Div002 history'!M204</f>
        <v>840</v>
      </c>
      <c r="K204" s="79">
        <f>+'Div002 history'!N204</f>
        <v>28.44</v>
      </c>
      <c r="L204" s="171">
        <f t="shared" ref="L204:L212" si="208">$E204*L$213</f>
        <v>1895.8673791439915</v>
      </c>
      <c r="M204" s="171">
        <f t="shared" si="204"/>
        <v>1903.8351278697799</v>
      </c>
      <c r="N204" s="171">
        <f t="shared" si="204"/>
        <v>1933.5388951195184</v>
      </c>
      <c r="O204" s="186">
        <f t="shared" si="204"/>
        <v>205.67415377501402</v>
      </c>
      <c r="P204" s="186">
        <f t="shared" si="204"/>
        <v>135.55796498807743</v>
      </c>
      <c r="Q204" s="186">
        <f t="shared" si="204"/>
        <v>271.00969332647765</v>
      </c>
      <c r="R204" s="186">
        <f t="shared" si="204"/>
        <v>215.67856531176341</v>
      </c>
      <c r="S204" s="186">
        <f t="shared" si="204"/>
        <v>156.27411167512687</v>
      </c>
      <c r="T204" s="186">
        <f t="shared" si="204"/>
        <v>141.40098072032214</v>
      </c>
      <c r="U204" s="186">
        <f t="shared" si="204"/>
        <v>175.39670861701867</v>
      </c>
      <c r="V204" s="186">
        <f t="shared" si="204"/>
        <v>162.11712740737158</v>
      </c>
      <c r="W204" s="186">
        <f t="shared" si="204"/>
        <v>135.55796498807743</v>
      </c>
      <c r="X204" s="186">
        <f t="shared" si="204"/>
        <v>148.83754619772449</v>
      </c>
      <c r="Y204" s="186">
        <f t="shared" si="204"/>
        <v>135.55796498807743</v>
      </c>
      <c r="Z204" s="186">
        <f t="shared" si="204"/>
        <v>165.30422689768687</v>
      </c>
      <c r="AA204" s="171">
        <f t="shared" si="204"/>
        <v>205.67415377501402</v>
      </c>
      <c r="AB204" s="171">
        <f t="shared" si="204"/>
        <v>135.55796498807743</v>
      </c>
      <c r="AC204" s="171">
        <f t="shared" si="204"/>
        <v>271.00969332647765</v>
      </c>
      <c r="AD204" s="171">
        <f t="shared" si="204"/>
        <v>215.67856531176341</v>
      </c>
      <c r="AE204" s="171">
        <f t="shared" si="204"/>
        <v>156.27411167512687</v>
      </c>
      <c r="AF204" s="171">
        <f t="shared" si="204"/>
        <v>141.40098072032214</v>
      </c>
    </row>
    <row r="205" spans="1:38">
      <c r="A205" s="15" t="s">
        <v>717</v>
      </c>
      <c r="B205" s="169" t="str">
        <f t="shared" si="205"/>
        <v>9320-04021</v>
      </c>
      <c r="C205" s="170" t="str">
        <f t="shared" si="206"/>
        <v>9320</v>
      </c>
      <c r="D205" s="171">
        <f>SUM($F205:K205)</f>
        <v>0</v>
      </c>
      <c r="E205" s="78">
        <f t="shared" si="207"/>
        <v>0</v>
      </c>
      <c r="F205" s="79">
        <f>+'Div002 history'!I205</f>
        <v>0</v>
      </c>
      <c r="G205" s="79">
        <f>+'Div002 history'!J205</f>
        <v>0</v>
      </c>
      <c r="H205" s="79">
        <f>+'Div002 history'!K205</f>
        <v>0</v>
      </c>
      <c r="I205" s="79">
        <f>+'Div002 history'!L205</f>
        <v>0</v>
      </c>
      <c r="J205" s="79">
        <f>+'Div002 history'!M205</f>
        <v>0</v>
      </c>
      <c r="K205" s="79">
        <f>+'Div002 history'!N205</f>
        <v>0</v>
      </c>
      <c r="L205" s="171">
        <f t="shared" si="208"/>
        <v>0</v>
      </c>
      <c r="M205" s="171">
        <f t="shared" si="204"/>
        <v>0</v>
      </c>
      <c r="N205" s="171">
        <f t="shared" si="204"/>
        <v>0</v>
      </c>
      <c r="O205" s="186">
        <f t="shared" si="204"/>
        <v>0</v>
      </c>
      <c r="P205" s="186">
        <f t="shared" si="204"/>
        <v>0</v>
      </c>
      <c r="Q205" s="186">
        <f t="shared" si="204"/>
        <v>0</v>
      </c>
      <c r="R205" s="186">
        <f t="shared" si="204"/>
        <v>0</v>
      </c>
      <c r="S205" s="186">
        <f t="shared" si="204"/>
        <v>0</v>
      </c>
      <c r="T205" s="186">
        <f t="shared" si="204"/>
        <v>0</v>
      </c>
      <c r="U205" s="186">
        <f t="shared" si="204"/>
        <v>0</v>
      </c>
      <c r="V205" s="186">
        <f t="shared" si="204"/>
        <v>0</v>
      </c>
      <c r="W205" s="186">
        <f t="shared" si="204"/>
        <v>0</v>
      </c>
      <c r="X205" s="186">
        <f t="shared" si="204"/>
        <v>0</v>
      </c>
      <c r="Y205" s="186">
        <f t="shared" si="204"/>
        <v>0</v>
      </c>
      <c r="Z205" s="186">
        <f t="shared" si="204"/>
        <v>0</v>
      </c>
      <c r="AA205" s="171">
        <f t="shared" si="204"/>
        <v>0</v>
      </c>
      <c r="AB205" s="171">
        <f t="shared" si="204"/>
        <v>0</v>
      </c>
      <c r="AC205" s="171">
        <f t="shared" si="204"/>
        <v>0</v>
      </c>
      <c r="AD205" s="171">
        <f t="shared" si="204"/>
        <v>0</v>
      </c>
      <c r="AE205" s="171">
        <f t="shared" si="204"/>
        <v>0</v>
      </c>
      <c r="AF205" s="171">
        <f t="shared" si="204"/>
        <v>0</v>
      </c>
    </row>
    <row r="206" spans="1:38">
      <c r="A206" s="15" t="s">
        <v>411</v>
      </c>
      <c r="B206" s="169" t="str">
        <f t="shared" si="205"/>
        <v>9120-04021</v>
      </c>
      <c r="C206" s="170" t="str">
        <f t="shared" si="206"/>
        <v>9120</v>
      </c>
      <c r="D206" s="171">
        <f>SUM($F206:K206)</f>
        <v>0</v>
      </c>
      <c r="E206" s="78">
        <f t="shared" si="207"/>
        <v>0</v>
      </c>
      <c r="F206" s="79">
        <f>+'Div002 history'!I206</f>
        <v>0</v>
      </c>
      <c r="G206" s="79">
        <f>+'Div002 history'!J206</f>
        <v>0</v>
      </c>
      <c r="H206" s="79">
        <f>+'Div002 history'!K206</f>
        <v>0</v>
      </c>
      <c r="I206" s="79">
        <f>+'Div002 history'!L206</f>
        <v>0</v>
      </c>
      <c r="J206" s="79">
        <f>+'Div002 history'!M206</f>
        <v>0</v>
      </c>
      <c r="K206" s="79">
        <f>+'Div002 history'!N206</f>
        <v>0</v>
      </c>
      <c r="L206" s="171">
        <f t="shared" si="208"/>
        <v>0</v>
      </c>
      <c r="M206" s="171">
        <f t="shared" si="204"/>
        <v>0</v>
      </c>
      <c r="N206" s="171">
        <f t="shared" si="204"/>
        <v>0</v>
      </c>
      <c r="O206" s="186">
        <f t="shared" si="204"/>
        <v>0</v>
      </c>
      <c r="P206" s="186">
        <f t="shared" si="204"/>
        <v>0</v>
      </c>
      <c r="Q206" s="186">
        <f t="shared" si="204"/>
        <v>0</v>
      </c>
      <c r="R206" s="186">
        <f t="shared" si="204"/>
        <v>0</v>
      </c>
      <c r="S206" s="186">
        <f t="shared" si="204"/>
        <v>0</v>
      </c>
      <c r="T206" s="186">
        <f t="shared" si="204"/>
        <v>0</v>
      </c>
      <c r="U206" s="186">
        <f t="shared" si="204"/>
        <v>0</v>
      </c>
      <c r="V206" s="186">
        <f t="shared" si="204"/>
        <v>0</v>
      </c>
      <c r="W206" s="186">
        <f t="shared" si="204"/>
        <v>0</v>
      </c>
      <c r="X206" s="186">
        <f t="shared" si="204"/>
        <v>0</v>
      </c>
      <c r="Y206" s="186">
        <f t="shared" si="204"/>
        <v>0</v>
      </c>
      <c r="Z206" s="186">
        <f t="shared" si="204"/>
        <v>0</v>
      </c>
      <c r="AA206" s="171">
        <f t="shared" si="204"/>
        <v>0</v>
      </c>
      <c r="AB206" s="171">
        <f t="shared" si="204"/>
        <v>0</v>
      </c>
      <c r="AC206" s="171">
        <f t="shared" si="204"/>
        <v>0</v>
      </c>
      <c r="AD206" s="171">
        <f t="shared" si="204"/>
        <v>0</v>
      </c>
      <c r="AE206" s="171">
        <f t="shared" si="204"/>
        <v>0</v>
      </c>
      <c r="AF206" s="171">
        <f t="shared" si="204"/>
        <v>0</v>
      </c>
    </row>
    <row r="207" spans="1:38">
      <c r="A207" s="15" t="s">
        <v>412</v>
      </c>
      <c r="B207" s="169" t="str">
        <f t="shared" si="205"/>
        <v>9210-04021</v>
      </c>
      <c r="C207" s="170" t="str">
        <f t="shared" si="206"/>
        <v>9210</v>
      </c>
      <c r="D207" s="171">
        <f>SUM($F207:K207)</f>
        <v>53509.119999999995</v>
      </c>
      <c r="E207" s="78">
        <f t="shared" si="207"/>
        <v>0.41033295336076336</v>
      </c>
      <c r="F207" s="79">
        <f>+'Div002 history'!I207</f>
        <v>0</v>
      </c>
      <c r="G207" s="79">
        <f>+'Div002 history'!J207</f>
        <v>244.88</v>
      </c>
      <c r="H207" s="79">
        <f>+'Div002 history'!K207</f>
        <v>8.2899999999999991</v>
      </c>
      <c r="I207" s="79">
        <f>+'Div002 history'!L207</f>
        <v>50588.27</v>
      </c>
      <c r="J207" s="79">
        <f>+'Div002 history'!M207</f>
        <v>2667.68</v>
      </c>
      <c r="K207" s="79">
        <f>+'Div002 history'!N207</f>
        <v>0</v>
      </c>
      <c r="L207" s="171">
        <f t="shared" si="208"/>
        <v>73226.787857901742</v>
      </c>
      <c r="M207" s="171">
        <f t="shared" si="204"/>
        <v>73534.537572922316</v>
      </c>
      <c r="N207" s="171">
        <f t="shared" si="204"/>
        <v>74681.828510519015</v>
      </c>
      <c r="O207" s="186">
        <f t="shared" si="204"/>
        <v>7944.0459770643783</v>
      </c>
      <c r="P207" s="186">
        <f t="shared" si="204"/>
        <v>5235.8484848833405</v>
      </c>
      <c r="Q207" s="186">
        <f t="shared" si="204"/>
        <v>10467.593640233074</v>
      </c>
      <c r="R207" s="186">
        <f t="shared" si="204"/>
        <v>8330.4606225737425</v>
      </c>
      <c r="S207" s="186">
        <f t="shared" si="204"/>
        <v>6035.9977439368295</v>
      </c>
      <c r="T207" s="186">
        <f t="shared" si="204"/>
        <v>5461.5316092317607</v>
      </c>
      <c r="U207" s="186">
        <f t="shared" si="204"/>
        <v>6774.597059986203</v>
      </c>
      <c r="V207" s="186">
        <f t="shared" si="204"/>
        <v>6261.6808682852488</v>
      </c>
      <c r="W207" s="186">
        <f t="shared" si="204"/>
        <v>5235.8484848833405</v>
      </c>
      <c r="X207" s="186">
        <f t="shared" si="204"/>
        <v>5748.7646765842946</v>
      </c>
      <c r="Y207" s="186">
        <f t="shared" si="204"/>
        <v>5235.8484848833405</v>
      </c>
      <c r="Z207" s="186">
        <f t="shared" si="204"/>
        <v>6384.7807542934779</v>
      </c>
      <c r="AA207" s="171">
        <f t="shared" si="204"/>
        <v>7944.0459770643783</v>
      </c>
      <c r="AB207" s="171">
        <f t="shared" si="204"/>
        <v>5235.8484848833405</v>
      </c>
      <c r="AC207" s="171">
        <f t="shared" si="204"/>
        <v>10467.593640233074</v>
      </c>
      <c r="AD207" s="171">
        <f t="shared" si="204"/>
        <v>8330.4606225737425</v>
      </c>
      <c r="AE207" s="171">
        <f t="shared" si="204"/>
        <v>6035.9977439368295</v>
      </c>
      <c r="AF207" s="171">
        <f t="shared" si="204"/>
        <v>5461.5316092317607</v>
      </c>
    </row>
    <row r="208" spans="1:38">
      <c r="A208" s="15" t="s">
        <v>80</v>
      </c>
      <c r="B208" s="169" t="str">
        <f t="shared" si="205"/>
        <v>9210-04040</v>
      </c>
      <c r="C208" s="170" t="str">
        <f t="shared" si="206"/>
        <v>9210</v>
      </c>
      <c r="D208" s="171">
        <f>SUM($F208:K208)</f>
        <v>1256.25</v>
      </c>
      <c r="E208" s="78">
        <f t="shared" si="207"/>
        <v>9.6335124303942778E-3</v>
      </c>
      <c r="F208" s="79">
        <f>+'Div002 history'!I208</f>
        <v>0</v>
      </c>
      <c r="G208" s="79">
        <f>+'Div002 history'!J208</f>
        <v>53.24</v>
      </c>
      <c r="H208" s="79">
        <f>+'Div002 history'!K208</f>
        <v>884.74</v>
      </c>
      <c r="I208" s="79">
        <f>+'Div002 history'!L208</f>
        <v>0</v>
      </c>
      <c r="J208" s="79">
        <f>+'Div002 history'!M208</f>
        <v>0</v>
      </c>
      <c r="K208" s="79">
        <f>+'Div002 history'!N208</f>
        <v>318.27</v>
      </c>
      <c r="L208" s="171">
        <f t="shared" si="208"/>
        <v>1719.1677277908716</v>
      </c>
      <c r="M208" s="171">
        <f t="shared" si="204"/>
        <v>1726.3928621136674</v>
      </c>
      <c r="N208" s="171">
        <f t="shared" si="204"/>
        <v>1753.3281628690497</v>
      </c>
      <c r="O208" s="186">
        <f t="shared" si="204"/>
        <v>186.50480065243323</v>
      </c>
      <c r="P208" s="186">
        <f t="shared" si="204"/>
        <v>122.92361861183099</v>
      </c>
      <c r="Q208" s="186">
        <f t="shared" si="204"/>
        <v>245.75090209935803</v>
      </c>
      <c r="R208" s="186">
        <f t="shared" si="204"/>
        <v>195.57677564325979</v>
      </c>
      <c r="S208" s="186">
        <f t="shared" si="204"/>
        <v>141.70896785109983</v>
      </c>
      <c r="T208" s="186">
        <f t="shared" si="204"/>
        <v>128.22205044854783</v>
      </c>
      <c r="U208" s="186">
        <f t="shared" si="204"/>
        <v>159.04929022580953</v>
      </c>
      <c r="V208" s="186">
        <f t="shared" si="204"/>
        <v>147.00739968781667</v>
      </c>
      <c r="W208" s="186">
        <f t="shared" si="204"/>
        <v>122.92361861183099</v>
      </c>
      <c r="X208" s="186">
        <f t="shared" si="204"/>
        <v>134.96550914982384</v>
      </c>
      <c r="Y208" s="186">
        <f t="shared" si="204"/>
        <v>122.92361861183099</v>
      </c>
      <c r="Z208" s="186">
        <f t="shared" si="204"/>
        <v>149.89745341693495</v>
      </c>
      <c r="AA208" s="171">
        <f t="shared" si="204"/>
        <v>186.50480065243323</v>
      </c>
      <c r="AB208" s="171">
        <f t="shared" si="204"/>
        <v>122.92361861183099</v>
      </c>
      <c r="AC208" s="171">
        <f t="shared" si="204"/>
        <v>245.75090209935803</v>
      </c>
      <c r="AD208" s="171">
        <f t="shared" si="204"/>
        <v>195.57677564325979</v>
      </c>
      <c r="AE208" s="171">
        <f t="shared" si="204"/>
        <v>141.70896785109983</v>
      </c>
      <c r="AF208" s="171">
        <f t="shared" si="204"/>
        <v>128.22205044854783</v>
      </c>
    </row>
    <row r="209" spans="1:64">
      <c r="A209" s="15" t="s">
        <v>413</v>
      </c>
      <c r="B209" s="169" t="str">
        <f t="shared" si="205"/>
        <v>9210-04044</v>
      </c>
      <c r="C209" s="170" t="str">
        <f t="shared" si="206"/>
        <v>9210</v>
      </c>
      <c r="D209" s="171">
        <f>SUM($F209:K209)</f>
        <v>0</v>
      </c>
      <c r="E209" s="78">
        <f t="shared" si="207"/>
        <v>0</v>
      </c>
      <c r="F209" s="79">
        <f>+'Div002 history'!I209</f>
        <v>0</v>
      </c>
      <c r="G209" s="79">
        <f>+'Div002 history'!J209</f>
        <v>0</v>
      </c>
      <c r="H209" s="79">
        <f>+'Div002 history'!K209</f>
        <v>0</v>
      </c>
      <c r="I209" s="79">
        <f>+'Div002 history'!L209</f>
        <v>0</v>
      </c>
      <c r="J209" s="79">
        <f>+'Div002 history'!M209</f>
        <v>0</v>
      </c>
      <c r="K209" s="79">
        <f>+'Div002 history'!N209</f>
        <v>0</v>
      </c>
      <c r="L209" s="171">
        <f t="shared" si="208"/>
        <v>0</v>
      </c>
      <c r="M209" s="171">
        <f t="shared" si="204"/>
        <v>0</v>
      </c>
      <c r="N209" s="171">
        <f t="shared" si="204"/>
        <v>0</v>
      </c>
      <c r="O209" s="186">
        <f t="shared" si="204"/>
        <v>0</v>
      </c>
      <c r="P209" s="186">
        <f t="shared" si="204"/>
        <v>0</v>
      </c>
      <c r="Q209" s="186">
        <f t="shared" si="204"/>
        <v>0</v>
      </c>
      <c r="R209" s="186">
        <f t="shared" si="204"/>
        <v>0</v>
      </c>
      <c r="S209" s="186">
        <f t="shared" si="204"/>
        <v>0</v>
      </c>
      <c r="T209" s="186">
        <f t="shared" si="204"/>
        <v>0</v>
      </c>
      <c r="U209" s="186">
        <f t="shared" si="204"/>
        <v>0</v>
      </c>
      <c r="V209" s="186">
        <f t="shared" si="204"/>
        <v>0</v>
      </c>
      <c r="W209" s="186">
        <f t="shared" si="204"/>
        <v>0</v>
      </c>
      <c r="X209" s="186">
        <f t="shared" si="204"/>
        <v>0</v>
      </c>
      <c r="Y209" s="186">
        <f t="shared" si="204"/>
        <v>0</v>
      </c>
      <c r="Z209" s="186">
        <f t="shared" si="204"/>
        <v>0</v>
      </c>
      <c r="AA209" s="171">
        <f t="shared" si="204"/>
        <v>0</v>
      </c>
      <c r="AB209" s="171">
        <f t="shared" si="204"/>
        <v>0</v>
      </c>
      <c r="AC209" s="171">
        <f t="shared" si="204"/>
        <v>0</v>
      </c>
      <c r="AD209" s="171">
        <f t="shared" si="204"/>
        <v>0</v>
      </c>
      <c r="AE209" s="171">
        <f t="shared" si="204"/>
        <v>0</v>
      </c>
      <c r="AF209" s="171">
        <f t="shared" si="204"/>
        <v>0</v>
      </c>
    </row>
    <row r="210" spans="1:64">
      <c r="A210" s="15" t="s">
        <v>81</v>
      </c>
      <c r="B210" s="169" t="str">
        <f t="shared" si="205"/>
        <v>9120-04044</v>
      </c>
      <c r="C210" s="170" t="str">
        <f t="shared" si="206"/>
        <v>9120</v>
      </c>
      <c r="D210" s="171">
        <f>SUM($F210:K210)</f>
        <v>65143.530000000006</v>
      </c>
      <c r="E210" s="78">
        <f t="shared" si="207"/>
        <v>0.4995510495639901</v>
      </c>
      <c r="F210" s="79">
        <f>+'Div002 history'!I210</f>
        <v>10943.41</v>
      </c>
      <c r="G210" s="79">
        <f>+'Div002 history'!J210</f>
        <v>10943.41</v>
      </c>
      <c r="H210" s="79">
        <f>+'Div002 history'!K210</f>
        <v>13518.76</v>
      </c>
      <c r="I210" s="79">
        <f>+'Div002 history'!L210</f>
        <v>5783.41</v>
      </c>
      <c r="J210" s="79">
        <f>+'Div002 history'!M210</f>
        <v>10943.41</v>
      </c>
      <c r="K210" s="79">
        <f>+'Div002 history'!N210</f>
        <v>13011.13</v>
      </c>
      <c r="L210" s="171">
        <f t="shared" si="208"/>
        <v>89148.381652040975</v>
      </c>
      <c r="M210" s="171">
        <f t="shared" si="204"/>
        <v>89523.044939213971</v>
      </c>
      <c r="N210" s="171">
        <f t="shared" si="204"/>
        <v>90919.78967379489</v>
      </c>
      <c r="O210" s="186">
        <f t="shared" si="204"/>
        <v>9671.3083195588479</v>
      </c>
      <c r="P210" s="186">
        <f t="shared" si="204"/>
        <v>6374.2713924365135</v>
      </c>
      <c r="Q210" s="186">
        <f t="shared" si="204"/>
        <v>12743.547274377388</v>
      </c>
      <c r="R210" s="186">
        <f t="shared" si="204"/>
        <v>10141.740538443753</v>
      </c>
      <c r="S210" s="186">
        <f t="shared" si="204"/>
        <v>7348.3959390862947</v>
      </c>
      <c r="T210" s="186">
        <f t="shared" si="204"/>
        <v>6649.0244696967084</v>
      </c>
      <c r="U210" s="186">
        <f t="shared" si="204"/>
        <v>8247.5878283014772</v>
      </c>
      <c r="V210" s="186">
        <f t="shared" si="204"/>
        <v>7623.1490163464887</v>
      </c>
      <c r="W210" s="186">
        <f t="shared" si="204"/>
        <v>6374.2713924365135</v>
      </c>
      <c r="X210" s="186">
        <f t="shared" si="204"/>
        <v>6998.7102043915011</v>
      </c>
      <c r="Y210" s="186">
        <f t="shared" si="204"/>
        <v>6374.2713924365135</v>
      </c>
      <c r="Z210" s="186">
        <f t="shared" si="204"/>
        <v>7773.0143312156861</v>
      </c>
      <c r="AA210" s="171">
        <f t="shared" si="204"/>
        <v>9671.3083195588479</v>
      </c>
      <c r="AB210" s="171">
        <f t="shared" si="204"/>
        <v>6374.2713924365135</v>
      </c>
      <c r="AC210" s="171">
        <f t="shared" si="204"/>
        <v>12743.547274377388</v>
      </c>
      <c r="AD210" s="171">
        <f t="shared" si="204"/>
        <v>10141.740538443753</v>
      </c>
      <c r="AE210" s="171">
        <f t="shared" si="204"/>
        <v>7348.3959390862947</v>
      </c>
      <c r="AF210" s="171">
        <f t="shared" si="204"/>
        <v>6649.0244696967084</v>
      </c>
      <c r="AH210" s="178"/>
      <c r="AI210" s="178"/>
      <c r="AK210" s="178"/>
      <c r="AL210" s="178"/>
    </row>
    <row r="211" spans="1:64">
      <c r="A211" s="15" t="s">
        <v>82</v>
      </c>
      <c r="B211" s="169" t="str">
        <f t="shared" si="205"/>
        <v>9120-04046</v>
      </c>
      <c r="C211" s="170" t="str">
        <f t="shared" si="206"/>
        <v>9120</v>
      </c>
      <c r="D211" s="171">
        <f>SUM($F211:K211)</f>
        <v>465.24</v>
      </c>
      <c r="E211" s="78">
        <f t="shared" si="207"/>
        <v>3.567677869147569E-3</v>
      </c>
      <c r="F211" s="79">
        <f>+'Div002 history'!I211</f>
        <v>0</v>
      </c>
      <c r="G211" s="79">
        <f>+'Div002 history'!J211</f>
        <v>0</v>
      </c>
      <c r="H211" s="79">
        <f>+'Div002 history'!K211</f>
        <v>0</v>
      </c>
      <c r="I211" s="79">
        <f>+'Div002 history'!L211</f>
        <v>465.24</v>
      </c>
      <c r="J211" s="79">
        <f>+'Div002 history'!M211</f>
        <v>0</v>
      </c>
      <c r="K211" s="79">
        <f>+'Div002 history'!N211</f>
        <v>0</v>
      </c>
      <c r="L211" s="171">
        <f t="shared" si="208"/>
        <v>636.67708949446774</v>
      </c>
      <c r="M211" s="171">
        <f t="shared" si="204"/>
        <v>639.3528478963284</v>
      </c>
      <c r="N211" s="171">
        <f t="shared" si="204"/>
        <v>649.32807521846496</v>
      </c>
      <c r="O211" s="186">
        <f t="shared" si="204"/>
        <v>69.070243546696943</v>
      </c>
      <c r="P211" s="186">
        <f t="shared" si="204"/>
        <v>45.52356961032298</v>
      </c>
      <c r="Q211" s="186">
        <f t="shared" si="204"/>
        <v>91.011462441954492</v>
      </c>
      <c r="R211" s="186">
        <f t="shared" si="204"/>
        <v>72.429961472851886</v>
      </c>
      <c r="S211" s="186">
        <f t="shared" si="204"/>
        <v>52.48054145516074</v>
      </c>
      <c r="T211" s="186">
        <f t="shared" si="204"/>
        <v>47.485792438354146</v>
      </c>
      <c r="U211" s="186">
        <f t="shared" si="204"/>
        <v>58.902361619626362</v>
      </c>
      <c r="V211" s="186">
        <f t="shared" si="204"/>
        <v>54.442764283191906</v>
      </c>
      <c r="W211" s="186">
        <f t="shared" si="204"/>
        <v>45.52356961032298</v>
      </c>
      <c r="X211" s="186">
        <f t="shared" si="204"/>
        <v>49.983166946757443</v>
      </c>
      <c r="Y211" s="186">
        <f t="shared" si="204"/>
        <v>45.52356961032298</v>
      </c>
      <c r="Z211" s="186">
        <f t="shared" si="204"/>
        <v>55.513067643936175</v>
      </c>
      <c r="AA211" s="171">
        <f t="shared" si="204"/>
        <v>69.070243546696943</v>
      </c>
      <c r="AB211" s="171">
        <f t="shared" si="204"/>
        <v>45.52356961032298</v>
      </c>
      <c r="AC211" s="171">
        <f t="shared" si="204"/>
        <v>91.011462441954492</v>
      </c>
      <c r="AD211" s="171">
        <f t="shared" si="204"/>
        <v>72.429961472851886</v>
      </c>
      <c r="AE211" s="171">
        <f t="shared" si="204"/>
        <v>52.48054145516074</v>
      </c>
      <c r="AF211" s="171">
        <f t="shared" si="204"/>
        <v>47.485792438354146</v>
      </c>
    </row>
    <row r="212" spans="1:64">
      <c r="A212" s="15" t="s">
        <v>83</v>
      </c>
      <c r="B212" s="169" t="str">
        <f t="shared" si="205"/>
        <v>9210-04046</v>
      </c>
      <c r="C212" s="170" t="str">
        <f t="shared" si="206"/>
        <v>9210</v>
      </c>
      <c r="D212" s="183">
        <f>SUM($F212:K212)</f>
        <v>8609.64</v>
      </c>
      <c r="E212" s="206">
        <f t="shared" si="207"/>
        <v>6.6022745441766992E-2</v>
      </c>
      <c r="F212" s="81">
        <f>+'Div002 history'!I212</f>
        <v>1326.96</v>
      </c>
      <c r="G212" s="81">
        <f>+'Div002 history'!J212</f>
        <v>7608.23</v>
      </c>
      <c r="H212" s="81">
        <f>+'Div002 history'!K212</f>
        <v>-2496.0700000000002</v>
      </c>
      <c r="I212" s="81">
        <f>+'Div002 history'!L212</f>
        <v>937.33</v>
      </c>
      <c r="J212" s="81">
        <f>+'Div002 history'!M212</f>
        <v>834.19</v>
      </c>
      <c r="K212" s="81">
        <f>+'Div002 history'!N212</f>
        <v>399</v>
      </c>
      <c r="L212" s="183">
        <f t="shared" si="208"/>
        <v>11782.221083301412</v>
      </c>
      <c r="M212" s="183">
        <f t="shared" si="204"/>
        <v>11831.738142382737</v>
      </c>
      <c r="N212" s="183">
        <f t="shared" si="204"/>
        <v>12016.337738637918</v>
      </c>
      <c r="O212" s="260">
        <f t="shared" si="204"/>
        <v>1278.2003517526089</v>
      </c>
      <c r="P212" s="260">
        <f t="shared" si="204"/>
        <v>842.45023183694684</v>
      </c>
      <c r="Q212" s="260">
        <f t="shared" si="204"/>
        <v>1684.2402362194759</v>
      </c>
      <c r="R212" s="260">
        <f t="shared" si="204"/>
        <v>1340.3746313625752</v>
      </c>
      <c r="S212" s="260">
        <f t="shared" si="204"/>
        <v>971.19458544839244</v>
      </c>
      <c r="T212" s="260">
        <f t="shared" si="204"/>
        <v>878.7627418299187</v>
      </c>
      <c r="U212" s="260">
        <f t="shared" si="204"/>
        <v>1090.0355272435731</v>
      </c>
      <c r="V212" s="260">
        <f t="shared" si="204"/>
        <v>1007.5070954413643</v>
      </c>
      <c r="W212" s="260">
        <f t="shared" si="204"/>
        <v>842.45023183694684</v>
      </c>
      <c r="X212" s="260">
        <f t="shared" si="204"/>
        <v>924.97866363915557</v>
      </c>
      <c r="Y212" s="260">
        <f t="shared" si="204"/>
        <v>842.45023183694684</v>
      </c>
      <c r="Z212" s="260">
        <f t="shared" si="204"/>
        <v>1027.3139190738943</v>
      </c>
      <c r="AA212" s="183">
        <f t="shared" si="204"/>
        <v>1278.2003517526089</v>
      </c>
      <c r="AB212" s="183">
        <f t="shared" si="204"/>
        <v>842.45023183694684</v>
      </c>
      <c r="AC212" s="183">
        <f t="shared" si="204"/>
        <v>1684.2402362194759</v>
      </c>
      <c r="AD212" s="183">
        <f t="shared" si="204"/>
        <v>1340.3746313625752</v>
      </c>
      <c r="AE212" s="183">
        <f t="shared" si="204"/>
        <v>971.19458544839244</v>
      </c>
      <c r="AF212" s="183">
        <f t="shared" si="204"/>
        <v>878.7627418299187</v>
      </c>
    </row>
    <row r="213" spans="1:64">
      <c r="A213" s="1" t="s">
        <v>329</v>
      </c>
      <c r="B213" s="169"/>
      <c r="C213" s="170"/>
      <c r="D213" s="233">
        <f>SUM(D203:D212)</f>
        <v>130404.15000000001</v>
      </c>
      <c r="E213" s="234">
        <f>SUM(E203:E212)</f>
        <v>1</v>
      </c>
      <c r="F213" s="71">
        <f t="shared" ref="F213:K213" si="209">SUM(F203:F212)</f>
        <v>12270.369999999999</v>
      </c>
      <c r="G213" s="71">
        <f t="shared" si="209"/>
        <v>19366.689999999999</v>
      </c>
      <c r="H213" s="71">
        <f t="shared" si="209"/>
        <v>11915.720000000001</v>
      </c>
      <c r="I213" s="71">
        <f t="shared" si="209"/>
        <v>57774.249999999993</v>
      </c>
      <c r="J213" s="71">
        <f t="shared" si="209"/>
        <v>15285.28</v>
      </c>
      <c r="K213" s="71">
        <f t="shared" si="209"/>
        <v>13791.839999999998</v>
      </c>
      <c r="L213" s="72">
        <f>'FY24 Budget'!AK114</f>
        <v>178457</v>
      </c>
      <c r="M213" s="72">
        <f>'FY24 Budget'!AL114</f>
        <v>179207</v>
      </c>
      <c r="N213" s="72">
        <f>'FY24 Budget'!AM114</f>
        <v>182003</v>
      </c>
      <c r="O213" s="72">
        <f>+'FY25 Budget'!AB329</f>
        <v>19360</v>
      </c>
      <c r="P213" s="72">
        <f>+'FY25 Budget'!AC329</f>
        <v>12760</v>
      </c>
      <c r="Q213" s="72">
        <f>+'FY25 Budget'!AD329</f>
        <v>25510</v>
      </c>
      <c r="R213" s="72">
        <f>+'FY25 Budget'!AE329</f>
        <v>20301.71</v>
      </c>
      <c r="S213" s="72">
        <f>+'FY25 Budget'!AF329</f>
        <v>14710</v>
      </c>
      <c r="T213" s="72">
        <f>+'FY25 Budget'!AG329</f>
        <v>13310</v>
      </c>
      <c r="U213" s="72">
        <f>+'FY25 Budget'!AH329</f>
        <v>16510</v>
      </c>
      <c r="V213" s="72">
        <f>+'FY25 Budget'!AI329</f>
        <v>15260</v>
      </c>
      <c r="W213" s="72">
        <f>+'FY25 Budget'!AJ329</f>
        <v>12760</v>
      </c>
      <c r="X213" s="72">
        <f>+'FY25 Budget'!AK329</f>
        <v>14010</v>
      </c>
      <c r="Y213" s="72">
        <f>+'FY25 Budget'!AL329</f>
        <v>12760</v>
      </c>
      <c r="Z213" s="72">
        <f>+'FY25 Budget'!AM329</f>
        <v>15560</v>
      </c>
      <c r="AA213" s="347">
        <f>O213</f>
        <v>19360</v>
      </c>
      <c r="AB213" s="347">
        <f t="shared" ref="AB213:AF213" si="210">P213</f>
        <v>12760</v>
      </c>
      <c r="AC213" s="347">
        <f t="shared" si="210"/>
        <v>25510</v>
      </c>
      <c r="AD213" s="347">
        <f t="shared" si="210"/>
        <v>20301.71</v>
      </c>
      <c r="AE213" s="347">
        <f t="shared" si="210"/>
        <v>14710</v>
      </c>
      <c r="AF213" s="347">
        <f t="shared" si="210"/>
        <v>13310</v>
      </c>
      <c r="AH213" s="178">
        <f>SUM(F213:Q213)</f>
        <v>727701.15</v>
      </c>
      <c r="AI213" s="178">
        <f>SUM(U213:AF213)</f>
        <v>192811.71</v>
      </c>
      <c r="AK213" s="178">
        <f>AH213*$AK$7</f>
        <v>35049.634190839941</v>
      </c>
      <c r="AL213" s="178">
        <f>AI213*$AL$7</f>
        <v>8796.5734487630998</v>
      </c>
    </row>
    <row r="214" spans="1:64">
      <c r="A214" s="1"/>
      <c r="B214" s="224" t="str">
        <f t="shared" ref="B214:B215" si="211">RIGHT(A214,10)</f>
        <v/>
      </c>
      <c r="C214" s="225" t="str">
        <f t="shared" ref="C214:C215" si="212">LEFT(B214,4)</f>
        <v/>
      </c>
      <c r="D214" s="226">
        <f>D213-SUM(F213:K213)</f>
        <v>0</v>
      </c>
      <c r="E214" s="227"/>
      <c r="F214" s="226">
        <f>F213-'Div002 history'!I213</f>
        <v>0</v>
      </c>
      <c r="G214" s="226">
        <f>G213-'Div002 history'!J213</f>
        <v>0</v>
      </c>
      <c r="H214" s="226">
        <f>H213-'Div002 history'!K213</f>
        <v>0</v>
      </c>
      <c r="I214" s="226">
        <f>I213-'Div002 history'!L213</f>
        <v>0</v>
      </c>
      <c r="J214" s="226">
        <f>J213-'Div002 history'!M213</f>
        <v>0</v>
      </c>
      <c r="K214" s="226">
        <f>K213-'Div002 history'!N213</f>
        <v>0</v>
      </c>
      <c r="L214" s="226">
        <f>L213-SUM(L203:L212)</f>
        <v>0</v>
      </c>
      <c r="M214" s="226">
        <f t="shared" ref="M214:AF214" si="213">M213-SUM(M203:M212)</f>
        <v>0</v>
      </c>
      <c r="N214" s="226">
        <f t="shared" si="213"/>
        <v>0</v>
      </c>
      <c r="O214" s="226">
        <f t="shared" si="213"/>
        <v>0</v>
      </c>
      <c r="P214" s="226">
        <f t="shared" si="213"/>
        <v>0</v>
      </c>
      <c r="Q214" s="226">
        <f t="shared" si="213"/>
        <v>0</v>
      </c>
      <c r="R214" s="226">
        <f t="shared" si="213"/>
        <v>0</v>
      </c>
      <c r="S214" s="226">
        <f t="shared" si="213"/>
        <v>0</v>
      </c>
      <c r="T214" s="226">
        <f t="shared" si="213"/>
        <v>0</v>
      </c>
      <c r="U214" s="226">
        <f t="shared" si="213"/>
        <v>0</v>
      </c>
      <c r="V214" s="226">
        <f t="shared" si="213"/>
        <v>0</v>
      </c>
      <c r="W214" s="226">
        <f t="shared" si="213"/>
        <v>0</v>
      </c>
      <c r="X214" s="226">
        <f t="shared" si="213"/>
        <v>0</v>
      </c>
      <c r="Y214" s="226">
        <f t="shared" si="213"/>
        <v>0</v>
      </c>
      <c r="Z214" s="226">
        <f t="shared" si="213"/>
        <v>0</v>
      </c>
      <c r="AA214" s="226">
        <f t="shared" si="213"/>
        <v>0</v>
      </c>
      <c r="AB214" s="226">
        <f t="shared" si="213"/>
        <v>0</v>
      </c>
      <c r="AC214" s="226">
        <f t="shared" si="213"/>
        <v>0</v>
      </c>
      <c r="AD214" s="226">
        <f t="shared" si="213"/>
        <v>0</v>
      </c>
      <c r="AE214" s="226">
        <f t="shared" si="213"/>
        <v>0</v>
      </c>
      <c r="AF214" s="226">
        <f t="shared" si="213"/>
        <v>0</v>
      </c>
    </row>
    <row r="215" spans="1:64">
      <c r="A215" s="15" t="s">
        <v>414</v>
      </c>
      <c r="B215" s="169" t="str">
        <f t="shared" si="211"/>
        <v>9302-04111</v>
      </c>
      <c r="C215" s="170" t="str">
        <f t="shared" si="212"/>
        <v>9302</v>
      </c>
      <c r="D215" s="171">
        <f>SUM($F215:K215)</f>
        <v>1083393</v>
      </c>
      <c r="E215" s="78">
        <f>D215/$D$233</f>
        <v>0.25679512643408942</v>
      </c>
      <c r="F215" s="79">
        <f>+'Div002 history'!I215</f>
        <v>364131</v>
      </c>
      <c r="G215" s="79">
        <f>+'Div002 history'!J215</f>
        <v>0</v>
      </c>
      <c r="H215" s="79">
        <f>+'Div002 history'!K215</f>
        <v>0</v>
      </c>
      <c r="I215" s="79">
        <f>+'Div002 history'!L215</f>
        <v>364131</v>
      </c>
      <c r="J215" s="79">
        <f>+'Div002 history'!M215</f>
        <v>0</v>
      </c>
      <c r="K215" s="79">
        <f>+'Div002 history'!N215</f>
        <v>355131</v>
      </c>
      <c r="L215" s="171">
        <f>$E215*L$233</f>
        <v>36188.424344862913</v>
      </c>
      <c r="M215" s="171">
        <f t="shared" ref="M215:AF227" si="214">$E215*M$233</f>
        <v>41825.077370091167</v>
      </c>
      <c r="N215" s="171">
        <f t="shared" si="214"/>
        <v>253091.45506792224</v>
      </c>
      <c r="O215" s="186">
        <f t="shared" si="214"/>
        <v>240062.44073803589</v>
      </c>
      <c r="P215" s="186">
        <f t="shared" si="214"/>
        <v>64465.933282405531</v>
      </c>
      <c r="Q215" s="186">
        <f t="shared" si="214"/>
        <v>48120.923484875741</v>
      </c>
      <c r="R215" s="186">
        <f t="shared" si="214"/>
        <v>239035.26023229951</v>
      </c>
      <c r="S215" s="186">
        <f t="shared" si="214"/>
        <v>66520.294293878251</v>
      </c>
      <c r="T215" s="186">
        <f t="shared" si="214"/>
        <v>444330.12406003231</v>
      </c>
      <c r="U215" s="186">
        <f t="shared" si="214"/>
        <v>214382.92809462696</v>
      </c>
      <c r="V215" s="186">
        <f t="shared" si="214"/>
        <v>41867.962156205664</v>
      </c>
      <c r="W215" s="186">
        <f t="shared" si="214"/>
        <v>34485.102271225594</v>
      </c>
      <c r="X215" s="186">
        <f t="shared" si="214"/>
        <v>241346.41637020631</v>
      </c>
      <c r="Y215" s="186">
        <f t="shared" si="214"/>
        <v>41867.962156205664</v>
      </c>
      <c r="Z215" s="186">
        <f t="shared" si="214"/>
        <v>48019.232614807843</v>
      </c>
      <c r="AA215" s="171">
        <f t="shared" si="214"/>
        <v>240062.44073803589</v>
      </c>
      <c r="AB215" s="171">
        <f t="shared" si="214"/>
        <v>64465.933282405531</v>
      </c>
      <c r="AC215" s="171">
        <f t="shared" si="214"/>
        <v>48120.923484875741</v>
      </c>
      <c r="AD215" s="171">
        <f t="shared" si="214"/>
        <v>239035.26023229951</v>
      </c>
      <c r="AE215" s="171">
        <f t="shared" si="214"/>
        <v>66520.294293878251</v>
      </c>
      <c r="AF215" s="171">
        <f t="shared" si="214"/>
        <v>444330.12406003231</v>
      </c>
    </row>
    <row r="216" spans="1:64">
      <c r="A216" s="15" t="s">
        <v>415</v>
      </c>
      <c r="B216" s="169" t="str">
        <f t="shared" ref="B216:B232" si="215">RIGHT(A216,10)</f>
        <v>9302-04112</v>
      </c>
      <c r="C216" s="170" t="str">
        <f t="shared" ref="C216:C232" si="216">LEFT(B216,4)</f>
        <v>9302</v>
      </c>
      <c r="D216" s="171">
        <f>SUM($F216:K216)</f>
        <v>0</v>
      </c>
      <c r="E216" s="78">
        <f t="shared" ref="E216:E232" si="217">D216/$D$233</f>
        <v>0</v>
      </c>
      <c r="F216" s="79">
        <f>+'Div002 history'!I216</f>
        <v>0</v>
      </c>
      <c r="G216" s="79">
        <f>+'Div002 history'!J216</f>
        <v>0</v>
      </c>
      <c r="H216" s="79">
        <f>+'Div002 history'!K216</f>
        <v>0</v>
      </c>
      <c r="I216" s="79">
        <f>+'Div002 history'!L216</f>
        <v>0</v>
      </c>
      <c r="J216" s="79">
        <f>+'Div002 history'!M216</f>
        <v>0</v>
      </c>
      <c r="K216" s="79">
        <f>+'Div002 history'!N216</f>
        <v>0</v>
      </c>
      <c r="L216" s="171">
        <f t="shared" ref="L216:AA232" si="218">$E216*L$233</f>
        <v>0</v>
      </c>
      <c r="M216" s="171">
        <f t="shared" si="214"/>
        <v>0</v>
      </c>
      <c r="N216" s="171">
        <f t="shared" si="214"/>
        <v>0</v>
      </c>
      <c r="O216" s="186">
        <f t="shared" si="214"/>
        <v>0</v>
      </c>
      <c r="P216" s="186">
        <f t="shared" si="214"/>
        <v>0</v>
      </c>
      <c r="Q216" s="186">
        <f t="shared" si="214"/>
        <v>0</v>
      </c>
      <c r="R216" s="186">
        <f t="shared" si="214"/>
        <v>0</v>
      </c>
      <c r="S216" s="186">
        <f t="shared" si="214"/>
        <v>0</v>
      </c>
      <c r="T216" s="186">
        <f t="shared" si="214"/>
        <v>0</v>
      </c>
      <c r="U216" s="186">
        <f t="shared" si="214"/>
        <v>0</v>
      </c>
      <c r="V216" s="186">
        <f t="shared" si="214"/>
        <v>0</v>
      </c>
      <c r="W216" s="186">
        <f t="shared" si="214"/>
        <v>0</v>
      </c>
      <c r="X216" s="186">
        <f t="shared" si="214"/>
        <v>0</v>
      </c>
      <c r="Y216" s="186">
        <f t="shared" si="214"/>
        <v>0</v>
      </c>
      <c r="Z216" s="186">
        <f t="shared" si="214"/>
        <v>0</v>
      </c>
      <c r="AA216" s="171">
        <f t="shared" si="214"/>
        <v>0</v>
      </c>
      <c r="AB216" s="171">
        <f t="shared" si="214"/>
        <v>0</v>
      </c>
      <c r="AC216" s="171">
        <f t="shared" si="214"/>
        <v>0</v>
      </c>
      <c r="AD216" s="171">
        <f t="shared" si="214"/>
        <v>0</v>
      </c>
      <c r="AE216" s="171">
        <f t="shared" si="214"/>
        <v>0</v>
      </c>
      <c r="AF216" s="171">
        <f t="shared" si="214"/>
        <v>0</v>
      </c>
    </row>
    <row r="217" spans="1:64">
      <c r="A217" s="15" t="s">
        <v>416</v>
      </c>
      <c r="B217" s="169" t="str">
        <f t="shared" si="215"/>
        <v>9302-04113</v>
      </c>
      <c r="C217" s="170" t="str">
        <f t="shared" si="216"/>
        <v>9302</v>
      </c>
      <c r="D217" s="171">
        <f>SUM($F217:K217)</f>
        <v>1848938.08</v>
      </c>
      <c r="E217" s="78">
        <f t="shared" si="217"/>
        <v>0.43825120526198941</v>
      </c>
      <c r="F217" s="79">
        <f>+'Div002 history'!I217</f>
        <v>0</v>
      </c>
      <c r="G217" s="79">
        <f>+'Div002 history'!J217</f>
        <v>0</v>
      </c>
      <c r="H217" s="79">
        <f>+'Div002 history'!K217</f>
        <v>1675250.02</v>
      </c>
      <c r="I217" s="79">
        <f>+'Div002 history'!L217</f>
        <v>0</v>
      </c>
      <c r="J217" s="79">
        <f>+'Div002 history'!M217</f>
        <v>-4591.32</v>
      </c>
      <c r="K217" s="79">
        <f>+'Div002 history'!N217</f>
        <v>178279.38</v>
      </c>
      <c r="L217" s="171">
        <f t="shared" si="218"/>
        <v>61759.819222033075</v>
      </c>
      <c r="M217" s="171">
        <f t="shared" si="214"/>
        <v>71379.433177533734</v>
      </c>
      <c r="N217" s="171">
        <f t="shared" si="214"/>
        <v>431930.45275139343</v>
      </c>
      <c r="O217" s="186">
        <f t="shared" si="214"/>
        <v>409694.90135001595</v>
      </c>
      <c r="P217" s="186">
        <f t="shared" si="214"/>
        <v>110018.72719186757</v>
      </c>
      <c r="Q217" s="186">
        <f t="shared" si="214"/>
        <v>82124.037976941938</v>
      </c>
      <c r="R217" s="186">
        <f t="shared" si="214"/>
        <v>407941.89652896795</v>
      </c>
      <c r="S217" s="186">
        <f t="shared" si="214"/>
        <v>113524.73683396348</v>
      </c>
      <c r="T217" s="186">
        <f t="shared" si="214"/>
        <v>758301.82257566543</v>
      </c>
      <c r="U217" s="186">
        <f t="shared" si="214"/>
        <v>365869.78082381701</v>
      </c>
      <c r="V217" s="186">
        <f t="shared" si="214"/>
        <v>71452.62112881249</v>
      </c>
      <c r="W217" s="186">
        <f t="shared" si="214"/>
        <v>58852.898977530298</v>
      </c>
      <c r="X217" s="186">
        <f t="shared" si="214"/>
        <v>411886.15737632586</v>
      </c>
      <c r="Y217" s="186">
        <f t="shared" si="214"/>
        <v>71452.62112881249</v>
      </c>
      <c r="Z217" s="186">
        <f t="shared" si="214"/>
        <v>81950.49049965819</v>
      </c>
      <c r="AA217" s="171">
        <f t="shared" si="214"/>
        <v>409694.90135001595</v>
      </c>
      <c r="AB217" s="171">
        <f t="shared" si="214"/>
        <v>110018.72719186757</v>
      </c>
      <c r="AC217" s="171">
        <f t="shared" si="214"/>
        <v>82124.037976941938</v>
      </c>
      <c r="AD217" s="171">
        <f t="shared" si="214"/>
        <v>407941.89652896795</v>
      </c>
      <c r="AE217" s="171">
        <f t="shared" si="214"/>
        <v>113524.73683396348</v>
      </c>
      <c r="AF217" s="171">
        <f t="shared" si="214"/>
        <v>758301.82257566543</v>
      </c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G217" s="232"/>
      <c r="BH217" s="232"/>
      <c r="BI217" s="232"/>
      <c r="BJ217" s="232"/>
      <c r="BK217" s="232"/>
      <c r="BL217" s="232"/>
    </row>
    <row r="218" spans="1:64" s="231" customFormat="1">
      <c r="A218" s="15" t="s">
        <v>417</v>
      </c>
      <c r="B218" s="169" t="str">
        <f t="shared" si="215"/>
        <v>9302-04120</v>
      </c>
      <c r="C218" s="170" t="str">
        <f t="shared" si="216"/>
        <v>9302</v>
      </c>
      <c r="D218" s="171">
        <f>SUM($F218:K218)</f>
        <v>40907.08</v>
      </c>
      <c r="E218" s="78">
        <f t="shared" si="217"/>
        <v>9.6961479173756984E-3</v>
      </c>
      <c r="F218" s="79">
        <f>+'Div002 history'!I218</f>
        <v>5159.1099999999997</v>
      </c>
      <c r="G218" s="79">
        <f>+'Div002 history'!J218</f>
        <v>6029.3</v>
      </c>
      <c r="H218" s="79">
        <f>+'Div002 history'!K218</f>
        <v>7257.56</v>
      </c>
      <c r="I218" s="79">
        <f>+'Div002 history'!L218</f>
        <v>4780.6099999999997</v>
      </c>
      <c r="J218" s="79">
        <f>+'Div002 history'!M218</f>
        <v>8960.5</v>
      </c>
      <c r="K218" s="79">
        <f>+'Div002 history'!N218</f>
        <v>8720</v>
      </c>
      <c r="L218" s="171">
        <f t="shared" si="218"/>
        <v>1366.4134526891485</v>
      </c>
      <c r="M218" s="171">
        <f t="shared" si="214"/>
        <v>1579.2438994755448</v>
      </c>
      <c r="N218" s="171">
        <f t="shared" si="214"/>
        <v>9556.3035756922018</v>
      </c>
      <c r="O218" s="186">
        <f t="shared" si="214"/>
        <v>9064.3501188083119</v>
      </c>
      <c r="P218" s="186">
        <f t="shared" si="214"/>
        <v>2434.1241729068083</v>
      </c>
      <c r="Q218" s="186">
        <f t="shared" si="214"/>
        <v>1816.964357965845</v>
      </c>
      <c r="R218" s="186">
        <f t="shared" si="214"/>
        <v>9025.5655271388077</v>
      </c>
      <c r="S218" s="186">
        <f t="shared" si="214"/>
        <v>2511.6933562458139</v>
      </c>
      <c r="T218" s="186">
        <f t="shared" si="214"/>
        <v>16777.150979684811</v>
      </c>
      <c r="U218" s="186">
        <f t="shared" si="214"/>
        <v>8094.7353270707417</v>
      </c>
      <c r="V218" s="186">
        <f t="shared" si="214"/>
        <v>1580.8631561777468</v>
      </c>
      <c r="W218" s="186">
        <f t="shared" si="214"/>
        <v>1302.0989035531954</v>
      </c>
      <c r="X218" s="186">
        <f t="shared" si="214"/>
        <v>9112.8308583951894</v>
      </c>
      <c r="Y218" s="186">
        <f t="shared" si="214"/>
        <v>1580.8631561777468</v>
      </c>
      <c r="Z218" s="186">
        <f t="shared" si="214"/>
        <v>1813.1246833905643</v>
      </c>
      <c r="AA218" s="171">
        <f t="shared" si="214"/>
        <v>9064.3501188083119</v>
      </c>
      <c r="AB218" s="171">
        <f t="shared" si="214"/>
        <v>2434.1241729068083</v>
      </c>
      <c r="AC218" s="171">
        <f t="shared" si="214"/>
        <v>1816.964357965845</v>
      </c>
      <c r="AD218" s="171">
        <f t="shared" si="214"/>
        <v>9025.5655271388077</v>
      </c>
      <c r="AE218" s="171">
        <f t="shared" si="214"/>
        <v>2511.6933562458139</v>
      </c>
      <c r="AF218" s="171">
        <f t="shared" si="214"/>
        <v>16777.150979684811</v>
      </c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G218" s="149"/>
      <c r="BH218" s="149"/>
      <c r="BI218" s="149"/>
      <c r="BJ218" s="149"/>
      <c r="BK218" s="149"/>
      <c r="BL218" s="149"/>
    </row>
    <row r="219" spans="1:64">
      <c r="A219" s="15" t="s">
        <v>1102</v>
      </c>
      <c r="B219" s="169" t="str">
        <f t="shared" si="215"/>
        <v>9210-04120</v>
      </c>
      <c r="C219" s="170" t="str">
        <f t="shared" si="216"/>
        <v>9210</v>
      </c>
      <c r="D219" s="171">
        <f>SUM($F219:K219)</f>
        <v>30664.05</v>
      </c>
      <c r="E219" s="78">
        <f t="shared" si="217"/>
        <v>7.2682568529898557E-3</v>
      </c>
      <c r="F219" s="79">
        <f>+'Div002 history'!I219</f>
        <v>0</v>
      </c>
      <c r="G219" s="79">
        <f>+'Div002 history'!J219</f>
        <v>28147.03</v>
      </c>
      <c r="H219" s="79">
        <f>+'Div002 history'!K219</f>
        <v>0</v>
      </c>
      <c r="I219" s="79">
        <f>+'Div002 history'!L219</f>
        <v>1019.99</v>
      </c>
      <c r="J219" s="79">
        <f>+'Div002 history'!M219</f>
        <v>1497.03</v>
      </c>
      <c r="K219" s="79">
        <f>+'Div002 history'!N219</f>
        <v>0</v>
      </c>
      <c r="L219" s="171">
        <f t="shared" si="218"/>
        <v>1024.2669590186511</v>
      </c>
      <c r="M219" s="171">
        <f t="shared" si="214"/>
        <v>1183.8051969417781</v>
      </c>
      <c r="N219" s="171">
        <f t="shared" si="214"/>
        <v>7163.4291829239446</v>
      </c>
      <c r="O219" s="186">
        <f t="shared" si="214"/>
        <v>6794.6596349737983</v>
      </c>
      <c r="P219" s="186">
        <f t="shared" si="214"/>
        <v>1824.625598899335</v>
      </c>
      <c r="Q219" s="186">
        <f t="shared" si="214"/>
        <v>1362.0010502065306</v>
      </c>
      <c r="R219" s="186">
        <f t="shared" si="214"/>
        <v>6765.5866075618387</v>
      </c>
      <c r="S219" s="186">
        <f t="shared" si="214"/>
        <v>1882.7716537232538</v>
      </c>
      <c r="T219" s="186">
        <f t="shared" si="214"/>
        <v>12576.19454868458</v>
      </c>
      <c r="U219" s="186">
        <f t="shared" si="214"/>
        <v>6067.8339496748131</v>
      </c>
      <c r="V219" s="186">
        <f t="shared" si="214"/>
        <v>1185.0189958362278</v>
      </c>
      <c r="W219" s="186">
        <f t="shared" si="214"/>
        <v>976.05661131276929</v>
      </c>
      <c r="X219" s="186">
        <f t="shared" si="214"/>
        <v>6831.000919238747</v>
      </c>
      <c r="Y219" s="186">
        <f t="shared" si="214"/>
        <v>1185.0189958362278</v>
      </c>
      <c r="Z219" s="186">
        <f t="shared" si="214"/>
        <v>1359.1228204927468</v>
      </c>
      <c r="AA219" s="171">
        <f t="shared" si="214"/>
        <v>6794.6596349737983</v>
      </c>
      <c r="AB219" s="171">
        <f t="shared" si="214"/>
        <v>1824.625598899335</v>
      </c>
      <c r="AC219" s="171">
        <f t="shared" si="214"/>
        <v>1362.0010502065306</v>
      </c>
      <c r="AD219" s="171">
        <f t="shared" si="214"/>
        <v>6765.5866075618387</v>
      </c>
      <c r="AE219" s="171">
        <f t="shared" si="214"/>
        <v>1882.7716537232538</v>
      </c>
      <c r="AF219" s="171">
        <f t="shared" si="214"/>
        <v>12576.19454868458</v>
      </c>
    </row>
    <row r="220" spans="1:64">
      <c r="A220" s="15" t="s">
        <v>418</v>
      </c>
      <c r="B220" s="169" t="str">
        <f t="shared" si="215"/>
        <v>9210-04121</v>
      </c>
      <c r="C220" s="170" t="str">
        <f t="shared" si="216"/>
        <v>9210</v>
      </c>
      <c r="D220" s="171">
        <f>SUM($F220:K220)</f>
        <v>87407.73000000001</v>
      </c>
      <c r="E220" s="78">
        <f t="shared" si="217"/>
        <v>2.0718131902889118E-2</v>
      </c>
      <c r="F220" s="79">
        <f>+'Div002 history'!I220</f>
        <v>12782.39</v>
      </c>
      <c r="G220" s="79">
        <f>+'Div002 history'!J220</f>
        <v>22636.38</v>
      </c>
      <c r="H220" s="79">
        <f>+'Div002 history'!K220</f>
        <v>12556.24</v>
      </c>
      <c r="I220" s="79">
        <f>+'Div002 history'!L220</f>
        <v>12782.39</v>
      </c>
      <c r="J220" s="79">
        <f>+'Div002 history'!M220</f>
        <v>13506.09</v>
      </c>
      <c r="K220" s="79">
        <f>+'Div002 history'!N220</f>
        <v>13144.24</v>
      </c>
      <c r="L220" s="171">
        <f t="shared" si="218"/>
        <v>2919.6681391343714</v>
      </c>
      <c r="M220" s="171">
        <f t="shared" si="214"/>
        <v>3374.4311344027869</v>
      </c>
      <c r="N220" s="171">
        <f t="shared" si="214"/>
        <v>20419.321123437276</v>
      </c>
      <c r="O220" s="186">
        <f t="shared" si="214"/>
        <v>19368.145265080391</v>
      </c>
      <c r="P220" s="186">
        <f t="shared" si="214"/>
        <v>5201.0866698848122</v>
      </c>
      <c r="Q220" s="186">
        <f t="shared" si="214"/>
        <v>3882.37757426592</v>
      </c>
      <c r="R220" s="186">
        <f t="shared" si="214"/>
        <v>19285.272737468833</v>
      </c>
      <c r="S220" s="186">
        <f t="shared" si="214"/>
        <v>5366.8317251079252</v>
      </c>
      <c r="T220" s="186">
        <f t="shared" si="214"/>
        <v>35848.383287233541</v>
      </c>
      <c r="U220" s="186">
        <f t="shared" si="214"/>
        <v>17296.33207479148</v>
      </c>
      <c r="V220" s="186">
        <f t="shared" si="214"/>
        <v>3377.8910624305699</v>
      </c>
      <c r="W220" s="186">
        <f t="shared" si="214"/>
        <v>2782.2447702225081</v>
      </c>
      <c r="X220" s="186">
        <f t="shared" si="214"/>
        <v>19471.735924594836</v>
      </c>
      <c r="Y220" s="186">
        <f t="shared" si="214"/>
        <v>3377.8910624305699</v>
      </c>
      <c r="Z220" s="186">
        <f t="shared" si="214"/>
        <v>3874.1731940323762</v>
      </c>
      <c r="AA220" s="171">
        <f t="shared" si="214"/>
        <v>19368.145265080391</v>
      </c>
      <c r="AB220" s="171">
        <f t="shared" si="214"/>
        <v>5201.0866698848122</v>
      </c>
      <c r="AC220" s="171">
        <f t="shared" si="214"/>
        <v>3882.37757426592</v>
      </c>
      <c r="AD220" s="171">
        <f t="shared" si="214"/>
        <v>19285.272737468833</v>
      </c>
      <c r="AE220" s="171">
        <f t="shared" si="214"/>
        <v>5366.8317251079252</v>
      </c>
      <c r="AF220" s="171">
        <f t="shared" si="214"/>
        <v>35848.383287233541</v>
      </c>
    </row>
    <row r="221" spans="1:64">
      <c r="A221" s="15" t="s">
        <v>419</v>
      </c>
      <c r="B221" s="169" t="str">
        <f t="shared" si="215"/>
        <v>9210-04122</v>
      </c>
      <c r="C221" s="170" t="str">
        <f t="shared" si="216"/>
        <v>9210</v>
      </c>
      <c r="D221" s="171">
        <f>SUM($F221:K221)</f>
        <v>9769.98</v>
      </c>
      <c r="E221" s="78">
        <f t="shared" si="217"/>
        <v>2.3157646849836806E-3</v>
      </c>
      <c r="F221" s="79">
        <f>+'Div002 history'!I221</f>
        <v>0</v>
      </c>
      <c r="G221" s="79">
        <f>+'Div002 history'!J221</f>
        <v>0</v>
      </c>
      <c r="H221" s="79">
        <f>+'Div002 history'!K221</f>
        <v>0</v>
      </c>
      <c r="I221" s="79">
        <f>+'Div002 history'!L221</f>
        <v>0</v>
      </c>
      <c r="J221" s="79">
        <f>+'Div002 history'!M221</f>
        <v>9769.98</v>
      </c>
      <c r="K221" s="79">
        <f>+'Div002 history'!N221</f>
        <v>0</v>
      </c>
      <c r="L221" s="171">
        <f t="shared" si="218"/>
        <v>326.34527090430129</v>
      </c>
      <c r="M221" s="171">
        <f t="shared" si="214"/>
        <v>377.17630573969302</v>
      </c>
      <c r="N221" s="171">
        <f t="shared" si="214"/>
        <v>2282.3651751345069</v>
      </c>
      <c r="O221" s="186">
        <f t="shared" si="214"/>
        <v>2164.8702223124901</v>
      </c>
      <c r="P221" s="186">
        <f t="shared" si="214"/>
        <v>581.35033072064925</v>
      </c>
      <c r="Q221" s="186">
        <f t="shared" si="214"/>
        <v>433.95190852143799</v>
      </c>
      <c r="R221" s="186">
        <f t="shared" si="214"/>
        <v>2155.6071635725552</v>
      </c>
      <c r="S221" s="186">
        <f t="shared" si="214"/>
        <v>599.87644820051867</v>
      </c>
      <c r="T221" s="186">
        <f t="shared" si="214"/>
        <v>4006.9452409827591</v>
      </c>
      <c r="U221" s="186">
        <f t="shared" si="214"/>
        <v>1933.2937538141221</v>
      </c>
      <c r="V221" s="186">
        <f t="shared" si="214"/>
        <v>377.56303844208537</v>
      </c>
      <c r="W221" s="186">
        <f t="shared" si="214"/>
        <v>310.98480374880455</v>
      </c>
      <c r="X221" s="186">
        <f t="shared" si="214"/>
        <v>2176.4490457374081</v>
      </c>
      <c r="Y221" s="186">
        <f t="shared" si="214"/>
        <v>377.56303844208537</v>
      </c>
      <c r="Z221" s="186">
        <f t="shared" si="214"/>
        <v>433.03486570618446</v>
      </c>
      <c r="AA221" s="171">
        <f t="shared" si="214"/>
        <v>2164.8702223124901</v>
      </c>
      <c r="AB221" s="171">
        <f t="shared" si="214"/>
        <v>581.35033072064925</v>
      </c>
      <c r="AC221" s="171">
        <f t="shared" si="214"/>
        <v>433.95190852143799</v>
      </c>
      <c r="AD221" s="171">
        <f t="shared" si="214"/>
        <v>2155.6071635725552</v>
      </c>
      <c r="AE221" s="171">
        <f t="shared" si="214"/>
        <v>599.87644820051867</v>
      </c>
      <c r="AF221" s="171">
        <f t="shared" si="214"/>
        <v>4006.9452409827591</v>
      </c>
    </row>
    <row r="222" spans="1:64">
      <c r="A222" s="15" t="s">
        <v>420</v>
      </c>
      <c r="B222" s="169" t="str">
        <f t="shared" si="215"/>
        <v>9120-04122</v>
      </c>
      <c r="C222" s="170" t="str">
        <f t="shared" si="216"/>
        <v>9120</v>
      </c>
      <c r="D222" s="171">
        <f>SUM($F222:K222)</f>
        <v>0</v>
      </c>
      <c r="E222" s="78">
        <f t="shared" si="217"/>
        <v>0</v>
      </c>
      <c r="F222" s="79">
        <f>+'Div002 history'!I222</f>
        <v>0</v>
      </c>
      <c r="G222" s="79">
        <f>+'Div002 history'!J222</f>
        <v>0</v>
      </c>
      <c r="H222" s="79">
        <f>+'Div002 history'!K222</f>
        <v>0</v>
      </c>
      <c r="I222" s="79">
        <f>+'Div002 history'!L222</f>
        <v>0</v>
      </c>
      <c r="J222" s="79">
        <f>+'Div002 history'!M222</f>
        <v>0</v>
      </c>
      <c r="K222" s="79">
        <f>+'Div002 history'!N222</f>
        <v>0</v>
      </c>
      <c r="L222" s="171">
        <f t="shared" si="218"/>
        <v>0</v>
      </c>
      <c r="M222" s="171">
        <f t="shared" si="214"/>
        <v>0</v>
      </c>
      <c r="N222" s="171">
        <f t="shared" si="214"/>
        <v>0</v>
      </c>
      <c r="O222" s="186">
        <f t="shared" si="214"/>
        <v>0</v>
      </c>
      <c r="P222" s="186">
        <f t="shared" si="214"/>
        <v>0</v>
      </c>
      <c r="Q222" s="186">
        <f t="shared" si="214"/>
        <v>0</v>
      </c>
      <c r="R222" s="186">
        <f t="shared" si="214"/>
        <v>0</v>
      </c>
      <c r="S222" s="186">
        <f t="shared" si="214"/>
        <v>0</v>
      </c>
      <c r="T222" s="186">
        <f t="shared" si="214"/>
        <v>0</v>
      </c>
      <c r="U222" s="186">
        <f t="shared" si="214"/>
        <v>0</v>
      </c>
      <c r="V222" s="186">
        <f t="shared" si="214"/>
        <v>0</v>
      </c>
      <c r="W222" s="186">
        <f t="shared" si="214"/>
        <v>0</v>
      </c>
      <c r="X222" s="186">
        <f t="shared" si="214"/>
        <v>0</v>
      </c>
      <c r="Y222" s="186">
        <f t="shared" si="214"/>
        <v>0</v>
      </c>
      <c r="Z222" s="186">
        <f t="shared" si="214"/>
        <v>0</v>
      </c>
      <c r="AA222" s="171">
        <f t="shared" si="214"/>
        <v>0</v>
      </c>
      <c r="AB222" s="171">
        <f t="shared" si="214"/>
        <v>0</v>
      </c>
      <c r="AC222" s="171">
        <f t="shared" si="214"/>
        <v>0</v>
      </c>
      <c r="AD222" s="171">
        <f t="shared" si="214"/>
        <v>0</v>
      </c>
      <c r="AE222" s="171">
        <f t="shared" si="214"/>
        <v>0</v>
      </c>
      <c r="AF222" s="171">
        <f t="shared" si="214"/>
        <v>0</v>
      </c>
    </row>
    <row r="223" spans="1:64">
      <c r="A223" s="15" t="s">
        <v>421</v>
      </c>
      <c r="B223" s="169" t="str">
        <f t="shared" si="215"/>
        <v>9302-04125</v>
      </c>
      <c r="C223" s="170" t="str">
        <f t="shared" si="216"/>
        <v>9302</v>
      </c>
      <c r="D223" s="171">
        <f>SUM($F223:K223)</f>
        <v>472365.16</v>
      </c>
      <c r="E223" s="78">
        <f t="shared" si="217"/>
        <v>0.11196405273548829</v>
      </c>
      <c r="F223" s="79">
        <f>+'Div002 history'!I223</f>
        <v>310144.92</v>
      </c>
      <c r="G223" s="79">
        <f>+'Div002 history'!J223</f>
        <v>35137.17</v>
      </c>
      <c r="H223" s="79">
        <f>+'Div002 history'!K223</f>
        <v>23472.66</v>
      </c>
      <c r="I223" s="79">
        <f>+'Div002 history'!L223</f>
        <v>100242.46</v>
      </c>
      <c r="J223" s="79">
        <f>+'Div002 history'!M223</f>
        <v>3367.95</v>
      </c>
      <c r="K223" s="79">
        <f>+'Div002 history'!N223</f>
        <v>0</v>
      </c>
      <c r="L223" s="171">
        <f t="shared" si="218"/>
        <v>15778.347151780621</v>
      </c>
      <c r="M223" s="171">
        <f t="shared" si="214"/>
        <v>18235.958109324587</v>
      </c>
      <c r="N223" s="171">
        <f t="shared" si="214"/>
        <v>110349.23215102174</v>
      </c>
      <c r="O223" s="186">
        <f t="shared" si="214"/>
        <v>104668.51200738129</v>
      </c>
      <c r="P223" s="186">
        <f t="shared" si="214"/>
        <v>28107.492746854386</v>
      </c>
      <c r="Q223" s="186">
        <f t="shared" si="214"/>
        <v>20980.980790240556</v>
      </c>
      <c r="R223" s="186">
        <f t="shared" si="214"/>
        <v>104220.65579643931</v>
      </c>
      <c r="S223" s="186">
        <f t="shared" si="214"/>
        <v>29003.205168738292</v>
      </c>
      <c r="T223" s="186">
        <f t="shared" si="214"/>
        <v>193730.31775582544</v>
      </c>
      <c r="U223" s="186">
        <f t="shared" si="214"/>
        <v>93472.10673383245</v>
      </c>
      <c r="V223" s="186">
        <f t="shared" si="214"/>
        <v>18254.656106131417</v>
      </c>
      <c r="W223" s="186">
        <f t="shared" si="214"/>
        <v>15035.689589986127</v>
      </c>
      <c r="X223" s="186">
        <f t="shared" si="214"/>
        <v>105228.33227105871</v>
      </c>
      <c r="Y223" s="186">
        <f t="shared" si="214"/>
        <v>18254.656106131417</v>
      </c>
      <c r="Z223" s="186">
        <f t="shared" si="214"/>
        <v>20936.643025357302</v>
      </c>
      <c r="AA223" s="171">
        <f t="shared" si="214"/>
        <v>104668.51200738129</v>
      </c>
      <c r="AB223" s="171">
        <f t="shared" si="214"/>
        <v>28107.492746854386</v>
      </c>
      <c r="AC223" s="171">
        <f t="shared" si="214"/>
        <v>20980.980790240556</v>
      </c>
      <c r="AD223" s="171">
        <f t="shared" si="214"/>
        <v>104220.65579643931</v>
      </c>
      <c r="AE223" s="171">
        <f t="shared" si="214"/>
        <v>29003.205168738292</v>
      </c>
      <c r="AF223" s="171">
        <f t="shared" si="214"/>
        <v>193730.31775582544</v>
      </c>
    </row>
    <row r="224" spans="1:64">
      <c r="A224" s="15" t="s">
        <v>422</v>
      </c>
      <c r="B224" s="169" t="str">
        <f t="shared" si="215"/>
        <v>9302-04126</v>
      </c>
      <c r="C224" s="170" t="str">
        <f t="shared" si="216"/>
        <v>9302</v>
      </c>
      <c r="D224" s="171">
        <f>SUM($F224:K224)</f>
        <v>0</v>
      </c>
      <c r="E224" s="78">
        <f t="shared" si="217"/>
        <v>0</v>
      </c>
      <c r="F224" s="79">
        <f>+'Div002 history'!I224</f>
        <v>0</v>
      </c>
      <c r="G224" s="79">
        <f>+'Div002 history'!J224</f>
        <v>0</v>
      </c>
      <c r="H224" s="79">
        <f>+'Div002 history'!K224</f>
        <v>0</v>
      </c>
      <c r="I224" s="79">
        <f>+'Div002 history'!L224</f>
        <v>0</v>
      </c>
      <c r="J224" s="79">
        <f>+'Div002 history'!M224</f>
        <v>0</v>
      </c>
      <c r="K224" s="79">
        <f>+'Div002 history'!N224</f>
        <v>0</v>
      </c>
      <c r="L224" s="171">
        <f t="shared" si="218"/>
        <v>0</v>
      </c>
      <c r="M224" s="171">
        <f t="shared" si="214"/>
        <v>0</v>
      </c>
      <c r="N224" s="171">
        <f t="shared" si="214"/>
        <v>0</v>
      </c>
      <c r="O224" s="186">
        <f t="shared" si="214"/>
        <v>0</v>
      </c>
      <c r="P224" s="186">
        <f t="shared" si="214"/>
        <v>0</v>
      </c>
      <c r="Q224" s="186">
        <f t="shared" si="214"/>
        <v>0</v>
      </c>
      <c r="R224" s="186">
        <f t="shared" si="214"/>
        <v>0</v>
      </c>
      <c r="S224" s="186">
        <f t="shared" si="214"/>
        <v>0</v>
      </c>
      <c r="T224" s="186">
        <f t="shared" si="214"/>
        <v>0</v>
      </c>
      <c r="U224" s="186">
        <f t="shared" si="214"/>
        <v>0</v>
      </c>
      <c r="V224" s="186">
        <f t="shared" si="214"/>
        <v>0</v>
      </c>
      <c r="W224" s="186">
        <f t="shared" si="214"/>
        <v>0</v>
      </c>
      <c r="X224" s="186">
        <f t="shared" si="214"/>
        <v>0</v>
      </c>
      <c r="Y224" s="186">
        <f t="shared" si="214"/>
        <v>0</v>
      </c>
      <c r="Z224" s="186">
        <f t="shared" si="214"/>
        <v>0</v>
      </c>
      <c r="AA224" s="171">
        <f t="shared" si="214"/>
        <v>0</v>
      </c>
      <c r="AB224" s="171">
        <f t="shared" si="214"/>
        <v>0</v>
      </c>
      <c r="AC224" s="171">
        <f t="shared" si="214"/>
        <v>0</v>
      </c>
      <c r="AD224" s="171">
        <f t="shared" si="214"/>
        <v>0</v>
      </c>
      <c r="AE224" s="171">
        <f t="shared" si="214"/>
        <v>0</v>
      </c>
      <c r="AF224" s="171">
        <f t="shared" si="214"/>
        <v>0</v>
      </c>
    </row>
    <row r="225" spans="1:38">
      <c r="A225" s="15" t="s">
        <v>423</v>
      </c>
      <c r="B225" s="169" t="str">
        <f t="shared" si="215"/>
        <v>9302-04127</v>
      </c>
      <c r="C225" s="170" t="str">
        <f t="shared" si="216"/>
        <v>9302</v>
      </c>
      <c r="D225" s="171">
        <f>SUM($F225:K225)</f>
        <v>459970.92999999993</v>
      </c>
      <c r="E225" s="78">
        <f t="shared" si="217"/>
        <v>0.10902626574599952</v>
      </c>
      <c r="F225" s="79">
        <f>+'Div002 history'!I225</f>
        <v>117170.67</v>
      </c>
      <c r="G225" s="79">
        <f>+'Div002 history'!J225</f>
        <v>78975.740000000005</v>
      </c>
      <c r="H225" s="79">
        <f>+'Div002 history'!K225</f>
        <v>47884.59</v>
      </c>
      <c r="I225" s="79">
        <f>+'Div002 history'!L225</f>
        <v>85493.35</v>
      </c>
      <c r="J225" s="79">
        <f>+'Div002 history'!M225</f>
        <v>47884.59</v>
      </c>
      <c r="K225" s="79">
        <f>+'Div002 history'!N225</f>
        <v>82561.990000000005</v>
      </c>
      <c r="L225" s="171">
        <f t="shared" si="218"/>
        <v>15364.344426391188</v>
      </c>
      <c r="M225" s="171">
        <f t="shared" si="214"/>
        <v>17757.470959515875</v>
      </c>
      <c r="N225" s="171">
        <f t="shared" si="214"/>
        <v>107453.81589381266</v>
      </c>
      <c r="O225" s="186">
        <f t="shared" si="214"/>
        <v>101922.1502486579</v>
      </c>
      <c r="P225" s="186">
        <f t="shared" si="214"/>
        <v>27369.989731543417</v>
      </c>
      <c r="Q225" s="186">
        <f t="shared" si="214"/>
        <v>20430.46791681055</v>
      </c>
      <c r="R225" s="186">
        <f t="shared" si="214"/>
        <v>101486.04518567389</v>
      </c>
      <c r="S225" s="186">
        <f t="shared" si="214"/>
        <v>28242.199857511416</v>
      </c>
      <c r="T225" s="186">
        <f t="shared" si="214"/>
        <v>188647.09333631321</v>
      </c>
      <c r="U225" s="186">
        <f t="shared" si="214"/>
        <v>91019.523674057942</v>
      </c>
      <c r="V225" s="186">
        <f t="shared" si="214"/>
        <v>17775.67834589546</v>
      </c>
      <c r="W225" s="186">
        <f t="shared" si="214"/>
        <v>14641.173205697974</v>
      </c>
      <c r="X225" s="186">
        <f t="shared" si="214"/>
        <v>102467.28157738788</v>
      </c>
      <c r="Y225" s="186">
        <f t="shared" si="214"/>
        <v>17775.67834589546</v>
      </c>
      <c r="Z225" s="186">
        <f t="shared" si="214"/>
        <v>20387.293515575133</v>
      </c>
      <c r="AA225" s="171">
        <f t="shared" si="214"/>
        <v>101922.1502486579</v>
      </c>
      <c r="AB225" s="171">
        <f t="shared" si="214"/>
        <v>27369.989731543417</v>
      </c>
      <c r="AC225" s="171">
        <f t="shared" si="214"/>
        <v>20430.46791681055</v>
      </c>
      <c r="AD225" s="171">
        <f t="shared" si="214"/>
        <v>101486.04518567389</v>
      </c>
      <c r="AE225" s="171">
        <f t="shared" si="214"/>
        <v>28242.199857511416</v>
      </c>
      <c r="AF225" s="171">
        <f t="shared" si="214"/>
        <v>188647.09333631321</v>
      </c>
    </row>
    <row r="226" spans="1:38">
      <c r="A226" s="15" t="s">
        <v>424</v>
      </c>
      <c r="B226" s="169" t="str">
        <f t="shared" si="215"/>
        <v>9302-04129</v>
      </c>
      <c r="C226" s="170" t="str">
        <f t="shared" si="216"/>
        <v>9302</v>
      </c>
      <c r="D226" s="171">
        <f>SUM($F226:K226)</f>
        <v>82579.179999999993</v>
      </c>
      <c r="E226" s="78">
        <f t="shared" si="217"/>
        <v>1.9573627454601814E-2</v>
      </c>
      <c r="F226" s="79">
        <f>+'Div002 history'!I226</f>
        <v>119.03</v>
      </c>
      <c r="G226" s="79">
        <f>+'Div002 history'!J226</f>
        <v>552.99</v>
      </c>
      <c r="H226" s="79">
        <f>+'Div002 history'!K226</f>
        <v>20518.839999999997</v>
      </c>
      <c r="I226" s="79">
        <f>+'Div002 history'!L226</f>
        <v>20502.449999999997</v>
      </c>
      <c r="J226" s="79">
        <f>+'Div002 history'!M226</f>
        <v>20498.55</v>
      </c>
      <c r="K226" s="79">
        <f>+'Div002 history'!N226</f>
        <v>20387.32</v>
      </c>
      <c r="L226" s="171">
        <f t="shared" si="218"/>
        <v>2758.3807610819117</v>
      </c>
      <c r="M226" s="171">
        <f t="shared" si="214"/>
        <v>3188.0218837104212</v>
      </c>
      <c r="N226" s="171">
        <f t="shared" si="214"/>
        <v>19291.323485121153</v>
      </c>
      <c r="O226" s="186">
        <f t="shared" si="214"/>
        <v>18298.216348957023</v>
      </c>
      <c r="P226" s="186">
        <f t="shared" si="214"/>
        <v>4913.7698955002998</v>
      </c>
      <c r="Q226" s="186">
        <f t="shared" si="214"/>
        <v>3667.9085080148943</v>
      </c>
      <c r="R226" s="186">
        <f t="shared" si="214"/>
        <v>18219.921839138613</v>
      </c>
      <c r="S226" s="186">
        <f t="shared" si="214"/>
        <v>5070.3589151371143</v>
      </c>
      <c r="T226" s="186">
        <f t="shared" si="214"/>
        <v>33868.058307720035</v>
      </c>
      <c r="U226" s="186">
        <f t="shared" si="214"/>
        <v>16340.85360349684</v>
      </c>
      <c r="V226" s="186">
        <f t="shared" si="214"/>
        <v>3191.2906794953401</v>
      </c>
      <c r="W226" s="186">
        <f t="shared" si="214"/>
        <v>2628.548890175538</v>
      </c>
      <c r="X226" s="186">
        <f t="shared" si="214"/>
        <v>18396.084486230029</v>
      </c>
      <c r="Y226" s="186">
        <f t="shared" si="214"/>
        <v>3191.2906794953401</v>
      </c>
      <c r="Z226" s="186">
        <f t="shared" si="214"/>
        <v>3660.1573515428718</v>
      </c>
      <c r="AA226" s="171">
        <f t="shared" si="214"/>
        <v>18298.216348957023</v>
      </c>
      <c r="AB226" s="171">
        <f t="shared" si="214"/>
        <v>4913.7698955002998</v>
      </c>
      <c r="AC226" s="171">
        <f t="shared" si="214"/>
        <v>3667.9085080148943</v>
      </c>
      <c r="AD226" s="171">
        <f t="shared" si="214"/>
        <v>18219.921839138613</v>
      </c>
      <c r="AE226" s="171">
        <f t="shared" si="214"/>
        <v>5070.3589151371143</v>
      </c>
      <c r="AF226" s="171">
        <f t="shared" si="214"/>
        <v>33868.058307720035</v>
      </c>
    </row>
    <row r="227" spans="1:38">
      <c r="A227" s="15" t="s">
        <v>121</v>
      </c>
      <c r="B227" s="169" t="str">
        <f t="shared" si="215"/>
        <v>9030-04130</v>
      </c>
      <c r="C227" s="170" t="str">
        <f t="shared" si="216"/>
        <v>9030</v>
      </c>
      <c r="D227" s="171">
        <f>SUM($F227:K227)</f>
        <v>32940.399999999994</v>
      </c>
      <c r="E227" s="78">
        <f t="shared" si="217"/>
        <v>7.8078169074283074E-3</v>
      </c>
      <c r="F227" s="79">
        <f>+'Div002 history'!I227</f>
        <v>28.71</v>
      </c>
      <c r="G227" s="79">
        <f>+'Div002 history'!J227</f>
        <v>4853.9799999999996</v>
      </c>
      <c r="H227" s="79">
        <f>+'Div002 history'!K227</f>
        <v>6791.5</v>
      </c>
      <c r="I227" s="79">
        <f>+'Div002 history'!L227</f>
        <v>6382.09</v>
      </c>
      <c r="J227" s="79">
        <f>+'Div002 history'!M227</f>
        <v>7757.49</v>
      </c>
      <c r="K227" s="79">
        <f>+'Div002 history'!N227</f>
        <v>7126.63</v>
      </c>
      <c r="L227" s="171">
        <f t="shared" si="218"/>
        <v>1100.303558625099</v>
      </c>
      <c r="M227" s="171">
        <f t="shared" si="214"/>
        <v>1271.6851397431501</v>
      </c>
      <c r="N227" s="171">
        <f t="shared" si="214"/>
        <v>7695.2073407520484</v>
      </c>
      <c r="O227" s="186">
        <f t="shared" si="214"/>
        <v>7299.0621343198591</v>
      </c>
      <c r="P227" s="186">
        <f t="shared" si="214"/>
        <v>1960.0769330203818</v>
      </c>
      <c r="Q227" s="186">
        <f t="shared" si="214"/>
        <v>1463.1093868625701</v>
      </c>
      <c r="R227" s="186">
        <f t="shared" si="214"/>
        <v>7267.8308666901448</v>
      </c>
      <c r="S227" s="186">
        <f t="shared" si="214"/>
        <v>2022.5394682798083</v>
      </c>
      <c r="T227" s="186">
        <f t="shared" si="214"/>
        <v>13509.790093333706</v>
      </c>
      <c r="U227" s="186">
        <f t="shared" si="214"/>
        <v>6518.2804435770286</v>
      </c>
      <c r="V227" s="186">
        <f t="shared" si="214"/>
        <v>1272.9890451666909</v>
      </c>
      <c r="W227" s="186">
        <f t="shared" si="214"/>
        <v>1048.5143090781269</v>
      </c>
      <c r="X227" s="186">
        <f t="shared" si="214"/>
        <v>7338.1012188569994</v>
      </c>
      <c r="Y227" s="186">
        <f t="shared" si="214"/>
        <v>1272.9890451666909</v>
      </c>
      <c r="Z227" s="186">
        <f t="shared" si="214"/>
        <v>1460.0174913672286</v>
      </c>
      <c r="AA227" s="171">
        <f t="shared" si="214"/>
        <v>7299.0621343198591</v>
      </c>
      <c r="AB227" s="171">
        <f t="shared" ref="AB227:AF232" si="219">$E227*AB$233</f>
        <v>1960.0769330203818</v>
      </c>
      <c r="AC227" s="171">
        <f t="shared" si="219"/>
        <v>1463.1093868625701</v>
      </c>
      <c r="AD227" s="171">
        <f t="shared" si="219"/>
        <v>7267.8308666901448</v>
      </c>
      <c r="AE227" s="171">
        <f t="shared" si="219"/>
        <v>2022.5394682798083</v>
      </c>
      <c r="AF227" s="171">
        <f t="shared" si="219"/>
        <v>13509.790093333706</v>
      </c>
    </row>
    <row r="228" spans="1:38">
      <c r="A228" s="15" t="s">
        <v>425</v>
      </c>
      <c r="B228" s="169" t="str">
        <f t="shared" si="215"/>
        <v>9302-04135</v>
      </c>
      <c r="C228" s="170" t="str">
        <f t="shared" si="216"/>
        <v>9302</v>
      </c>
      <c r="D228" s="171">
        <f>SUM($F228:K228)</f>
        <v>0</v>
      </c>
      <c r="E228" s="78">
        <f t="shared" si="217"/>
        <v>0</v>
      </c>
      <c r="F228" s="79">
        <f>+'Div002 history'!I228</f>
        <v>0</v>
      </c>
      <c r="G228" s="79">
        <f>+'Div002 history'!J228</f>
        <v>0</v>
      </c>
      <c r="H228" s="79">
        <f>+'Div002 history'!K228</f>
        <v>0</v>
      </c>
      <c r="I228" s="79">
        <f>+'Div002 history'!L228</f>
        <v>0</v>
      </c>
      <c r="J228" s="79">
        <f>+'Div002 history'!M228</f>
        <v>0</v>
      </c>
      <c r="K228" s="79">
        <f>+'Div002 history'!N228</f>
        <v>0</v>
      </c>
      <c r="L228" s="171">
        <f t="shared" si="218"/>
        <v>0</v>
      </c>
      <c r="M228" s="171">
        <f t="shared" si="218"/>
        <v>0</v>
      </c>
      <c r="N228" s="171">
        <f t="shared" si="218"/>
        <v>0</v>
      </c>
      <c r="O228" s="186">
        <f t="shared" si="218"/>
        <v>0</v>
      </c>
      <c r="P228" s="186">
        <f t="shared" si="218"/>
        <v>0</v>
      </c>
      <c r="Q228" s="186">
        <f t="shared" si="218"/>
        <v>0</v>
      </c>
      <c r="R228" s="186">
        <f t="shared" si="218"/>
        <v>0</v>
      </c>
      <c r="S228" s="186">
        <f t="shared" si="218"/>
        <v>0</v>
      </c>
      <c r="T228" s="186">
        <f t="shared" si="218"/>
        <v>0</v>
      </c>
      <c r="U228" s="186">
        <f t="shared" si="218"/>
        <v>0</v>
      </c>
      <c r="V228" s="186">
        <f t="shared" si="218"/>
        <v>0</v>
      </c>
      <c r="W228" s="186">
        <f t="shared" si="218"/>
        <v>0</v>
      </c>
      <c r="X228" s="186">
        <f t="shared" si="218"/>
        <v>0</v>
      </c>
      <c r="Y228" s="186">
        <f t="shared" si="218"/>
        <v>0</v>
      </c>
      <c r="Z228" s="186">
        <f t="shared" si="218"/>
        <v>0</v>
      </c>
      <c r="AA228" s="171">
        <f t="shared" si="218"/>
        <v>0</v>
      </c>
      <c r="AB228" s="171">
        <f t="shared" si="219"/>
        <v>0</v>
      </c>
      <c r="AC228" s="171">
        <f t="shared" si="219"/>
        <v>0</v>
      </c>
      <c r="AD228" s="171">
        <f t="shared" si="219"/>
        <v>0</v>
      </c>
      <c r="AE228" s="171">
        <f t="shared" si="219"/>
        <v>0</v>
      </c>
      <c r="AF228" s="171">
        <f t="shared" si="219"/>
        <v>0</v>
      </c>
    </row>
    <row r="229" spans="1:38">
      <c r="A229" s="15" t="s">
        <v>426</v>
      </c>
      <c r="B229" s="169" t="str">
        <f t="shared" si="215"/>
        <v>9302-04140</v>
      </c>
      <c r="C229" s="170" t="str">
        <f t="shared" si="216"/>
        <v>9302</v>
      </c>
      <c r="D229" s="171">
        <f>SUM($F229:K229)</f>
        <v>6910.32</v>
      </c>
      <c r="E229" s="78">
        <f t="shared" si="217"/>
        <v>1.6379434776669377E-3</v>
      </c>
      <c r="F229" s="79">
        <f>+'Div002 history'!I229</f>
        <v>3455.16</v>
      </c>
      <c r="G229" s="79">
        <f>+'Div002 history'!J229</f>
        <v>0</v>
      </c>
      <c r="H229" s="79">
        <f>+'Div002 history'!K229</f>
        <v>0</v>
      </c>
      <c r="I229" s="79">
        <f>+'Div002 history'!L229</f>
        <v>3455.16</v>
      </c>
      <c r="J229" s="79">
        <f>+'Div002 history'!M229</f>
        <v>0</v>
      </c>
      <c r="K229" s="79">
        <f>+'Div002 history'!N229</f>
        <v>0</v>
      </c>
      <c r="L229" s="171">
        <f t="shared" si="218"/>
        <v>230.8244492246055</v>
      </c>
      <c r="M229" s="171">
        <f t="shared" si="218"/>
        <v>266.77730855939473</v>
      </c>
      <c r="N229" s="171">
        <f t="shared" si="218"/>
        <v>1614.3199594098951</v>
      </c>
      <c r="O229" s="186">
        <f t="shared" si="218"/>
        <v>1531.2156211835077</v>
      </c>
      <c r="P229" s="186">
        <f t="shared" si="218"/>
        <v>411.18987115485567</v>
      </c>
      <c r="Q229" s="186">
        <f t="shared" si="218"/>
        <v>306.93476880135512</v>
      </c>
      <c r="R229" s="186">
        <f t="shared" si="218"/>
        <v>1524.6638472728398</v>
      </c>
      <c r="S229" s="186">
        <f t="shared" si="218"/>
        <v>424.29341897619122</v>
      </c>
      <c r="T229" s="186">
        <f t="shared" si="218"/>
        <v>2834.1177604936734</v>
      </c>
      <c r="U229" s="186">
        <f t="shared" si="218"/>
        <v>1367.4212734168141</v>
      </c>
      <c r="V229" s="186">
        <f t="shared" si="218"/>
        <v>267.05084512016515</v>
      </c>
      <c r="W229" s="186">
        <f t="shared" si="218"/>
        <v>219.95997013724073</v>
      </c>
      <c r="X229" s="186">
        <f t="shared" si="218"/>
        <v>1539.4053385718423</v>
      </c>
      <c r="Y229" s="186">
        <f t="shared" si="218"/>
        <v>267.05084512016515</v>
      </c>
      <c r="Z229" s="186">
        <f t="shared" si="218"/>
        <v>306.28614318419898</v>
      </c>
      <c r="AA229" s="171">
        <f t="shared" si="218"/>
        <v>1531.2156211835077</v>
      </c>
      <c r="AB229" s="171">
        <f t="shared" si="219"/>
        <v>411.18987115485567</v>
      </c>
      <c r="AC229" s="171">
        <f t="shared" si="219"/>
        <v>306.93476880135512</v>
      </c>
      <c r="AD229" s="171">
        <f t="shared" si="219"/>
        <v>1524.6638472728398</v>
      </c>
      <c r="AE229" s="171">
        <f t="shared" si="219"/>
        <v>424.29341897619122</v>
      </c>
      <c r="AF229" s="171">
        <f t="shared" si="219"/>
        <v>2834.1177604936734</v>
      </c>
    </row>
    <row r="230" spans="1:38">
      <c r="A230" s="15" t="s">
        <v>427</v>
      </c>
      <c r="B230" s="169" t="str">
        <f t="shared" si="215"/>
        <v>9210-04141</v>
      </c>
      <c r="C230" s="170" t="str">
        <f t="shared" si="216"/>
        <v>9210</v>
      </c>
      <c r="D230" s="171">
        <f>SUM($F230:K230)</f>
        <v>2771.17</v>
      </c>
      <c r="E230" s="78">
        <f t="shared" si="217"/>
        <v>6.5684654647053798E-4</v>
      </c>
      <c r="F230" s="79">
        <f>+'Div002 history'!I230</f>
        <v>2583.8000000000002</v>
      </c>
      <c r="G230" s="79">
        <f>+'Div002 history'!J230</f>
        <v>0</v>
      </c>
      <c r="H230" s="79">
        <f>+'Div002 history'!K230</f>
        <v>0</v>
      </c>
      <c r="I230" s="79">
        <f>+'Div002 history'!L230</f>
        <v>108.56</v>
      </c>
      <c r="J230" s="79">
        <f>+'Div002 history'!M230</f>
        <v>78.81</v>
      </c>
      <c r="K230" s="79">
        <f>+'Div002 history'!N230</f>
        <v>0</v>
      </c>
      <c r="L230" s="171">
        <f t="shared" si="218"/>
        <v>92.565002627627976</v>
      </c>
      <c r="M230" s="171">
        <f t="shared" si="218"/>
        <v>106.98278432265626</v>
      </c>
      <c r="N230" s="171">
        <f t="shared" si="218"/>
        <v>647.37306549015375</v>
      </c>
      <c r="O230" s="186">
        <f t="shared" si="218"/>
        <v>614.04664226187811</v>
      </c>
      <c r="P230" s="186">
        <f t="shared" si="218"/>
        <v>164.8949737853242</v>
      </c>
      <c r="Q230" s="186">
        <f t="shared" si="218"/>
        <v>123.08669110247446</v>
      </c>
      <c r="R230" s="186">
        <f t="shared" si="218"/>
        <v>611.41925607599592</v>
      </c>
      <c r="S230" s="186">
        <f t="shared" si="218"/>
        <v>170.14974615708852</v>
      </c>
      <c r="T230" s="186">
        <f t="shared" si="218"/>
        <v>1136.5352276518674</v>
      </c>
      <c r="U230" s="186">
        <f t="shared" si="218"/>
        <v>548.36198761482433</v>
      </c>
      <c r="V230" s="186">
        <f t="shared" si="218"/>
        <v>107.09247769591686</v>
      </c>
      <c r="W230" s="186">
        <f t="shared" si="218"/>
        <v>88.208139484888889</v>
      </c>
      <c r="X230" s="186">
        <f t="shared" si="218"/>
        <v>617.33087499423073</v>
      </c>
      <c r="Y230" s="186">
        <f t="shared" si="218"/>
        <v>107.09247769591686</v>
      </c>
      <c r="Z230" s="186">
        <f t="shared" si="218"/>
        <v>122.82657987007212</v>
      </c>
      <c r="AA230" s="171">
        <f t="shared" si="218"/>
        <v>614.04664226187811</v>
      </c>
      <c r="AB230" s="171">
        <f t="shared" si="219"/>
        <v>164.8949737853242</v>
      </c>
      <c r="AC230" s="171">
        <f t="shared" si="219"/>
        <v>123.08669110247446</v>
      </c>
      <c r="AD230" s="171">
        <f t="shared" si="219"/>
        <v>611.41925607599592</v>
      </c>
      <c r="AE230" s="171">
        <f t="shared" si="219"/>
        <v>170.14974615708852</v>
      </c>
      <c r="AF230" s="171">
        <f t="shared" si="219"/>
        <v>1136.5352276518674</v>
      </c>
    </row>
    <row r="231" spans="1:38">
      <c r="A231" s="15" t="s">
        <v>428</v>
      </c>
      <c r="B231" s="169" t="str">
        <f t="shared" si="215"/>
        <v>9210-04145</v>
      </c>
      <c r="C231" s="170" t="str">
        <f t="shared" si="216"/>
        <v>9210</v>
      </c>
      <c r="D231" s="171">
        <f>SUM($F231:K231)</f>
        <v>110.47</v>
      </c>
      <c r="E231" s="78">
        <f t="shared" si="217"/>
        <v>2.6184549482204385E-5</v>
      </c>
      <c r="F231" s="79">
        <f>+'Div002 history'!I231</f>
        <v>0</v>
      </c>
      <c r="G231" s="79">
        <f>+'Div002 history'!J231</f>
        <v>35.07</v>
      </c>
      <c r="H231" s="79">
        <f>+'Div002 history'!K231</f>
        <v>75.400000000000006</v>
      </c>
      <c r="I231" s="79">
        <f>+'Div002 history'!L231</f>
        <v>0</v>
      </c>
      <c r="J231" s="79">
        <f>+'Div002 history'!M231</f>
        <v>0</v>
      </c>
      <c r="K231" s="79">
        <f>+'Div002 history'!N231</f>
        <v>0</v>
      </c>
      <c r="L231" s="171">
        <f t="shared" si="218"/>
        <v>3.690013907582018</v>
      </c>
      <c r="M231" s="171">
        <f t="shared" si="218"/>
        <v>4.2647647687164039</v>
      </c>
      <c r="N231" s="171">
        <f t="shared" si="218"/>
        <v>25.806898365923878</v>
      </c>
      <c r="O231" s="186">
        <f t="shared" si="218"/>
        <v>24.478372878845278</v>
      </c>
      <c r="P231" s="186">
        <f t="shared" si="218"/>
        <v>6.5733779429139183</v>
      </c>
      <c r="Q231" s="186">
        <f t="shared" si="218"/>
        <v>4.9067313683716094</v>
      </c>
      <c r="R231" s="186">
        <f t="shared" si="218"/>
        <v>24.373634680916457</v>
      </c>
      <c r="S231" s="186">
        <f t="shared" si="218"/>
        <v>6.7828543387715534</v>
      </c>
      <c r="T231" s="186">
        <f t="shared" si="218"/>
        <v>45.306872764464757</v>
      </c>
      <c r="U231" s="186">
        <f t="shared" si="218"/>
        <v>21.859917930624839</v>
      </c>
      <c r="V231" s="186">
        <f t="shared" si="218"/>
        <v>4.2691375884799321</v>
      </c>
      <c r="W231" s="186">
        <f t="shared" si="218"/>
        <v>3.5163317908665563</v>
      </c>
      <c r="X231" s="186">
        <f t="shared" si="218"/>
        <v>24.609295626256298</v>
      </c>
      <c r="Y231" s="186">
        <f t="shared" si="218"/>
        <v>4.2691375884799321</v>
      </c>
      <c r="Z231" s="186">
        <f t="shared" si="218"/>
        <v>4.8963622867766565</v>
      </c>
      <c r="AA231" s="171">
        <f t="shared" si="218"/>
        <v>24.478372878845278</v>
      </c>
      <c r="AB231" s="171">
        <f t="shared" si="219"/>
        <v>6.5733779429139183</v>
      </c>
      <c r="AC231" s="171">
        <f t="shared" si="219"/>
        <v>4.9067313683716094</v>
      </c>
      <c r="AD231" s="171">
        <f t="shared" si="219"/>
        <v>24.373634680916457</v>
      </c>
      <c r="AE231" s="171">
        <f t="shared" si="219"/>
        <v>6.7828543387715534</v>
      </c>
      <c r="AF231" s="171">
        <f t="shared" si="219"/>
        <v>45.306872764464757</v>
      </c>
    </row>
    <row r="232" spans="1:38">
      <c r="A232" s="15" t="s">
        <v>429</v>
      </c>
      <c r="B232" s="169" t="str">
        <f t="shared" si="215"/>
        <v>9302-04145</v>
      </c>
      <c r="C232" s="170" t="str">
        <f t="shared" si="216"/>
        <v>9302</v>
      </c>
      <c r="D232" s="183">
        <f>SUM($F232:K232)</f>
        <v>60172.61</v>
      </c>
      <c r="E232" s="206">
        <f t="shared" si="217"/>
        <v>1.4262629528545184E-2</v>
      </c>
      <c r="F232" s="81">
        <f>+'Div002 history'!I232</f>
        <v>0</v>
      </c>
      <c r="G232" s="81">
        <f>+'Div002 history'!J232</f>
        <v>0</v>
      </c>
      <c r="H232" s="81">
        <f>+'Div002 history'!K232</f>
        <v>0</v>
      </c>
      <c r="I232" s="81">
        <f>+'Div002 history'!L232</f>
        <v>60172.61</v>
      </c>
      <c r="J232" s="81">
        <f>+'Div002 history'!M232</f>
        <v>0</v>
      </c>
      <c r="K232" s="81">
        <f>+'Div002 history'!N232</f>
        <v>0</v>
      </c>
      <c r="L232" s="183">
        <f t="shared" si="218"/>
        <v>2009.9372477189177</v>
      </c>
      <c r="M232" s="183">
        <f t="shared" si="218"/>
        <v>2323.0019658704841</v>
      </c>
      <c r="N232" s="183">
        <f t="shared" si="218"/>
        <v>14056.924329522721</v>
      </c>
      <c r="O232" s="260">
        <f t="shared" si="218"/>
        <v>13333.281295132925</v>
      </c>
      <c r="P232" s="260">
        <f t="shared" si="218"/>
        <v>3580.4952235137275</v>
      </c>
      <c r="Q232" s="260">
        <f t="shared" si="218"/>
        <v>2672.6788540218267</v>
      </c>
      <c r="R232" s="260">
        <f t="shared" si="218"/>
        <v>13276.230777018744</v>
      </c>
      <c r="S232" s="260">
        <f t="shared" si="218"/>
        <v>3694.5962597420889</v>
      </c>
      <c r="T232" s="260">
        <f t="shared" si="218"/>
        <v>24678.489953614193</v>
      </c>
      <c r="U232" s="260">
        <f t="shared" si="218"/>
        <v>11907.018342278407</v>
      </c>
      <c r="V232" s="260">
        <f t="shared" si="218"/>
        <v>2325.3838250017516</v>
      </c>
      <c r="W232" s="260">
        <f t="shared" si="218"/>
        <v>1915.3332260560774</v>
      </c>
      <c r="X232" s="260">
        <f t="shared" si="218"/>
        <v>13404.594442775649</v>
      </c>
      <c r="Y232" s="260">
        <f t="shared" si="218"/>
        <v>2325.3838250017516</v>
      </c>
      <c r="Z232" s="260">
        <f t="shared" si="218"/>
        <v>2667.0308527285229</v>
      </c>
      <c r="AA232" s="183">
        <f t="shared" si="218"/>
        <v>13333.281295132925</v>
      </c>
      <c r="AB232" s="183">
        <f t="shared" si="219"/>
        <v>3580.4952235137275</v>
      </c>
      <c r="AC232" s="183">
        <f t="shared" si="219"/>
        <v>2672.6788540218267</v>
      </c>
      <c r="AD232" s="183">
        <f t="shared" si="219"/>
        <v>13276.230777018744</v>
      </c>
      <c r="AE232" s="183">
        <f t="shared" si="219"/>
        <v>3694.5962597420889</v>
      </c>
      <c r="AF232" s="183">
        <f t="shared" si="219"/>
        <v>24678.489953614193</v>
      </c>
    </row>
    <row r="233" spans="1:38">
      <c r="A233" s="1" t="s">
        <v>330</v>
      </c>
      <c r="B233" s="169"/>
      <c r="C233" s="170"/>
      <c r="D233" s="233">
        <f>SUM(D215:D232)</f>
        <v>4218900.16</v>
      </c>
      <c r="E233" s="234">
        <f>SUM(E215:E232)</f>
        <v>1</v>
      </c>
      <c r="F233" s="71">
        <f t="shared" ref="F233:K233" si="220">SUM(F215:F232)</f>
        <v>815574.79</v>
      </c>
      <c r="G233" s="71">
        <f t="shared" si="220"/>
        <v>176367.66</v>
      </c>
      <c r="H233" s="71">
        <f t="shared" si="220"/>
        <v>1793806.81</v>
      </c>
      <c r="I233" s="71">
        <f t="shared" si="220"/>
        <v>659070.67000000004</v>
      </c>
      <c r="J233" s="71">
        <f t="shared" si="220"/>
        <v>108729.67</v>
      </c>
      <c r="K233" s="71">
        <f t="shared" si="220"/>
        <v>665350.55999999994</v>
      </c>
      <c r="L233" s="72">
        <f>'FY24 Budget'!AK130</f>
        <v>140923.33000000002</v>
      </c>
      <c r="M233" s="72">
        <f>'FY24 Budget'!AL130</f>
        <v>162873.32999999999</v>
      </c>
      <c r="N233" s="72">
        <f>'FY24 Budget'!AM130</f>
        <v>985577.33</v>
      </c>
      <c r="O233" s="72">
        <f>+'FY25 Budget'!AB356</f>
        <v>934840.33000000007</v>
      </c>
      <c r="P233" s="72">
        <f>+'FY25 Budget'!AC356</f>
        <v>251040.33000000002</v>
      </c>
      <c r="Q233" s="72">
        <f>+'FY25 Budget'!AD356</f>
        <v>187390.33000000002</v>
      </c>
      <c r="R233" s="72">
        <f>+'FY25 Budget'!AE356</f>
        <v>930840.33</v>
      </c>
      <c r="S233" s="72">
        <f>+'FY25 Budget'!AF356</f>
        <v>259040.33000000002</v>
      </c>
      <c r="T233" s="72">
        <f>+'FY25 Budget'!AG356</f>
        <v>1730290.33</v>
      </c>
      <c r="U233" s="72">
        <f>+'FY25 Budget'!AH356</f>
        <v>834840.33000000007</v>
      </c>
      <c r="V233" s="72">
        <f>+'FY25 Budget'!AI356</f>
        <v>163040.33000000002</v>
      </c>
      <c r="W233" s="72">
        <f>+'FY25 Budget'!AJ356</f>
        <v>134290.33000000002</v>
      </c>
      <c r="X233" s="72">
        <f>+'FY25 Budget'!AK356</f>
        <v>939840.33</v>
      </c>
      <c r="Y233" s="72">
        <f>+'FY25 Budget'!AL356</f>
        <v>163040.33000000002</v>
      </c>
      <c r="Z233" s="72">
        <f>+'FY25 Budget'!AM356</f>
        <v>186994.33000000002</v>
      </c>
      <c r="AA233" s="347">
        <f>O233</f>
        <v>934840.33000000007</v>
      </c>
      <c r="AB233" s="347">
        <f t="shared" ref="AB233:AF233" si="221">P233</f>
        <v>251040.33000000002</v>
      </c>
      <c r="AC233" s="347">
        <f t="shared" si="221"/>
        <v>187390.33000000002</v>
      </c>
      <c r="AD233" s="347">
        <f t="shared" si="221"/>
        <v>930840.33</v>
      </c>
      <c r="AE233" s="347">
        <f t="shared" si="221"/>
        <v>259040.33000000002</v>
      </c>
      <c r="AF233" s="347">
        <f t="shared" si="221"/>
        <v>1730290.33</v>
      </c>
      <c r="AH233" s="178">
        <f>SUM(F233:Q233)</f>
        <v>6881545.1400000006</v>
      </c>
      <c r="AI233" s="178">
        <f>SUM(U233:AF233)</f>
        <v>6715487.9600000009</v>
      </c>
      <c r="AK233" s="178">
        <f>AH233*$AK$7</f>
        <v>331448.7545124155</v>
      </c>
      <c r="AL233" s="178">
        <f>AI233*$AL$7</f>
        <v>306378.08815877564</v>
      </c>
    </row>
    <row r="234" spans="1:38">
      <c r="A234" s="1"/>
      <c r="B234" s="224" t="str">
        <f t="shared" ref="B234:B235" si="222">RIGHT(A234,10)</f>
        <v/>
      </c>
      <c r="C234" s="225" t="str">
        <f t="shared" ref="C234:C235" si="223">LEFT(B234,4)</f>
        <v/>
      </c>
      <c r="D234" s="226">
        <f>D233-SUM(F233:K233)</f>
        <v>0</v>
      </c>
      <c r="E234" s="227"/>
      <c r="F234" s="226">
        <f>F233-'Div002 history'!I233</f>
        <v>0</v>
      </c>
      <c r="G234" s="226">
        <f>G233-'Div002 history'!J233</f>
        <v>0</v>
      </c>
      <c r="H234" s="226">
        <f>H233-'Div002 history'!K233</f>
        <v>0</v>
      </c>
      <c r="I234" s="226">
        <f>I233-'Div002 history'!L233</f>
        <v>0</v>
      </c>
      <c r="J234" s="226">
        <f>J233-'Div002 history'!M233</f>
        <v>0</v>
      </c>
      <c r="K234" s="226">
        <f>K233-'Div002 history'!N233</f>
        <v>0</v>
      </c>
      <c r="L234" s="226">
        <f>L233-SUM(L215:L232)</f>
        <v>0</v>
      </c>
      <c r="M234" s="226">
        <f t="shared" ref="M234:AF234" si="224">M233-SUM(M215:M232)</f>
        <v>0</v>
      </c>
      <c r="N234" s="226">
        <f t="shared" si="224"/>
        <v>0</v>
      </c>
      <c r="O234" s="226">
        <f t="shared" si="224"/>
        <v>0</v>
      </c>
      <c r="P234" s="226">
        <f t="shared" si="224"/>
        <v>0</v>
      </c>
      <c r="Q234" s="226">
        <f t="shared" si="224"/>
        <v>0</v>
      </c>
      <c r="R234" s="226">
        <f t="shared" si="224"/>
        <v>0</v>
      </c>
      <c r="S234" s="226">
        <f t="shared" si="224"/>
        <v>0</v>
      </c>
      <c r="T234" s="226">
        <f t="shared" si="224"/>
        <v>0</v>
      </c>
      <c r="U234" s="226">
        <f t="shared" si="224"/>
        <v>0</v>
      </c>
      <c r="V234" s="226">
        <f t="shared" si="224"/>
        <v>0</v>
      </c>
      <c r="W234" s="226">
        <f t="shared" si="224"/>
        <v>0</v>
      </c>
      <c r="X234" s="226">
        <f t="shared" si="224"/>
        <v>0</v>
      </c>
      <c r="Y234" s="226">
        <f t="shared" si="224"/>
        <v>0</v>
      </c>
      <c r="Z234" s="226">
        <f t="shared" si="224"/>
        <v>0</v>
      </c>
      <c r="AA234" s="226">
        <f t="shared" si="224"/>
        <v>0</v>
      </c>
      <c r="AB234" s="226">
        <f t="shared" si="224"/>
        <v>0</v>
      </c>
      <c r="AC234" s="226">
        <f t="shared" si="224"/>
        <v>0</v>
      </c>
      <c r="AD234" s="226">
        <f t="shared" si="224"/>
        <v>0</v>
      </c>
      <c r="AE234" s="226">
        <f t="shared" si="224"/>
        <v>0</v>
      </c>
      <c r="AF234" s="226">
        <f t="shared" si="224"/>
        <v>0</v>
      </c>
    </row>
    <row r="235" spans="1:38">
      <c r="A235" s="15" t="s">
        <v>85</v>
      </c>
      <c r="B235" s="169" t="str">
        <f t="shared" si="222"/>
        <v>9210-05415</v>
      </c>
      <c r="C235" s="170" t="str">
        <f t="shared" si="223"/>
        <v>9210</v>
      </c>
      <c r="D235" s="171">
        <f>SUM($F235:K235)</f>
        <v>234582.73</v>
      </c>
      <c r="E235" s="78">
        <f>D235/$D$243</f>
        <v>0.35829935552077319</v>
      </c>
      <c r="F235" s="79">
        <f>+'Div002 history'!I235</f>
        <v>95635.220000000016</v>
      </c>
      <c r="G235" s="79">
        <f>+'Div002 history'!J235</f>
        <v>18716.369999999995</v>
      </c>
      <c r="H235" s="79">
        <f>+'Div002 history'!K235</f>
        <v>6168.67</v>
      </c>
      <c r="I235" s="79">
        <f>+'Div002 history'!L235</f>
        <v>-149715.65000000002</v>
      </c>
      <c r="J235" s="79">
        <f>+'Div002 history'!M235</f>
        <v>255515.02000000002</v>
      </c>
      <c r="K235" s="79">
        <f>+'Div002 history'!N235</f>
        <v>8263.0999999999985</v>
      </c>
      <c r="L235" s="171">
        <f>$E235*L$243</f>
        <v>41773.498419288342</v>
      </c>
      <c r="M235" s="171">
        <f t="shared" ref="M235:AF242" si="225">$E235*M$243</f>
        <v>25781.164984974152</v>
      </c>
      <c r="N235" s="171">
        <f t="shared" si="225"/>
        <v>62090.505074738263</v>
      </c>
      <c r="O235" s="186">
        <f t="shared" si="225"/>
        <v>46804.619730723716</v>
      </c>
      <c r="P235" s="186">
        <f t="shared" si="225"/>
        <v>26241.103118675499</v>
      </c>
      <c r="Q235" s="186">
        <f t="shared" si="225"/>
        <v>26707.250580208023</v>
      </c>
      <c r="R235" s="186">
        <f t="shared" si="225"/>
        <v>55671.095582440765</v>
      </c>
      <c r="S235" s="186">
        <f t="shared" si="225"/>
        <v>25520.921414078744</v>
      </c>
      <c r="T235" s="186">
        <f t="shared" si="225"/>
        <v>25737.692524168811</v>
      </c>
      <c r="U235" s="186">
        <f t="shared" si="225"/>
        <v>45156.800994683676</v>
      </c>
      <c r="V235" s="186">
        <f t="shared" si="225"/>
        <v>41386.416876538584</v>
      </c>
      <c r="W235" s="186">
        <f t="shared" si="225"/>
        <v>29847.38613199208</v>
      </c>
      <c r="X235" s="186">
        <f t="shared" si="225"/>
        <v>45128.853644953058</v>
      </c>
      <c r="Y235" s="186">
        <f t="shared" si="225"/>
        <v>25308.091596899405</v>
      </c>
      <c r="Z235" s="186">
        <f t="shared" si="225"/>
        <v>61614.565291819352</v>
      </c>
      <c r="AA235" s="171">
        <f t="shared" si="225"/>
        <v>46804.619730723716</v>
      </c>
      <c r="AB235" s="171">
        <f t="shared" si="225"/>
        <v>26241.103118675499</v>
      </c>
      <c r="AC235" s="171">
        <f t="shared" si="225"/>
        <v>26707.250580208023</v>
      </c>
      <c r="AD235" s="171">
        <f t="shared" si="225"/>
        <v>55671.095582440765</v>
      </c>
      <c r="AE235" s="171">
        <f t="shared" si="225"/>
        <v>25520.921414078744</v>
      </c>
      <c r="AF235" s="171">
        <f t="shared" si="225"/>
        <v>25737.692524168811</v>
      </c>
    </row>
    <row r="236" spans="1:38">
      <c r="A236" s="15" t="s">
        <v>1104</v>
      </c>
      <c r="B236" s="169" t="str">
        <f t="shared" ref="B236:B242" si="226">RIGHT(A236,10)</f>
        <v>9230-05415</v>
      </c>
      <c r="C236" s="170" t="str">
        <f t="shared" ref="C236:C242" si="227">LEFT(B236,4)</f>
        <v>9230</v>
      </c>
      <c r="D236" s="171">
        <f>SUM($F236:K236)</f>
        <v>0</v>
      </c>
      <c r="E236" s="78">
        <f t="shared" ref="E236:E242" si="228">D236/$D$243</f>
        <v>0</v>
      </c>
      <c r="F236" s="79">
        <f>+'Div002 history'!I236</f>
        <v>0</v>
      </c>
      <c r="G236" s="79">
        <f>+'Div002 history'!J236</f>
        <v>0</v>
      </c>
      <c r="H236" s="79">
        <f>+'Div002 history'!K236</f>
        <v>0</v>
      </c>
      <c r="I236" s="79">
        <f>+'Div002 history'!L236</f>
        <v>0</v>
      </c>
      <c r="J236" s="79">
        <f>+'Div002 history'!M236</f>
        <v>0</v>
      </c>
      <c r="K236" s="79">
        <f>+'Div002 history'!N236</f>
        <v>0</v>
      </c>
      <c r="L236" s="171">
        <f t="shared" ref="L236:L242" si="229">$E236*L$243</f>
        <v>0</v>
      </c>
      <c r="M236" s="171">
        <f t="shared" si="225"/>
        <v>0</v>
      </c>
      <c r="N236" s="171">
        <f t="shared" si="225"/>
        <v>0</v>
      </c>
      <c r="O236" s="186">
        <f t="shared" si="225"/>
        <v>0</v>
      </c>
      <c r="P236" s="186">
        <f t="shared" si="225"/>
        <v>0</v>
      </c>
      <c r="Q236" s="186">
        <f t="shared" si="225"/>
        <v>0</v>
      </c>
      <c r="R236" s="186">
        <f t="shared" si="225"/>
        <v>0</v>
      </c>
      <c r="S236" s="186">
        <f t="shared" si="225"/>
        <v>0</v>
      </c>
      <c r="T236" s="186">
        <f t="shared" si="225"/>
        <v>0</v>
      </c>
      <c r="U236" s="186">
        <f t="shared" si="225"/>
        <v>0</v>
      </c>
      <c r="V236" s="186">
        <f t="shared" si="225"/>
        <v>0</v>
      </c>
      <c r="W236" s="186">
        <f t="shared" si="225"/>
        <v>0</v>
      </c>
      <c r="X236" s="186">
        <f t="shared" si="225"/>
        <v>0</v>
      </c>
      <c r="Y236" s="186">
        <f t="shared" si="225"/>
        <v>0</v>
      </c>
      <c r="Z236" s="186">
        <f t="shared" si="225"/>
        <v>0</v>
      </c>
      <c r="AA236" s="171">
        <f t="shared" si="225"/>
        <v>0</v>
      </c>
      <c r="AB236" s="171">
        <f t="shared" si="225"/>
        <v>0</v>
      </c>
      <c r="AC236" s="171">
        <f t="shared" si="225"/>
        <v>0</v>
      </c>
      <c r="AD236" s="171">
        <f t="shared" si="225"/>
        <v>0</v>
      </c>
      <c r="AE236" s="171">
        <f t="shared" si="225"/>
        <v>0</v>
      </c>
      <c r="AF236" s="171">
        <f t="shared" si="225"/>
        <v>0</v>
      </c>
    </row>
    <row r="237" spans="1:38">
      <c r="A237" s="15" t="s">
        <v>84</v>
      </c>
      <c r="B237" s="169" t="str">
        <f t="shared" si="226"/>
        <v>9302-05415</v>
      </c>
      <c r="C237" s="170" t="str">
        <f t="shared" si="227"/>
        <v>9302</v>
      </c>
      <c r="D237" s="171">
        <f>SUM($F237:K237)</f>
        <v>8270.8799999999992</v>
      </c>
      <c r="E237" s="78">
        <f t="shared" si="228"/>
        <v>1.2632860797509058E-2</v>
      </c>
      <c r="F237" s="79">
        <f>+'Div002 history'!I237</f>
        <v>0</v>
      </c>
      <c r="G237" s="79">
        <f>+'Div002 history'!J237</f>
        <v>0</v>
      </c>
      <c r="H237" s="79">
        <f>+'Div002 history'!K237</f>
        <v>0</v>
      </c>
      <c r="I237" s="79">
        <f>+'Div002 history'!L237</f>
        <v>0</v>
      </c>
      <c r="J237" s="79">
        <f>+'Div002 history'!M237</f>
        <v>8270.8799999999992</v>
      </c>
      <c r="K237" s="79">
        <f>+'Div002 history'!N237</f>
        <v>0</v>
      </c>
      <c r="L237" s="171">
        <f t="shared" si="229"/>
        <v>1472.8432592037934</v>
      </c>
      <c r="M237" s="171">
        <f t="shared" si="225"/>
        <v>908.98815036777421</v>
      </c>
      <c r="N237" s="171">
        <f t="shared" si="225"/>
        <v>2189.1769978657471</v>
      </c>
      <c r="O237" s="186">
        <f t="shared" si="225"/>
        <v>1650.2297216783522</v>
      </c>
      <c r="P237" s="186">
        <f t="shared" si="225"/>
        <v>925.20457478771243</v>
      </c>
      <c r="Q237" s="186">
        <f t="shared" si="225"/>
        <v>941.6399266852718</v>
      </c>
      <c r="R237" s="186">
        <f t="shared" si="225"/>
        <v>1962.8424949735115</v>
      </c>
      <c r="S237" s="186">
        <f t="shared" si="225"/>
        <v>899.81252458471931</v>
      </c>
      <c r="T237" s="186">
        <f t="shared" si="225"/>
        <v>907.45540536721228</v>
      </c>
      <c r="U237" s="186">
        <f t="shared" si="225"/>
        <v>1592.1311948706082</v>
      </c>
      <c r="V237" s="186">
        <f t="shared" si="225"/>
        <v>1459.1956006984203</v>
      </c>
      <c r="W237" s="186">
        <f t="shared" si="225"/>
        <v>1052.3543187146411</v>
      </c>
      <c r="X237" s="186">
        <f t="shared" si="225"/>
        <v>1591.1458317284025</v>
      </c>
      <c r="Y237" s="186">
        <f t="shared" si="225"/>
        <v>892.3086052709989</v>
      </c>
      <c r="Z237" s="186">
        <f t="shared" si="225"/>
        <v>2172.3963898825918</v>
      </c>
      <c r="AA237" s="171">
        <f t="shared" si="225"/>
        <v>1650.2297216783522</v>
      </c>
      <c r="AB237" s="171">
        <f t="shared" si="225"/>
        <v>925.20457478771243</v>
      </c>
      <c r="AC237" s="171">
        <f t="shared" si="225"/>
        <v>941.6399266852718</v>
      </c>
      <c r="AD237" s="171">
        <f t="shared" si="225"/>
        <v>1962.8424949735115</v>
      </c>
      <c r="AE237" s="171">
        <f t="shared" si="225"/>
        <v>899.81252458471931</v>
      </c>
      <c r="AF237" s="171">
        <f t="shared" si="225"/>
        <v>907.45540536721228</v>
      </c>
    </row>
    <row r="238" spans="1:38">
      <c r="A238" s="15" t="s">
        <v>1106</v>
      </c>
      <c r="B238" s="169" t="str">
        <f t="shared" si="226"/>
        <v>9210-05416</v>
      </c>
      <c r="C238" s="170" t="str">
        <f t="shared" si="227"/>
        <v>9210</v>
      </c>
      <c r="D238" s="171">
        <f>SUM($F238:K238)</f>
        <v>150.47</v>
      </c>
      <c r="E238" s="78">
        <f t="shared" si="228"/>
        <v>2.2982639866630736E-4</v>
      </c>
      <c r="F238" s="79">
        <f>+'Div002 history'!I238</f>
        <v>150.47</v>
      </c>
      <c r="G238" s="79">
        <f>+'Div002 history'!J238</f>
        <v>0</v>
      </c>
      <c r="H238" s="79">
        <f>+'Div002 history'!K238</f>
        <v>0</v>
      </c>
      <c r="I238" s="79">
        <f>+'Div002 history'!L238</f>
        <v>0</v>
      </c>
      <c r="J238" s="79">
        <f>+'Div002 history'!M238</f>
        <v>0</v>
      </c>
      <c r="K238" s="79">
        <f>+'Div002 history'!N238</f>
        <v>0</v>
      </c>
      <c r="L238" s="171">
        <f t="shared" si="229"/>
        <v>26.795059922571099</v>
      </c>
      <c r="M238" s="171">
        <f t="shared" si="225"/>
        <v>16.536988444499134</v>
      </c>
      <c r="N238" s="171">
        <f t="shared" si="225"/>
        <v>39.82713603254539</v>
      </c>
      <c r="O238" s="186">
        <f t="shared" si="225"/>
        <v>30.022206369931823</v>
      </c>
      <c r="P238" s="186">
        <f t="shared" si="225"/>
        <v>16.832009697675108</v>
      </c>
      <c r="Q238" s="186">
        <f t="shared" si="225"/>
        <v>17.131013842339975</v>
      </c>
      <c r="R238" s="186">
        <f t="shared" si="225"/>
        <v>35.709490431328263</v>
      </c>
      <c r="S238" s="186">
        <f t="shared" si="225"/>
        <v>16.370058636355832</v>
      </c>
      <c r="T238" s="186">
        <f t="shared" si="225"/>
        <v>16.509103607548948</v>
      </c>
      <c r="U238" s="186">
        <f t="shared" si="225"/>
        <v>28.965234762465474</v>
      </c>
      <c r="V238" s="186">
        <f t="shared" si="225"/>
        <v>26.546771569299921</v>
      </c>
      <c r="W238" s="186">
        <f t="shared" si="225"/>
        <v>19.145212400251495</v>
      </c>
      <c r="X238" s="186">
        <f t="shared" si="225"/>
        <v>28.947308303369503</v>
      </c>
      <c r="Y238" s="186">
        <f t="shared" si="225"/>
        <v>16.233541755548046</v>
      </c>
      <c r="Z238" s="186">
        <f t="shared" si="225"/>
        <v>39.521850732404971</v>
      </c>
      <c r="AA238" s="171">
        <f t="shared" si="225"/>
        <v>30.022206369931823</v>
      </c>
      <c r="AB238" s="171">
        <f t="shared" si="225"/>
        <v>16.832009697675108</v>
      </c>
      <c r="AC238" s="171">
        <f t="shared" si="225"/>
        <v>17.131013842339975</v>
      </c>
      <c r="AD238" s="171">
        <f t="shared" si="225"/>
        <v>35.709490431328263</v>
      </c>
      <c r="AE238" s="171">
        <f t="shared" si="225"/>
        <v>16.370058636355832</v>
      </c>
      <c r="AF238" s="171">
        <f t="shared" si="225"/>
        <v>16.509103607548948</v>
      </c>
    </row>
    <row r="239" spans="1:38">
      <c r="A239" s="15" t="s">
        <v>86</v>
      </c>
      <c r="B239" s="169" t="str">
        <f t="shared" si="226"/>
        <v>9210-05417</v>
      </c>
      <c r="C239" s="170" t="str">
        <f t="shared" si="227"/>
        <v>9210</v>
      </c>
      <c r="D239" s="171">
        <f>SUM($F239:K239)</f>
        <v>30738.02</v>
      </c>
      <c r="E239" s="78">
        <f t="shared" si="228"/>
        <v>4.6948949549630685E-2</v>
      </c>
      <c r="F239" s="79">
        <f>+'Div002 history'!I239</f>
        <v>19403.95</v>
      </c>
      <c r="G239" s="79">
        <f>+'Div002 history'!J239</f>
        <v>6099.77</v>
      </c>
      <c r="H239" s="79">
        <f>+'Div002 history'!K239</f>
        <v>65</v>
      </c>
      <c r="I239" s="79">
        <f>+'Div002 history'!L239</f>
        <v>0</v>
      </c>
      <c r="J239" s="79">
        <f>+'Div002 history'!M239</f>
        <v>2500</v>
      </c>
      <c r="K239" s="79">
        <f>+'Div002 history'!N239</f>
        <v>2669.3</v>
      </c>
      <c r="L239" s="171">
        <f t="shared" si="229"/>
        <v>5473.6963368192255</v>
      </c>
      <c r="M239" s="171">
        <f t="shared" si="225"/>
        <v>3378.1769226210095</v>
      </c>
      <c r="N239" s="171">
        <f t="shared" si="225"/>
        <v>8135.8895720814844</v>
      </c>
      <c r="O239" s="186">
        <f t="shared" si="225"/>
        <v>6132.9379932417878</v>
      </c>
      <c r="P239" s="186">
        <f t="shared" si="225"/>
        <v>3438.4438806893831</v>
      </c>
      <c r="Q239" s="186">
        <f t="shared" si="225"/>
        <v>3499.5244640534529</v>
      </c>
      <c r="R239" s="186">
        <f t="shared" si="225"/>
        <v>7294.7366987969481</v>
      </c>
      <c r="S239" s="186">
        <f t="shared" si="225"/>
        <v>3344.0764920946258</v>
      </c>
      <c r="T239" s="186">
        <f t="shared" si="225"/>
        <v>3372.4806065721523</v>
      </c>
      <c r="U239" s="186">
        <f t="shared" si="225"/>
        <v>5917.0197742630362</v>
      </c>
      <c r="V239" s="186">
        <f t="shared" si="225"/>
        <v>5422.9759781522725</v>
      </c>
      <c r="W239" s="186">
        <f t="shared" si="225"/>
        <v>3910.9850579064159</v>
      </c>
      <c r="X239" s="186">
        <f t="shared" si="225"/>
        <v>5913.3577561981647</v>
      </c>
      <c r="Y239" s="186">
        <f t="shared" si="225"/>
        <v>3316.1888160621452</v>
      </c>
      <c r="Z239" s="186">
        <f t="shared" si="225"/>
        <v>8073.5258739262226</v>
      </c>
      <c r="AA239" s="171">
        <f t="shared" si="225"/>
        <v>6132.9379932417878</v>
      </c>
      <c r="AB239" s="171">
        <f t="shared" si="225"/>
        <v>3438.4438806893831</v>
      </c>
      <c r="AC239" s="171">
        <f t="shared" si="225"/>
        <v>3499.5244640534529</v>
      </c>
      <c r="AD239" s="171">
        <f t="shared" si="225"/>
        <v>7294.7366987969481</v>
      </c>
      <c r="AE239" s="171">
        <f t="shared" si="225"/>
        <v>3344.0764920946258</v>
      </c>
      <c r="AF239" s="171">
        <f t="shared" si="225"/>
        <v>3372.4806065721523</v>
      </c>
    </row>
    <row r="240" spans="1:38">
      <c r="A240" s="15" t="s">
        <v>399</v>
      </c>
      <c r="B240" s="169" t="str">
        <f t="shared" si="226"/>
        <v>9120-07510</v>
      </c>
      <c r="C240" s="170" t="str">
        <f t="shared" si="227"/>
        <v>9120</v>
      </c>
      <c r="D240" s="171">
        <f>SUM($F240:K240)</f>
        <v>0</v>
      </c>
      <c r="E240" s="78">
        <f t="shared" si="228"/>
        <v>0</v>
      </c>
      <c r="F240" s="79">
        <f>+'Div002 history'!I240</f>
        <v>0</v>
      </c>
      <c r="G240" s="79">
        <f>+'Div002 history'!J240</f>
        <v>0</v>
      </c>
      <c r="H240" s="79">
        <f>+'Div002 history'!K240</f>
        <v>0</v>
      </c>
      <c r="I240" s="79">
        <f>+'Div002 history'!L240</f>
        <v>0</v>
      </c>
      <c r="J240" s="79">
        <f>+'Div002 history'!M240</f>
        <v>0</v>
      </c>
      <c r="K240" s="79">
        <f>+'Div002 history'!N240</f>
        <v>0</v>
      </c>
      <c r="L240" s="171">
        <f t="shared" si="229"/>
        <v>0</v>
      </c>
      <c r="M240" s="171">
        <f t="shared" si="225"/>
        <v>0</v>
      </c>
      <c r="N240" s="171">
        <f t="shared" si="225"/>
        <v>0</v>
      </c>
      <c r="O240" s="186">
        <f t="shared" si="225"/>
        <v>0</v>
      </c>
      <c r="P240" s="186">
        <f t="shared" si="225"/>
        <v>0</v>
      </c>
      <c r="Q240" s="186">
        <f t="shared" si="225"/>
        <v>0</v>
      </c>
      <c r="R240" s="186">
        <f t="shared" si="225"/>
        <v>0</v>
      </c>
      <c r="S240" s="186">
        <f t="shared" si="225"/>
        <v>0</v>
      </c>
      <c r="T240" s="186">
        <f t="shared" si="225"/>
        <v>0</v>
      </c>
      <c r="U240" s="186">
        <f t="shared" si="225"/>
        <v>0</v>
      </c>
      <c r="V240" s="186">
        <f t="shared" si="225"/>
        <v>0</v>
      </c>
      <c r="W240" s="186">
        <f t="shared" si="225"/>
        <v>0</v>
      </c>
      <c r="X240" s="186">
        <f t="shared" si="225"/>
        <v>0</v>
      </c>
      <c r="Y240" s="186">
        <f t="shared" si="225"/>
        <v>0</v>
      </c>
      <c r="Z240" s="186">
        <f t="shared" si="225"/>
        <v>0</v>
      </c>
      <c r="AA240" s="171">
        <f t="shared" si="225"/>
        <v>0</v>
      </c>
      <c r="AB240" s="171">
        <f t="shared" si="225"/>
        <v>0</v>
      </c>
      <c r="AC240" s="171">
        <f t="shared" si="225"/>
        <v>0</v>
      </c>
      <c r="AD240" s="171">
        <f t="shared" si="225"/>
        <v>0</v>
      </c>
      <c r="AE240" s="171">
        <f t="shared" si="225"/>
        <v>0</v>
      </c>
      <c r="AF240" s="171">
        <f t="shared" si="225"/>
        <v>0</v>
      </c>
    </row>
    <row r="241" spans="1:51">
      <c r="A241" s="15" t="s">
        <v>87</v>
      </c>
      <c r="B241" s="169" t="str">
        <f t="shared" si="226"/>
        <v>9210-07510</v>
      </c>
      <c r="C241" s="170" t="str">
        <f t="shared" si="227"/>
        <v>9210</v>
      </c>
      <c r="D241" s="171">
        <f>SUM($F241:K241)</f>
        <v>339676.88999999996</v>
      </c>
      <c r="E241" s="78">
        <f t="shared" si="228"/>
        <v>0.51881914227999881</v>
      </c>
      <c r="F241" s="79">
        <f>+'Div002 history'!I241</f>
        <v>47998.97</v>
      </c>
      <c r="G241" s="79">
        <f>+'Div002 history'!J241</f>
        <v>45104.17</v>
      </c>
      <c r="H241" s="79">
        <f>+'Div002 history'!K241</f>
        <v>45104.17</v>
      </c>
      <c r="I241" s="79">
        <f>+'Div002 history'!L241</f>
        <v>45104.17</v>
      </c>
      <c r="J241" s="79">
        <f>+'Div002 history'!M241</f>
        <v>45104.17</v>
      </c>
      <c r="K241" s="79">
        <f>+'Div002 history'!N241</f>
        <v>111261.23999999999</v>
      </c>
      <c r="L241" s="171">
        <f t="shared" si="229"/>
        <v>60488.221053117501</v>
      </c>
      <c r="M241" s="171">
        <f t="shared" si="225"/>
        <v>37331.247456592035</v>
      </c>
      <c r="N241" s="171">
        <f t="shared" si="225"/>
        <v>89907.341696962554</v>
      </c>
      <c r="O241" s="186">
        <f t="shared" si="225"/>
        <v>67773.308238696278</v>
      </c>
      <c r="P241" s="186">
        <f t="shared" si="225"/>
        <v>37997.240024962593</v>
      </c>
      <c r="Q241" s="186">
        <f t="shared" si="225"/>
        <v>38672.223729068872</v>
      </c>
      <c r="R241" s="186">
        <f t="shared" si="225"/>
        <v>80612.006733557137</v>
      </c>
      <c r="S241" s="186">
        <f t="shared" si="225"/>
        <v>36954.413548979792</v>
      </c>
      <c r="T241" s="186">
        <f t="shared" si="225"/>
        <v>37268.299130059189</v>
      </c>
      <c r="U241" s="186">
        <f t="shared" si="225"/>
        <v>65387.259003350569</v>
      </c>
      <c r="V241" s="186">
        <f t="shared" si="225"/>
        <v>59927.725169138139</v>
      </c>
      <c r="W241" s="186">
        <f t="shared" si="225"/>
        <v>43219.154692010779</v>
      </c>
      <c r="X241" s="186">
        <f t="shared" si="225"/>
        <v>65346.791110252729</v>
      </c>
      <c r="Y241" s="186">
        <f t="shared" si="225"/>
        <v>36646.234978465473</v>
      </c>
      <c r="Z241" s="186">
        <f t="shared" si="225"/>
        <v>89218.178665697749</v>
      </c>
      <c r="AA241" s="171">
        <f t="shared" si="225"/>
        <v>67773.308238696278</v>
      </c>
      <c r="AB241" s="171">
        <f t="shared" si="225"/>
        <v>37997.240024962593</v>
      </c>
      <c r="AC241" s="171">
        <f t="shared" si="225"/>
        <v>38672.223729068872</v>
      </c>
      <c r="AD241" s="171">
        <f t="shared" si="225"/>
        <v>80612.006733557137</v>
      </c>
      <c r="AE241" s="171">
        <f t="shared" si="225"/>
        <v>36954.413548979792</v>
      </c>
      <c r="AF241" s="171">
        <f t="shared" si="225"/>
        <v>37268.299130059189</v>
      </c>
      <c r="AH241" s="178"/>
      <c r="AI241" s="178"/>
      <c r="AK241" s="178"/>
      <c r="AL241" s="178"/>
    </row>
    <row r="242" spans="1:51">
      <c r="A242" s="15" t="s">
        <v>88</v>
      </c>
      <c r="B242" s="169" t="str">
        <f t="shared" si="226"/>
        <v>9302-07510</v>
      </c>
      <c r="C242" s="170" t="str">
        <f t="shared" si="227"/>
        <v>9302</v>
      </c>
      <c r="D242" s="183">
        <f>SUM($F242:K242)</f>
        <v>41292.569999999992</v>
      </c>
      <c r="E242" s="206">
        <f t="shared" si="228"/>
        <v>6.3069865453421955E-2</v>
      </c>
      <c r="F242" s="81">
        <f>+'Div002 history'!I242</f>
        <v>3866.67</v>
      </c>
      <c r="G242" s="81">
        <f>+'Div002 history'!J242</f>
        <v>21959.22</v>
      </c>
      <c r="H242" s="81">
        <f>+'Div002 history'!K242</f>
        <v>3866.67</v>
      </c>
      <c r="I242" s="81">
        <f>+'Div002 history'!L242</f>
        <v>3866.67</v>
      </c>
      <c r="J242" s="81">
        <f>+'Div002 history'!M242</f>
        <v>3866.67</v>
      </c>
      <c r="K242" s="81">
        <f>+'Div002 history'!N242</f>
        <v>3866.67</v>
      </c>
      <c r="L242" s="183">
        <f t="shared" si="229"/>
        <v>7353.2058716485772</v>
      </c>
      <c r="M242" s="183">
        <f t="shared" si="225"/>
        <v>4538.1454970005416</v>
      </c>
      <c r="N242" s="183">
        <f t="shared" si="225"/>
        <v>10929.519522319417</v>
      </c>
      <c r="O242" s="260">
        <f t="shared" si="225"/>
        <v>8238.8121092899273</v>
      </c>
      <c r="P242" s="260">
        <f t="shared" si="225"/>
        <v>4619.1063911871352</v>
      </c>
      <c r="Q242" s="260">
        <f t="shared" si="225"/>
        <v>4701.160286142037</v>
      </c>
      <c r="R242" s="260">
        <f t="shared" si="225"/>
        <v>9799.5389998003084</v>
      </c>
      <c r="S242" s="260">
        <f t="shared" si="225"/>
        <v>4492.3359616257567</v>
      </c>
      <c r="T242" s="260">
        <f t="shared" si="225"/>
        <v>4530.4932302250772</v>
      </c>
      <c r="U242" s="260">
        <f t="shared" si="225"/>
        <v>7948.7537980696407</v>
      </c>
      <c r="V242" s="260">
        <f t="shared" si="225"/>
        <v>7285.0696039032809</v>
      </c>
      <c r="W242" s="260">
        <f t="shared" si="225"/>
        <v>5253.9045869758265</v>
      </c>
      <c r="X242" s="260">
        <f t="shared" si="225"/>
        <v>7943.8343485642736</v>
      </c>
      <c r="Y242" s="260">
        <f t="shared" si="225"/>
        <v>4454.8724615464243</v>
      </c>
      <c r="Z242" s="260">
        <f t="shared" si="225"/>
        <v>10845.741927941672</v>
      </c>
      <c r="AA242" s="183">
        <f t="shared" si="225"/>
        <v>8238.8121092899273</v>
      </c>
      <c r="AB242" s="183">
        <f t="shared" si="225"/>
        <v>4619.1063911871352</v>
      </c>
      <c r="AC242" s="183">
        <f t="shared" si="225"/>
        <v>4701.160286142037</v>
      </c>
      <c r="AD242" s="183">
        <f t="shared" si="225"/>
        <v>9799.5389998003084</v>
      </c>
      <c r="AE242" s="183">
        <f t="shared" si="225"/>
        <v>4492.3359616257567</v>
      </c>
      <c r="AF242" s="183">
        <f t="shared" si="225"/>
        <v>4530.4932302250772</v>
      </c>
    </row>
    <row r="243" spans="1:51">
      <c r="A243" s="1" t="s">
        <v>348</v>
      </c>
      <c r="B243" s="169"/>
      <c r="C243" s="170"/>
      <c r="D243" s="233">
        <f>SUM(D235:D242)</f>
        <v>654711.55999999994</v>
      </c>
      <c r="E243" s="234">
        <f>SUM(E235:E242)</f>
        <v>1</v>
      </c>
      <c r="F243" s="71">
        <f>SUM(F235:F242)</f>
        <v>167055.28000000003</v>
      </c>
      <c r="G243" s="71">
        <f t="shared" ref="G243:K243" si="230">SUM(G235:G242)</f>
        <v>91879.53</v>
      </c>
      <c r="H243" s="71">
        <f t="shared" si="230"/>
        <v>55204.509999999995</v>
      </c>
      <c r="I243" s="71">
        <f t="shared" si="230"/>
        <v>-100744.81000000003</v>
      </c>
      <c r="J243" s="71">
        <f t="shared" si="230"/>
        <v>315256.74</v>
      </c>
      <c r="K243" s="71">
        <f t="shared" si="230"/>
        <v>126060.30999999998</v>
      </c>
      <c r="L243" s="72">
        <f>'FY24 Budget'!AK135</f>
        <v>116588.26000000001</v>
      </c>
      <c r="M243" s="72">
        <f>'FY24 Budget'!AL135</f>
        <v>71954.260000000009</v>
      </c>
      <c r="N243" s="72">
        <f>'FY24 Budget'!AM135</f>
        <v>173292.26</v>
      </c>
      <c r="O243" s="72">
        <f>+'FY25 Budget'!AB374</f>
        <v>130629.93</v>
      </c>
      <c r="P243" s="72">
        <f>+'FY25 Budget'!AC374</f>
        <v>73237.929999999993</v>
      </c>
      <c r="Q243" s="72">
        <f>+'FY25 Budget'!AD374</f>
        <v>74538.929999999993</v>
      </c>
      <c r="R243" s="72">
        <f>+'FY25 Budget'!AE374</f>
        <v>155375.93</v>
      </c>
      <c r="S243" s="72">
        <f>+'FY25 Budget'!AF374</f>
        <v>71227.929999999993</v>
      </c>
      <c r="T243" s="72">
        <f>+'FY25 Budget'!AG374</f>
        <v>71832.929999999993</v>
      </c>
      <c r="U243" s="72">
        <f>+'FY25 Budget'!AH374</f>
        <v>126030.93</v>
      </c>
      <c r="V243" s="72">
        <f>+'FY25 Budget'!AI374</f>
        <v>115507.93</v>
      </c>
      <c r="W243" s="72">
        <f>+'FY25 Budget'!AJ374</f>
        <v>83302.929999999993</v>
      </c>
      <c r="X243" s="72">
        <f>+'FY25 Budget'!AK374</f>
        <v>125952.93</v>
      </c>
      <c r="Y243" s="72">
        <f>+'FY25 Budget'!AL374</f>
        <v>70633.929999999993</v>
      </c>
      <c r="Z243" s="72">
        <f>+'FY25 Budget'!AM374</f>
        <v>171963.93</v>
      </c>
      <c r="AA243" s="347">
        <f>O243</f>
        <v>130629.93</v>
      </c>
      <c r="AB243" s="347">
        <f t="shared" ref="AB243:AF243" si="231">P243</f>
        <v>73237.929999999993</v>
      </c>
      <c r="AC243" s="347">
        <f t="shared" si="231"/>
        <v>74538.929999999993</v>
      </c>
      <c r="AD243" s="347">
        <f t="shared" si="231"/>
        <v>155375.93</v>
      </c>
      <c r="AE243" s="347">
        <f t="shared" si="231"/>
        <v>71227.929999999993</v>
      </c>
      <c r="AF243" s="347">
        <f t="shared" si="231"/>
        <v>71832.929999999993</v>
      </c>
      <c r="AH243" s="178">
        <f>SUM(F243:Q243)</f>
        <v>1294953.1299999999</v>
      </c>
      <c r="AI243" s="178">
        <f>SUM(U243:AF243)</f>
        <v>1270236.1599999997</v>
      </c>
      <c r="AK243" s="178">
        <f>AH243*$AK$7</f>
        <v>62371.254327113813</v>
      </c>
      <c r="AL243" s="178">
        <f>AI243*$AL$7</f>
        <v>57951.488935577589</v>
      </c>
    </row>
    <row r="244" spans="1:51">
      <c r="A244" s="1"/>
      <c r="B244" s="224" t="str">
        <f t="shared" ref="B244:B245" si="232">RIGHT(A244,10)</f>
        <v/>
      </c>
      <c r="C244" s="225" t="str">
        <f t="shared" ref="C244:C245" si="233">LEFT(B244,4)</f>
        <v/>
      </c>
      <c r="D244" s="226">
        <f>D243-SUM(F243:K243)</f>
        <v>0</v>
      </c>
      <c r="E244" s="227"/>
      <c r="F244" s="226">
        <f>F243-'Div002 history'!I243</f>
        <v>0</v>
      </c>
      <c r="G244" s="226">
        <f>G243-'Div002 history'!J243</f>
        <v>0</v>
      </c>
      <c r="H244" s="226">
        <f>H243-'Div002 history'!K243</f>
        <v>0</v>
      </c>
      <c r="I244" s="226">
        <f>I243-'Div002 history'!L243</f>
        <v>0</v>
      </c>
      <c r="J244" s="226">
        <f>J243-'Div002 history'!M243</f>
        <v>0</v>
      </c>
      <c r="K244" s="226">
        <f>K243-'Div002 history'!N243</f>
        <v>0</v>
      </c>
      <c r="L244" s="226">
        <f>L243-SUM(L235:L242)</f>
        <v>0</v>
      </c>
      <c r="M244" s="226">
        <f t="shared" ref="M244:AF244" si="234">M243-SUM(M235:M242)</f>
        <v>0</v>
      </c>
      <c r="N244" s="226">
        <f t="shared" si="234"/>
        <v>0</v>
      </c>
      <c r="O244" s="226">
        <f t="shared" si="234"/>
        <v>0</v>
      </c>
      <c r="P244" s="226">
        <f t="shared" si="234"/>
        <v>0</v>
      </c>
      <c r="Q244" s="226">
        <f t="shared" si="234"/>
        <v>0</v>
      </c>
      <c r="R244" s="226">
        <f t="shared" si="234"/>
        <v>0</v>
      </c>
      <c r="S244" s="226">
        <f t="shared" si="234"/>
        <v>0</v>
      </c>
      <c r="T244" s="226">
        <f t="shared" si="234"/>
        <v>0</v>
      </c>
      <c r="U244" s="226">
        <f t="shared" si="234"/>
        <v>0</v>
      </c>
      <c r="V244" s="226">
        <f t="shared" si="234"/>
        <v>0</v>
      </c>
      <c r="W244" s="226">
        <f t="shared" si="234"/>
        <v>0</v>
      </c>
      <c r="X244" s="226">
        <f t="shared" si="234"/>
        <v>0</v>
      </c>
      <c r="Y244" s="226">
        <f t="shared" si="234"/>
        <v>0</v>
      </c>
      <c r="Z244" s="226">
        <f t="shared" si="234"/>
        <v>0</v>
      </c>
      <c r="AA244" s="226">
        <f t="shared" si="234"/>
        <v>0</v>
      </c>
      <c r="AB244" s="226">
        <f t="shared" si="234"/>
        <v>0</v>
      </c>
      <c r="AC244" s="226">
        <f t="shared" si="234"/>
        <v>0</v>
      </c>
      <c r="AD244" s="226">
        <f t="shared" si="234"/>
        <v>0</v>
      </c>
      <c r="AE244" s="226">
        <f t="shared" si="234"/>
        <v>0</v>
      </c>
      <c r="AF244" s="226">
        <f t="shared" si="234"/>
        <v>0</v>
      </c>
    </row>
    <row r="245" spans="1:51">
      <c r="A245" s="15" t="s">
        <v>270</v>
      </c>
      <c r="B245" s="169" t="str">
        <f t="shared" si="232"/>
        <v>8740-05111</v>
      </c>
      <c r="C245" s="170" t="str">
        <f t="shared" si="233"/>
        <v>8740</v>
      </c>
      <c r="D245" s="171">
        <f>SUM($F245:K245)</f>
        <v>79.400000000000006</v>
      </c>
      <c r="E245" s="78">
        <f>D245/$D$254</f>
        <v>3.6076406375546127E-4</v>
      </c>
      <c r="F245" s="79">
        <f>+'Div002 history'!I245</f>
        <v>0</v>
      </c>
      <c r="G245" s="79">
        <f>+'Div002 history'!J245</f>
        <v>0</v>
      </c>
      <c r="H245" s="79">
        <f>+'Div002 history'!K245</f>
        <v>79.400000000000006</v>
      </c>
      <c r="I245" s="79">
        <f>+'Div002 history'!L245</f>
        <v>0</v>
      </c>
      <c r="J245" s="79">
        <f>+'Div002 history'!M245</f>
        <v>0</v>
      </c>
      <c r="K245" s="79">
        <f>+'Div002 history'!N245</f>
        <v>0</v>
      </c>
      <c r="L245" s="171">
        <f>$E245*L$254</f>
        <v>15.218233161178299</v>
      </c>
      <c r="M245" s="171">
        <f t="shared" ref="M245:AF253" si="235">$E245*M$254</f>
        <v>15.037851129300568</v>
      </c>
      <c r="N245" s="171">
        <f t="shared" si="235"/>
        <v>15.180352934483976</v>
      </c>
      <c r="O245" s="186">
        <f t="shared" si="235"/>
        <v>15.490970793377427</v>
      </c>
      <c r="P245" s="186">
        <f t="shared" si="235"/>
        <v>15.310588761499696</v>
      </c>
      <c r="Q245" s="186">
        <f t="shared" si="235"/>
        <v>17.227328232232463</v>
      </c>
      <c r="R245" s="186">
        <f t="shared" si="235"/>
        <v>15.959964076259526</v>
      </c>
      <c r="S245" s="186">
        <f t="shared" si="235"/>
        <v>15.382741574250788</v>
      </c>
      <c r="T245" s="186">
        <f t="shared" si="235"/>
        <v>15.491962894552755</v>
      </c>
      <c r="U245" s="186">
        <f t="shared" si="235"/>
        <v>15.527047199752973</v>
      </c>
      <c r="V245" s="186">
        <f t="shared" si="235"/>
        <v>15.400779777438562</v>
      </c>
      <c r="W245" s="186">
        <f t="shared" si="235"/>
        <v>15.459584319830702</v>
      </c>
      <c r="X245" s="186">
        <f t="shared" si="235"/>
        <v>15.527047199752973</v>
      </c>
      <c r="Y245" s="186">
        <f t="shared" si="235"/>
        <v>15.361095730425461</v>
      </c>
      <c r="Z245" s="186">
        <f t="shared" si="235"/>
        <v>15.4883552539152</v>
      </c>
      <c r="AA245" s="171">
        <f t="shared" si="235"/>
        <v>15.490970793377427</v>
      </c>
      <c r="AB245" s="171">
        <f t="shared" si="235"/>
        <v>15.310588761499696</v>
      </c>
      <c r="AC245" s="171">
        <f t="shared" si="235"/>
        <v>17.227328232232463</v>
      </c>
      <c r="AD245" s="171">
        <f t="shared" si="235"/>
        <v>15.959964076259526</v>
      </c>
      <c r="AE245" s="171">
        <f t="shared" si="235"/>
        <v>15.382741574250788</v>
      </c>
      <c r="AF245" s="171">
        <f t="shared" si="235"/>
        <v>15.491962894552755</v>
      </c>
    </row>
    <row r="246" spans="1:51">
      <c r="A246" s="15" t="s">
        <v>89</v>
      </c>
      <c r="B246" s="169" t="str">
        <f t="shared" ref="B246:B253" si="236">RIGHT(A246,10)</f>
        <v>8800-05111</v>
      </c>
      <c r="C246" s="170" t="str">
        <f t="shared" ref="C246:C253" si="237">LEFT(B246,4)</f>
        <v>8800</v>
      </c>
      <c r="D246" s="171">
        <f>SUM($F246:K246)</f>
        <v>26.07</v>
      </c>
      <c r="E246" s="78">
        <f t="shared" ref="E246:E253" si="238">D246/$D$254</f>
        <v>1.1845238214237877E-4</v>
      </c>
      <c r="F246" s="79">
        <f>+'Div002 history'!I246</f>
        <v>0</v>
      </c>
      <c r="G246" s="79">
        <f>+'Div002 history'!J246</f>
        <v>26.07</v>
      </c>
      <c r="H246" s="79">
        <f>+'Div002 history'!K246</f>
        <v>0</v>
      </c>
      <c r="I246" s="79">
        <f>+'Div002 history'!L246</f>
        <v>0</v>
      </c>
      <c r="J246" s="79">
        <f>+'Div002 history'!M246</f>
        <v>0</v>
      </c>
      <c r="K246" s="79">
        <f>+'Div002 history'!N246</f>
        <v>0</v>
      </c>
      <c r="L246" s="171">
        <f t="shared" ref="L246:L253" si="239">$E246*L$254</f>
        <v>4.9967171097218914</v>
      </c>
      <c r="M246" s="171">
        <f t="shared" si="235"/>
        <v>4.9374909186507026</v>
      </c>
      <c r="N246" s="171">
        <f t="shared" si="235"/>
        <v>4.9842796095969417</v>
      </c>
      <c r="O246" s="186">
        <f t="shared" si="235"/>
        <v>5.08626711062153</v>
      </c>
      <c r="P246" s="186">
        <f t="shared" si="235"/>
        <v>5.0270409195503412</v>
      </c>
      <c r="Q246" s="186">
        <f t="shared" si="235"/>
        <v>5.6563784258727994</v>
      </c>
      <c r="R246" s="186">
        <f t="shared" si="235"/>
        <v>5.2402552074066229</v>
      </c>
      <c r="S246" s="186">
        <f t="shared" si="235"/>
        <v>5.0507313959788167</v>
      </c>
      <c r="T246" s="186">
        <f t="shared" si="235"/>
        <v>5.0865928546724213</v>
      </c>
      <c r="U246" s="186">
        <f t="shared" si="235"/>
        <v>5.0981123488357678</v>
      </c>
      <c r="V246" s="186">
        <f t="shared" si="235"/>
        <v>5.0566540150859351</v>
      </c>
      <c r="W246" s="186">
        <f t="shared" si="235"/>
        <v>5.0759617533751431</v>
      </c>
      <c r="X246" s="186">
        <f t="shared" si="235"/>
        <v>5.0981123488357678</v>
      </c>
      <c r="Y246" s="186">
        <f t="shared" si="235"/>
        <v>5.0436242530502735</v>
      </c>
      <c r="Z246" s="186">
        <f t="shared" si="235"/>
        <v>5.0854083308509983</v>
      </c>
      <c r="AA246" s="171">
        <f t="shared" si="235"/>
        <v>5.08626711062153</v>
      </c>
      <c r="AB246" s="171">
        <f t="shared" si="235"/>
        <v>5.0270409195503412</v>
      </c>
      <c r="AC246" s="171">
        <f t="shared" si="235"/>
        <v>5.6563784258727994</v>
      </c>
      <c r="AD246" s="171">
        <f t="shared" si="235"/>
        <v>5.2402552074066229</v>
      </c>
      <c r="AE246" s="171">
        <f t="shared" si="235"/>
        <v>5.0507313959788167</v>
      </c>
      <c r="AF246" s="171">
        <f t="shared" si="235"/>
        <v>5.0865928546724213</v>
      </c>
    </row>
    <row r="247" spans="1:51">
      <c r="A247" s="15" t="s">
        <v>1108</v>
      </c>
      <c r="B247" s="169" t="str">
        <f t="shared" si="236"/>
        <v>9200-05111</v>
      </c>
      <c r="C247" s="170" t="str">
        <f t="shared" si="237"/>
        <v>9200</v>
      </c>
      <c r="D247" s="171">
        <f>SUM($F247:K247)</f>
        <v>0</v>
      </c>
      <c r="E247" s="78">
        <f t="shared" si="238"/>
        <v>0</v>
      </c>
      <c r="F247" s="79">
        <f>+'Div002 history'!I247</f>
        <v>0</v>
      </c>
      <c r="G247" s="79">
        <f>+'Div002 history'!J247</f>
        <v>0</v>
      </c>
      <c r="H247" s="79">
        <f>+'Div002 history'!K247</f>
        <v>0</v>
      </c>
      <c r="I247" s="79">
        <f>+'Div002 history'!L247</f>
        <v>0</v>
      </c>
      <c r="J247" s="79">
        <f>+'Div002 history'!M247</f>
        <v>0</v>
      </c>
      <c r="K247" s="79">
        <f>+'Div002 history'!N247</f>
        <v>0</v>
      </c>
      <c r="L247" s="171">
        <f t="shared" si="239"/>
        <v>0</v>
      </c>
      <c r="M247" s="171">
        <f t="shared" si="235"/>
        <v>0</v>
      </c>
      <c r="N247" s="171">
        <f t="shared" si="235"/>
        <v>0</v>
      </c>
      <c r="O247" s="186">
        <f t="shared" si="235"/>
        <v>0</v>
      </c>
      <c r="P247" s="186">
        <f t="shared" si="235"/>
        <v>0</v>
      </c>
      <c r="Q247" s="186">
        <f t="shared" si="235"/>
        <v>0</v>
      </c>
      <c r="R247" s="186">
        <f t="shared" si="235"/>
        <v>0</v>
      </c>
      <c r="S247" s="186">
        <f t="shared" si="235"/>
        <v>0</v>
      </c>
      <c r="T247" s="186">
        <f t="shared" si="235"/>
        <v>0</v>
      </c>
      <c r="U247" s="186">
        <f t="shared" si="235"/>
        <v>0</v>
      </c>
      <c r="V247" s="186">
        <f t="shared" si="235"/>
        <v>0</v>
      </c>
      <c r="W247" s="186">
        <f t="shared" si="235"/>
        <v>0</v>
      </c>
      <c r="X247" s="186">
        <f t="shared" si="235"/>
        <v>0</v>
      </c>
      <c r="Y247" s="186">
        <f t="shared" si="235"/>
        <v>0</v>
      </c>
      <c r="Z247" s="186">
        <f t="shared" si="235"/>
        <v>0</v>
      </c>
      <c r="AA247" s="171">
        <f t="shared" si="235"/>
        <v>0</v>
      </c>
      <c r="AB247" s="171">
        <f t="shared" si="235"/>
        <v>0</v>
      </c>
      <c r="AC247" s="171">
        <f t="shared" si="235"/>
        <v>0</v>
      </c>
      <c r="AD247" s="171">
        <f t="shared" si="235"/>
        <v>0</v>
      </c>
      <c r="AE247" s="171">
        <f t="shared" si="235"/>
        <v>0</v>
      </c>
      <c r="AF247" s="171">
        <f t="shared" si="235"/>
        <v>0</v>
      </c>
    </row>
    <row r="248" spans="1:51">
      <c r="A248" s="15" t="s">
        <v>90</v>
      </c>
      <c r="B248" s="169" t="str">
        <f t="shared" si="236"/>
        <v>9210-05111</v>
      </c>
      <c r="C248" s="170" t="str">
        <f t="shared" si="237"/>
        <v>9210</v>
      </c>
      <c r="D248" s="171">
        <f>SUM($F248:K248)</f>
        <v>145635.02999999997</v>
      </c>
      <c r="E248" s="78">
        <f t="shared" si="238"/>
        <v>0.6617114011076638</v>
      </c>
      <c r="F248" s="79">
        <f>+'Div002 history'!I248</f>
        <v>15089.46</v>
      </c>
      <c r="G248" s="79">
        <f>+'Div002 history'!J248</f>
        <v>30883.619999999995</v>
      </c>
      <c r="H248" s="79">
        <f>+'Div002 history'!K248</f>
        <v>42722.549999999996</v>
      </c>
      <c r="I248" s="79">
        <f>+'Div002 history'!L248</f>
        <v>15712.119999999999</v>
      </c>
      <c r="J248" s="79">
        <f>+'Div002 history'!M248</f>
        <v>17145.79</v>
      </c>
      <c r="K248" s="79">
        <f>+'Div002 history'!N248</f>
        <v>24081.489999999998</v>
      </c>
      <c r="L248" s="171">
        <f t="shared" si="239"/>
        <v>27913.197014800957</v>
      </c>
      <c r="M248" s="171">
        <f t="shared" si="235"/>
        <v>27582.341314247125</v>
      </c>
      <c r="N248" s="171">
        <f t="shared" si="235"/>
        <v>27843.717317684652</v>
      </c>
      <c r="O248" s="186">
        <f t="shared" si="235"/>
        <v>28413.450834038351</v>
      </c>
      <c r="P248" s="186">
        <f t="shared" si="235"/>
        <v>28082.595133484519</v>
      </c>
      <c r="Q248" s="186">
        <f t="shared" si="235"/>
        <v>31598.267807569537</v>
      </c>
      <c r="R248" s="186">
        <f t="shared" si="235"/>
        <v>29273.675655478313</v>
      </c>
      <c r="S248" s="186">
        <f t="shared" si="235"/>
        <v>28214.937413706051</v>
      </c>
      <c r="T248" s="186">
        <f t="shared" si="235"/>
        <v>28415.270540391397</v>
      </c>
      <c r="U248" s="186">
        <f t="shared" si="235"/>
        <v>28479.621974149115</v>
      </c>
      <c r="V248" s="186">
        <f t="shared" si="235"/>
        <v>28248.022983761435</v>
      </c>
      <c r="W248" s="186">
        <f t="shared" si="235"/>
        <v>28355.881942141983</v>
      </c>
      <c r="X248" s="186">
        <f t="shared" si="235"/>
        <v>28479.621974149115</v>
      </c>
      <c r="Y248" s="186">
        <f t="shared" si="235"/>
        <v>28175.234729639593</v>
      </c>
      <c r="Z248" s="186">
        <f t="shared" si="235"/>
        <v>28408.653426380319</v>
      </c>
      <c r="AA248" s="171">
        <f t="shared" si="235"/>
        <v>28413.450834038351</v>
      </c>
      <c r="AB248" s="171">
        <f t="shared" si="235"/>
        <v>28082.595133484519</v>
      </c>
      <c r="AC248" s="171">
        <f t="shared" si="235"/>
        <v>31598.267807569537</v>
      </c>
      <c r="AD248" s="171">
        <f t="shared" si="235"/>
        <v>29273.675655478313</v>
      </c>
      <c r="AE248" s="171">
        <f t="shared" si="235"/>
        <v>28214.937413706051</v>
      </c>
      <c r="AF248" s="171">
        <f t="shared" si="235"/>
        <v>28415.270540391397</v>
      </c>
    </row>
    <row r="249" spans="1:51">
      <c r="A249" s="15" t="s">
        <v>430</v>
      </c>
      <c r="B249" s="169" t="str">
        <f t="shared" si="236"/>
        <v>9230-05111</v>
      </c>
      <c r="C249" s="170" t="str">
        <f t="shared" si="237"/>
        <v>9230</v>
      </c>
      <c r="D249" s="171">
        <f>SUM($F249:K249)</f>
        <v>1271.19</v>
      </c>
      <c r="E249" s="78">
        <f t="shared" si="238"/>
        <v>5.7758144862129074E-3</v>
      </c>
      <c r="F249" s="79">
        <f>+'Div002 history'!I249</f>
        <v>0</v>
      </c>
      <c r="G249" s="79">
        <f>+'Div002 history'!J249</f>
        <v>699.13</v>
      </c>
      <c r="H249" s="79">
        <f>+'Div002 history'!K249</f>
        <v>0</v>
      </c>
      <c r="I249" s="79">
        <f>+'Div002 history'!L249</f>
        <v>0</v>
      </c>
      <c r="J249" s="79">
        <f>+'Div002 history'!M249</f>
        <v>0</v>
      </c>
      <c r="K249" s="79">
        <f>+'Div002 history'!N249</f>
        <v>572.05999999999995</v>
      </c>
      <c r="L249" s="171">
        <f t="shared" si="239"/>
        <v>243.64314624884437</v>
      </c>
      <c r="M249" s="171">
        <f t="shared" si="235"/>
        <v>240.75523900573791</v>
      </c>
      <c r="N249" s="171">
        <f t="shared" si="235"/>
        <v>243.03668572779202</v>
      </c>
      <c r="O249" s="186">
        <f t="shared" si="235"/>
        <v>248.00966200042132</v>
      </c>
      <c r="P249" s="186">
        <f t="shared" si="235"/>
        <v>245.12175475731487</v>
      </c>
      <c r="Q249" s="186">
        <f t="shared" si="235"/>
        <v>275.80865712256406</v>
      </c>
      <c r="R249" s="186">
        <f t="shared" si="235"/>
        <v>255.51822083249812</v>
      </c>
      <c r="S249" s="186">
        <f t="shared" si="235"/>
        <v>246.27691765455745</v>
      </c>
      <c r="T249" s="186">
        <f t="shared" si="235"/>
        <v>248.02554549025839</v>
      </c>
      <c r="U249" s="186">
        <f t="shared" si="235"/>
        <v>248.5872434490426</v>
      </c>
      <c r="V249" s="186">
        <f t="shared" si="235"/>
        <v>246.56570837886809</v>
      </c>
      <c r="W249" s="186">
        <f t="shared" si="235"/>
        <v>247.5071661401208</v>
      </c>
      <c r="X249" s="186">
        <f t="shared" si="235"/>
        <v>248.5872434490426</v>
      </c>
      <c r="Y249" s="186">
        <f t="shared" si="235"/>
        <v>245.93036878538467</v>
      </c>
      <c r="Z249" s="186">
        <f t="shared" si="235"/>
        <v>247.96778734539629</v>
      </c>
      <c r="AA249" s="171">
        <f t="shared" si="235"/>
        <v>248.00966200042132</v>
      </c>
      <c r="AB249" s="171">
        <f t="shared" si="235"/>
        <v>245.12175475731487</v>
      </c>
      <c r="AC249" s="171">
        <f t="shared" si="235"/>
        <v>275.80865712256406</v>
      </c>
      <c r="AD249" s="171">
        <f t="shared" si="235"/>
        <v>255.51822083249812</v>
      </c>
      <c r="AE249" s="171">
        <f t="shared" si="235"/>
        <v>246.27691765455745</v>
      </c>
      <c r="AF249" s="171">
        <f t="shared" si="235"/>
        <v>248.02554549025839</v>
      </c>
    </row>
    <row r="250" spans="1:51">
      <c r="A250" s="15" t="s">
        <v>722</v>
      </c>
      <c r="B250" s="169" t="str">
        <f t="shared" si="236"/>
        <v>9302-05111</v>
      </c>
      <c r="C250" s="170" t="str">
        <f t="shared" si="237"/>
        <v>9302</v>
      </c>
      <c r="D250" s="171">
        <f>SUM($F250:K250)</f>
        <v>0</v>
      </c>
      <c r="E250" s="78">
        <f t="shared" si="238"/>
        <v>0</v>
      </c>
      <c r="F250" s="79">
        <f>+'Div002 history'!I250</f>
        <v>0</v>
      </c>
      <c r="G250" s="79">
        <f>+'Div002 history'!J250</f>
        <v>0</v>
      </c>
      <c r="H250" s="79">
        <f>+'Div002 history'!K250</f>
        <v>0</v>
      </c>
      <c r="I250" s="79">
        <f>+'Div002 history'!L250</f>
        <v>0</v>
      </c>
      <c r="J250" s="79">
        <f>+'Div002 history'!M250</f>
        <v>0</v>
      </c>
      <c r="K250" s="79">
        <f>+'Div002 history'!N250</f>
        <v>0</v>
      </c>
      <c r="L250" s="171">
        <f t="shared" si="239"/>
        <v>0</v>
      </c>
      <c r="M250" s="171">
        <f t="shared" si="235"/>
        <v>0</v>
      </c>
      <c r="N250" s="171">
        <f t="shared" si="235"/>
        <v>0</v>
      </c>
      <c r="O250" s="186">
        <f t="shared" si="235"/>
        <v>0</v>
      </c>
      <c r="P250" s="186">
        <f t="shared" si="235"/>
        <v>0</v>
      </c>
      <c r="Q250" s="186">
        <f t="shared" si="235"/>
        <v>0</v>
      </c>
      <c r="R250" s="186">
        <f t="shared" si="235"/>
        <v>0</v>
      </c>
      <c r="S250" s="186">
        <f t="shared" si="235"/>
        <v>0</v>
      </c>
      <c r="T250" s="186">
        <f t="shared" si="235"/>
        <v>0</v>
      </c>
      <c r="U250" s="186">
        <f t="shared" si="235"/>
        <v>0</v>
      </c>
      <c r="V250" s="186">
        <f t="shared" si="235"/>
        <v>0</v>
      </c>
      <c r="W250" s="186">
        <f t="shared" si="235"/>
        <v>0</v>
      </c>
      <c r="X250" s="186">
        <f t="shared" si="235"/>
        <v>0</v>
      </c>
      <c r="Y250" s="186">
        <f t="shared" si="235"/>
        <v>0</v>
      </c>
      <c r="Z250" s="186">
        <f t="shared" si="235"/>
        <v>0</v>
      </c>
      <c r="AA250" s="171">
        <f t="shared" si="235"/>
        <v>0</v>
      </c>
      <c r="AB250" s="171">
        <f t="shared" si="235"/>
        <v>0</v>
      </c>
      <c r="AC250" s="171">
        <f t="shared" si="235"/>
        <v>0</v>
      </c>
      <c r="AD250" s="171">
        <f t="shared" si="235"/>
        <v>0</v>
      </c>
      <c r="AE250" s="171">
        <f t="shared" si="235"/>
        <v>0</v>
      </c>
      <c r="AF250" s="171">
        <f t="shared" si="235"/>
        <v>0</v>
      </c>
    </row>
    <row r="251" spans="1:51">
      <c r="A251" s="15" t="s">
        <v>724</v>
      </c>
      <c r="B251" s="169" t="str">
        <f t="shared" si="236"/>
        <v>9320-05111</v>
      </c>
      <c r="C251" s="170" t="str">
        <f t="shared" si="237"/>
        <v>9320</v>
      </c>
      <c r="D251" s="171">
        <f>SUM($F251:K251)</f>
        <v>337.91999999999996</v>
      </c>
      <c r="E251" s="78">
        <f t="shared" si="238"/>
        <v>1.5353827761239983E-3</v>
      </c>
      <c r="F251" s="79">
        <f>+'Div002 history'!I251</f>
        <v>0</v>
      </c>
      <c r="G251" s="79">
        <f>+'Div002 history'!J251</f>
        <v>78.510000000000005</v>
      </c>
      <c r="H251" s="79">
        <f>+'Div002 history'!K251</f>
        <v>69.52</v>
      </c>
      <c r="I251" s="79">
        <f>+'Div002 history'!L251</f>
        <v>44.72</v>
      </c>
      <c r="J251" s="79">
        <f>+'Div002 history'!M251</f>
        <v>163.32999999999998</v>
      </c>
      <c r="K251" s="79">
        <f>+'Div002 history'!N251</f>
        <v>-18.159999999999997</v>
      </c>
      <c r="L251" s="171">
        <f t="shared" si="239"/>
        <v>64.767573675382494</v>
      </c>
      <c r="M251" s="171">
        <f t="shared" si="235"/>
        <v>63.999882287320496</v>
      </c>
      <c r="N251" s="171">
        <f t="shared" si="235"/>
        <v>64.60635848388948</v>
      </c>
      <c r="O251" s="186">
        <f t="shared" si="235"/>
        <v>65.928323054132235</v>
      </c>
      <c r="P251" s="186">
        <f t="shared" si="235"/>
        <v>65.160631666070245</v>
      </c>
      <c r="Q251" s="186">
        <f t="shared" si="235"/>
        <v>73.31812035561704</v>
      </c>
      <c r="R251" s="186">
        <f t="shared" si="235"/>
        <v>67.92432066309344</v>
      </c>
      <c r="S251" s="186">
        <f t="shared" si="235"/>
        <v>65.467708221295041</v>
      </c>
      <c r="T251" s="186">
        <f t="shared" si="235"/>
        <v>65.932545356766582</v>
      </c>
      <c r="U251" s="186">
        <f t="shared" si="235"/>
        <v>66.081861331744634</v>
      </c>
      <c r="V251" s="186">
        <f t="shared" si="235"/>
        <v>65.54447736010124</v>
      </c>
      <c r="W251" s="186">
        <f t="shared" si="235"/>
        <v>65.794744752609446</v>
      </c>
      <c r="X251" s="186">
        <f t="shared" si="235"/>
        <v>66.081861331744634</v>
      </c>
      <c r="Y251" s="186">
        <f t="shared" si="235"/>
        <v>65.375585254727596</v>
      </c>
      <c r="Z251" s="186">
        <f t="shared" si="235"/>
        <v>65.917191529005336</v>
      </c>
      <c r="AA251" s="171">
        <f t="shared" si="235"/>
        <v>65.928323054132235</v>
      </c>
      <c r="AB251" s="171">
        <f t="shared" si="235"/>
        <v>65.160631666070245</v>
      </c>
      <c r="AC251" s="171">
        <f t="shared" si="235"/>
        <v>73.31812035561704</v>
      </c>
      <c r="AD251" s="171">
        <f t="shared" si="235"/>
        <v>67.92432066309344</v>
      </c>
      <c r="AE251" s="171">
        <f t="shared" si="235"/>
        <v>65.467708221295041</v>
      </c>
      <c r="AF251" s="171">
        <f t="shared" si="235"/>
        <v>65.932545356766582</v>
      </c>
    </row>
    <row r="252" spans="1:51">
      <c r="A252" s="15" t="s">
        <v>431</v>
      </c>
      <c r="B252" s="169" t="str">
        <f t="shared" si="236"/>
        <v>9210-05215</v>
      </c>
      <c r="C252" s="170" t="str">
        <f t="shared" si="237"/>
        <v>9210</v>
      </c>
      <c r="D252" s="171">
        <f>SUM($F252:K252)</f>
        <v>78042.36</v>
      </c>
      <c r="E252" s="78">
        <f t="shared" si="238"/>
        <v>0.35459545262804359</v>
      </c>
      <c r="F252" s="79">
        <f>+'Div002 history'!I252</f>
        <v>14471.43</v>
      </c>
      <c r="G252" s="79">
        <f>+'Div002 history'!J252</f>
        <v>14647.04</v>
      </c>
      <c r="H252" s="79">
        <f>+'Div002 history'!K252</f>
        <v>14206.18</v>
      </c>
      <c r="I252" s="79">
        <f>+'Div002 history'!L252</f>
        <v>14188.81</v>
      </c>
      <c r="J252" s="79">
        <f>+'Div002 history'!M252</f>
        <v>14347.81</v>
      </c>
      <c r="K252" s="79">
        <f>+'Div002 history'!N252</f>
        <v>6181.09</v>
      </c>
      <c r="L252" s="171">
        <f t="shared" si="239"/>
        <v>14958.020540662656</v>
      </c>
      <c r="M252" s="171">
        <f t="shared" si="235"/>
        <v>14780.722814348634</v>
      </c>
      <c r="N252" s="171">
        <f t="shared" si="235"/>
        <v>14920.788018136711</v>
      </c>
      <c r="O252" s="186">
        <f t="shared" si="235"/>
        <v>15226.094702849456</v>
      </c>
      <c r="P252" s="186">
        <f t="shared" si="235"/>
        <v>15048.796976535434</v>
      </c>
      <c r="Q252" s="186">
        <f t="shared" si="235"/>
        <v>16932.762616348231</v>
      </c>
      <c r="R252" s="186">
        <f t="shared" si="235"/>
        <v>15687.068791265912</v>
      </c>
      <c r="S252" s="186">
        <f t="shared" si="235"/>
        <v>15119.716067061043</v>
      </c>
      <c r="T252" s="186">
        <f t="shared" si="235"/>
        <v>15227.069840344184</v>
      </c>
      <c r="U252" s="186">
        <f t="shared" si="235"/>
        <v>15261.554248112261</v>
      </c>
      <c r="V252" s="186">
        <f t="shared" si="235"/>
        <v>15137.445839692446</v>
      </c>
      <c r="W252" s="186">
        <f t="shared" si="235"/>
        <v>15195.244898470817</v>
      </c>
      <c r="X252" s="186">
        <f t="shared" si="235"/>
        <v>15261.554248112261</v>
      </c>
      <c r="Y252" s="186">
        <f t="shared" si="235"/>
        <v>15098.44033990336</v>
      </c>
      <c r="Z252" s="186">
        <f t="shared" si="235"/>
        <v>15223.523885817904</v>
      </c>
      <c r="AA252" s="171">
        <f t="shared" si="235"/>
        <v>15226.094702849456</v>
      </c>
      <c r="AB252" s="171">
        <f t="shared" si="235"/>
        <v>15048.796976535434</v>
      </c>
      <c r="AC252" s="171">
        <f t="shared" si="235"/>
        <v>16932.762616348231</v>
      </c>
      <c r="AD252" s="171">
        <f t="shared" si="235"/>
        <v>15687.068791265912</v>
      </c>
      <c r="AE252" s="171">
        <f t="shared" si="235"/>
        <v>15119.716067061043</v>
      </c>
      <c r="AF252" s="171">
        <f t="shared" si="235"/>
        <v>15227.069840344184</v>
      </c>
    </row>
    <row r="253" spans="1:51">
      <c r="A253" s="15" t="s">
        <v>1110</v>
      </c>
      <c r="B253" s="169" t="str">
        <f t="shared" si="236"/>
        <v>9010-05215</v>
      </c>
      <c r="C253" s="170" t="str">
        <f t="shared" si="237"/>
        <v>9010</v>
      </c>
      <c r="D253" s="183">
        <f>SUM($F253:K253)</f>
        <v>-5303.53</v>
      </c>
      <c r="E253" s="206">
        <f t="shared" si="238"/>
        <v>-2.4097267443942083E-2</v>
      </c>
      <c r="F253" s="81">
        <f>+'Div002 history'!I253</f>
        <v>-471.85</v>
      </c>
      <c r="G253" s="81">
        <f>+'Div002 history'!J253</f>
        <v>-716.66</v>
      </c>
      <c r="H253" s="81">
        <f>+'Div002 history'!K253</f>
        <v>-599.48</v>
      </c>
      <c r="I253" s="81">
        <f>+'Div002 history'!L253</f>
        <v>-597.71</v>
      </c>
      <c r="J253" s="81">
        <f>+'Div002 history'!M253</f>
        <v>-1419.8</v>
      </c>
      <c r="K253" s="81">
        <f>+'Div002 history'!N253</f>
        <v>-1498.03</v>
      </c>
      <c r="L253" s="183">
        <f t="shared" si="239"/>
        <v>-1016.5032256587398</v>
      </c>
      <c r="M253" s="183">
        <f t="shared" si="235"/>
        <v>-1004.4545919367687</v>
      </c>
      <c r="N253" s="183">
        <f t="shared" si="235"/>
        <v>-1013.9730125771258</v>
      </c>
      <c r="O253" s="260">
        <f t="shared" si="235"/>
        <v>-1034.7207598463599</v>
      </c>
      <c r="P253" s="260">
        <f t="shared" si="235"/>
        <v>-1022.6721261243889</v>
      </c>
      <c r="Q253" s="260">
        <f t="shared" si="235"/>
        <v>-1150.7009080540531</v>
      </c>
      <c r="R253" s="260">
        <f t="shared" si="235"/>
        <v>-1066.0472075234848</v>
      </c>
      <c r="S253" s="260">
        <f t="shared" si="235"/>
        <v>-1027.4915796131772</v>
      </c>
      <c r="T253" s="260">
        <f t="shared" si="235"/>
        <v>-1034.7870273318308</v>
      </c>
      <c r="U253" s="260">
        <f t="shared" si="235"/>
        <v>-1037.1304865907541</v>
      </c>
      <c r="V253" s="260">
        <f t="shared" si="235"/>
        <v>-1028.6964429853745</v>
      </c>
      <c r="W253" s="260">
        <f t="shared" si="235"/>
        <v>-1032.624297578737</v>
      </c>
      <c r="X253" s="260">
        <f t="shared" si="235"/>
        <v>-1037.1304865907541</v>
      </c>
      <c r="Y253" s="260">
        <f t="shared" si="235"/>
        <v>-1026.0457435665408</v>
      </c>
      <c r="Z253" s="260">
        <f t="shared" si="235"/>
        <v>-1034.5460546573913</v>
      </c>
      <c r="AA253" s="183">
        <f t="shared" si="235"/>
        <v>-1034.7207598463599</v>
      </c>
      <c r="AB253" s="183">
        <f t="shared" si="235"/>
        <v>-1022.6721261243889</v>
      </c>
      <c r="AC253" s="183">
        <f t="shared" si="235"/>
        <v>-1150.7009080540531</v>
      </c>
      <c r="AD253" s="183">
        <f t="shared" si="235"/>
        <v>-1066.0472075234848</v>
      </c>
      <c r="AE253" s="183">
        <f t="shared" si="235"/>
        <v>-1027.4915796131772</v>
      </c>
      <c r="AF253" s="183">
        <f t="shared" si="235"/>
        <v>-1034.7870273318308</v>
      </c>
    </row>
    <row r="254" spans="1:51">
      <c r="A254" s="1" t="s">
        <v>331</v>
      </c>
      <c r="B254" s="169"/>
      <c r="C254" s="170"/>
      <c r="D254" s="233">
        <f>SUM(D245:D253)</f>
        <v>220088.43999999997</v>
      </c>
      <c r="E254" s="234">
        <f>SUM(E245:E253)</f>
        <v>1</v>
      </c>
      <c r="F254" s="71">
        <f>SUM(F245:F253)</f>
        <v>29089.040000000001</v>
      </c>
      <c r="G254" s="71">
        <f t="shared" ref="G254:K254" si="240">SUM(G245:G253)</f>
        <v>45617.709999999992</v>
      </c>
      <c r="H254" s="71">
        <f t="shared" si="240"/>
        <v>56478.169999999991</v>
      </c>
      <c r="I254" s="71">
        <f t="shared" si="240"/>
        <v>29347.94</v>
      </c>
      <c r="J254" s="71">
        <f t="shared" si="240"/>
        <v>30237.13</v>
      </c>
      <c r="K254" s="71">
        <f t="shared" si="240"/>
        <v>29318.45</v>
      </c>
      <c r="L254" s="72">
        <f>'FY24 Budget'!AK138</f>
        <v>42183.34</v>
      </c>
      <c r="M254" s="72">
        <f>'FY24 Budget'!AL138</f>
        <v>41683.339999999997</v>
      </c>
      <c r="N254" s="72">
        <f>'FY24 Budget'!AM138</f>
        <v>42078.34</v>
      </c>
      <c r="O254" s="72">
        <f>+'FY25 Budget'!AB388</f>
        <v>42939.34</v>
      </c>
      <c r="P254" s="72">
        <f>+'FY25 Budget'!AC388</f>
        <v>42439.34</v>
      </c>
      <c r="Q254" s="72">
        <f>+'FY25 Budget'!AD388</f>
        <v>47752.34</v>
      </c>
      <c r="R254" s="72">
        <f>+'FY25 Budget'!AE388</f>
        <v>44239.34</v>
      </c>
      <c r="S254" s="72">
        <f>+'FY25 Budget'!AF388</f>
        <v>42639.34</v>
      </c>
      <c r="T254" s="72">
        <f>+'FY25 Budget'!AG388</f>
        <v>42942.09</v>
      </c>
      <c r="U254" s="72">
        <f>+'FY25 Budget'!AH388</f>
        <v>43039.34</v>
      </c>
      <c r="V254" s="72">
        <f>+'FY25 Budget'!AI388</f>
        <v>42689.34</v>
      </c>
      <c r="W254" s="72">
        <f>+'FY25 Budget'!AJ388</f>
        <v>42852.34</v>
      </c>
      <c r="X254" s="72">
        <f>+'FY25 Budget'!AK388</f>
        <v>43039.34</v>
      </c>
      <c r="Y254" s="72">
        <f>+'FY25 Budget'!AL388</f>
        <v>42579.34</v>
      </c>
      <c r="Z254" s="72">
        <f>+'FY25 Budget'!AM388</f>
        <v>42932.09</v>
      </c>
      <c r="AA254" s="347">
        <f>O254</f>
        <v>42939.34</v>
      </c>
      <c r="AB254" s="347">
        <f t="shared" ref="AB254:AF254" si="241">P254</f>
        <v>42439.34</v>
      </c>
      <c r="AC254" s="347">
        <f t="shared" si="241"/>
        <v>47752.34</v>
      </c>
      <c r="AD254" s="347">
        <f t="shared" si="241"/>
        <v>44239.34</v>
      </c>
      <c r="AE254" s="347">
        <f t="shared" si="241"/>
        <v>42639.34</v>
      </c>
      <c r="AF254" s="347">
        <f t="shared" si="241"/>
        <v>42942.09</v>
      </c>
      <c r="AH254" s="178">
        <f>SUM(F254:Q254)</f>
        <v>479164.47999999986</v>
      </c>
      <c r="AI254" s="178">
        <f>SUM(U254:AF254)</f>
        <v>520083.57999999984</v>
      </c>
      <c r="AK254" s="178">
        <f>AH254*$AK$7</f>
        <v>23078.896798835671</v>
      </c>
      <c r="AL254" s="178">
        <f>AI254*$AL$7</f>
        <v>23727.570337743793</v>
      </c>
    </row>
    <row r="255" spans="1:51">
      <c r="A255" s="1"/>
      <c r="B255" s="224" t="str">
        <f t="shared" ref="B255" si="242">RIGHT(A255,10)</f>
        <v/>
      </c>
      <c r="C255" s="225" t="str">
        <f t="shared" ref="C255" si="243">LEFT(B255,4)</f>
        <v/>
      </c>
      <c r="D255" s="226">
        <f>D254-SUM(F254:K254)</f>
        <v>0</v>
      </c>
      <c r="E255" s="227"/>
      <c r="F255" s="226">
        <f>F254-'Div002 history'!I254</f>
        <v>0</v>
      </c>
      <c r="G255" s="226">
        <f>G254-'Div002 history'!J254</f>
        <v>0</v>
      </c>
      <c r="H255" s="226">
        <f>H254-'Div002 history'!K254</f>
        <v>0</v>
      </c>
      <c r="I255" s="226">
        <f>I254-'Div002 history'!L254</f>
        <v>0</v>
      </c>
      <c r="J255" s="226">
        <f>J254-'Div002 history'!M254</f>
        <v>0</v>
      </c>
      <c r="K255" s="226">
        <f>K254-'Div002 history'!N254</f>
        <v>0</v>
      </c>
      <c r="L255" s="226">
        <f>L254-SUM(L245:L253)</f>
        <v>0</v>
      </c>
      <c r="M255" s="226">
        <f t="shared" ref="M255:AF255" si="244">M254-SUM(M245:M253)</f>
        <v>0</v>
      </c>
      <c r="N255" s="226">
        <f t="shared" si="244"/>
        <v>0</v>
      </c>
      <c r="O255" s="226">
        <f t="shared" si="244"/>
        <v>0</v>
      </c>
      <c r="P255" s="226">
        <f t="shared" si="244"/>
        <v>0</v>
      </c>
      <c r="Q255" s="226">
        <f t="shared" si="244"/>
        <v>0</v>
      </c>
      <c r="R255" s="226">
        <f t="shared" si="244"/>
        <v>0</v>
      </c>
      <c r="S255" s="226">
        <f t="shared" si="244"/>
        <v>0</v>
      </c>
      <c r="T255" s="226">
        <f t="shared" si="244"/>
        <v>0</v>
      </c>
      <c r="U255" s="226">
        <f t="shared" si="244"/>
        <v>0</v>
      </c>
      <c r="V255" s="226">
        <f t="shared" si="244"/>
        <v>0</v>
      </c>
      <c r="W255" s="226">
        <f t="shared" si="244"/>
        <v>0</v>
      </c>
      <c r="X255" s="226">
        <f t="shared" si="244"/>
        <v>0</v>
      </c>
      <c r="Y255" s="226">
        <f t="shared" si="244"/>
        <v>0</v>
      </c>
      <c r="Z255" s="226">
        <f t="shared" si="244"/>
        <v>0</v>
      </c>
      <c r="AA255" s="226">
        <f t="shared" si="244"/>
        <v>0</v>
      </c>
      <c r="AB255" s="226">
        <f t="shared" si="244"/>
        <v>0</v>
      </c>
      <c r="AC255" s="226">
        <f t="shared" si="244"/>
        <v>0</v>
      </c>
      <c r="AD255" s="226">
        <f t="shared" si="244"/>
        <v>0</v>
      </c>
      <c r="AE255" s="226">
        <f t="shared" si="244"/>
        <v>0</v>
      </c>
      <c r="AF255" s="226">
        <f t="shared" si="244"/>
        <v>0</v>
      </c>
    </row>
    <row r="256" spans="1:51">
      <c r="A256" s="15" t="s">
        <v>726</v>
      </c>
      <c r="B256" s="169" t="str">
        <f t="shared" ref="B256" si="245">RIGHT(A256,10)</f>
        <v>9210-05410</v>
      </c>
      <c r="C256" s="170" t="str">
        <f t="shared" ref="C256" si="246">LEFT(B256,4)</f>
        <v>9210</v>
      </c>
      <c r="D256" s="171">
        <f>SUM($F256:K256)</f>
        <v>0</v>
      </c>
      <c r="E256" s="78">
        <f>D256/$D$279</f>
        <v>0</v>
      </c>
      <c r="F256" s="79">
        <f>+'Div002 history'!I256</f>
        <v>0</v>
      </c>
      <c r="G256" s="79">
        <f>+'Div002 history'!J256</f>
        <v>0</v>
      </c>
      <c r="H256" s="79">
        <f>+'Div002 history'!K256</f>
        <v>0</v>
      </c>
      <c r="I256" s="79">
        <f>+'Div002 history'!L256</f>
        <v>0</v>
      </c>
      <c r="J256" s="79">
        <f>+'Div002 history'!M256</f>
        <v>0</v>
      </c>
      <c r="K256" s="79">
        <f>+'Div002 history'!N256</f>
        <v>0</v>
      </c>
      <c r="L256" s="171">
        <f>$E256*L$279</f>
        <v>0</v>
      </c>
      <c r="M256" s="171">
        <f t="shared" ref="M256:AF268" si="247">$E256*M$279</f>
        <v>0</v>
      </c>
      <c r="N256" s="171">
        <f t="shared" si="247"/>
        <v>0</v>
      </c>
      <c r="O256" s="186">
        <f t="shared" si="247"/>
        <v>0</v>
      </c>
      <c r="P256" s="186">
        <f t="shared" si="247"/>
        <v>0</v>
      </c>
      <c r="Q256" s="186">
        <f t="shared" si="247"/>
        <v>0</v>
      </c>
      <c r="R256" s="186">
        <f t="shared" si="247"/>
        <v>0</v>
      </c>
      <c r="S256" s="186">
        <f t="shared" si="247"/>
        <v>0</v>
      </c>
      <c r="T256" s="186">
        <f t="shared" si="247"/>
        <v>0</v>
      </c>
      <c r="U256" s="186">
        <f t="shared" si="247"/>
        <v>0</v>
      </c>
      <c r="V256" s="186">
        <f t="shared" si="247"/>
        <v>0</v>
      </c>
      <c r="W256" s="186">
        <f t="shared" si="247"/>
        <v>0</v>
      </c>
      <c r="X256" s="186">
        <f t="shared" si="247"/>
        <v>0</v>
      </c>
      <c r="Y256" s="186">
        <f t="shared" si="247"/>
        <v>0</v>
      </c>
      <c r="Z256" s="186">
        <f t="shared" si="247"/>
        <v>0</v>
      </c>
      <c r="AA256" s="171">
        <f t="shared" si="247"/>
        <v>0</v>
      </c>
      <c r="AB256" s="171">
        <f t="shared" si="247"/>
        <v>0</v>
      </c>
      <c r="AC256" s="171">
        <f t="shared" si="247"/>
        <v>0</v>
      </c>
      <c r="AD256" s="171">
        <f t="shared" si="247"/>
        <v>0</v>
      </c>
      <c r="AE256" s="171">
        <f t="shared" si="247"/>
        <v>0</v>
      </c>
      <c r="AF256" s="171">
        <f t="shared" si="247"/>
        <v>0</v>
      </c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</row>
    <row r="257" spans="1:38">
      <c r="A257" s="15" t="s">
        <v>1002</v>
      </c>
      <c r="B257" s="169" t="str">
        <f t="shared" ref="B257:B278" si="248">RIGHT(A257,10)</f>
        <v>9020-05411</v>
      </c>
      <c r="C257" s="170" t="str">
        <f t="shared" ref="C257:C278" si="249">LEFT(B257,4)</f>
        <v>9020</v>
      </c>
      <c r="D257" s="171">
        <f>SUM($F257:K257)</f>
        <v>37.729999999999997</v>
      </c>
      <c r="E257" s="78">
        <f t="shared" ref="E257:E278" si="250">D257/$D$279</f>
        <v>3.6991381978618331E-5</v>
      </c>
      <c r="F257" s="79">
        <f>+'Div002 history'!I257</f>
        <v>37.729999999999997</v>
      </c>
      <c r="G257" s="79">
        <f>+'Div002 history'!J257</f>
        <v>0</v>
      </c>
      <c r="H257" s="79">
        <f>+'Div002 history'!K257</f>
        <v>0</v>
      </c>
      <c r="I257" s="79">
        <f>+'Div002 history'!L257</f>
        <v>0</v>
      </c>
      <c r="J257" s="79">
        <f>+'Div002 history'!M257</f>
        <v>0</v>
      </c>
      <c r="K257" s="79">
        <f>+'Div002 history'!N257</f>
        <v>0</v>
      </c>
      <c r="L257" s="171">
        <f t="shared" ref="L257:AA278" si="251">$E257*L$279</f>
        <v>7.5472125775012584</v>
      </c>
      <c r="M257" s="171">
        <f t="shared" si="247"/>
        <v>7.1414541085777934</v>
      </c>
      <c r="N257" s="171">
        <f t="shared" si="247"/>
        <v>8.9972007682991393</v>
      </c>
      <c r="O257" s="186">
        <f t="shared" si="247"/>
        <v>6.0913364684338402</v>
      </c>
      <c r="P257" s="186">
        <f t="shared" si="247"/>
        <v>5.9078470066638404</v>
      </c>
      <c r="Q257" s="186">
        <f t="shared" si="247"/>
        <v>5.7562888757316033</v>
      </c>
      <c r="R257" s="186">
        <f t="shared" si="247"/>
        <v>5.5813980607025337</v>
      </c>
      <c r="S257" s="186">
        <f t="shared" si="247"/>
        <v>5.8469591919270343</v>
      </c>
      <c r="T257" s="186">
        <f t="shared" si="247"/>
        <v>5.9979580131637542</v>
      </c>
      <c r="U257" s="186">
        <f t="shared" si="247"/>
        <v>5.576700155191249</v>
      </c>
      <c r="V257" s="186">
        <f t="shared" si="247"/>
        <v>5.8522859509319556</v>
      </c>
      <c r="W257" s="186">
        <f t="shared" si="247"/>
        <v>6.0763427515764468</v>
      </c>
      <c r="X257" s="186">
        <f t="shared" si="247"/>
        <v>6.3726807126071581</v>
      </c>
      <c r="Y257" s="186">
        <f t="shared" si="247"/>
        <v>5.9668482609197362</v>
      </c>
      <c r="Z257" s="186">
        <f t="shared" si="247"/>
        <v>7.8472311810388424</v>
      </c>
      <c r="AA257" s="171">
        <f t="shared" si="247"/>
        <v>6.0913364684338402</v>
      </c>
      <c r="AB257" s="171">
        <f t="shared" si="247"/>
        <v>5.9078470066638404</v>
      </c>
      <c r="AC257" s="171">
        <f t="shared" si="247"/>
        <v>5.7562888757316033</v>
      </c>
      <c r="AD257" s="171">
        <f t="shared" si="247"/>
        <v>5.5813980607025337</v>
      </c>
      <c r="AE257" s="171">
        <f t="shared" si="247"/>
        <v>5.8469591919270343</v>
      </c>
      <c r="AF257" s="171">
        <f t="shared" si="247"/>
        <v>5.9979580131637542</v>
      </c>
    </row>
    <row r="258" spans="1:38">
      <c r="A258" s="15" t="s">
        <v>123</v>
      </c>
      <c r="B258" s="169" t="str">
        <f t="shared" si="248"/>
        <v>9030-05411</v>
      </c>
      <c r="C258" s="170" t="str">
        <f t="shared" si="249"/>
        <v>9030</v>
      </c>
      <c r="D258" s="171">
        <f>SUM($F258:K258)</f>
        <v>2526.7800000000002</v>
      </c>
      <c r="E258" s="78">
        <f t="shared" si="250"/>
        <v>2.4773147139128876E-3</v>
      </c>
      <c r="F258" s="79">
        <f>+'Div002 history'!I258</f>
        <v>0</v>
      </c>
      <c r="G258" s="79">
        <f>+'Div002 history'!J258</f>
        <v>0</v>
      </c>
      <c r="H258" s="79">
        <f>+'Div002 history'!K258</f>
        <v>0</v>
      </c>
      <c r="I258" s="79">
        <f>+'Div002 history'!L258</f>
        <v>2419.25</v>
      </c>
      <c r="J258" s="79">
        <f>+'Div002 history'!M258</f>
        <v>107.53</v>
      </c>
      <c r="K258" s="79">
        <f>+'Div002 history'!N258</f>
        <v>0</v>
      </c>
      <c r="L258" s="171">
        <f t="shared" si="251"/>
        <v>505.43720637632214</v>
      </c>
      <c r="M258" s="171">
        <f t="shared" si="247"/>
        <v>478.26354127941164</v>
      </c>
      <c r="N258" s="171">
        <f t="shared" si="247"/>
        <v>602.54298853227954</v>
      </c>
      <c r="O258" s="186">
        <f t="shared" si="247"/>
        <v>407.93711003735126</v>
      </c>
      <c r="P258" s="186">
        <f t="shared" si="247"/>
        <v>395.64881154248769</v>
      </c>
      <c r="Q258" s="186">
        <f t="shared" si="247"/>
        <v>385.49895588182096</v>
      </c>
      <c r="R258" s="186">
        <f t="shared" si="247"/>
        <v>373.78650919220649</v>
      </c>
      <c r="S258" s="186">
        <f t="shared" si="247"/>
        <v>391.57115152338713</v>
      </c>
      <c r="T258" s="186">
        <f t="shared" si="247"/>
        <v>401.68355018557952</v>
      </c>
      <c r="U258" s="186">
        <f t="shared" si="247"/>
        <v>373.47189022353956</v>
      </c>
      <c r="V258" s="186">
        <f t="shared" si="247"/>
        <v>391.92788484219056</v>
      </c>
      <c r="W258" s="186">
        <f t="shared" si="247"/>
        <v>406.93298006436095</v>
      </c>
      <c r="X258" s="186">
        <f t="shared" si="247"/>
        <v>426.77874823751705</v>
      </c>
      <c r="Y258" s="186">
        <f t="shared" si="247"/>
        <v>399.60012851117875</v>
      </c>
      <c r="Z258" s="186">
        <f t="shared" si="247"/>
        <v>525.52946736351259</v>
      </c>
      <c r="AA258" s="171">
        <f t="shared" si="247"/>
        <v>407.93711003735126</v>
      </c>
      <c r="AB258" s="171">
        <f t="shared" si="247"/>
        <v>395.64881154248769</v>
      </c>
      <c r="AC258" s="171">
        <f t="shared" si="247"/>
        <v>385.49895588182096</v>
      </c>
      <c r="AD258" s="171">
        <f t="shared" si="247"/>
        <v>373.78650919220649</v>
      </c>
      <c r="AE258" s="171">
        <f t="shared" si="247"/>
        <v>391.57115152338713</v>
      </c>
      <c r="AF258" s="171">
        <f t="shared" si="247"/>
        <v>401.68355018557952</v>
      </c>
      <c r="AH258" s="178"/>
      <c r="AI258" s="178"/>
      <c r="AK258" s="178"/>
      <c r="AL258" s="178"/>
    </row>
    <row r="259" spans="1:38">
      <c r="A259" s="15" t="s">
        <v>432</v>
      </c>
      <c r="B259" s="169" t="str">
        <f t="shared" si="248"/>
        <v>9200-05411</v>
      </c>
      <c r="C259" s="170" t="str">
        <f t="shared" si="249"/>
        <v>9200</v>
      </c>
      <c r="D259" s="171">
        <f>SUM($F259:K259)</f>
        <v>0</v>
      </c>
      <c r="E259" s="78">
        <f t="shared" si="250"/>
        <v>0</v>
      </c>
      <c r="F259" s="79">
        <f>+'Div002 history'!I259</f>
        <v>0</v>
      </c>
      <c r="G259" s="79">
        <f>+'Div002 history'!J259</f>
        <v>0</v>
      </c>
      <c r="H259" s="79">
        <f>+'Div002 history'!K259</f>
        <v>0</v>
      </c>
      <c r="I259" s="79">
        <f>+'Div002 history'!L259</f>
        <v>0</v>
      </c>
      <c r="J259" s="79">
        <f>+'Div002 history'!M259</f>
        <v>0</v>
      </c>
      <c r="K259" s="79">
        <f>+'Div002 history'!N259</f>
        <v>0</v>
      </c>
      <c r="L259" s="171">
        <f t="shared" si="251"/>
        <v>0</v>
      </c>
      <c r="M259" s="171">
        <f t="shared" si="247"/>
        <v>0</v>
      </c>
      <c r="N259" s="171">
        <f t="shared" si="247"/>
        <v>0</v>
      </c>
      <c r="O259" s="186">
        <f t="shared" si="247"/>
        <v>0</v>
      </c>
      <c r="P259" s="186">
        <f t="shared" si="247"/>
        <v>0</v>
      </c>
      <c r="Q259" s="186">
        <f t="shared" si="247"/>
        <v>0</v>
      </c>
      <c r="R259" s="186">
        <f t="shared" si="247"/>
        <v>0</v>
      </c>
      <c r="S259" s="186">
        <f t="shared" si="247"/>
        <v>0</v>
      </c>
      <c r="T259" s="186">
        <f t="shared" si="247"/>
        <v>0</v>
      </c>
      <c r="U259" s="186">
        <f t="shared" si="247"/>
        <v>0</v>
      </c>
      <c r="V259" s="186">
        <f t="shared" si="247"/>
        <v>0</v>
      </c>
      <c r="W259" s="186">
        <f t="shared" si="247"/>
        <v>0</v>
      </c>
      <c r="X259" s="186">
        <f t="shared" si="247"/>
        <v>0</v>
      </c>
      <c r="Y259" s="186">
        <f t="shared" si="247"/>
        <v>0</v>
      </c>
      <c r="Z259" s="186">
        <f t="shared" si="247"/>
        <v>0</v>
      </c>
      <c r="AA259" s="171">
        <f t="shared" si="247"/>
        <v>0</v>
      </c>
      <c r="AB259" s="171">
        <f t="shared" si="247"/>
        <v>0</v>
      </c>
      <c r="AC259" s="171">
        <f t="shared" si="247"/>
        <v>0</v>
      </c>
      <c r="AD259" s="171">
        <f t="shared" si="247"/>
        <v>0</v>
      </c>
      <c r="AE259" s="171">
        <f t="shared" si="247"/>
        <v>0</v>
      </c>
      <c r="AF259" s="171">
        <f t="shared" si="247"/>
        <v>0</v>
      </c>
    </row>
    <row r="260" spans="1:38">
      <c r="A260" s="15" t="s">
        <v>92</v>
      </c>
      <c r="B260" s="169" t="str">
        <f t="shared" si="248"/>
        <v>9210-05411</v>
      </c>
      <c r="C260" s="170" t="str">
        <f t="shared" si="249"/>
        <v>9210</v>
      </c>
      <c r="D260" s="171">
        <f>SUM($F260:K260)</f>
        <v>446263.01</v>
      </c>
      <c r="E260" s="78">
        <f t="shared" si="250"/>
        <v>0.43752678149583818</v>
      </c>
      <c r="F260" s="79">
        <f>+'Div002 history'!I260</f>
        <v>55313.2</v>
      </c>
      <c r="G260" s="79">
        <f>+'Div002 history'!J260</f>
        <v>49744.45</v>
      </c>
      <c r="H260" s="79">
        <f>+'Div002 history'!K260</f>
        <v>56104.280000000006</v>
      </c>
      <c r="I260" s="79">
        <f>+'Div002 history'!L260</f>
        <v>101160.89</v>
      </c>
      <c r="J260" s="79">
        <f>+'Div002 history'!M260</f>
        <v>70572.179999999993</v>
      </c>
      <c r="K260" s="79">
        <f>+'Div002 history'!N260</f>
        <v>113368.01000000001</v>
      </c>
      <c r="L260" s="171">
        <f t="shared" si="251"/>
        <v>89266.944127897441</v>
      </c>
      <c r="M260" s="171">
        <f t="shared" si="247"/>
        <v>84467.712861669585</v>
      </c>
      <c r="N260" s="171">
        <f t="shared" si="247"/>
        <v>106417.1189089713</v>
      </c>
      <c r="O260" s="186">
        <f t="shared" si="247"/>
        <v>72047.128209012881</v>
      </c>
      <c r="P260" s="186">
        <f t="shared" si="247"/>
        <v>69876.85098895563</v>
      </c>
      <c r="Q260" s="186">
        <f t="shared" si="247"/>
        <v>68084.251261953395</v>
      </c>
      <c r="R260" s="186">
        <f t="shared" si="247"/>
        <v>66015.677142254848</v>
      </c>
      <c r="S260" s="186">
        <f t="shared" si="247"/>
        <v>69156.681906613478</v>
      </c>
      <c r="T260" s="186">
        <f t="shared" si="247"/>
        <v>70942.666228679489</v>
      </c>
      <c r="U260" s="186">
        <f t="shared" si="247"/>
        <v>65960.111241004881</v>
      </c>
      <c r="V260" s="186">
        <f t="shared" si="247"/>
        <v>69219.685763148882</v>
      </c>
      <c r="W260" s="186">
        <f t="shared" si="247"/>
        <v>71869.785478669175</v>
      </c>
      <c r="X260" s="186">
        <f t="shared" si="247"/>
        <v>75374.812525232323</v>
      </c>
      <c r="Y260" s="186">
        <f t="shared" si="247"/>
        <v>70574.706205441486</v>
      </c>
      <c r="Z260" s="186">
        <f t="shared" si="247"/>
        <v>92815.505089219427</v>
      </c>
      <c r="AA260" s="171">
        <f t="shared" si="247"/>
        <v>72047.128209012881</v>
      </c>
      <c r="AB260" s="171">
        <f t="shared" si="247"/>
        <v>69876.85098895563</v>
      </c>
      <c r="AC260" s="171">
        <f t="shared" si="247"/>
        <v>68084.251261953395</v>
      </c>
      <c r="AD260" s="171">
        <f t="shared" si="247"/>
        <v>66015.677142254848</v>
      </c>
      <c r="AE260" s="171">
        <f t="shared" si="247"/>
        <v>69156.681906613478</v>
      </c>
      <c r="AF260" s="171">
        <f t="shared" si="247"/>
        <v>70942.666228679489</v>
      </c>
    </row>
    <row r="261" spans="1:38">
      <c r="A261" s="15" t="s">
        <v>1112</v>
      </c>
      <c r="B261" s="169" t="str">
        <f t="shared" si="248"/>
        <v>9230-05411</v>
      </c>
      <c r="C261" s="170" t="str">
        <f t="shared" si="249"/>
        <v>9230</v>
      </c>
      <c r="D261" s="171">
        <f>SUM($F261:K261)</f>
        <v>1273.5</v>
      </c>
      <c r="E261" s="78">
        <f t="shared" si="250"/>
        <v>1.2485694394320289E-3</v>
      </c>
      <c r="F261" s="79">
        <f>+'Div002 history'!I261</f>
        <v>0</v>
      </c>
      <c r="G261" s="79">
        <f>+'Div002 history'!J261</f>
        <v>1273.5</v>
      </c>
      <c r="H261" s="79">
        <f>+'Div002 history'!K261</f>
        <v>0</v>
      </c>
      <c r="I261" s="79">
        <f>+'Div002 history'!L261</f>
        <v>0</v>
      </c>
      <c r="J261" s="79">
        <f>+'Div002 history'!M261</f>
        <v>0</v>
      </c>
      <c r="K261" s="79">
        <f>+'Div002 history'!N261</f>
        <v>0</v>
      </c>
      <c r="L261" s="171">
        <f t="shared" si="251"/>
        <v>254.74092810622457</v>
      </c>
      <c r="M261" s="171">
        <f t="shared" si="247"/>
        <v>241.04536992509466</v>
      </c>
      <c r="N261" s="171">
        <f t="shared" si="247"/>
        <v>303.68235299308122</v>
      </c>
      <c r="O261" s="186">
        <f t="shared" si="247"/>
        <v>205.60076842169354</v>
      </c>
      <c r="P261" s="186">
        <f t="shared" si="247"/>
        <v>199.40745197419565</v>
      </c>
      <c r="Q261" s="186">
        <f t="shared" si="247"/>
        <v>194.29191315250989</v>
      </c>
      <c r="R261" s="186">
        <f t="shared" si="247"/>
        <v>188.38882667120799</v>
      </c>
      <c r="S261" s="186">
        <f t="shared" si="247"/>
        <v>197.35230667689052</v>
      </c>
      <c r="T261" s="186">
        <f t="shared" si="247"/>
        <v>202.44896712865207</v>
      </c>
      <c r="U261" s="186">
        <f t="shared" si="247"/>
        <v>188.23025835240011</v>
      </c>
      <c r="V261" s="186">
        <f t="shared" si="247"/>
        <v>197.53210067616874</v>
      </c>
      <c r="W261" s="186">
        <f t="shared" si="247"/>
        <v>205.09468577080852</v>
      </c>
      <c r="X261" s="186">
        <f t="shared" si="247"/>
        <v>215.09697555009851</v>
      </c>
      <c r="Y261" s="186">
        <f t="shared" si="247"/>
        <v>201.39892023008971</v>
      </c>
      <c r="Z261" s="186">
        <f t="shared" si="247"/>
        <v>264.86745054473806</v>
      </c>
      <c r="AA261" s="171">
        <f t="shared" si="247"/>
        <v>205.60076842169354</v>
      </c>
      <c r="AB261" s="171">
        <f t="shared" si="247"/>
        <v>199.40745197419565</v>
      </c>
      <c r="AC261" s="171">
        <f t="shared" si="247"/>
        <v>194.29191315250989</v>
      </c>
      <c r="AD261" s="171">
        <f t="shared" si="247"/>
        <v>188.38882667120799</v>
      </c>
      <c r="AE261" s="171">
        <f t="shared" si="247"/>
        <v>197.35230667689052</v>
      </c>
      <c r="AF261" s="171">
        <f t="shared" si="247"/>
        <v>202.44896712865207</v>
      </c>
    </row>
    <row r="262" spans="1:38">
      <c r="A262" s="15" t="s">
        <v>729</v>
      </c>
      <c r="B262" s="169" t="str">
        <f t="shared" si="248"/>
        <v>9302-05411</v>
      </c>
      <c r="C262" s="170" t="str">
        <f t="shared" si="249"/>
        <v>9302</v>
      </c>
      <c r="D262" s="171">
        <f>SUM($F262:K262)</f>
        <v>0</v>
      </c>
      <c r="E262" s="78">
        <f t="shared" si="250"/>
        <v>0</v>
      </c>
      <c r="F262" s="79">
        <f>+'Div002 history'!I262</f>
        <v>0</v>
      </c>
      <c r="G262" s="79">
        <f>+'Div002 history'!J262</f>
        <v>0</v>
      </c>
      <c r="H262" s="79">
        <f>+'Div002 history'!K262</f>
        <v>0</v>
      </c>
      <c r="I262" s="79">
        <f>+'Div002 history'!L262</f>
        <v>0</v>
      </c>
      <c r="J262" s="79">
        <f>+'Div002 history'!M262</f>
        <v>0</v>
      </c>
      <c r="K262" s="79">
        <f>+'Div002 history'!N262</f>
        <v>0</v>
      </c>
      <c r="L262" s="171">
        <f t="shared" si="251"/>
        <v>0</v>
      </c>
      <c r="M262" s="171">
        <f t="shared" si="247"/>
        <v>0</v>
      </c>
      <c r="N262" s="171">
        <f t="shared" si="247"/>
        <v>0</v>
      </c>
      <c r="O262" s="186">
        <f t="shared" si="247"/>
        <v>0</v>
      </c>
      <c r="P262" s="186">
        <f t="shared" si="247"/>
        <v>0</v>
      </c>
      <c r="Q262" s="186">
        <f t="shared" si="247"/>
        <v>0</v>
      </c>
      <c r="R262" s="186">
        <f t="shared" si="247"/>
        <v>0</v>
      </c>
      <c r="S262" s="186">
        <f t="shared" si="247"/>
        <v>0</v>
      </c>
      <c r="T262" s="186">
        <f t="shared" si="247"/>
        <v>0</v>
      </c>
      <c r="U262" s="186">
        <f t="shared" si="247"/>
        <v>0</v>
      </c>
      <c r="V262" s="186">
        <f t="shared" si="247"/>
        <v>0</v>
      </c>
      <c r="W262" s="186">
        <f t="shared" si="247"/>
        <v>0</v>
      </c>
      <c r="X262" s="186">
        <f t="shared" si="247"/>
        <v>0</v>
      </c>
      <c r="Y262" s="186">
        <f t="shared" si="247"/>
        <v>0</v>
      </c>
      <c r="Z262" s="186">
        <f t="shared" si="247"/>
        <v>0</v>
      </c>
      <c r="AA262" s="171">
        <f t="shared" si="247"/>
        <v>0</v>
      </c>
      <c r="AB262" s="171">
        <f t="shared" si="247"/>
        <v>0</v>
      </c>
      <c r="AC262" s="171">
        <f t="shared" si="247"/>
        <v>0</v>
      </c>
      <c r="AD262" s="171">
        <f t="shared" si="247"/>
        <v>0</v>
      </c>
      <c r="AE262" s="171">
        <f t="shared" si="247"/>
        <v>0</v>
      </c>
      <c r="AF262" s="171">
        <f t="shared" si="247"/>
        <v>0</v>
      </c>
    </row>
    <row r="263" spans="1:38">
      <c r="A263" s="15" t="s">
        <v>93</v>
      </c>
      <c r="B263" s="169" t="str">
        <f t="shared" si="248"/>
        <v>8700-05411</v>
      </c>
      <c r="C263" s="170" t="str">
        <f t="shared" si="249"/>
        <v>8700</v>
      </c>
      <c r="D263" s="171">
        <f>SUM($F263:K263)</f>
        <v>1243.49</v>
      </c>
      <c r="E263" s="78">
        <f t="shared" si="250"/>
        <v>1.2191469275534619E-3</v>
      </c>
      <c r="F263" s="79">
        <f>+'Div002 history'!I263</f>
        <v>0</v>
      </c>
      <c r="G263" s="79">
        <f>+'Div002 history'!J263</f>
        <v>0</v>
      </c>
      <c r="H263" s="79">
        <f>+'Div002 history'!K263</f>
        <v>0</v>
      </c>
      <c r="I263" s="79">
        <f>+'Div002 history'!L263</f>
        <v>1146.82</v>
      </c>
      <c r="J263" s="79">
        <f>+'Div002 history'!M263</f>
        <v>0</v>
      </c>
      <c r="K263" s="79">
        <f>+'Div002 history'!N263</f>
        <v>96.67</v>
      </c>
      <c r="L263" s="171">
        <f t="shared" si="251"/>
        <v>248.73796363628523</v>
      </c>
      <c r="M263" s="171">
        <f t="shared" si="247"/>
        <v>235.36514098795129</v>
      </c>
      <c r="N263" s="171">
        <f t="shared" si="247"/>
        <v>296.52608490252584</v>
      </c>
      <c r="O263" s="186">
        <f t="shared" si="247"/>
        <v>200.75579075358596</v>
      </c>
      <c r="P263" s="186">
        <f t="shared" si="247"/>
        <v>194.70841967443468</v>
      </c>
      <c r="Q263" s="186">
        <f t="shared" si="247"/>
        <v>189.71342841461683</v>
      </c>
      <c r="R263" s="186">
        <f t="shared" si="247"/>
        <v>183.94944803877539</v>
      </c>
      <c r="S263" s="186">
        <f t="shared" si="247"/>
        <v>192.70170383168167</v>
      </c>
      <c r="T263" s="186">
        <f t="shared" si="247"/>
        <v>197.6782615899549</v>
      </c>
      <c r="U263" s="186">
        <f t="shared" si="247"/>
        <v>183.79461637897609</v>
      </c>
      <c r="V263" s="186">
        <f t="shared" si="247"/>
        <v>192.87726098924938</v>
      </c>
      <c r="W263" s="186">
        <f t="shared" si="247"/>
        <v>200.26163392944071</v>
      </c>
      <c r="X263" s="186">
        <f t="shared" si="247"/>
        <v>210.02821996607148</v>
      </c>
      <c r="Y263" s="186">
        <f t="shared" si="247"/>
        <v>196.65295902388246</v>
      </c>
      <c r="Z263" s="186">
        <f t="shared" si="247"/>
        <v>258.62585479220758</v>
      </c>
      <c r="AA263" s="171">
        <f t="shared" si="247"/>
        <v>200.75579075358596</v>
      </c>
      <c r="AB263" s="171">
        <f t="shared" si="247"/>
        <v>194.70841967443468</v>
      </c>
      <c r="AC263" s="171">
        <f t="shared" si="247"/>
        <v>189.71342841461683</v>
      </c>
      <c r="AD263" s="171">
        <f t="shared" si="247"/>
        <v>183.94944803877539</v>
      </c>
      <c r="AE263" s="171">
        <f t="shared" si="247"/>
        <v>192.70170383168167</v>
      </c>
      <c r="AF263" s="171">
        <f t="shared" si="247"/>
        <v>197.6782615899549</v>
      </c>
    </row>
    <row r="264" spans="1:38">
      <c r="A264" s="15" t="s">
        <v>276</v>
      </c>
      <c r="B264" s="169" t="str">
        <f t="shared" si="248"/>
        <v>8740-05411</v>
      </c>
      <c r="C264" s="170" t="str">
        <f t="shared" si="249"/>
        <v>8740</v>
      </c>
      <c r="D264" s="171">
        <f>SUM($F264:K264)</f>
        <v>368.09999999999997</v>
      </c>
      <c r="E264" s="78">
        <f t="shared" si="250"/>
        <v>3.6089392277575955E-4</v>
      </c>
      <c r="F264" s="79">
        <f>+'Div002 history'!I264</f>
        <v>0</v>
      </c>
      <c r="G264" s="79">
        <f>+'Div002 history'!J264</f>
        <v>279.39</v>
      </c>
      <c r="H264" s="79">
        <f>+'Div002 history'!K264</f>
        <v>0</v>
      </c>
      <c r="I264" s="79">
        <f>+'Div002 history'!L264</f>
        <v>0</v>
      </c>
      <c r="J264" s="79">
        <f>+'Div002 history'!M264</f>
        <v>0</v>
      </c>
      <c r="K264" s="79">
        <f>+'Div002 history'!N264</f>
        <v>88.71</v>
      </c>
      <c r="L264" s="171">
        <f t="shared" si="251"/>
        <v>73.631830102788584</v>
      </c>
      <c r="M264" s="171">
        <f t="shared" si="247"/>
        <v>69.673184663861278</v>
      </c>
      <c r="N264" s="171">
        <f t="shared" si="247"/>
        <v>87.778150087752806</v>
      </c>
      <c r="O264" s="186">
        <f t="shared" si="247"/>
        <v>59.428066632136144</v>
      </c>
      <c r="P264" s="186">
        <f t="shared" si="247"/>
        <v>57.63791368017386</v>
      </c>
      <c r="Q264" s="186">
        <f t="shared" si="247"/>
        <v>56.159287971290837</v>
      </c>
      <c r="R264" s="186">
        <f t="shared" si="247"/>
        <v>54.453024811677778</v>
      </c>
      <c r="S264" s="186">
        <f t="shared" si="247"/>
        <v>57.043882283284958</v>
      </c>
      <c r="T264" s="186">
        <f t="shared" si="247"/>
        <v>58.517051276055604</v>
      </c>
      <c r="U264" s="186">
        <f t="shared" si="247"/>
        <v>54.407191283485254</v>
      </c>
      <c r="V264" s="186">
        <f t="shared" si="247"/>
        <v>57.095851008164665</v>
      </c>
      <c r="W264" s="186">
        <f t="shared" si="247"/>
        <v>59.281785498417442</v>
      </c>
      <c r="X264" s="186">
        <f t="shared" si="247"/>
        <v>62.172906713774054</v>
      </c>
      <c r="Y264" s="186">
        <f t="shared" si="247"/>
        <v>58.213539487001192</v>
      </c>
      <c r="Z264" s="186">
        <f t="shared" si="247"/>
        <v>76.558860263461384</v>
      </c>
      <c r="AA264" s="171">
        <f t="shared" si="247"/>
        <v>59.428066632136144</v>
      </c>
      <c r="AB264" s="171">
        <f t="shared" si="247"/>
        <v>57.63791368017386</v>
      </c>
      <c r="AC264" s="171">
        <f t="shared" si="247"/>
        <v>56.159287971290837</v>
      </c>
      <c r="AD264" s="171">
        <f t="shared" si="247"/>
        <v>54.453024811677778</v>
      </c>
      <c r="AE264" s="171">
        <f t="shared" si="247"/>
        <v>57.043882283284958</v>
      </c>
      <c r="AF264" s="171">
        <f t="shared" si="247"/>
        <v>58.517051276055604</v>
      </c>
    </row>
    <row r="265" spans="1:38">
      <c r="A265" s="15" t="s">
        <v>94</v>
      </c>
      <c r="B265" s="169" t="str">
        <f t="shared" si="248"/>
        <v>9210-05412</v>
      </c>
      <c r="C265" s="170" t="str">
        <f t="shared" si="249"/>
        <v>9210</v>
      </c>
      <c r="D265" s="171">
        <f>SUM($F265:K265)</f>
        <v>379.82000000000005</v>
      </c>
      <c r="E265" s="78">
        <f t="shared" si="250"/>
        <v>3.7238448722816907E-4</v>
      </c>
      <c r="F265" s="79">
        <f>+'Div002 history'!I265</f>
        <v>121.4</v>
      </c>
      <c r="G265" s="79">
        <f>+'Div002 history'!J265</f>
        <v>179.52</v>
      </c>
      <c r="H265" s="79">
        <f>+'Div002 history'!K265</f>
        <v>0</v>
      </c>
      <c r="I265" s="79">
        <f>+'Div002 history'!L265</f>
        <v>78.900000000000006</v>
      </c>
      <c r="J265" s="79">
        <f>+'Div002 history'!M265</f>
        <v>0</v>
      </c>
      <c r="K265" s="79">
        <f>+'Div002 history'!N265</f>
        <v>0</v>
      </c>
      <c r="L265" s="171">
        <f t="shared" si="251"/>
        <v>75.976206763491348</v>
      </c>
      <c r="M265" s="171">
        <f t="shared" si="247"/>
        <v>71.89152132308557</v>
      </c>
      <c r="N265" s="171">
        <f t="shared" si="247"/>
        <v>90.572933893861119</v>
      </c>
      <c r="O265" s="186">
        <f t="shared" si="247"/>
        <v>61.32020719428948</v>
      </c>
      <c r="P265" s="186">
        <f t="shared" si="247"/>
        <v>59.473057250756973</v>
      </c>
      <c r="Q265" s="186">
        <f t="shared" si="247"/>
        <v>57.947353320444698</v>
      </c>
      <c r="R265" s="186">
        <f t="shared" si="247"/>
        <v>56.186764150968379</v>
      </c>
      <c r="S265" s="186">
        <f t="shared" si="247"/>
        <v>58.860112384779406</v>
      </c>
      <c r="T265" s="186">
        <f t="shared" si="247"/>
        <v>60.38018586164479</v>
      </c>
      <c r="U265" s="186">
        <f t="shared" si="247"/>
        <v>56.139471321090404</v>
      </c>
      <c r="V265" s="186">
        <f t="shared" si="247"/>
        <v>58.913735750940262</v>
      </c>
      <c r="W265" s="186">
        <f t="shared" si="247"/>
        <v>61.16926859008128</v>
      </c>
      <c r="X265" s="186">
        <f t="shared" si="247"/>
        <v>64.152440717266145</v>
      </c>
      <c r="Y265" s="186">
        <f t="shared" si="247"/>
        <v>60.067010507885904</v>
      </c>
      <c r="Z265" s="186">
        <f t="shared" si="247"/>
        <v>78.99643114715542</v>
      </c>
      <c r="AA265" s="171">
        <f t="shared" si="247"/>
        <v>61.32020719428948</v>
      </c>
      <c r="AB265" s="171">
        <f t="shared" si="247"/>
        <v>59.473057250756973</v>
      </c>
      <c r="AC265" s="171">
        <f t="shared" si="247"/>
        <v>57.947353320444698</v>
      </c>
      <c r="AD265" s="171">
        <f t="shared" si="247"/>
        <v>56.186764150968379</v>
      </c>
      <c r="AE265" s="171">
        <f t="shared" si="247"/>
        <v>58.860112384779406</v>
      </c>
      <c r="AF265" s="171">
        <f t="shared" si="247"/>
        <v>60.38018586164479</v>
      </c>
    </row>
    <row r="266" spans="1:38">
      <c r="A266" s="15" t="s">
        <v>95</v>
      </c>
      <c r="B266" s="169" t="str">
        <f t="shared" si="248"/>
        <v>8700-05413</v>
      </c>
      <c r="C266" s="170" t="str">
        <f t="shared" si="249"/>
        <v>8700</v>
      </c>
      <c r="D266" s="171">
        <f>SUM($F266:K266)</f>
        <v>1110.6399999999999</v>
      </c>
      <c r="E266" s="78">
        <f t="shared" si="250"/>
        <v>1.0888976538757664E-3</v>
      </c>
      <c r="F266" s="79">
        <f>+'Div002 history'!I266</f>
        <v>0</v>
      </c>
      <c r="G266" s="79">
        <f>+'Div002 history'!J266</f>
        <v>0</v>
      </c>
      <c r="H266" s="79">
        <f>+'Div002 history'!K266</f>
        <v>0</v>
      </c>
      <c r="I266" s="79">
        <f>+'Div002 history'!L266</f>
        <v>868.15</v>
      </c>
      <c r="J266" s="79">
        <f>+'Div002 history'!M266</f>
        <v>242.49</v>
      </c>
      <c r="K266" s="79">
        <f>+'Div002 history'!N266</f>
        <v>0</v>
      </c>
      <c r="L266" s="171">
        <f t="shared" si="251"/>
        <v>222.16369406509403</v>
      </c>
      <c r="M266" s="171">
        <f t="shared" si="247"/>
        <v>210.21957569973074</v>
      </c>
      <c r="N266" s="171">
        <f t="shared" si="247"/>
        <v>264.84630430171632</v>
      </c>
      <c r="O266" s="186">
        <f t="shared" si="247"/>
        <v>179.30776398890436</v>
      </c>
      <c r="P266" s="186">
        <f t="shared" si="247"/>
        <v>173.90647228945477</v>
      </c>
      <c r="Q266" s="186">
        <f t="shared" si="247"/>
        <v>169.44512793380727</v>
      </c>
      <c r="R266" s="186">
        <f t="shared" si="247"/>
        <v>164.29695049400112</v>
      </c>
      <c r="S266" s="186">
        <f t="shared" si="247"/>
        <v>172.11414675117524</v>
      </c>
      <c r="T266" s="186">
        <f t="shared" si="247"/>
        <v>176.55902697429613</v>
      </c>
      <c r="U266" s="186">
        <f t="shared" si="247"/>
        <v>164.1586604919589</v>
      </c>
      <c r="V266" s="186">
        <f t="shared" si="247"/>
        <v>172.27094801333337</v>
      </c>
      <c r="W266" s="186">
        <f t="shared" si="247"/>
        <v>178.86640110285887</v>
      </c>
      <c r="X266" s="186">
        <f t="shared" si="247"/>
        <v>187.58956020805763</v>
      </c>
      <c r="Y266" s="186">
        <f t="shared" si="247"/>
        <v>175.64326404738659</v>
      </c>
      <c r="Z266" s="186">
        <f t="shared" si="247"/>
        <v>230.99519848685344</v>
      </c>
      <c r="AA266" s="171">
        <f t="shared" si="247"/>
        <v>179.30776398890436</v>
      </c>
      <c r="AB266" s="171">
        <f t="shared" si="247"/>
        <v>173.90647228945477</v>
      </c>
      <c r="AC266" s="171">
        <f t="shared" si="247"/>
        <v>169.44512793380727</v>
      </c>
      <c r="AD266" s="171">
        <f t="shared" si="247"/>
        <v>164.29695049400112</v>
      </c>
      <c r="AE266" s="171">
        <f t="shared" si="247"/>
        <v>172.11414675117524</v>
      </c>
      <c r="AF266" s="171">
        <f t="shared" si="247"/>
        <v>176.55902697429613</v>
      </c>
    </row>
    <row r="267" spans="1:38">
      <c r="A267" s="15" t="s">
        <v>732</v>
      </c>
      <c r="B267" s="169" t="str">
        <f t="shared" si="248"/>
        <v>8740-05413</v>
      </c>
      <c r="C267" s="170" t="str">
        <f t="shared" si="249"/>
        <v>8740</v>
      </c>
      <c r="D267" s="171">
        <f>SUM($F267:K267)</f>
        <v>2520.87</v>
      </c>
      <c r="E267" s="78">
        <f t="shared" si="250"/>
        <v>2.471520410507278E-3</v>
      </c>
      <c r="F267" s="79">
        <f>+'Div002 history'!I267</f>
        <v>0</v>
      </c>
      <c r="G267" s="79">
        <f>+'Div002 history'!J267</f>
        <v>2500.91</v>
      </c>
      <c r="H267" s="79">
        <f>+'Div002 history'!K267</f>
        <v>19.96</v>
      </c>
      <c r="I267" s="79">
        <f>+'Div002 history'!L267</f>
        <v>0</v>
      </c>
      <c r="J267" s="79">
        <f>+'Div002 history'!M267</f>
        <v>0</v>
      </c>
      <c r="K267" s="79">
        <f>+'Div002 history'!N267</f>
        <v>0</v>
      </c>
      <c r="L267" s="171">
        <f t="shared" si="251"/>
        <v>504.25501643905642</v>
      </c>
      <c r="M267" s="171">
        <f t="shared" si="247"/>
        <v>477.14490905620204</v>
      </c>
      <c r="N267" s="171">
        <f t="shared" si="247"/>
        <v>601.13367349012071</v>
      </c>
      <c r="O267" s="186">
        <f t="shared" si="247"/>
        <v>406.98296748425173</v>
      </c>
      <c r="P267" s="186">
        <f t="shared" si="247"/>
        <v>394.72341064640011</v>
      </c>
      <c r="Q267" s="186">
        <f t="shared" si="247"/>
        <v>384.59729494210251</v>
      </c>
      <c r="R267" s="186">
        <f t="shared" si="247"/>
        <v>372.9122430236734</v>
      </c>
      <c r="S267" s="186">
        <f t="shared" si="247"/>
        <v>390.65528805070511</v>
      </c>
      <c r="T267" s="186">
        <f t="shared" si="247"/>
        <v>400.74403436639585</v>
      </c>
      <c r="U267" s="186">
        <f t="shared" si="247"/>
        <v>372.59835993153894</v>
      </c>
      <c r="V267" s="186">
        <f t="shared" si="247"/>
        <v>391.01118698981816</v>
      </c>
      <c r="W267" s="186">
        <f t="shared" si="247"/>
        <v>405.98118611626074</v>
      </c>
      <c r="X267" s="186">
        <f t="shared" si="247"/>
        <v>425.78053612483455</v>
      </c>
      <c r="Y267" s="186">
        <f t="shared" si="247"/>
        <v>398.66548570115918</v>
      </c>
      <c r="Z267" s="186">
        <f t="shared" si="247"/>
        <v>524.30028272847562</v>
      </c>
      <c r="AA267" s="171">
        <f t="shared" si="247"/>
        <v>406.98296748425173</v>
      </c>
      <c r="AB267" s="171">
        <f t="shared" si="247"/>
        <v>394.72341064640011</v>
      </c>
      <c r="AC267" s="171">
        <f t="shared" si="247"/>
        <v>384.59729494210251</v>
      </c>
      <c r="AD267" s="171">
        <f t="shared" si="247"/>
        <v>372.9122430236734</v>
      </c>
      <c r="AE267" s="171">
        <f t="shared" si="247"/>
        <v>390.65528805070511</v>
      </c>
      <c r="AF267" s="171">
        <f t="shared" si="247"/>
        <v>400.74403436639585</v>
      </c>
    </row>
    <row r="268" spans="1:38">
      <c r="A268" s="15" t="s">
        <v>126</v>
      </c>
      <c r="B268" s="169" t="str">
        <f t="shared" si="248"/>
        <v>9030-05413</v>
      </c>
      <c r="C268" s="170" t="str">
        <f t="shared" si="249"/>
        <v>9030</v>
      </c>
      <c r="D268" s="171">
        <f>SUM($F268:K268)</f>
        <v>812.89</v>
      </c>
      <c r="E268" s="78">
        <f t="shared" si="250"/>
        <v>7.9697653052210598E-4</v>
      </c>
      <c r="F268" s="79">
        <f>+'Div002 history'!I268</f>
        <v>0</v>
      </c>
      <c r="G268" s="79">
        <f>+'Div002 history'!J268</f>
        <v>0</v>
      </c>
      <c r="H268" s="79">
        <f>+'Div002 history'!K268</f>
        <v>0</v>
      </c>
      <c r="I268" s="79">
        <f>+'Div002 history'!L268</f>
        <v>0</v>
      </c>
      <c r="J268" s="79">
        <f>+'Div002 history'!M268</f>
        <v>812.89</v>
      </c>
      <c r="K268" s="79">
        <f>+'Div002 history'!N268</f>
        <v>0</v>
      </c>
      <c r="L268" s="171">
        <f t="shared" si="251"/>
        <v>162.60412489067051</v>
      </c>
      <c r="M268" s="171">
        <f t="shared" si="247"/>
        <v>153.86208932737352</v>
      </c>
      <c r="N268" s="171">
        <f t="shared" si="247"/>
        <v>193.84401093407601</v>
      </c>
      <c r="O268" s="186">
        <f t="shared" si="247"/>
        <v>131.23738409290181</v>
      </c>
      <c r="P268" s="186">
        <f t="shared" si="247"/>
        <v>127.28411749925708</v>
      </c>
      <c r="Q268" s="186">
        <f t="shared" si="247"/>
        <v>124.01880901652436</v>
      </c>
      <c r="R268" s="186">
        <f t="shared" si="247"/>
        <v>120.25079961739949</v>
      </c>
      <c r="S268" s="186">
        <f t="shared" si="247"/>
        <v>125.97229413001769</v>
      </c>
      <c r="T268" s="186">
        <f t="shared" si="247"/>
        <v>129.22555232760894</v>
      </c>
      <c r="U268" s="186">
        <f t="shared" si="247"/>
        <v>120.14958359802318</v>
      </c>
      <c r="V268" s="186">
        <f t="shared" si="247"/>
        <v>126.08705875041288</v>
      </c>
      <c r="W268" s="186">
        <f t="shared" si="247"/>
        <v>130.91434559578528</v>
      </c>
      <c r="X268" s="186">
        <f t="shared" si="247"/>
        <v>137.29892458179788</v>
      </c>
      <c r="Y268" s="186">
        <f t="shared" si="247"/>
        <v>128.55529506543985</v>
      </c>
      <c r="Z268" s="186">
        <f t="shared" si="247"/>
        <v>169.06800304147006</v>
      </c>
      <c r="AA268" s="171">
        <f t="shared" si="247"/>
        <v>131.23738409290181</v>
      </c>
      <c r="AB268" s="171">
        <f t="shared" ref="AB268:AF278" si="252">$E268*AB$279</f>
        <v>127.28411749925708</v>
      </c>
      <c r="AC268" s="171">
        <f t="shared" si="252"/>
        <v>124.01880901652436</v>
      </c>
      <c r="AD268" s="171">
        <f t="shared" si="252"/>
        <v>120.25079961739949</v>
      </c>
      <c r="AE268" s="171">
        <f t="shared" si="252"/>
        <v>125.97229413001769</v>
      </c>
      <c r="AF268" s="171">
        <f t="shared" si="252"/>
        <v>129.22555232760894</v>
      </c>
      <c r="AG268" s="86"/>
    </row>
    <row r="269" spans="1:38">
      <c r="A269" s="15" t="s">
        <v>96</v>
      </c>
      <c r="B269" s="169" t="str">
        <f t="shared" si="248"/>
        <v>9210-05413</v>
      </c>
      <c r="C269" s="170" t="str">
        <f t="shared" si="249"/>
        <v>9210</v>
      </c>
      <c r="D269" s="171">
        <f>SUM($F269:K269)</f>
        <v>249238.62</v>
      </c>
      <c r="E269" s="78">
        <f t="shared" si="250"/>
        <v>0.24435942211088532</v>
      </c>
      <c r="F269" s="79">
        <f>+'Div002 history'!I269</f>
        <v>26724.729999999996</v>
      </c>
      <c r="G269" s="79">
        <f>+'Div002 history'!J269</f>
        <v>31613.620000000003</v>
      </c>
      <c r="H269" s="79">
        <f>+'Div002 history'!K269</f>
        <v>42547.020000000004</v>
      </c>
      <c r="I269" s="79">
        <f>+'Div002 history'!L269</f>
        <v>50738.31</v>
      </c>
      <c r="J269" s="79">
        <f>+'Div002 history'!M269</f>
        <v>58157.8</v>
      </c>
      <c r="K269" s="79">
        <f>+'Div002 history'!N269</f>
        <v>39457.14</v>
      </c>
      <c r="L269" s="171">
        <f t="shared" si="251"/>
        <v>49855.734101856789</v>
      </c>
      <c r="M269" s="171">
        <f t="shared" si="251"/>
        <v>47175.355600722491</v>
      </c>
      <c r="N269" s="171">
        <f t="shared" si="251"/>
        <v>59434.134729759273</v>
      </c>
      <c r="O269" s="186">
        <f t="shared" si="251"/>
        <v>40238.438784736922</v>
      </c>
      <c r="P269" s="186">
        <f t="shared" si="251"/>
        <v>39026.335412457636</v>
      </c>
      <c r="Q269" s="186">
        <f t="shared" si="251"/>
        <v>38025.165536938686</v>
      </c>
      <c r="R269" s="186">
        <f t="shared" si="251"/>
        <v>36869.863512329073</v>
      </c>
      <c r="S269" s="186">
        <f t="shared" si="251"/>
        <v>38624.119803663118</v>
      </c>
      <c r="T269" s="186">
        <f t="shared" si="251"/>
        <v>39621.594964719749</v>
      </c>
      <c r="U269" s="186">
        <f t="shared" si="251"/>
        <v>36838.829865720989</v>
      </c>
      <c r="V269" s="186">
        <f t="shared" si="251"/>
        <v>38659.30756044708</v>
      </c>
      <c r="W269" s="186">
        <f t="shared" si="251"/>
        <v>40139.392580172716</v>
      </c>
      <c r="X269" s="186">
        <f t="shared" si="251"/>
        <v>42096.955910703015</v>
      </c>
      <c r="Y269" s="186">
        <f t="shared" si="251"/>
        <v>39416.088690724493</v>
      </c>
      <c r="Z269" s="186">
        <f t="shared" si="251"/>
        <v>51837.611194887126</v>
      </c>
      <c r="AA269" s="171">
        <f t="shared" si="251"/>
        <v>40238.438784736922</v>
      </c>
      <c r="AB269" s="171">
        <f t="shared" si="252"/>
        <v>39026.335412457636</v>
      </c>
      <c r="AC269" s="171">
        <f t="shared" si="252"/>
        <v>38025.165536938686</v>
      </c>
      <c r="AD269" s="171">
        <f t="shared" si="252"/>
        <v>36869.863512329073</v>
      </c>
      <c r="AE269" s="171">
        <f t="shared" si="252"/>
        <v>38624.119803663118</v>
      </c>
      <c r="AF269" s="171">
        <f t="shared" si="252"/>
        <v>39621.594964719749</v>
      </c>
    </row>
    <row r="270" spans="1:38">
      <c r="A270" s="15" t="s">
        <v>578</v>
      </c>
      <c r="B270" s="169" t="str">
        <f t="shared" si="248"/>
        <v>9230-05413</v>
      </c>
      <c r="C270" s="170" t="str">
        <f t="shared" si="249"/>
        <v>9230</v>
      </c>
      <c r="D270" s="171">
        <f>SUM($F270:K270)</f>
        <v>7829.71</v>
      </c>
      <c r="E270" s="78">
        <f t="shared" si="250"/>
        <v>7.6764323719005507E-3</v>
      </c>
      <c r="F270" s="79">
        <f>+'Div002 history'!I270</f>
        <v>0</v>
      </c>
      <c r="G270" s="79">
        <f>+'Div002 history'!J270</f>
        <v>7829.71</v>
      </c>
      <c r="H270" s="79">
        <f>+'Div002 history'!K270</f>
        <v>0</v>
      </c>
      <c r="I270" s="79">
        <f>+'Div002 history'!L270</f>
        <v>0</v>
      </c>
      <c r="J270" s="79">
        <f>+'Div002 history'!M270</f>
        <v>0</v>
      </c>
      <c r="K270" s="79">
        <f>+'Div002 history'!N270</f>
        <v>0</v>
      </c>
      <c r="L270" s="171">
        <f t="shared" si="251"/>
        <v>1566.1936334531511</v>
      </c>
      <c r="M270" s="171">
        <f t="shared" si="251"/>
        <v>1481.9908467657738</v>
      </c>
      <c r="N270" s="171">
        <f t="shared" si="251"/>
        <v>1867.0944295669087</v>
      </c>
      <c r="O270" s="186">
        <f t="shared" si="251"/>
        <v>1264.070979598758</v>
      </c>
      <c r="P270" s="186">
        <f t="shared" si="251"/>
        <v>1225.9933418114483</v>
      </c>
      <c r="Q270" s="186">
        <f t="shared" si="251"/>
        <v>1194.5420772118871</v>
      </c>
      <c r="R270" s="186">
        <f t="shared" si="251"/>
        <v>1158.2488261294259</v>
      </c>
      <c r="S270" s="186">
        <f t="shared" si="251"/>
        <v>1213.3579341273</v>
      </c>
      <c r="T270" s="186">
        <f t="shared" si="251"/>
        <v>1244.6931310693981</v>
      </c>
      <c r="U270" s="186">
        <f t="shared" si="251"/>
        <v>1157.2739192181946</v>
      </c>
      <c r="V270" s="186">
        <f t="shared" si="251"/>
        <v>1214.4633403888536</v>
      </c>
      <c r="W270" s="186">
        <f t="shared" si="251"/>
        <v>1260.9594912654552</v>
      </c>
      <c r="X270" s="186">
        <f t="shared" si="251"/>
        <v>1322.4553909967506</v>
      </c>
      <c r="Y270" s="186">
        <f t="shared" si="251"/>
        <v>1238.2372514446297</v>
      </c>
      <c r="Z270" s="186">
        <f t="shared" si="251"/>
        <v>1628.4533382054503</v>
      </c>
      <c r="AA270" s="171">
        <f t="shared" si="251"/>
        <v>1264.070979598758</v>
      </c>
      <c r="AB270" s="171">
        <f t="shared" si="252"/>
        <v>1225.9933418114483</v>
      </c>
      <c r="AC270" s="171">
        <f t="shared" si="252"/>
        <v>1194.5420772118871</v>
      </c>
      <c r="AD270" s="171">
        <f t="shared" si="252"/>
        <v>1158.2488261294259</v>
      </c>
      <c r="AE270" s="171">
        <f t="shared" si="252"/>
        <v>1213.3579341273</v>
      </c>
      <c r="AF270" s="171">
        <f t="shared" si="252"/>
        <v>1244.6931310693981</v>
      </c>
    </row>
    <row r="271" spans="1:38">
      <c r="A271" s="15" t="s">
        <v>433</v>
      </c>
      <c r="B271" s="169" t="str">
        <f t="shared" si="248"/>
        <v>9210-05414</v>
      </c>
      <c r="C271" s="170" t="str">
        <f t="shared" si="249"/>
        <v>9210</v>
      </c>
      <c r="D271" s="171">
        <f>SUM($F271:K271)</f>
        <v>243996.11</v>
      </c>
      <c r="E271" s="78">
        <f t="shared" si="250"/>
        <v>0.23921954164609002</v>
      </c>
      <c r="F271" s="79">
        <f>+'Div002 history'!I271</f>
        <v>23281.279999999999</v>
      </c>
      <c r="G271" s="79">
        <f>+'Div002 history'!J271</f>
        <v>43770.340000000011</v>
      </c>
      <c r="H271" s="79">
        <f>+'Div002 history'!K271</f>
        <v>84099.93</v>
      </c>
      <c r="I271" s="79">
        <f>+'Div002 history'!L271</f>
        <v>-3273.0800000000017</v>
      </c>
      <c r="J271" s="79">
        <f>+'Div002 history'!M271</f>
        <v>47530.6</v>
      </c>
      <c r="K271" s="79">
        <f>+'Div002 history'!N271</f>
        <v>48587.040000000008</v>
      </c>
      <c r="L271" s="171">
        <f t="shared" si="251"/>
        <v>48807.063616575157</v>
      </c>
      <c r="M271" s="171">
        <f t="shared" si="251"/>
        <v>46183.064464259194</v>
      </c>
      <c r="N271" s="171">
        <f t="shared" si="251"/>
        <v>58183.99121001859</v>
      </c>
      <c r="O271" s="186">
        <f t="shared" si="251"/>
        <v>39392.059448687913</v>
      </c>
      <c r="P271" s="186">
        <f t="shared" si="251"/>
        <v>38205.451579674562</v>
      </c>
      <c r="Q271" s="186">
        <f t="shared" si="251"/>
        <v>37225.340411205536</v>
      </c>
      <c r="R271" s="186">
        <f t="shared" si="251"/>
        <v>36094.339124647813</v>
      </c>
      <c r="S271" s="186">
        <f t="shared" si="251"/>
        <v>37811.696214125099</v>
      </c>
      <c r="T271" s="186">
        <f t="shared" si="251"/>
        <v>38788.190383124434</v>
      </c>
      <c r="U271" s="186">
        <f t="shared" si="251"/>
        <v>36063.95824285876</v>
      </c>
      <c r="V271" s="186">
        <f t="shared" si="251"/>
        <v>37846.143828122134</v>
      </c>
      <c r="W271" s="186">
        <f t="shared" si="251"/>
        <v>39295.096591872498</v>
      </c>
      <c r="X271" s="186">
        <f t="shared" si="251"/>
        <v>41211.484339999326</v>
      </c>
      <c r="Y271" s="186">
        <f t="shared" si="251"/>
        <v>38587.006748600077</v>
      </c>
      <c r="Z271" s="186">
        <f t="shared" si="251"/>
        <v>50747.25370909577</v>
      </c>
      <c r="AA271" s="171">
        <f t="shared" si="251"/>
        <v>39392.059448687913</v>
      </c>
      <c r="AB271" s="171">
        <f t="shared" si="252"/>
        <v>38205.451579674562</v>
      </c>
      <c r="AC271" s="171">
        <f t="shared" si="252"/>
        <v>37225.340411205536</v>
      </c>
      <c r="AD271" s="171">
        <f t="shared" si="252"/>
        <v>36094.339124647813</v>
      </c>
      <c r="AE271" s="171">
        <f t="shared" si="252"/>
        <v>37811.696214125099</v>
      </c>
      <c r="AF271" s="171">
        <f t="shared" si="252"/>
        <v>38788.190383124434</v>
      </c>
    </row>
    <row r="272" spans="1:38">
      <c r="A272" s="15" t="s">
        <v>1114</v>
      </c>
      <c r="B272" s="169" t="str">
        <f t="shared" si="248"/>
        <v>9230-05414</v>
      </c>
      <c r="C272" s="170" t="str">
        <f t="shared" si="249"/>
        <v>9230</v>
      </c>
      <c r="D272" s="171">
        <f>SUM($F272:K272)</f>
        <v>7343.85</v>
      </c>
      <c r="E272" s="78">
        <f t="shared" si="250"/>
        <v>7.2000837673913669E-3</v>
      </c>
      <c r="F272" s="79">
        <f>+'Div002 history'!I272</f>
        <v>0</v>
      </c>
      <c r="G272" s="79">
        <f>+'Div002 history'!J272</f>
        <v>5359.67</v>
      </c>
      <c r="H272" s="79">
        <f>+'Div002 history'!K272</f>
        <v>0</v>
      </c>
      <c r="I272" s="79">
        <f>+'Div002 history'!L272</f>
        <v>0</v>
      </c>
      <c r="J272" s="79">
        <f>+'Div002 history'!M272</f>
        <v>1984.18</v>
      </c>
      <c r="K272" s="79">
        <f>+'Div002 history'!N272</f>
        <v>0</v>
      </c>
      <c r="L272" s="171">
        <f t="shared" si="251"/>
        <v>1469.0060187458951</v>
      </c>
      <c r="M272" s="171">
        <f t="shared" si="251"/>
        <v>1390.0282999013793</v>
      </c>
      <c r="N272" s="171">
        <f t="shared" si="251"/>
        <v>1751.234902260102</v>
      </c>
      <c r="O272" s="186">
        <f t="shared" si="251"/>
        <v>1185.6310978984327</v>
      </c>
      <c r="P272" s="186">
        <f t="shared" si="251"/>
        <v>1149.9163063845283</v>
      </c>
      <c r="Q272" s="186">
        <f t="shared" si="251"/>
        <v>1120.4166991794737</v>
      </c>
      <c r="R272" s="186">
        <f t="shared" si="251"/>
        <v>1086.3755671372994</v>
      </c>
      <c r="S272" s="186">
        <f t="shared" si="251"/>
        <v>1138.064968503402</v>
      </c>
      <c r="T272" s="186">
        <f t="shared" si="251"/>
        <v>1167.4557104418936</v>
      </c>
      <c r="U272" s="186">
        <f t="shared" si="251"/>
        <v>1085.4611564988406</v>
      </c>
      <c r="V272" s="186">
        <f t="shared" si="251"/>
        <v>1139.1017805659064</v>
      </c>
      <c r="W272" s="186">
        <f t="shared" si="251"/>
        <v>1182.7126879449959</v>
      </c>
      <c r="X272" s="186">
        <f t="shared" si="251"/>
        <v>1240.392559005568</v>
      </c>
      <c r="Y272" s="186">
        <f t="shared" si="251"/>
        <v>1161.4004399935175</v>
      </c>
      <c r="Z272" s="186">
        <f t="shared" si="251"/>
        <v>1527.4022981413227</v>
      </c>
      <c r="AA272" s="171">
        <f t="shared" si="251"/>
        <v>1185.6310978984327</v>
      </c>
      <c r="AB272" s="171">
        <f t="shared" si="252"/>
        <v>1149.9163063845283</v>
      </c>
      <c r="AC272" s="171">
        <f t="shared" si="252"/>
        <v>1120.4166991794737</v>
      </c>
      <c r="AD272" s="171">
        <f t="shared" si="252"/>
        <v>1086.3755671372994</v>
      </c>
      <c r="AE272" s="171">
        <f t="shared" si="252"/>
        <v>1138.064968503402</v>
      </c>
      <c r="AF272" s="171">
        <f t="shared" si="252"/>
        <v>1167.4557104418936</v>
      </c>
    </row>
    <row r="273" spans="1:38">
      <c r="A273" s="15" t="s">
        <v>97</v>
      </c>
      <c r="B273" s="169" t="str">
        <f t="shared" si="248"/>
        <v>8700-05414</v>
      </c>
      <c r="C273" s="170" t="str">
        <f t="shared" si="249"/>
        <v>8700</v>
      </c>
      <c r="D273" s="171">
        <f>SUM($F273:K273)</f>
        <v>1251.4000000000001</v>
      </c>
      <c r="E273" s="78">
        <f t="shared" si="250"/>
        <v>1.2269020781352502E-3</v>
      </c>
      <c r="F273" s="79">
        <f>+'Div002 history'!I273</f>
        <v>0</v>
      </c>
      <c r="G273" s="79">
        <f>+'Div002 history'!J273</f>
        <v>0</v>
      </c>
      <c r="H273" s="79">
        <f>+'Div002 history'!K273</f>
        <v>0</v>
      </c>
      <c r="I273" s="79">
        <f>+'Div002 history'!L273</f>
        <v>1131.76</v>
      </c>
      <c r="J273" s="79">
        <f>+'Div002 history'!M273</f>
        <v>119.64</v>
      </c>
      <c r="K273" s="79">
        <f>+'Div002 history'!N273</f>
        <v>0</v>
      </c>
      <c r="L273" s="171">
        <f t="shared" si="251"/>
        <v>250.32021785012131</v>
      </c>
      <c r="M273" s="171">
        <f t="shared" si="251"/>
        <v>236.86232895505574</v>
      </c>
      <c r="N273" s="171">
        <f t="shared" si="251"/>
        <v>298.41232550886684</v>
      </c>
      <c r="O273" s="186">
        <f t="shared" si="251"/>
        <v>202.032824187599</v>
      </c>
      <c r="P273" s="186">
        <f t="shared" si="251"/>
        <v>195.94698500236234</v>
      </c>
      <c r="Q273" s="186">
        <f t="shared" si="251"/>
        <v>190.92021995999286</v>
      </c>
      <c r="R273" s="186">
        <f t="shared" si="251"/>
        <v>185.11957416281876</v>
      </c>
      <c r="S273" s="186">
        <f t="shared" si="251"/>
        <v>193.92750418175171</v>
      </c>
      <c r="T273" s="186">
        <f t="shared" si="251"/>
        <v>198.93571846469982</v>
      </c>
      <c r="U273" s="186">
        <f t="shared" si="251"/>
        <v>184.9637575988956</v>
      </c>
      <c r="V273" s="186">
        <f t="shared" si="251"/>
        <v>194.1041780810032</v>
      </c>
      <c r="W273" s="186">
        <f t="shared" si="251"/>
        <v>201.53552396826842</v>
      </c>
      <c r="X273" s="186">
        <f t="shared" si="251"/>
        <v>211.3642365162099</v>
      </c>
      <c r="Y273" s="186">
        <f t="shared" si="251"/>
        <v>197.90389381698807</v>
      </c>
      <c r="Z273" s="186">
        <f t="shared" si="251"/>
        <v>260.27100715483726</v>
      </c>
      <c r="AA273" s="171">
        <f t="shared" si="251"/>
        <v>202.032824187599</v>
      </c>
      <c r="AB273" s="171">
        <f t="shared" si="252"/>
        <v>195.94698500236234</v>
      </c>
      <c r="AC273" s="171">
        <f t="shared" si="252"/>
        <v>190.92021995999286</v>
      </c>
      <c r="AD273" s="171">
        <f t="shared" si="252"/>
        <v>185.11957416281876</v>
      </c>
      <c r="AE273" s="171">
        <f t="shared" si="252"/>
        <v>193.92750418175171</v>
      </c>
      <c r="AF273" s="171">
        <f t="shared" si="252"/>
        <v>198.93571846469982</v>
      </c>
    </row>
    <row r="274" spans="1:38">
      <c r="A274" s="15" t="s">
        <v>737</v>
      </c>
      <c r="B274" s="169" t="str">
        <f t="shared" si="248"/>
        <v>8740-05414</v>
      </c>
      <c r="C274" s="170" t="str">
        <f t="shared" si="249"/>
        <v>8740</v>
      </c>
      <c r="D274" s="171">
        <f>SUM($F274:K274)</f>
        <v>1566.36</v>
      </c>
      <c r="E274" s="78">
        <f t="shared" si="250"/>
        <v>1.5356962914399315E-3</v>
      </c>
      <c r="F274" s="79">
        <f>+'Div002 history'!I274</f>
        <v>0</v>
      </c>
      <c r="G274" s="79">
        <f>+'Div002 history'!J274</f>
        <v>1402.84</v>
      </c>
      <c r="H274" s="79">
        <f>+'Div002 history'!K274</f>
        <v>0</v>
      </c>
      <c r="I274" s="79">
        <f>+'Div002 history'!L274</f>
        <v>0</v>
      </c>
      <c r="J274" s="79">
        <f>+'Div002 history'!M274</f>
        <v>0</v>
      </c>
      <c r="K274" s="79">
        <f>+'Div002 history'!N274</f>
        <v>163.52000000000001</v>
      </c>
      <c r="L274" s="171">
        <f t="shared" si="251"/>
        <v>313.32234012443337</v>
      </c>
      <c r="M274" s="171">
        <f t="shared" si="251"/>
        <v>296.47728750362876</v>
      </c>
      <c r="N274" s="171">
        <f t="shared" si="251"/>
        <v>373.51856335629583</v>
      </c>
      <c r="O274" s="186">
        <f t="shared" si="251"/>
        <v>252.88168011386247</v>
      </c>
      <c r="P274" s="186">
        <f t="shared" si="251"/>
        <v>245.26411972854422</v>
      </c>
      <c r="Q274" s="186">
        <f t="shared" si="251"/>
        <v>238.97218773895986</v>
      </c>
      <c r="R274" s="186">
        <f t="shared" si="251"/>
        <v>231.71159995658684</v>
      </c>
      <c r="S274" s="186">
        <f t="shared" si="251"/>
        <v>242.7363636328341</v>
      </c>
      <c r="T274" s="186">
        <f t="shared" si="251"/>
        <v>249.00507589449191</v>
      </c>
      <c r="U274" s="186">
        <f t="shared" si="251"/>
        <v>231.51656652757396</v>
      </c>
      <c r="V274" s="186">
        <f t="shared" si="251"/>
        <v>242.95750389880143</v>
      </c>
      <c r="W274" s="186">
        <f t="shared" si="251"/>
        <v>252.2592163360531</v>
      </c>
      <c r="X274" s="186">
        <f t="shared" si="251"/>
        <v>264.5616793267784</v>
      </c>
      <c r="Y274" s="186">
        <f t="shared" si="251"/>
        <v>247.71355531339091</v>
      </c>
      <c r="Z274" s="186">
        <f t="shared" si="251"/>
        <v>325.77760489615696</v>
      </c>
      <c r="AA274" s="171">
        <f t="shared" si="251"/>
        <v>252.88168011386247</v>
      </c>
      <c r="AB274" s="171">
        <f t="shared" si="252"/>
        <v>245.26411972854422</v>
      </c>
      <c r="AC274" s="171">
        <f t="shared" si="252"/>
        <v>238.97218773895986</v>
      </c>
      <c r="AD274" s="171">
        <f t="shared" si="252"/>
        <v>231.71159995658684</v>
      </c>
      <c r="AE274" s="171">
        <f t="shared" si="252"/>
        <v>242.7363636328341</v>
      </c>
      <c r="AF274" s="171">
        <f t="shared" si="252"/>
        <v>249.00507589449191</v>
      </c>
      <c r="AH274" s="178"/>
      <c r="AI274" s="178"/>
      <c r="AK274" s="178"/>
      <c r="AL274" s="178"/>
    </row>
    <row r="275" spans="1:38">
      <c r="A275" s="15" t="s">
        <v>581</v>
      </c>
      <c r="B275" s="169" t="str">
        <f t="shared" si="248"/>
        <v>9030-05414</v>
      </c>
      <c r="C275" s="170" t="str">
        <f t="shared" si="249"/>
        <v>9030</v>
      </c>
      <c r="D275" s="171">
        <f>SUM($F275:K275)</f>
        <v>249.04</v>
      </c>
      <c r="E275" s="78">
        <f t="shared" si="250"/>
        <v>2.4416469037781899E-4</v>
      </c>
      <c r="F275" s="79">
        <f>+'Div002 history'!I275</f>
        <v>0</v>
      </c>
      <c r="G275" s="79">
        <f>+'Div002 history'!J275</f>
        <v>0</v>
      </c>
      <c r="H275" s="79">
        <f>+'Div002 history'!K275</f>
        <v>0</v>
      </c>
      <c r="I275" s="79">
        <f>+'Div002 history'!L275</f>
        <v>0</v>
      </c>
      <c r="J275" s="79">
        <f>+'Div002 history'!M275</f>
        <v>249.04</v>
      </c>
      <c r="K275" s="79">
        <f>+'Div002 history'!N275</f>
        <v>0</v>
      </c>
      <c r="L275" s="171">
        <f t="shared" si="251"/>
        <v>49.816003718550583</v>
      </c>
      <c r="M275" s="171">
        <f t="shared" si="251"/>
        <v>47.13776122979629</v>
      </c>
      <c r="N275" s="171">
        <f t="shared" si="251"/>
        <v>59.386771251980335</v>
      </c>
      <c r="O275" s="186">
        <f t="shared" si="251"/>
        <v>40.206372491353406</v>
      </c>
      <c r="P275" s="186">
        <f t="shared" si="251"/>
        <v>38.995235052731594</v>
      </c>
      <c r="Q275" s="186">
        <f t="shared" si="251"/>
        <v>37.994863016490825</v>
      </c>
      <c r="R275" s="186">
        <f t="shared" si="251"/>
        <v>36.84048166014734</v>
      </c>
      <c r="S275" s="186">
        <f t="shared" si="251"/>
        <v>38.593339972369705</v>
      </c>
      <c r="T275" s="186">
        <f t="shared" si="251"/>
        <v>39.59002023849196</v>
      </c>
      <c r="U275" s="186">
        <f t="shared" si="251"/>
        <v>36.809472744469353</v>
      </c>
      <c r="V275" s="186">
        <f t="shared" si="251"/>
        <v>38.628499687784107</v>
      </c>
      <c r="W275" s="186">
        <f t="shared" si="251"/>
        <v>40.107405217402558</v>
      </c>
      <c r="X275" s="186">
        <f t="shared" si="251"/>
        <v>42.063408552019268</v>
      </c>
      <c r="Y275" s="186">
        <f t="shared" si="251"/>
        <v>39.38467773388421</v>
      </c>
      <c r="Z275" s="186">
        <f t="shared" si="251"/>
        <v>51.796301439859889</v>
      </c>
      <c r="AA275" s="171">
        <f t="shared" si="251"/>
        <v>40.206372491353406</v>
      </c>
      <c r="AB275" s="171">
        <f t="shared" si="252"/>
        <v>38.995235052731594</v>
      </c>
      <c r="AC275" s="171">
        <f t="shared" si="252"/>
        <v>37.994863016490825</v>
      </c>
      <c r="AD275" s="171">
        <f t="shared" si="252"/>
        <v>36.84048166014734</v>
      </c>
      <c r="AE275" s="171">
        <f t="shared" si="252"/>
        <v>38.593339972369705</v>
      </c>
      <c r="AF275" s="171">
        <f t="shared" si="252"/>
        <v>39.59002023849196</v>
      </c>
      <c r="AH275" s="181"/>
      <c r="AI275" s="181"/>
      <c r="AK275" s="181"/>
      <c r="AL275" s="181"/>
    </row>
    <row r="276" spans="1:38">
      <c r="A276" s="15" t="s">
        <v>434</v>
      </c>
      <c r="B276" s="169" t="str">
        <f t="shared" si="248"/>
        <v>9200-05419</v>
      </c>
      <c r="C276" s="170" t="str">
        <f t="shared" si="249"/>
        <v>9200</v>
      </c>
      <c r="D276" s="171">
        <f>SUM($F276:K276)</f>
        <v>104.58</v>
      </c>
      <c r="E276" s="78">
        <f t="shared" si="250"/>
        <v>1.0253269884240407E-4</v>
      </c>
      <c r="F276" s="79">
        <f>+'Div002 history'!I276</f>
        <v>0</v>
      </c>
      <c r="G276" s="79">
        <f>+'Div002 history'!J276</f>
        <v>0</v>
      </c>
      <c r="H276" s="79">
        <f>+'Div002 history'!K276</f>
        <v>0</v>
      </c>
      <c r="I276" s="79">
        <f>+'Div002 history'!L276</f>
        <v>0</v>
      </c>
      <c r="J276" s="79">
        <f>+'Div002 history'!M276</f>
        <v>65.3</v>
      </c>
      <c r="K276" s="79">
        <f>+'Div002 history'!N276</f>
        <v>39.28</v>
      </c>
      <c r="L276" s="171">
        <f t="shared" si="251"/>
        <v>20.919361021868053</v>
      </c>
      <c r="M276" s="171">
        <f t="shared" si="251"/>
        <v>19.794679848265723</v>
      </c>
      <c r="N276" s="171">
        <f t="shared" si="251"/>
        <v>24.938437751092611</v>
      </c>
      <c r="O276" s="186">
        <f t="shared" si="251"/>
        <v>16.883964162968756</v>
      </c>
      <c r="P276" s="186">
        <f t="shared" si="251"/>
        <v>16.375368140919811</v>
      </c>
      <c r="Q276" s="186">
        <f t="shared" si="251"/>
        <v>15.955279369838621</v>
      </c>
      <c r="R276" s="186">
        <f t="shared" si="251"/>
        <v>15.470517073635596</v>
      </c>
      <c r="S276" s="186">
        <f t="shared" si="251"/>
        <v>16.206599318625216</v>
      </c>
      <c r="T276" s="186">
        <f t="shared" si="251"/>
        <v>16.625137795299906</v>
      </c>
      <c r="U276" s="186">
        <f t="shared" si="251"/>
        <v>15.45749542088261</v>
      </c>
      <c r="V276" s="186">
        <f t="shared" si="251"/>
        <v>16.22136402725852</v>
      </c>
      <c r="W276" s="186">
        <f t="shared" si="251"/>
        <v>16.842404584146962</v>
      </c>
      <c r="X276" s="186">
        <f t="shared" si="251"/>
        <v>17.66379403457346</v>
      </c>
      <c r="Y276" s="186">
        <f t="shared" si="251"/>
        <v>16.538907795573447</v>
      </c>
      <c r="Z276" s="186">
        <f t="shared" si="251"/>
        <v>21.750952475829372</v>
      </c>
      <c r="AA276" s="171">
        <f t="shared" si="251"/>
        <v>16.883964162968756</v>
      </c>
      <c r="AB276" s="171">
        <f t="shared" si="252"/>
        <v>16.375368140919811</v>
      </c>
      <c r="AC276" s="171">
        <f t="shared" si="252"/>
        <v>15.955279369838621</v>
      </c>
      <c r="AD276" s="171">
        <f t="shared" si="252"/>
        <v>15.470517073635596</v>
      </c>
      <c r="AE276" s="171">
        <f t="shared" si="252"/>
        <v>16.206599318625216</v>
      </c>
      <c r="AF276" s="171">
        <f t="shared" si="252"/>
        <v>16.625137795299906</v>
      </c>
      <c r="AH276" s="181"/>
      <c r="AI276" s="181"/>
      <c r="AK276" s="181"/>
      <c r="AL276" s="181"/>
    </row>
    <row r="277" spans="1:38">
      <c r="A277" s="15" t="s">
        <v>99</v>
      </c>
      <c r="B277" s="169" t="str">
        <f t="shared" si="248"/>
        <v>9210-05419</v>
      </c>
      <c r="C277" s="170" t="str">
        <f t="shared" si="249"/>
        <v>9210</v>
      </c>
      <c r="D277" s="171">
        <f>SUM($F277:K277)</f>
        <v>51850.8</v>
      </c>
      <c r="E277" s="78">
        <f t="shared" si="250"/>
        <v>5.0835747381313114E-2</v>
      </c>
      <c r="F277" s="79">
        <f>+'Div002 history'!I277</f>
        <v>0</v>
      </c>
      <c r="G277" s="79">
        <f>+'Div002 history'!J277</f>
        <v>1359.57</v>
      </c>
      <c r="H277" s="79">
        <f>+'Div002 history'!K277</f>
        <v>2604.91</v>
      </c>
      <c r="I277" s="79">
        <f>+'Div002 history'!L277</f>
        <v>8359.52</v>
      </c>
      <c r="J277" s="79">
        <f>+'Div002 history'!M277</f>
        <v>2858.69</v>
      </c>
      <c r="K277" s="79">
        <f>+'Div002 history'!N277</f>
        <v>36668.11</v>
      </c>
      <c r="L277" s="171">
        <f t="shared" si="251"/>
        <v>10371.82639579916</v>
      </c>
      <c r="M277" s="171">
        <f t="shared" si="251"/>
        <v>9814.2090827735374</v>
      </c>
      <c r="N277" s="171">
        <f t="shared" si="251"/>
        <v>12364.486021651872</v>
      </c>
      <c r="O277" s="186">
        <f t="shared" si="251"/>
        <v>8371.0752440357664</v>
      </c>
      <c r="P277" s="186">
        <f t="shared" si="251"/>
        <v>8118.9131612278161</v>
      </c>
      <c r="Q277" s="186">
        <f t="shared" si="251"/>
        <v>7910.6330039168915</v>
      </c>
      <c r="R277" s="186">
        <f t="shared" si="251"/>
        <v>7670.2876905877283</v>
      </c>
      <c r="S277" s="186">
        <f t="shared" si="251"/>
        <v>8035.2375210381751</v>
      </c>
      <c r="T277" s="186">
        <f t="shared" si="251"/>
        <v>8242.7490418486959</v>
      </c>
      <c r="U277" s="186">
        <f t="shared" si="251"/>
        <v>7663.8315506703011</v>
      </c>
      <c r="V277" s="186">
        <f t="shared" si="251"/>
        <v>8042.5578686610843</v>
      </c>
      <c r="W277" s="186">
        <f t="shared" si="251"/>
        <v>8350.4699905496982</v>
      </c>
      <c r="X277" s="186">
        <f t="shared" si="251"/>
        <v>8757.7151628213978</v>
      </c>
      <c r="Y277" s="186">
        <f t="shared" si="251"/>
        <v>8199.9961783010112</v>
      </c>
      <c r="Z277" s="186">
        <f t="shared" si="251"/>
        <v>10784.129724935301</v>
      </c>
      <c r="AA277" s="171">
        <f t="shared" si="251"/>
        <v>8371.0752440357664</v>
      </c>
      <c r="AB277" s="171">
        <f t="shared" si="252"/>
        <v>8118.9131612278161</v>
      </c>
      <c r="AC277" s="171">
        <f t="shared" si="252"/>
        <v>7910.6330039168915</v>
      </c>
      <c r="AD277" s="171">
        <f t="shared" si="252"/>
        <v>7670.2876905877283</v>
      </c>
      <c r="AE277" s="171">
        <f t="shared" si="252"/>
        <v>8035.2375210381751</v>
      </c>
      <c r="AF277" s="171">
        <f t="shared" si="252"/>
        <v>8242.7490418486959</v>
      </c>
      <c r="AH277" s="178"/>
      <c r="AI277" s="178"/>
      <c r="AK277" s="178"/>
      <c r="AL277" s="178"/>
    </row>
    <row r="278" spans="1:38">
      <c r="A278" s="15" t="s">
        <v>435</v>
      </c>
      <c r="B278" s="169" t="str">
        <f t="shared" si="248"/>
        <v>9230-05419</v>
      </c>
      <c r="C278" s="170" t="str">
        <f t="shared" si="249"/>
        <v>9230</v>
      </c>
      <c r="D278" s="183">
        <f>SUM($F278:K278)</f>
        <v>0</v>
      </c>
      <c r="E278" s="206">
        <f t="shared" si="250"/>
        <v>0</v>
      </c>
      <c r="F278" s="81">
        <f>+'Div002 history'!I278</f>
        <v>0</v>
      </c>
      <c r="G278" s="81">
        <f>+'Div002 history'!J278</f>
        <v>0</v>
      </c>
      <c r="H278" s="81">
        <f>+'Div002 history'!K278</f>
        <v>0</v>
      </c>
      <c r="I278" s="81">
        <f>+'Div002 history'!L278</f>
        <v>0</v>
      </c>
      <c r="J278" s="81">
        <f>+'Div002 history'!M278</f>
        <v>0</v>
      </c>
      <c r="K278" s="81">
        <f>+'Div002 history'!N278</f>
        <v>0</v>
      </c>
      <c r="L278" s="183">
        <f t="shared" si="251"/>
        <v>0</v>
      </c>
      <c r="M278" s="183">
        <f t="shared" si="251"/>
        <v>0</v>
      </c>
      <c r="N278" s="183">
        <f t="shared" si="251"/>
        <v>0</v>
      </c>
      <c r="O278" s="260">
        <f t="shared" si="251"/>
        <v>0</v>
      </c>
      <c r="P278" s="260">
        <f t="shared" si="251"/>
        <v>0</v>
      </c>
      <c r="Q278" s="260">
        <f t="shared" si="251"/>
        <v>0</v>
      </c>
      <c r="R278" s="260">
        <f t="shared" si="251"/>
        <v>0</v>
      </c>
      <c r="S278" s="260">
        <f t="shared" si="251"/>
        <v>0</v>
      </c>
      <c r="T278" s="260">
        <f t="shared" si="251"/>
        <v>0</v>
      </c>
      <c r="U278" s="260">
        <f t="shared" si="251"/>
        <v>0</v>
      </c>
      <c r="V278" s="260">
        <f t="shared" si="251"/>
        <v>0</v>
      </c>
      <c r="W278" s="260">
        <f t="shared" si="251"/>
        <v>0</v>
      </c>
      <c r="X278" s="260">
        <f t="shared" si="251"/>
        <v>0</v>
      </c>
      <c r="Y278" s="260">
        <f t="shared" si="251"/>
        <v>0</v>
      </c>
      <c r="Z278" s="260">
        <f t="shared" si="251"/>
        <v>0</v>
      </c>
      <c r="AA278" s="183">
        <f t="shared" si="251"/>
        <v>0</v>
      </c>
      <c r="AB278" s="183">
        <f t="shared" si="252"/>
        <v>0</v>
      </c>
      <c r="AC278" s="183">
        <f t="shared" si="252"/>
        <v>0</v>
      </c>
      <c r="AD278" s="183">
        <f t="shared" si="252"/>
        <v>0</v>
      </c>
      <c r="AE278" s="183">
        <f t="shared" si="252"/>
        <v>0</v>
      </c>
      <c r="AF278" s="183">
        <f t="shared" si="252"/>
        <v>0</v>
      </c>
    </row>
    <row r="279" spans="1:38">
      <c r="A279" s="1" t="s">
        <v>332</v>
      </c>
      <c r="B279" s="169"/>
      <c r="C279" s="170"/>
      <c r="D279" s="233">
        <f>SUM(D256:D278)</f>
        <v>1019967.2999999999</v>
      </c>
      <c r="E279" s="234">
        <f>SUM(E256:E278)</f>
        <v>1</v>
      </c>
      <c r="F279" s="71">
        <f>SUM(F256:F278)</f>
        <v>105478.34</v>
      </c>
      <c r="G279" s="71">
        <f t="shared" ref="G279:K279" si="253">SUM(G256:G278)</f>
        <v>145313.52000000002</v>
      </c>
      <c r="H279" s="71">
        <f t="shared" si="253"/>
        <v>185376.1</v>
      </c>
      <c r="I279" s="71">
        <f t="shared" si="253"/>
        <v>162630.51999999999</v>
      </c>
      <c r="J279" s="71">
        <f t="shared" si="253"/>
        <v>182700.34</v>
      </c>
      <c r="K279" s="71">
        <f t="shared" si="253"/>
        <v>238468.48000000004</v>
      </c>
      <c r="L279" s="72">
        <f>'FY24 Budget'!AK144</f>
        <v>204026.23999999999</v>
      </c>
      <c r="M279" s="72">
        <f>'FY24 Budget'!AL144</f>
        <v>193057.24</v>
      </c>
      <c r="N279" s="72">
        <f>'FY24 Budget'!AM144</f>
        <v>243224.24</v>
      </c>
      <c r="O279" s="72">
        <f>+'FY25 Budget'!AB395</f>
        <v>164669.07</v>
      </c>
      <c r="P279" s="72">
        <f>+'FY25 Budget'!AC395</f>
        <v>159708.74</v>
      </c>
      <c r="Q279" s="72">
        <f>+'FY25 Budget'!AD395</f>
        <v>155611.62</v>
      </c>
      <c r="R279" s="72">
        <f>+'FY25 Budget'!AE395</f>
        <v>150883.74</v>
      </c>
      <c r="S279" s="72">
        <f>+'FY25 Budget'!AF395</f>
        <v>158062.74</v>
      </c>
      <c r="T279" s="72">
        <f>+'FY25 Budget'!AG395</f>
        <v>162144.74</v>
      </c>
      <c r="U279" s="72">
        <f>+'FY25 Budget'!AH395</f>
        <v>150756.74</v>
      </c>
      <c r="V279" s="72">
        <f>+'FY25 Budget'!AI395</f>
        <v>158206.74</v>
      </c>
      <c r="W279" s="72">
        <f>+'FY25 Budget'!AJ395</f>
        <v>164263.74</v>
      </c>
      <c r="X279" s="72">
        <f>+'FY25 Budget'!AK395</f>
        <v>172274.74</v>
      </c>
      <c r="Y279" s="72">
        <f>+'FY25 Budget'!AL395</f>
        <v>161303.74</v>
      </c>
      <c r="Z279" s="72">
        <f>+'FY25 Budget'!AM395</f>
        <v>212136.74</v>
      </c>
      <c r="AA279" s="347">
        <f>O279</f>
        <v>164669.07</v>
      </c>
      <c r="AB279" s="347">
        <f t="shared" ref="AB279:AF279" si="254">P279</f>
        <v>159708.74</v>
      </c>
      <c r="AC279" s="347">
        <f t="shared" si="254"/>
        <v>155611.62</v>
      </c>
      <c r="AD279" s="347">
        <f t="shared" si="254"/>
        <v>150883.74</v>
      </c>
      <c r="AE279" s="347">
        <f t="shared" si="254"/>
        <v>158062.74</v>
      </c>
      <c r="AF279" s="347">
        <f t="shared" si="254"/>
        <v>162144.74</v>
      </c>
      <c r="AH279" s="178">
        <f>SUM(F279:Q279)</f>
        <v>2140264.4500000002</v>
      </c>
      <c r="AI279" s="178">
        <f>SUM(U279:AF279)</f>
        <v>1970023.09</v>
      </c>
      <c r="AK279" s="178">
        <f>AH279*$AK$7</f>
        <v>103085.56753573805</v>
      </c>
      <c r="AL279" s="178">
        <f>AI279*$AL$7</f>
        <v>89877.595126064902</v>
      </c>
    </row>
    <row r="280" spans="1:38">
      <c r="A280" s="1"/>
      <c r="B280" s="224" t="str">
        <f t="shared" ref="B280:B281" si="255">RIGHT(A280,10)</f>
        <v/>
      </c>
      <c r="C280" s="225" t="str">
        <f t="shared" ref="C280:C281" si="256">LEFT(B280,4)</f>
        <v/>
      </c>
      <c r="D280" s="226">
        <f>D279-SUM(F279:K279)</f>
        <v>0</v>
      </c>
      <c r="E280" s="227"/>
      <c r="F280" s="226">
        <f>F279-'Div002 history'!I279</f>
        <v>0</v>
      </c>
      <c r="G280" s="226">
        <f>G279-'Div002 history'!J279</f>
        <v>0</v>
      </c>
      <c r="H280" s="226">
        <f>H279-'Div002 history'!K279</f>
        <v>0</v>
      </c>
      <c r="I280" s="226">
        <f>I279-'Div002 history'!L279</f>
        <v>0</v>
      </c>
      <c r="J280" s="226">
        <f>J279-'Div002 history'!M279</f>
        <v>0</v>
      </c>
      <c r="K280" s="226">
        <f>K279-'Div002 history'!N279</f>
        <v>0</v>
      </c>
      <c r="L280" s="226">
        <f>L279-SUM(L256:L278)</f>
        <v>0</v>
      </c>
      <c r="M280" s="226">
        <f t="shared" ref="M280:AF280" si="257">M279-SUM(M256:M278)</f>
        <v>0</v>
      </c>
      <c r="N280" s="226">
        <f t="shared" si="257"/>
        <v>0</v>
      </c>
      <c r="O280" s="226">
        <f t="shared" si="257"/>
        <v>0</v>
      </c>
      <c r="P280" s="226">
        <f t="shared" si="257"/>
        <v>0</v>
      </c>
      <c r="Q280" s="226">
        <f t="shared" si="257"/>
        <v>0</v>
      </c>
      <c r="R280" s="226">
        <f t="shared" si="257"/>
        <v>0</v>
      </c>
      <c r="S280" s="226">
        <f t="shared" si="257"/>
        <v>0</v>
      </c>
      <c r="T280" s="226">
        <f t="shared" si="257"/>
        <v>0</v>
      </c>
      <c r="U280" s="226">
        <f t="shared" si="257"/>
        <v>0</v>
      </c>
      <c r="V280" s="226">
        <f t="shared" si="257"/>
        <v>0</v>
      </c>
      <c r="W280" s="226">
        <f t="shared" si="257"/>
        <v>0</v>
      </c>
      <c r="X280" s="226">
        <f t="shared" si="257"/>
        <v>0</v>
      </c>
      <c r="Y280" s="226">
        <f t="shared" si="257"/>
        <v>0</v>
      </c>
      <c r="Z280" s="226">
        <f t="shared" si="257"/>
        <v>0</v>
      </c>
      <c r="AA280" s="226">
        <f t="shared" si="257"/>
        <v>0</v>
      </c>
      <c r="AB280" s="226">
        <f t="shared" si="257"/>
        <v>0</v>
      </c>
      <c r="AC280" s="226">
        <f t="shared" si="257"/>
        <v>0</v>
      </c>
      <c r="AD280" s="226">
        <f t="shared" si="257"/>
        <v>0</v>
      </c>
      <c r="AE280" s="226">
        <f t="shared" si="257"/>
        <v>0</v>
      </c>
      <c r="AF280" s="226">
        <f t="shared" si="257"/>
        <v>0</v>
      </c>
    </row>
    <row r="281" spans="1:38">
      <c r="A281" s="15" t="s">
        <v>128</v>
      </c>
      <c r="B281" s="169" t="str">
        <f t="shared" si="255"/>
        <v>9030-05420</v>
      </c>
      <c r="C281" s="170" t="str">
        <f t="shared" si="256"/>
        <v>9030</v>
      </c>
      <c r="D281" s="171">
        <f>SUM($F281:K281)</f>
        <v>1295</v>
      </c>
      <c r="E281" s="78">
        <f>D281/$D$299</f>
        <v>1.9098882569362791E-3</v>
      </c>
      <c r="F281" s="79">
        <f>+'Div002 history'!I281</f>
        <v>0</v>
      </c>
      <c r="G281" s="79">
        <f>+'Div002 history'!J281</f>
        <v>0</v>
      </c>
      <c r="H281" s="79">
        <f>+'Div002 history'!K281</f>
        <v>0</v>
      </c>
      <c r="I281" s="79">
        <f>+'Div002 history'!L281</f>
        <v>0</v>
      </c>
      <c r="J281" s="79">
        <f>+'Div002 history'!M281</f>
        <v>1295</v>
      </c>
      <c r="K281" s="79">
        <f>+'Div002 history'!N281</f>
        <v>0</v>
      </c>
      <c r="L281" s="171">
        <f>$E281*L$299</f>
        <v>229.54152446602254</v>
      </c>
      <c r="M281" s="171">
        <f t="shared" ref="M281:AF293" si="258">$E281*M$299</f>
        <v>198.52684906163429</v>
      </c>
      <c r="N281" s="171">
        <f t="shared" si="258"/>
        <v>499.04967617881471</v>
      </c>
      <c r="O281" s="186">
        <f t="shared" si="258"/>
        <v>278.01702857844697</v>
      </c>
      <c r="P281" s="186">
        <f t="shared" si="258"/>
        <v>167.99791553763265</v>
      </c>
      <c r="Q281" s="186">
        <f t="shared" si="258"/>
        <v>200.52331255325748</v>
      </c>
      <c r="R281" s="186">
        <f t="shared" si="258"/>
        <v>172.96362500566698</v>
      </c>
      <c r="S281" s="186">
        <f t="shared" si="258"/>
        <v>156.94921197125629</v>
      </c>
      <c r="T281" s="186">
        <f t="shared" si="258"/>
        <v>210.39743484161806</v>
      </c>
      <c r="U281" s="186">
        <f t="shared" si="258"/>
        <v>608.77147691467178</v>
      </c>
      <c r="V281" s="186">
        <f t="shared" si="258"/>
        <v>225.5409388308658</v>
      </c>
      <c r="W281" s="186">
        <f t="shared" si="258"/>
        <v>243.42131269230325</v>
      </c>
      <c r="X281" s="186">
        <f t="shared" si="258"/>
        <v>273.32443313115454</v>
      </c>
      <c r="Y281" s="186">
        <f t="shared" si="258"/>
        <v>318.53339806109324</v>
      </c>
      <c r="Z281" s="186">
        <f t="shared" si="258"/>
        <v>547.06489722131766</v>
      </c>
      <c r="AA281" s="171">
        <f t="shared" si="258"/>
        <v>278.01702857844697</v>
      </c>
      <c r="AB281" s="171">
        <f t="shared" si="258"/>
        <v>167.99791553763265</v>
      </c>
      <c r="AC281" s="171">
        <f t="shared" si="258"/>
        <v>200.52331255325748</v>
      </c>
      <c r="AD281" s="171">
        <f t="shared" si="258"/>
        <v>172.96362500566698</v>
      </c>
      <c r="AE281" s="171">
        <f t="shared" si="258"/>
        <v>156.94921197125629</v>
      </c>
      <c r="AF281" s="171">
        <f t="shared" si="258"/>
        <v>210.39743484161806</v>
      </c>
    </row>
    <row r="282" spans="1:38">
      <c r="A282" s="15" t="s">
        <v>101</v>
      </c>
      <c r="B282" s="169" t="str">
        <f t="shared" ref="B282:B298" si="259">RIGHT(A282,10)</f>
        <v>9210-05420</v>
      </c>
      <c r="C282" s="170" t="str">
        <f t="shared" ref="C282:C298" si="260">LEFT(B282,4)</f>
        <v>9210</v>
      </c>
      <c r="D282" s="171">
        <f>SUM($F282:K282)</f>
        <v>198107.35</v>
      </c>
      <c r="E282" s="78">
        <f t="shared" ref="E282:E298" si="261">D282/$D$299</f>
        <v>0.29217212461603503</v>
      </c>
      <c r="F282" s="79">
        <f>+'Div002 history'!I282</f>
        <v>30812.659999999996</v>
      </c>
      <c r="G282" s="79">
        <f>+'Div002 history'!J282</f>
        <v>29612.33</v>
      </c>
      <c r="H282" s="79">
        <f>+'Div002 history'!K282</f>
        <v>26244.48</v>
      </c>
      <c r="I282" s="79">
        <f>+'Div002 history'!L282</f>
        <v>30156.71</v>
      </c>
      <c r="J282" s="79">
        <f>+'Div002 history'!M282</f>
        <v>27425.64</v>
      </c>
      <c r="K282" s="79">
        <f>+'Div002 history'!N282</f>
        <v>53855.530000000006</v>
      </c>
      <c r="L282" s="171">
        <f t="shared" ref="L282:AA298" si="262">$E282*L$299</f>
        <v>35114.952221562846</v>
      </c>
      <c r="M282" s="171">
        <f t="shared" si="258"/>
        <v>30370.369089923053</v>
      </c>
      <c r="N282" s="171">
        <f t="shared" si="258"/>
        <v>76343.945070380767</v>
      </c>
      <c r="O282" s="186">
        <f t="shared" si="258"/>
        <v>42530.669333243553</v>
      </c>
      <c r="P282" s="186">
        <f t="shared" si="258"/>
        <v>25700.094094736858</v>
      </c>
      <c r="Q282" s="186">
        <f t="shared" si="258"/>
        <v>30675.785376947933</v>
      </c>
      <c r="R282" s="186">
        <f t="shared" si="258"/>
        <v>26459.74161873855</v>
      </c>
      <c r="S282" s="186">
        <f t="shared" si="258"/>
        <v>24009.878353833094</v>
      </c>
      <c r="T282" s="186">
        <f t="shared" si="258"/>
        <v>32186.315261212836</v>
      </c>
      <c r="U282" s="186">
        <f t="shared" si="258"/>
        <v>93129.037874248505</v>
      </c>
      <c r="V282" s="186">
        <f t="shared" si="258"/>
        <v>34502.948037293376</v>
      </c>
      <c r="W282" s="186">
        <f t="shared" si="258"/>
        <v>37238.263467948695</v>
      </c>
      <c r="X282" s="186">
        <f t="shared" si="258"/>
        <v>41812.802423061956</v>
      </c>
      <c r="Y282" s="186">
        <f t="shared" si="258"/>
        <v>48728.808784848115</v>
      </c>
      <c r="Z282" s="186">
        <f t="shared" si="258"/>
        <v>83689.248700029042</v>
      </c>
      <c r="AA282" s="171">
        <f t="shared" si="258"/>
        <v>42530.669333243553</v>
      </c>
      <c r="AB282" s="171">
        <f t="shared" si="258"/>
        <v>25700.094094736858</v>
      </c>
      <c r="AC282" s="171">
        <f t="shared" si="258"/>
        <v>30675.785376947933</v>
      </c>
      <c r="AD282" s="171">
        <f t="shared" si="258"/>
        <v>26459.74161873855</v>
      </c>
      <c r="AE282" s="171">
        <f t="shared" si="258"/>
        <v>24009.878353833094</v>
      </c>
      <c r="AF282" s="171">
        <f t="shared" si="258"/>
        <v>32186.315261212836</v>
      </c>
    </row>
    <row r="283" spans="1:38">
      <c r="A283" s="15" t="s">
        <v>436</v>
      </c>
      <c r="B283" s="169" t="str">
        <f t="shared" si="259"/>
        <v>9230-05420</v>
      </c>
      <c r="C283" s="170" t="str">
        <f t="shared" si="260"/>
        <v>9230</v>
      </c>
      <c r="D283" s="171">
        <f>SUM($F283:K283)</f>
        <v>0</v>
      </c>
      <c r="E283" s="78">
        <f t="shared" si="261"/>
        <v>0</v>
      </c>
      <c r="F283" s="79">
        <f>+'Div002 history'!I283</f>
        <v>0</v>
      </c>
      <c r="G283" s="79">
        <f>+'Div002 history'!J283</f>
        <v>0</v>
      </c>
      <c r="H283" s="79">
        <f>+'Div002 history'!K283</f>
        <v>0</v>
      </c>
      <c r="I283" s="79">
        <f>+'Div002 history'!L283</f>
        <v>0</v>
      </c>
      <c r="J283" s="79">
        <f>+'Div002 history'!M283</f>
        <v>0</v>
      </c>
      <c r="K283" s="79">
        <f>+'Div002 history'!N283</f>
        <v>0</v>
      </c>
      <c r="L283" s="171">
        <f t="shared" si="262"/>
        <v>0</v>
      </c>
      <c r="M283" s="171">
        <f t="shared" si="258"/>
        <v>0</v>
      </c>
      <c r="N283" s="171">
        <f t="shared" si="258"/>
        <v>0</v>
      </c>
      <c r="O283" s="186">
        <f t="shared" si="258"/>
        <v>0</v>
      </c>
      <c r="P283" s="186">
        <f t="shared" si="258"/>
        <v>0</v>
      </c>
      <c r="Q283" s="186">
        <f t="shared" si="258"/>
        <v>0</v>
      </c>
      <c r="R283" s="186">
        <f t="shared" si="258"/>
        <v>0</v>
      </c>
      <c r="S283" s="186">
        <f t="shared" si="258"/>
        <v>0</v>
      </c>
      <c r="T283" s="186">
        <f t="shared" si="258"/>
        <v>0</v>
      </c>
      <c r="U283" s="186">
        <f t="shared" si="258"/>
        <v>0</v>
      </c>
      <c r="V283" s="186">
        <f t="shared" si="258"/>
        <v>0</v>
      </c>
      <c r="W283" s="186">
        <f t="shared" si="258"/>
        <v>0</v>
      </c>
      <c r="X283" s="186">
        <f t="shared" si="258"/>
        <v>0</v>
      </c>
      <c r="Y283" s="186">
        <f t="shared" si="258"/>
        <v>0</v>
      </c>
      <c r="Z283" s="186">
        <f t="shared" si="258"/>
        <v>0</v>
      </c>
      <c r="AA283" s="171">
        <f t="shared" si="258"/>
        <v>0</v>
      </c>
      <c r="AB283" s="171">
        <f t="shared" si="258"/>
        <v>0</v>
      </c>
      <c r="AC283" s="171">
        <f t="shared" si="258"/>
        <v>0</v>
      </c>
      <c r="AD283" s="171">
        <f t="shared" si="258"/>
        <v>0</v>
      </c>
      <c r="AE283" s="171">
        <f t="shared" si="258"/>
        <v>0</v>
      </c>
      <c r="AF283" s="171">
        <f t="shared" si="258"/>
        <v>0</v>
      </c>
    </row>
    <row r="284" spans="1:38">
      <c r="A284" s="15" t="s">
        <v>739</v>
      </c>
      <c r="B284" s="169" t="str">
        <f t="shared" si="259"/>
        <v>8800-05421</v>
      </c>
      <c r="C284" s="170" t="str">
        <f t="shared" si="260"/>
        <v>8800</v>
      </c>
      <c r="D284" s="171">
        <f>SUM($F284:K284)</f>
        <v>3482.98</v>
      </c>
      <c r="E284" s="78">
        <f t="shared" si="261"/>
        <v>5.1367587653621009E-3</v>
      </c>
      <c r="F284" s="79">
        <f>+'Div002 history'!I284</f>
        <v>0</v>
      </c>
      <c r="G284" s="79">
        <f>+'Div002 history'!J284</f>
        <v>0</v>
      </c>
      <c r="H284" s="79">
        <f>+'Div002 history'!K284</f>
        <v>0</v>
      </c>
      <c r="I284" s="79">
        <f>+'Div002 history'!L284</f>
        <v>0</v>
      </c>
      <c r="J284" s="79">
        <f>+'Div002 history'!M284</f>
        <v>0</v>
      </c>
      <c r="K284" s="79">
        <f>+'Div002 history'!N284</f>
        <v>3482.98</v>
      </c>
      <c r="L284" s="171">
        <f t="shared" si="262"/>
        <v>617.36566709240697</v>
      </c>
      <c r="M284" s="171">
        <f t="shared" si="258"/>
        <v>533.94984150169182</v>
      </c>
      <c r="N284" s="171">
        <f t="shared" si="258"/>
        <v>1342.2239699901836</v>
      </c>
      <c r="O284" s="186">
        <f t="shared" si="258"/>
        <v>747.74343644645501</v>
      </c>
      <c r="P284" s="186">
        <f t="shared" si="258"/>
        <v>451.8404477677712</v>
      </c>
      <c r="Q284" s="186">
        <f t="shared" si="258"/>
        <v>539.31944954188782</v>
      </c>
      <c r="R284" s="186">
        <f t="shared" si="258"/>
        <v>465.1960205577127</v>
      </c>
      <c r="S284" s="186">
        <f t="shared" si="258"/>
        <v>422.12429831015146</v>
      </c>
      <c r="T284" s="186">
        <f t="shared" si="258"/>
        <v>565.87649235880986</v>
      </c>
      <c r="U284" s="186">
        <f t="shared" si="258"/>
        <v>1637.3273194318635</v>
      </c>
      <c r="V284" s="186">
        <f t="shared" si="258"/>
        <v>606.60585260936591</v>
      </c>
      <c r="W284" s="186">
        <f t="shared" si="258"/>
        <v>654.6961881706859</v>
      </c>
      <c r="X284" s="186">
        <f t="shared" si="258"/>
        <v>735.12242015996026</v>
      </c>
      <c r="Y284" s="186">
        <f t="shared" si="258"/>
        <v>856.71463689484654</v>
      </c>
      <c r="Z284" s="186">
        <f t="shared" si="258"/>
        <v>1471.3637804817797</v>
      </c>
      <c r="AA284" s="171">
        <f t="shared" si="258"/>
        <v>747.74343644645501</v>
      </c>
      <c r="AB284" s="171">
        <f t="shared" si="258"/>
        <v>451.8404477677712</v>
      </c>
      <c r="AC284" s="171">
        <f t="shared" si="258"/>
        <v>539.31944954188782</v>
      </c>
      <c r="AD284" s="171">
        <f t="shared" si="258"/>
        <v>465.1960205577127</v>
      </c>
      <c r="AE284" s="171">
        <f t="shared" si="258"/>
        <v>422.12429831015146</v>
      </c>
      <c r="AF284" s="171">
        <f t="shared" si="258"/>
        <v>565.87649235880986</v>
      </c>
    </row>
    <row r="285" spans="1:38">
      <c r="A285" s="15" t="s">
        <v>102</v>
      </c>
      <c r="B285" s="169" t="str">
        <f t="shared" si="259"/>
        <v>9210-05421</v>
      </c>
      <c r="C285" s="170" t="str">
        <f t="shared" si="260"/>
        <v>9210</v>
      </c>
      <c r="D285" s="171">
        <f>SUM($F285:K285)</f>
        <v>122400.01000000001</v>
      </c>
      <c r="E285" s="78">
        <f t="shared" si="261"/>
        <v>0.18051763841535379</v>
      </c>
      <c r="F285" s="79">
        <f>+'Div002 history'!I285</f>
        <v>21643.759999999998</v>
      </c>
      <c r="G285" s="79">
        <f>+'Div002 history'!J285</f>
        <v>17970.870000000003</v>
      </c>
      <c r="H285" s="79">
        <f>+'Div002 history'!K285</f>
        <v>19339.23</v>
      </c>
      <c r="I285" s="79">
        <f>+'Div002 history'!L285</f>
        <v>10249</v>
      </c>
      <c r="J285" s="79">
        <f>+'Div002 history'!M285</f>
        <v>8897.1</v>
      </c>
      <c r="K285" s="79">
        <f>+'Div002 history'!N285</f>
        <v>44300.05</v>
      </c>
      <c r="L285" s="171">
        <f t="shared" si="262"/>
        <v>21695.664007765565</v>
      </c>
      <c r="M285" s="171">
        <f t="shared" si="258"/>
        <v>18764.238077538634</v>
      </c>
      <c r="N285" s="171">
        <f t="shared" si="258"/>
        <v>47168.868999832965</v>
      </c>
      <c r="O285" s="186">
        <f t="shared" si="258"/>
        <v>26277.441759206333</v>
      </c>
      <c r="P285" s="186">
        <f t="shared" si="258"/>
        <v>15878.723198289879</v>
      </c>
      <c r="Q285" s="186">
        <f t="shared" si="258"/>
        <v>18952.938580503356</v>
      </c>
      <c r="R285" s="186">
        <f t="shared" si="258"/>
        <v>16348.0690581698</v>
      </c>
      <c r="S285" s="186">
        <f t="shared" si="258"/>
        <v>14834.428660057058</v>
      </c>
      <c r="T285" s="186">
        <f t="shared" si="258"/>
        <v>19886.214771110735</v>
      </c>
      <c r="U285" s="186">
        <f t="shared" si="258"/>
        <v>57539.486379977301</v>
      </c>
      <c r="V285" s="186">
        <f t="shared" si="258"/>
        <v>21317.539126106076</v>
      </c>
      <c r="W285" s="186">
        <f t="shared" si="258"/>
        <v>23007.545256950616</v>
      </c>
      <c r="X285" s="186">
        <f t="shared" si="258"/>
        <v>25833.909921619808</v>
      </c>
      <c r="Y285" s="186">
        <f t="shared" si="258"/>
        <v>30106.942940549648</v>
      </c>
      <c r="Z285" s="186">
        <f t="shared" si="258"/>
        <v>51707.142000415646</v>
      </c>
      <c r="AA285" s="171">
        <f t="shared" si="258"/>
        <v>26277.441759206333</v>
      </c>
      <c r="AB285" s="171">
        <f t="shared" si="258"/>
        <v>15878.723198289879</v>
      </c>
      <c r="AC285" s="171">
        <f t="shared" si="258"/>
        <v>18952.938580503356</v>
      </c>
      <c r="AD285" s="171">
        <f t="shared" si="258"/>
        <v>16348.0690581698</v>
      </c>
      <c r="AE285" s="171">
        <f t="shared" si="258"/>
        <v>14834.428660057058</v>
      </c>
      <c r="AF285" s="171">
        <f t="shared" si="258"/>
        <v>19886.214771110735</v>
      </c>
    </row>
    <row r="286" spans="1:38">
      <c r="A286" s="15" t="s">
        <v>741</v>
      </c>
      <c r="B286" s="169" t="str">
        <f t="shared" si="259"/>
        <v>9230-05421</v>
      </c>
      <c r="C286" s="170" t="str">
        <f t="shared" si="260"/>
        <v>9230</v>
      </c>
      <c r="D286" s="171">
        <f>SUM($F286:K286)</f>
        <v>0</v>
      </c>
      <c r="E286" s="78">
        <f t="shared" si="261"/>
        <v>0</v>
      </c>
      <c r="F286" s="79">
        <f>+'Div002 history'!I286</f>
        <v>0</v>
      </c>
      <c r="G286" s="79">
        <f>+'Div002 history'!J286</f>
        <v>0</v>
      </c>
      <c r="H286" s="79">
        <f>+'Div002 history'!K286</f>
        <v>0</v>
      </c>
      <c r="I286" s="79">
        <f>+'Div002 history'!L286</f>
        <v>0</v>
      </c>
      <c r="J286" s="79">
        <f>+'Div002 history'!M286</f>
        <v>0</v>
      </c>
      <c r="K286" s="79">
        <f>+'Div002 history'!N286</f>
        <v>0</v>
      </c>
      <c r="L286" s="171">
        <f t="shared" si="262"/>
        <v>0</v>
      </c>
      <c r="M286" s="171">
        <f t="shared" si="258"/>
        <v>0</v>
      </c>
      <c r="N286" s="171">
        <f t="shared" si="258"/>
        <v>0</v>
      </c>
      <c r="O286" s="186">
        <f t="shared" si="258"/>
        <v>0</v>
      </c>
      <c r="P286" s="186">
        <f t="shared" si="258"/>
        <v>0</v>
      </c>
      <c r="Q286" s="186">
        <f t="shared" si="258"/>
        <v>0</v>
      </c>
      <c r="R286" s="186">
        <f t="shared" si="258"/>
        <v>0</v>
      </c>
      <c r="S286" s="186">
        <f t="shared" si="258"/>
        <v>0</v>
      </c>
      <c r="T286" s="186">
        <f t="shared" si="258"/>
        <v>0</v>
      </c>
      <c r="U286" s="186">
        <f t="shared" si="258"/>
        <v>0</v>
      </c>
      <c r="V286" s="186">
        <f t="shared" si="258"/>
        <v>0</v>
      </c>
      <c r="W286" s="186">
        <f t="shared" si="258"/>
        <v>0</v>
      </c>
      <c r="X286" s="186">
        <f t="shared" si="258"/>
        <v>0</v>
      </c>
      <c r="Y286" s="186">
        <f t="shared" si="258"/>
        <v>0</v>
      </c>
      <c r="Z286" s="186">
        <f t="shared" si="258"/>
        <v>0</v>
      </c>
      <c r="AA286" s="171">
        <f t="shared" si="258"/>
        <v>0</v>
      </c>
      <c r="AB286" s="171">
        <f t="shared" si="258"/>
        <v>0</v>
      </c>
      <c r="AC286" s="171">
        <f t="shared" si="258"/>
        <v>0</v>
      </c>
      <c r="AD286" s="171">
        <f t="shared" si="258"/>
        <v>0</v>
      </c>
      <c r="AE286" s="171">
        <f t="shared" si="258"/>
        <v>0</v>
      </c>
      <c r="AF286" s="171">
        <f t="shared" si="258"/>
        <v>0</v>
      </c>
      <c r="AH286" s="178"/>
      <c r="AI286" s="178"/>
      <c r="AK286" s="178"/>
      <c r="AL286" s="178"/>
    </row>
    <row r="287" spans="1:38">
      <c r="A287" s="15" t="s">
        <v>437</v>
      </c>
      <c r="B287" s="169" t="str">
        <f t="shared" si="259"/>
        <v>9302-05421</v>
      </c>
      <c r="C287" s="170" t="str">
        <f t="shared" si="260"/>
        <v>9302</v>
      </c>
      <c r="D287" s="171">
        <f>SUM($F287:K287)</f>
        <v>0</v>
      </c>
      <c r="E287" s="78">
        <f t="shared" si="261"/>
        <v>0</v>
      </c>
      <c r="F287" s="79">
        <f>+'Div002 history'!I287</f>
        <v>0</v>
      </c>
      <c r="G287" s="79">
        <f>+'Div002 history'!J287</f>
        <v>0</v>
      </c>
      <c r="H287" s="79">
        <f>+'Div002 history'!K287</f>
        <v>0</v>
      </c>
      <c r="I287" s="79">
        <f>+'Div002 history'!L287</f>
        <v>0</v>
      </c>
      <c r="J287" s="79">
        <f>+'Div002 history'!M287</f>
        <v>0</v>
      </c>
      <c r="K287" s="79">
        <f>+'Div002 history'!N287</f>
        <v>0</v>
      </c>
      <c r="L287" s="171">
        <f t="shared" si="262"/>
        <v>0</v>
      </c>
      <c r="M287" s="171">
        <f t="shared" si="258"/>
        <v>0</v>
      </c>
      <c r="N287" s="171">
        <f t="shared" si="258"/>
        <v>0</v>
      </c>
      <c r="O287" s="186">
        <f t="shared" si="258"/>
        <v>0</v>
      </c>
      <c r="P287" s="186">
        <f t="shared" si="258"/>
        <v>0</v>
      </c>
      <c r="Q287" s="186">
        <f t="shared" si="258"/>
        <v>0</v>
      </c>
      <c r="R287" s="186">
        <f t="shared" si="258"/>
        <v>0</v>
      </c>
      <c r="S287" s="186">
        <f t="shared" si="258"/>
        <v>0</v>
      </c>
      <c r="T287" s="186">
        <f t="shared" si="258"/>
        <v>0</v>
      </c>
      <c r="U287" s="186">
        <f t="shared" si="258"/>
        <v>0</v>
      </c>
      <c r="V287" s="186">
        <f t="shared" si="258"/>
        <v>0</v>
      </c>
      <c r="W287" s="186">
        <f t="shared" si="258"/>
        <v>0</v>
      </c>
      <c r="X287" s="186">
        <f t="shared" si="258"/>
        <v>0</v>
      </c>
      <c r="Y287" s="186">
        <f t="shared" si="258"/>
        <v>0</v>
      </c>
      <c r="Z287" s="186">
        <f t="shared" si="258"/>
        <v>0</v>
      </c>
      <c r="AA287" s="171">
        <f t="shared" si="258"/>
        <v>0</v>
      </c>
      <c r="AB287" s="171">
        <f t="shared" si="258"/>
        <v>0</v>
      </c>
      <c r="AC287" s="171">
        <f t="shared" si="258"/>
        <v>0</v>
      </c>
      <c r="AD287" s="171">
        <f t="shared" si="258"/>
        <v>0</v>
      </c>
      <c r="AE287" s="171">
        <f t="shared" si="258"/>
        <v>0</v>
      </c>
      <c r="AF287" s="171">
        <f t="shared" si="258"/>
        <v>0</v>
      </c>
    </row>
    <row r="288" spans="1:38">
      <c r="A288" s="15" t="s">
        <v>438</v>
      </c>
      <c r="B288" s="169" t="str">
        <f t="shared" si="259"/>
        <v>9210-05424</v>
      </c>
      <c r="C288" s="170" t="str">
        <f t="shared" si="260"/>
        <v>9210</v>
      </c>
      <c r="D288" s="171">
        <f>SUM($F288:K288)</f>
        <v>228880.55</v>
      </c>
      <c r="E288" s="78">
        <f t="shared" si="261"/>
        <v>0.3375569688695883</v>
      </c>
      <c r="F288" s="79">
        <f>+'Div002 history'!I288</f>
        <v>33952.880000000005</v>
      </c>
      <c r="G288" s="79">
        <f>+'Div002 history'!J288</f>
        <v>20252.599999999999</v>
      </c>
      <c r="H288" s="79">
        <f>+'Div002 history'!K288</f>
        <v>26528.240000000002</v>
      </c>
      <c r="I288" s="79">
        <f>+'Div002 history'!L288</f>
        <v>36574.82</v>
      </c>
      <c r="J288" s="79">
        <f>+'Div002 history'!M288</f>
        <v>65543.5</v>
      </c>
      <c r="K288" s="79">
        <f>+'Div002 history'!N288</f>
        <v>46028.509999999995</v>
      </c>
      <c r="L288" s="171">
        <f t="shared" si="262"/>
        <v>40569.567851445318</v>
      </c>
      <c r="M288" s="171">
        <f t="shared" si="258"/>
        <v>35087.980233972077</v>
      </c>
      <c r="N288" s="171">
        <f t="shared" si="258"/>
        <v>88202.90684257065</v>
      </c>
      <c r="O288" s="186">
        <f t="shared" si="258"/>
        <v>49137.212672124064</v>
      </c>
      <c r="P288" s="186">
        <f t="shared" si="258"/>
        <v>29692.243480391433</v>
      </c>
      <c r="Q288" s="186">
        <f t="shared" si="258"/>
        <v>35440.838660240523</v>
      </c>
      <c r="R288" s="186">
        <f t="shared" si="258"/>
        <v>30569.891599452363</v>
      </c>
      <c r="S288" s="186">
        <f t="shared" si="258"/>
        <v>27739.476415480865</v>
      </c>
      <c r="T288" s="186">
        <f t="shared" si="258"/>
        <v>37186.008189296292</v>
      </c>
      <c r="U288" s="186">
        <f t="shared" si="258"/>
        <v>107595.32854095937</v>
      </c>
      <c r="V288" s="186">
        <f t="shared" si="258"/>
        <v>39862.497395463259</v>
      </c>
      <c r="W288" s="186">
        <f t="shared" si="258"/>
        <v>43022.705738020348</v>
      </c>
      <c r="X288" s="186">
        <f t="shared" si="258"/>
        <v>48307.835199611487</v>
      </c>
      <c r="Y288" s="186">
        <f t="shared" si="258"/>
        <v>56298.146209723513</v>
      </c>
      <c r="Z288" s="186">
        <f t="shared" si="258"/>
        <v>96689.200433751859</v>
      </c>
      <c r="AA288" s="171">
        <f t="shared" si="258"/>
        <v>49137.212672124064</v>
      </c>
      <c r="AB288" s="171">
        <f t="shared" si="258"/>
        <v>29692.243480391433</v>
      </c>
      <c r="AC288" s="171">
        <f t="shared" si="258"/>
        <v>35440.838660240523</v>
      </c>
      <c r="AD288" s="171">
        <f t="shared" si="258"/>
        <v>30569.891599452363</v>
      </c>
      <c r="AE288" s="171">
        <f t="shared" si="258"/>
        <v>27739.476415480865</v>
      </c>
      <c r="AF288" s="171">
        <f t="shared" si="258"/>
        <v>37186.008189296292</v>
      </c>
      <c r="AH288" s="178"/>
      <c r="AI288" s="178"/>
      <c r="AK288" s="178"/>
      <c r="AL288" s="178"/>
    </row>
    <row r="289" spans="1:38">
      <c r="A289" s="15" t="s">
        <v>1117</v>
      </c>
      <c r="B289" s="169" t="str">
        <f t="shared" si="259"/>
        <v>9030-05425</v>
      </c>
      <c r="C289" s="170" t="str">
        <f t="shared" si="260"/>
        <v>9030</v>
      </c>
      <c r="D289" s="171">
        <f>SUM($F289:K289)</f>
        <v>219</v>
      </c>
      <c r="E289" s="78">
        <f t="shared" si="261"/>
        <v>3.2298496391432055E-4</v>
      </c>
      <c r="F289" s="79">
        <f>+'Div002 history'!I289</f>
        <v>0</v>
      </c>
      <c r="G289" s="79">
        <f>+'Div002 history'!J289</f>
        <v>0</v>
      </c>
      <c r="H289" s="79">
        <f>+'Div002 history'!K289</f>
        <v>219</v>
      </c>
      <c r="I289" s="79">
        <f>+'Div002 history'!L289</f>
        <v>0</v>
      </c>
      <c r="J289" s="79">
        <f>+'Div002 history'!M289</f>
        <v>0</v>
      </c>
      <c r="K289" s="79">
        <f>+'Div002 history'!N289</f>
        <v>0</v>
      </c>
      <c r="L289" s="171">
        <f t="shared" si="262"/>
        <v>38.818219195412304</v>
      </c>
      <c r="M289" s="171">
        <f t="shared" si="258"/>
        <v>33.573266366407651</v>
      </c>
      <c r="N289" s="171">
        <f t="shared" si="258"/>
        <v>84.395273423289893</v>
      </c>
      <c r="O289" s="186">
        <f t="shared" si="258"/>
        <v>47.016007149559762</v>
      </c>
      <c r="P289" s="186">
        <f t="shared" si="258"/>
        <v>28.41045830327533</v>
      </c>
      <c r="Q289" s="186">
        <f t="shared" si="258"/>
        <v>33.91089223873621</v>
      </c>
      <c r="R289" s="186">
        <f t="shared" si="258"/>
        <v>29.250219209452563</v>
      </c>
      <c r="S289" s="186">
        <f t="shared" si="258"/>
        <v>26.541990287030984</v>
      </c>
      <c r="T289" s="186">
        <f t="shared" si="258"/>
        <v>35.580724502173247</v>
      </c>
      <c r="U289" s="186">
        <f t="shared" si="258"/>
        <v>102.9505432002418</v>
      </c>
      <c r="V289" s="186">
        <f t="shared" si="258"/>
        <v>38.141672281049892</v>
      </c>
      <c r="W289" s="186">
        <f t="shared" si="258"/>
        <v>41.165457513215763</v>
      </c>
      <c r="X289" s="186">
        <f t="shared" si="258"/>
        <v>46.222433093222271</v>
      </c>
      <c r="Y289" s="186">
        <f t="shared" si="258"/>
        <v>53.867810174038155</v>
      </c>
      <c r="Z289" s="186">
        <f t="shared" si="258"/>
        <v>92.515222001134035</v>
      </c>
      <c r="AA289" s="171">
        <f t="shared" si="258"/>
        <v>47.016007149559762</v>
      </c>
      <c r="AB289" s="171">
        <f t="shared" si="258"/>
        <v>28.41045830327533</v>
      </c>
      <c r="AC289" s="171">
        <f t="shared" si="258"/>
        <v>33.91089223873621</v>
      </c>
      <c r="AD289" s="171">
        <f t="shared" si="258"/>
        <v>29.250219209452563</v>
      </c>
      <c r="AE289" s="171">
        <f t="shared" si="258"/>
        <v>26.541990287030984</v>
      </c>
      <c r="AF289" s="171">
        <f t="shared" si="258"/>
        <v>35.580724502173247</v>
      </c>
      <c r="AH289" s="178"/>
      <c r="AI289" s="178"/>
      <c r="AJ289" s="166"/>
      <c r="AK289" s="78"/>
      <c r="AL289" s="78"/>
    </row>
    <row r="290" spans="1:38">
      <c r="A290" s="15" t="s">
        <v>439</v>
      </c>
      <c r="B290" s="169" t="str">
        <f t="shared" si="259"/>
        <v>9210-05425</v>
      </c>
      <c r="C290" s="170" t="str">
        <f t="shared" si="260"/>
        <v>9210</v>
      </c>
      <c r="D290" s="171">
        <f>SUM($F290:K290)</f>
        <v>3670.5</v>
      </c>
      <c r="E290" s="78">
        <f t="shared" si="261"/>
        <v>5.4133164842352218E-3</v>
      </c>
      <c r="F290" s="79">
        <f>+'Div002 history'!I290</f>
        <v>1300</v>
      </c>
      <c r="G290" s="79">
        <f>+'Div002 history'!J290</f>
        <v>0</v>
      </c>
      <c r="H290" s="79">
        <f>+'Div002 history'!K290</f>
        <v>360.5</v>
      </c>
      <c r="I290" s="79">
        <f>+'Div002 history'!L290</f>
        <v>0</v>
      </c>
      <c r="J290" s="79">
        <f>+'Div002 history'!M290</f>
        <v>1840</v>
      </c>
      <c r="K290" s="79">
        <f>+'Div002 history'!N290</f>
        <v>170</v>
      </c>
      <c r="L290" s="171">
        <f t="shared" si="262"/>
        <v>650.60398884365691</v>
      </c>
      <c r="M290" s="171">
        <f t="shared" si="258"/>
        <v>562.69714245616115</v>
      </c>
      <c r="N290" s="171">
        <f t="shared" si="258"/>
        <v>1414.4879045670573</v>
      </c>
      <c r="O290" s="186">
        <f t="shared" si="258"/>
        <v>788.00116092447081</v>
      </c>
      <c r="P290" s="186">
        <f t="shared" si="258"/>
        <v>476.16706485010087</v>
      </c>
      <c r="Q290" s="186">
        <f t="shared" si="258"/>
        <v>568.35584457662674</v>
      </c>
      <c r="R290" s="186">
        <f t="shared" si="258"/>
        <v>490.24168770911245</v>
      </c>
      <c r="S290" s="186">
        <f t="shared" si="258"/>
        <v>444.85102898880012</v>
      </c>
      <c r="T290" s="186">
        <f t="shared" si="258"/>
        <v>596.3426908001228</v>
      </c>
      <c r="U290" s="186">
        <f t="shared" si="258"/>
        <v>1725.4793096643266</v>
      </c>
      <c r="V290" s="186">
        <f t="shared" si="258"/>
        <v>639.26487720362388</v>
      </c>
      <c r="W290" s="186">
        <f t="shared" si="258"/>
        <v>689.94434612903399</v>
      </c>
      <c r="X290" s="186">
        <f t="shared" si="258"/>
        <v>774.70064232270488</v>
      </c>
      <c r="Y290" s="186">
        <f t="shared" si="258"/>
        <v>902.83925682103677</v>
      </c>
      <c r="Z290" s="186">
        <f t="shared" si="258"/>
        <v>1550.5804673751711</v>
      </c>
      <c r="AA290" s="171">
        <f t="shared" si="258"/>
        <v>788.00116092447081</v>
      </c>
      <c r="AB290" s="171">
        <f t="shared" si="258"/>
        <v>476.16706485010087</v>
      </c>
      <c r="AC290" s="171">
        <f t="shared" si="258"/>
        <v>568.35584457662674</v>
      </c>
      <c r="AD290" s="171">
        <f t="shared" si="258"/>
        <v>490.24168770911245</v>
      </c>
      <c r="AE290" s="171">
        <f t="shared" si="258"/>
        <v>444.85102898880012</v>
      </c>
      <c r="AF290" s="171">
        <f t="shared" si="258"/>
        <v>596.3426908001228</v>
      </c>
    </row>
    <row r="291" spans="1:38">
      <c r="A291" s="15" t="s">
        <v>1119</v>
      </c>
      <c r="B291" s="169" t="str">
        <f t="shared" si="259"/>
        <v>9230-05425</v>
      </c>
      <c r="C291" s="170" t="str">
        <f t="shared" si="260"/>
        <v>9230</v>
      </c>
      <c r="D291" s="171">
        <f>SUM($F291:K291)</f>
        <v>0</v>
      </c>
      <c r="E291" s="78">
        <f t="shared" si="261"/>
        <v>0</v>
      </c>
      <c r="F291" s="79">
        <f>+'Div002 history'!I291</f>
        <v>0</v>
      </c>
      <c r="G291" s="79">
        <f>+'Div002 history'!J291</f>
        <v>0</v>
      </c>
      <c r="H291" s="79">
        <f>+'Div002 history'!K291</f>
        <v>0</v>
      </c>
      <c r="I291" s="79">
        <f>+'Div002 history'!L291</f>
        <v>0</v>
      </c>
      <c r="J291" s="79">
        <f>+'Div002 history'!M291</f>
        <v>0</v>
      </c>
      <c r="K291" s="79">
        <f>+'Div002 history'!N291</f>
        <v>0</v>
      </c>
      <c r="L291" s="171">
        <f t="shared" si="262"/>
        <v>0</v>
      </c>
      <c r="M291" s="171">
        <f t="shared" si="258"/>
        <v>0</v>
      </c>
      <c r="N291" s="171">
        <f t="shared" si="258"/>
        <v>0</v>
      </c>
      <c r="O291" s="186">
        <f t="shared" si="258"/>
        <v>0</v>
      </c>
      <c r="P291" s="186">
        <f t="shared" si="258"/>
        <v>0</v>
      </c>
      <c r="Q291" s="186">
        <f t="shared" si="258"/>
        <v>0</v>
      </c>
      <c r="R291" s="186">
        <f t="shared" si="258"/>
        <v>0</v>
      </c>
      <c r="S291" s="186">
        <f t="shared" si="258"/>
        <v>0</v>
      </c>
      <c r="T291" s="186">
        <f t="shared" si="258"/>
        <v>0</v>
      </c>
      <c r="U291" s="186">
        <f t="shared" si="258"/>
        <v>0</v>
      </c>
      <c r="V291" s="186">
        <f t="shared" si="258"/>
        <v>0</v>
      </c>
      <c r="W291" s="186">
        <f t="shared" si="258"/>
        <v>0</v>
      </c>
      <c r="X291" s="186">
        <f t="shared" si="258"/>
        <v>0</v>
      </c>
      <c r="Y291" s="186">
        <f t="shared" si="258"/>
        <v>0</v>
      </c>
      <c r="Z291" s="186">
        <f t="shared" si="258"/>
        <v>0</v>
      </c>
      <c r="AA291" s="171">
        <f t="shared" si="258"/>
        <v>0</v>
      </c>
      <c r="AB291" s="171">
        <f t="shared" si="258"/>
        <v>0</v>
      </c>
      <c r="AC291" s="171">
        <f t="shared" si="258"/>
        <v>0</v>
      </c>
      <c r="AD291" s="171">
        <f t="shared" si="258"/>
        <v>0</v>
      </c>
      <c r="AE291" s="171">
        <f t="shared" si="258"/>
        <v>0</v>
      </c>
      <c r="AF291" s="171">
        <f t="shared" si="258"/>
        <v>0</v>
      </c>
    </row>
    <row r="292" spans="1:38">
      <c r="A292" s="15" t="s">
        <v>1121</v>
      </c>
      <c r="B292" s="169" t="str">
        <f t="shared" si="259"/>
        <v>8800-05426</v>
      </c>
      <c r="C292" s="170" t="str">
        <f t="shared" si="260"/>
        <v>8800</v>
      </c>
      <c r="D292" s="171">
        <f>SUM($F292:K292)</f>
        <v>5000</v>
      </c>
      <c r="E292" s="78">
        <f t="shared" si="261"/>
        <v>7.3740859341169078E-3</v>
      </c>
      <c r="F292" s="79">
        <f>+'Div002 history'!I292</f>
        <v>0</v>
      </c>
      <c r="G292" s="79">
        <f>+'Div002 history'!J292</f>
        <v>0</v>
      </c>
      <c r="H292" s="79">
        <f>+'Div002 history'!K292</f>
        <v>0</v>
      </c>
      <c r="I292" s="79">
        <f>+'Div002 history'!L292</f>
        <v>0</v>
      </c>
      <c r="J292" s="79">
        <f>+'Div002 history'!M292</f>
        <v>0</v>
      </c>
      <c r="K292" s="79">
        <f>+'Div002 history'!N292</f>
        <v>5000</v>
      </c>
      <c r="L292" s="171">
        <f t="shared" si="262"/>
        <v>886.26071222402516</v>
      </c>
      <c r="M292" s="171">
        <f t="shared" si="258"/>
        <v>766.51293073990075</v>
      </c>
      <c r="N292" s="171">
        <f t="shared" si="258"/>
        <v>1926.8327265591302</v>
      </c>
      <c r="O292" s="186">
        <f t="shared" si="258"/>
        <v>1073.4248207662047</v>
      </c>
      <c r="P292" s="186">
        <f t="shared" si="258"/>
        <v>648.6406005314002</v>
      </c>
      <c r="Q292" s="186">
        <f t="shared" si="258"/>
        <v>774.22128398941118</v>
      </c>
      <c r="R292" s="186">
        <f t="shared" si="258"/>
        <v>667.81322396010421</v>
      </c>
      <c r="S292" s="186">
        <f t="shared" si="258"/>
        <v>605.98151340253389</v>
      </c>
      <c r="T292" s="186">
        <f t="shared" si="258"/>
        <v>812.34530826879563</v>
      </c>
      <c r="U292" s="186">
        <f t="shared" si="258"/>
        <v>2350.4690228365707</v>
      </c>
      <c r="V292" s="186">
        <f t="shared" si="258"/>
        <v>870.81443564040853</v>
      </c>
      <c r="W292" s="186">
        <f t="shared" si="258"/>
        <v>939.85062815561105</v>
      </c>
      <c r="X292" s="186">
        <f t="shared" si="258"/>
        <v>1055.3066916260793</v>
      </c>
      <c r="Y292" s="186">
        <f t="shared" si="258"/>
        <v>1229.8586797725607</v>
      </c>
      <c r="Z292" s="186">
        <f t="shared" si="258"/>
        <v>2112.2196803911879</v>
      </c>
      <c r="AA292" s="171">
        <f t="shared" si="258"/>
        <v>1073.4248207662047</v>
      </c>
      <c r="AB292" s="171">
        <f t="shared" si="258"/>
        <v>648.6406005314002</v>
      </c>
      <c r="AC292" s="171">
        <f t="shared" si="258"/>
        <v>774.22128398941118</v>
      </c>
      <c r="AD292" s="171">
        <f t="shared" si="258"/>
        <v>667.81322396010421</v>
      </c>
      <c r="AE292" s="171">
        <f t="shared" si="258"/>
        <v>605.98151340253389</v>
      </c>
      <c r="AF292" s="171">
        <f t="shared" si="258"/>
        <v>812.34530826879563</v>
      </c>
    </row>
    <row r="293" spans="1:38">
      <c r="A293" s="15" t="s">
        <v>440</v>
      </c>
      <c r="B293" s="169" t="str">
        <f t="shared" si="259"/>
        <v>9210-05426</v>
      </c>
      <c r="C293" s="170" t="str">
        <f t="shared" si="260"/>
        <v>9210</v>
      </c>
      <c r="D293" s="171">
        <f>SUM($F293:K293)</f>
        <v>95169.38</v>
      </c>
      <c r="E293" s="78">
        <f t="shared" si="261"/>
        <v>0.14035743728332539</v>
      </c>
      <c r="F293" s="79">
        <f>+'Div002 history'!I293</f>
        <v>36305.100000000006</v>
      </c>
      <c r="G293" s="79">
        <f>+'Div002 history'!J293</f>
        <v>7988.41</v>
      </c>
      <c r="H293" s="79">
        <f>+'Div002 history'!K293</f>
        <v>20031.52</v>
      </c>
      <c r="I293" s="79">
        <f>+'Div002 history'!L293</f>
        <v>17550.879999999997</v>
      </c>
      <c r="J293" s="79">
        <f>+'Div002 history'!M293</f>
        <v>7043.0300000000007</v>
      </c>
      <c r="K293" s="79">
        <f>+'Div002 history'!N293</f>
        <v>6250.44</v>
      </c>
      <c r="L293" s="171">
        <f t="shared" si="262"/>
        <v>16868.976500143781</v>
      </c>
      <c r="M293" s="171">
        <f t="shared" si="258"/>
        <v>14589.712076099859</v>
      </c>
      <c r="N293" s="171">
        <f t="shared" si="258"/>
        <v>36675.095190068387</v>
      </c>
      <c r="O293" s="186">
        <f t="shared" si="258"/>
        <v>20431.434933786164</v>
      </c>
      <c r="P293" s="186">
        <f t="shared" si="258"/>
        <v>12346.144759080205</v>
      </c>
      <c r="Q293" s="186">
        <f t="shared" si="258"/>
        <v>14736.431916015237</v>
      </c>
      <c r="R293" s="186">
        <f t="shared" si="258"/>
        <v>12711.074096016851</v>
      </c>
      <c r="S293" s="186">
        <f t="shared" si="258"/>
        <v>11534.176984396168</v>
      </c>
      <c r="T293" s="186">
        <f t="shared" si="258"/>
        <v>15462.079866770029</v>
      </c>
      <c r="U293" s="186">
        <f t="shared" si="258"/>
        <v>44738.535922512456</v>
      </c>
      <c r="V293" s="186">
        <f t="shared" si="258"/>
        <v>16574.973986989517</v>
      </c>
      <c r="W293" s="186">
        <f t="shared" si="258"/>
        <v>17889.000314836008</v>
      </c>
      <c r="X293" s="186">
        <f t="shared" si="258"/>
        <v>20086.576710381032</v>
      </c>
      <c r="Y293" s="186">
        <f t="shared" si="258"/>
        <v>23408.977608314628</v>
      </c>
      <c r="Z293" s="186">
        <f t="shared" si="258"/>
        <v>40203.727481325506</v>
      </c>
      <c r="AA293" s="171">
        <f t="shared" si="258"/>
        <v>20431.434933786164</v>
      </c>
      <c r="AB293" s="171">
        <f t="shared" ref="AB293:AF298" si="263">$E293*AB$299</f>
        <v>12346.144759080205</v>
      </c>
      <c r="AC293" s="171">
        <f t="shared" si="263"/>
        <v>14736.431916015237</v>
      </c>
      <c r="AD293" s="171">
        <f t="shared" si="263"/>
        <v>12711.074096016851</v>
      </c>
      <c r="AE293" s="171">
        <f t="shared" si="263"/>
        <v>11534.176984396168</v>
      </c>
      <c r="AF293" s="171">
        <f t="shared" si="263"/>
        <v>15462.079866770029</v>
      </c>
    </row>
    <row r="294" spans="1:38">
      <c r="A294" s="15" t="s">
        <v>1022</v>
      </c>
      <c r="B294" s="169" t="str">
        <f t="shared" si="259"/>
        <v>8740-05427</v>
      </c>
      <c r="C294" s="170" t="str">
        <f t="shared" si="260"/>
        <v>8740</v>
      </c>
      <c r="D294" s="171">
        <f>SUM($F294:K294)</f>
        <v>0</v>
      </c>
      <c r="E294" s="78">
        <f t="shared" si="261"/>
        <v>0</v>
      </c>
      <c r="F294" s="79">
        <f>+'Div002 history'!I294</f>
        <v>0</v>
      </c>
      <c r="G294" s="79">
        <f>+'Div002 history'!J294</f>
        <v>0</v>
      </c>
      <c r="H294" s="79">
        <f>+'Div002 history'!K294</f>
        <v>0</v>
      </c>
      <c r="I294" s="79">
        <f>+'Div002 history'!L294</f>
        <v>0</v>
      </c>
      <c r="J294" s="79">
        <f>+'Div002 history'!M294</f>
        <v>0</v>
      </c>
      <c r="K294" s="79">
        <f>+'Div002 history'!N294</f>
        <v>0</v>
      </c>
      <c r="L294" s="171">
        <f t="shared" si="262"/>
        <v>0</v>
      </c>
      <c r="M294" s="171">
        <f t="shared" si="262"/>
        <v>0</v>
      </c>
      <c r="N294" s="171">
        <f t="shared" si="262"/>
        <v>0</v>
      </c>
      <c r="O294" s="186">
        <f t="shared" si="262"/>
        <v>0</v>
      </c>
      <c r="P294" s="186">
        <f t="shared" si="262"/>
        <v>0</v>
      </c>
      <c r="Q294" s="186">
        <f t="shared" si="262"/>
        <v>0</v>
      </c>
      <c r="R294" s="186">
        <f t="shared" si="262"/>
        <v>0</v>
      </c>
      <c r="S294" s="186">
        <f t="shared" si="262"/>
        <v>0</v>
      </c>
      <c r="T294" s="186">
        <f t="shared" si="262"/>
        <v>0</v>
      </c>
      <c r="U294" s="186">
        <f t="shared" si="262"/>
        <v>0</v>
      </c>
      <c r="V294" s="186">
        <f t="shared" si="262"/>
        <v>0</v>
      </c>
      <c r="W294" s="186">
        <f t="shared" si="262"/>
        <v>0</v>
      </c>
      <c r="X294" s="186">
        <f t="shared" si="262"/>
        <v>0</v>
      </c>
      <c r="Y294" s="186">
        <f t="shared" si="262"/>
        <v>0</v>
      </c>
      <c r="Z294" s="186">
        <f t="shared" si="262"/>
        <v>0</v>
      </c>
      <c r="AA294" s="171">
        <f t="shared" si="262"/>
        <v>0</v>
      </c>
      <c r="AB294" s="171">
        <f t="shared" si="263"/>
        <v>0</v>
      </c>
      <c r="AC294" s="171">
        <f t="shared" si="263"/>
        <v>0</v>
      </c>
      <c r="AD294" s="171">
        <f t="shared" si="263"/>
        <v>0</v>
      </c>
      <c r="AE294" s="171">
        <f t="shared" si="263"/>
        <v>0</v>
      </c>
      <c r="AF294" s="171">
        <f t="shared" si="263"/>
        <v>0</v>
      </c>
    </row>
    <row r="295" spans="1:38">
      <c r="A295" s="15" t="s">
        <v>103</v>
      </c>
      <c r="B295" s="169" t="str">
        <f t="shared" si="259"/>
        <v>9210-05427</v>
      </c>
      <c r="C295" s="170" t="str">
        <f t="shared" si="260"/>
        <v>9210</v>
      </c>
      <c r="D295" s="171">
        <f>SUM($F295:K295)</f>
        <v>13881.480000000001</v>
      </c>
      <c r="E295" s="78">
        <f t="shared" si="261"/>
        <v>2.0472645282545037E-2</v>
      </c>
      <c r="F295" s="79">
        <f>+'Div002 history'!I295</f>
        <v>259.81</v>
      </c>
      <c r="G295" s="79">
        <f>+'Div002 history'!J295</f>
        <v>1923.29</v>
      </c>
      <c r="H295" s="79">
        <f>+'Div002 history'!K295</f>
        <v>753.35</v>
      </c>
      <c r="I295" s="79">
        <f>+'Div002 history'!L295</f>
        <v>5625</v>
      </c>
      <c r="J295" s="79">
        <f>+'Div002 history'!M295</f>
        <v>1330.03</v>
      </c>
      <c r="K295" s="79">
        <f>+'Div002 history'!N295</f>
        <v>3990</v>
      </c>
      <c r="L295" s="171">
        <f t="shared" si="262"/>
        <v>2460.5220703047125</v>
      </c>
      <c r="M295" s="171">
        <f t="shared" si="262"/>
        <v>2128.0667835614636</v>
      </c>
      <c r="N295" s="171">
        <f t="shared" si="262"/>
        <v>5349.4579914152073</v>
      </c>
      <c r="O295" s="186">
        <f t="shared" si="262"/>
        <v>2980.145036193931</v>
      </c>
      <c r="P295" s="186">
        <f t="shared" si="262"/>
        <v>1800.8183046929246</v>
      </c>
      <c r="Q295" s="186">
        <f t="shared" si="262"/>
        <v>2149.4674538546665</v>
      </c>
      <c r="R295" s="186">
        <f t="shared" si="262"/>
        <v>1854.0471824275417</v>
      </c>
      <c r="S295" s="186">
        <f t="shared" si="262"/>
        <v>1682.3840517334015</v>
      </c>
      <c r="T295" s="186">
        <f t="shared" si="262"/>
        <v>2255.3110299654245</v>
      </c>
      <c r="U295" s="186">
        <f t="shared" si="262"/>
        <v>6525.5977462250803</v>
      </c>
      <c r="V295" s="186">
        <f t="shared" si="262"/>
        <v>2417.6386344107241</v>
      </c>
      <c r="W295" s="186">
        <f t="shared" si="262"/>
        <v>2609.3035395459106</v>
      </c>
      <c r="X295" s="186">
        <f t="shared" si="262"/>
        <v>2929.843746734718</v>
      </c>
      <c r="Y295" s="186">
        <f t="shared" si="262"/>
        <v>3414.4517332178416</v>
      </c>
      <c r="Z295" s="186">
        <f t="shared" si="262"/>
        <v>5864.1470497913342</v>
      </c>
      <c r="AA295" s="171">
        <f t="shared" si="262"/>
        <v>2980.145036193931</v>
      </c>
      <c r="AB295" s="171">
        <f t="shared" si="263"/>
        <v>1800.8183046929246</v>
      </c>
      <c r="AC295" s="171">
        <f t="shared" si="263"/>
        <v>2149.4674538546665</v>
      </c>
      <c r="AD295" s="171">
        <f t="shared" si="263"/>
        <v>1854.0471824275417</v>
      </c>
      <c r="AE295" s="171">
        <f t="shared" si="263"/>
        <v>1682.3840517334015</v>
      </c>
      <c r="AF295" s="171">
        <f t="shared" si="263"/>
        <v>2255.3110299654245</v>
      </c>
    </row>
    <row r="296" spans="1:38">
      <c r="A296" s="15" t="s">
        <v>743</v>
      </c>
      <c r="B296" s="169" t="str">
        <f t="shared" si="259"/>
        <v>9302-05427</v>
      </c>
      <c r="C296" s="170" t="str">
        <f t="shared" si="260"/>
        <v>9302</v>
      </c>
      <c r="D296" s="171">
        <f>SUM($F296:K296)</f>
        <v>-2255.27</v>
      </c>
      <c r="E296" s="78">
        <f t="shared" si="261"/>
        <v>-3.3261109569271675E-3</v>
      </c>
      <c r="F296" s="79">
        <f>+'Div002 history'!I296</f>
        <v>0</v>
      </c>
      <c r="G296" s="79">
        <f>+'Div002 history'!J296</f>
        <v>0</v>
      </c>
      <c r="H296" s="79">
        <f>+'Div002 history'!K296</f>
        <v>0</v>
      </c>
      <c r="I296" s="79">
        <f>+'Div002 history'!L296</f>
        <v>0</v>
      </c>
      <c r="J296" s="79">
        <f>+'Div002 history'!M296</f>
        <v>0</v>
      </c>
      <c r="K296" s="79">
        <f>+'Div002 history'!N296</f>
        <v>-2255.27</v>
      </c>
      <c r="L296" s="171">
        <f t="shared" si="262"/>
        <v>-399.75143929149544</v>
      </c>
      <c r="M296" s="171">
        <f t="shared" si="262"/>
        <v>-345.73872346195515</v>
      </c>
      <c r="N296" s="171">
        <f t="shared" si="262"/>
        <v>-869.10560864540173</v>
      </c>
      <c r="O296" s="186">
        <f t="shared" si="262"/>
        <v>-484.1725591058796</v>
      </c>
      <c r="P296" s="186">
        <f t="shared" si="262"/>
        <v>-292.57193743209018</v>
      </c>
      <c r="Q296" s="186">
        <f t="shared" si="262"/>
        <v>-349.21560702855982</v>
      </c>
      <c r="R296" s="186">
        <f t="shared" si="262"/>
        <v>-301.21982592010079</v>
      </c>
      <c r="S296" s="186">
        <f t="shared" si="262"/>
        <v>-273.33038554626648</v>
      </c>
      <c r="T296" s="186">
        <f t="shared" si="262"/>
        <v>-366.41160067587327</v>
      </c>
      <c r="U296" s="186">
        <f t="shared" si="262"/>
        <v>-1060.1884546265264</v>
      </c>
      <c r="V296" s="186">
        <f t="shared" si="262"/>
        <v>-392.78433445334878</v>
      </c>
      <c r="W296" s="186">
        <f t="shared" si="262"/>
        <v>-423.92338523210094</v>
      </c>
      <c r="X296" s="186">
        <f t="shared" si="262"/>
        <v>-476.00030448470955</v>
      </c>
      <c r="Y296" s="186">
        <f t="shared" si="262"/>
        <v>-554.73267694613253</v>
      </c>
      <c r="Z296" s="186">
        <f t="shared" si="262"/>
        <v>-952.72513571916681</v>
      </c>
      <c r="AA296" s="171">
        <f t="shared" si="262"/>
        <v>-484.1725591058796</v>
      </c>
      <c r="AB296" s="171">
        <f t="shared" si="263"/>
        <v>-292.57193743209018</v>
      </c>
      <c r="AC296" s="171">
        <f t="shared" si="263"/>
        <v>-349.21560702855982</v>
      </c>
      <c r="AD296" s="171">
        <f t="shared" si="263"/>
        <v>-301.21982592010079</v>
      </c>
      <c r="AE296" s="171">
        <f t="shared" si="263"/>
        <v>-273.33038554626648</v>
      </c>
      <c r="AF296" s="171">
        <f t="shared" si="263"/>
        <v>-366.41160067587327</v>
      </c>
    </row>
    <row r="297" spans="1:38">
      <c r="A297" s="15" t="s">
        <v>441</v>
      </c>
      <c r="B297" s="169" t="str">
        <f t="shared" si="259"/>
        <v>9210-05428</v>
      </c>
      <c r="C297" s="170" t="str">
        <f t="shared" si="260"/>
        <v>9210</v>
      </c>
      <c r="D297" s="171">
        <f>SUM($F297:K297)</f>
        <v>8199.16</v>
      </c>
      <c r="E297" s="78">
        <f t="shared" si="261"/>
        <v>1.2092262085514796E-2</v>
      </c>
      <c r="F297" s="79">
        <f>+'Div002 history'!I297</f>
        <v>827.09</v>
      </c>
      <c r="G297" s="79">
        <f>+'Div002 history'!J297</f>
        <v>0</v>
      </c>
      <c r="H297" s="79">
        <f>+'Div002 history'!K297</f>
        <v>0</v>
      </c>
      <c r="I297" s="79">
        <f>+'Div002 history'!L297</f>
        <v>497</v>
      </c>
      <c r="J297" s="79">
        <f>+'Div002 history'!M297</f>
        <v>1499</v>
      </c>
      <c r="K297" s="79">
        <f>+'Div002 history'!N297</f>
        <v>5376.07</v>
      </c>
      <c r="L297" s="171">
        <f t="shared" si="262"/>
        <v>1453.3186762477476</v>
      </c>
      <c r="M297" s="171">
        <f t="shared" si="262"/>
        <v>1256.9524322410728</v>
      </c>
      <c r="N297" s="171">
        <f t="shared" si="262"/>
        <v>3159.6819636589112</v>
      </c>
      <c r="O297" s="186">
        <f t="shared" si="262"/>
        <v>1760.2363706866868</v>
      </c>
      <c r="P297" s="186">
        <f t="shared" si="262"/>
        <v>1063.6616132506069</v>
      </c>
      <c r="Q297" s="186">
        <f t="shared" si="262"/>
        <v>1269.592836566924</v>
      </c>
      <c r="R297" s="186">
        <f t="shared" si="262"/>
        <v>1095.1014946729456</v>
      </c>
      <c r="S297" s="186">
        <f t="shared" si="262"/>
        <v>993.70787708590387</v>
      </c>
      <c r="T297" s="186">
        <f t="shared" si="262"/>
        <v>1332.1098315490356</v>
      </c>
      <c r="U297" s="186">
        <f t="shared" si="262"/>
        <v>3854.3743186561392</v>
      </c>
      <c r="V297" s="186">
        <f t="shared" si="262"/>
        <v>1427.9893776250824</v>
      </c>
      <c r="W297" s="186">
        <f t="shared" si="262"/>
        <v>1541.1971352696719</v>
      </c>
      <c r="X297" s="186">
        <f t="shared" si="262"/>
        <v>1730.5256827425769</v>
      </c>
      <c r="Y297" s="186">
        <f t="shared" si="262"/>
        <v>2016.7616185687975</v>
      </c>
      <c r="Z297" s="186">
        <f t="shared" si="262"/>
        <v>3463.6854229352421</v>
      </c>
      <c r="AA297" s="171">
        <f t="shared" si="262"/>
        <v>1760.2363706866868</v>
      </c>
      <c r="AB297" s="171">
        <f t="shared" si="263"/>
        <v>1063.6616132506069</v>
      </c>
      <c r="AC297" s="171">
        <f t="shared" si="263"/>
        <v>1269.592836566924</v>
      </c>
      <c r="AD297" s="171">
        <f t="shared" si="263"/>
        <v>1095.1014946729456</v>
      </c>
      <c r="AE297" s="171">
        <f t="shared" si="263"/>
        <v>993.70787708590387</v>
      </c>
      <c r="AF297" s="171">
        <f t="shared" si="263"/>
        <v>1332.1098315490356</v>
      </c>
    </row>
    <row r="298" spans="1:38">
      <c r="A298" s="15" t="s">
        <v>442</v>
      </c>
      <c r="B298" s="169" t="str">
        <f t="shared" si="259"/>
        <v>9302-05428</v>
      </c>
      <c r="C298" s="170" t="str">
        <f t="shared" si="260"/>
        <v>9302</v>
      </c>
      <c r="D298" s="183">
        <f>SUM($F298:K298)</f>
        <v>0</v>
      </c>
      <c r="E298" s="206">
        <f t="shared" si="261"/>
        <v>0</v>
      </c>
      <c r="F298" s="81">
        <f>+'Div002 history'!I298</f>
        <v>0</v>
      </c>
      <c r="G298" s="81">
        <f>+'Div002 history'!J298</f>
        <v>0</v>
      </c>
      <c r="H298" s="81">
        <f>+'Div002 history'!K298</f>
        <v>0</v>
      </c>
      <c r="I298" s="81">
        <f>+'Div002 history'!L298</f>
        <v>0</v>
      </c>
      <c r="J298" s="81">
        <f>+'Div002 history'!M298</f>
        <v>0</v>
      </c>
      <c r="K298" s="81">
        <f>+'Div002 history'!N298</f>
        <v>0</v>
      </c>
      <c r="L298" s="183">
        <f t="shared" si="262"/>
        <v>0</v>
      </c>
      <c r="M298" s="183">
        <f t="shared" si="262"/>
        <v>0</v>
      </c>
      <c r="N298" s="183">
        <f t="shared" si="262"/>
        <v>0</v>
      </c>
      <c r="O298" s="260">
        <f t="shared" si="262"/>
        <v>0</v>
      </c>
      <c r="P298" s="260">
        <f t="shared" si="262"/>
        <v>0</v>
      </c>
      <c r="Q298" s="260">
        <f t="shared" si="262"/>
        <v>0</v>
      </c>
      <c r="R298" s="260">
        <f t="shared" si="262"/>
        <v>0</v>
      </c>
      <c r="S298" s="260">
        <f t="shared" si="262"/>
        <v>0</v>
      </c>
      <c r="T298" s="260">
        <f t="shared" si="262"/>
        <v>0</v>
      </c>
      <c r="U298" s="260">
        <f t="shared" si="262"/>
        <v>0</v>
      </c>
      <c r="V298" s="260">
        <f t="shared" si="262"/>
        <v>0</v>
      </c>
      <c r="W298" s="260">
        <f t="shared" si="262"/>
        <v>0</v>
      </c>
      <c r="X298" s="260">
        <f t="shared" si="262"/>
        <v>0</v>
      </c>
      <c r="Y298" s="260">
        <f t="shared" si="262"/>
        <v>0</v>
      </c>
      <c r="Z298" s="260">
        <f t="shared" si="262"/>
        <v>0</v>
      </c>
      <c r="AA298" s="183">
        <f t="shared" si="262"/>
        <v>0</v>
      </c>
      <c r="AB298" s="183">
        <f t="shared" si="263"/>
        <v>0</v>
      </c>
      <c r="AC298" s="183">
        <f t="shared" si="263"/>
        <v>0</v>
      </c>
      <c r="AD298" s="183">
        <f t="shared" si="263"/>
        <v>0</v>
      </c>
      <c r="AE298" s="183">
        <f t="shared" si="263"/>
        <v>0</v>
      </c>
      <c r="AF298" s="183">
        <f t="shared" si="263"/>
        <v>0</v>
      </c>
    </row>
    <row r="299" spans="1:38">
      <c r="A299" s="1" t="s">
        <v>333</v>
      </c>
      <c r="B299" s="169"/>
      <c r="C299" s="170"/>
      <c r="D299" s="233">
        <f>SUM(D281:D298)</f>
        <v>678050.14</v>
      </c>
      <c r="E299" s="234">
        <f>SUM(E281:E298)</f>
        <v>1</v>
      </c>
      <c r="F299" s="233">
        <f>SUM(F281:F298)</f>
        <v>125101.3</v>
      </c>
      <c r="G299" s="233">
        <f t="shared" ref="G299:K299" si="264">SUM(G281:G298)</f>
        <v>77747.5</v>
      </c>
      <c r="H299" s="233">
        <f t="shared" si="264"/>
        <v>93476.32</v>
      </c>
      <c r="I299" s="233">
        <f t="shared" si="264"/>
        <v>100653.41</v>
      </c>
      <c r="J299" s="233">
        <f t="shared" si="264"/>
        <v>114873.29999999999</v>
      </c>
      <c r="K299" s="233">
        <f t="shared" si="264"/>
        <v>166198.31000000003</v>
      </c>
      <c r="L299" s="72">
        <f>'FY24 Budget'!AK154</f>
        <v>120185.84</v>
      </c>
      <c r="M299" s="72">
        <f>'FY24 Budget'!AL154</f>
        <v>103946.84</v>
      </c>
      <c r="N299" s="72">
        <f>'FY24 Budget'!AM154</f>
        <v>261297.83999999997</v>
      </c>
      <c r="O299" s="72">
        <f>+'FY25 Budget'!AB406</f>
        <v>145567.16999999998</v>
      </c>
      <c r="P299" s="72">
        <f>+'FY25 Budget'!AC406</f>
        <v>87962.17</v>
      </c>
      <c r="Q299" s="72">
        <f>+'FY25 Budget'!AD406</f>
        <v>104992.17</v>
      </c>
      <c r="R299" s="72">
        <f>+'FY25 Budget'!AE406</f>
        <v>90562.17</v>
      </c>
      <c r="S299" s="72">
        <f>+'FY25 Budget'!AF406</f>
        <v>82177.17</v>
      </c>
      <c r="T299" s="72">
        <f>+'FY25 Budget'!AG406</f>
        <v>110162.17</v>
      </c>
      <c r="U299" s="72">
        <f>+'FY25 Budget'!AH406</f>
        <v>318747.17</v>
      </c>
      <c r="V299" s="72">
        <f>+'FY25 Budget'!AI406</f>
        <v>118091.17</v>
      </c>
      <c r="W299" s="72">
        <f>+'FY25 Budget'!AJ406</f>
        <v>127453.17</v>
      </c>
      <c r="X299" s="72">
        <f>+'FY25 Budget'!AK406</f>
        <v>143110.16999999998</v>
      </c>
      <c r="Y299" s="72">
        <f>+'FY25 Budget'!AL406</f>
        <v>166781.16999999998</v>
      </c>
      <c r="Z299" s="72">
        <f>+'FY25 Budget'!AM406</f>
        <v>286438.17000000004</v>
      </c>
      <c r="AA299" s="347">
        <f>O299</f>
        <v>145567.16999999998</v>
      </c>
      <c r="AB299" s="347">
        <f t="shared" ref="AB299:AF299" si="265">P299</f>
        <v>87962.17</v>
      </c>
      <c r="AC299" s="347">
        <f t="shared" si="265"/>
        <v>104992.17</v>
      </c>
      <c r="AD299" s="347">
        <f t="shared" si="265"/>
        <v>90562.17</v>
      </c>
      <c r="AE299" s="347">
        <f t="shared" si="265"/>
        <v>82177.17</v>
      </c>
      <c r="AF299" s="347">
        <f t="shared" si="265"/>
        <v>110162.17</v>
      </c>
      <c r="AH299" s="178">
        <f>SUM(F299:Q299)</f>
        <v>1502002.1699999997</v>
      </c>
      <c r="AI299" s="178">
        <f>SUM(U299:AF299)</f>
        <v>1782044.0399999996</v>
      </c>
      <c r="AK299" s="178">
        <f>AH299*$AK$7</f>
        <v>72343.745248097766</v>
      </c>
      <c r="AL299" s="178">
        <f>AI299*$AL$7</f>
        <v>81301.500239744375</v>
      </c>
    </row>
    <row r="300" spans="1:38">
      <c r="A300" s="1"/>
      <c r="B300" s="224" t="str">
        <f t="shared" ref="B300:B301" si="266">RIGHT(A300,10)</f>
        <v/>
      </c>
      <c r="C300" s="225" t="str">
        <f t="shared" ref="C300:C301" si="267">LEFT(B300,4)</f>
        <v/>
      </c>
      <c r="D300" s="226">
        <f>D299-SUM(F299:K299)</f>
        <v>0</v>
      </c>
      <c r="E300" s="227"/>
      <c r="F300" s="226">
        <f>F299-'Div002 history'!I299</f>
        <v>0</v>
      </c>
      <c r="G300" s="226">
        <f>G299-'Div002 history'!J299</f>
        <v>0</v>
      </c>
      <c r="H300" s="226">
        <f>H299-'Div002 history'!K299</f>
        <v>0</v>
      </c>
      <c r="I300" s="226">
        <f>I299-'Div002 history'!L299</f>
        <v>0</v>
      </c>
      <c r="J300" s="226">
        <f>J299-'Div002 history'!M299</f>
        <v>0</v>
      </c>
      <c r="K300" s="226">
        <f>K299-'Div002 history'!N299</f>
        <v>0</v>
      </c>
      <c r="L300" s="226">
        <f>L299-SUM(L281:L298)</f>
        <v>0</v>
      </c>
      <c r="M300" s="226">
        <f t="shared" ref="M300:AF300" si="268">M299-SUM(M281:M298)</f>
        <v>0</v>
      </c>
      <c r="N300" s="226">
        <f t="shared" si="268"/>
        <v>0</v>
      </c>
      <c r="O300" s="226">
        <f t="shared" si="268"/>
        <v>0</v>
      </c>
      <c r="P300" s="226">
        <f t="shared" si="268"/>
        <v>0</v>
      </c>
      <c r="Q300" s="226">
        <f t="shared" si="268"/>
        <v>0</v>
      </c>
      <c r="R300" s="226">
        <f t="shared" si="268"/>
        <v>0</v>
      </c>
      <c r="S300" s="226">
        <f t="shared" si="268"/>
        <v>0</v>
      </c>
      <c r="T300" s="226">
        <f t="shared" si="268"/>
        <v>0</v>
      </c>
      <c r="U300" s="226">
        <f t="shared" si="268"/>
        <v>0</v>
      </c>
      <c r="V300" s="226">
        <f t="shared" si="268"/>
        <v>0</v>
      </c>
      <c r="W300" s="226">
        <f t="shared" si="268"/>
        <v>0</v>
      </c>
      <c r="X300" s="226">
        <f t="shared" si="268"/>
        <v>0</v>
      </c>
      <c r="Y300" s="226">
        <f t="shared" si="268"/>
        <v>0</v>
      </c>
      <c r="Z300" s="226">
        <f t="shared" si="268"/>
        <v>0</v>
      </c>
      <c r="AA300" s="226">
        <f t="shared" si="268"/>
        <v>0</v>
      </c>
      <c r="AB300" s="226">
        <f t="shared" si="268"/>
        <v>0</v>
      </c>
      <c r="AC300" s="226">
        <f t="shared" si="268"/>
        <v>0</v>
      </c>
      <c r="AD300" s="226">
        <f t="shared" si="268"/>
        <v>0</v>
      </c>
      <c r="AE300" s="226">
        <f t="shared" si="268"/>
        <v>0</v>
      </c>
      <c r="AF300" s="226">
        <f t="shared" si="268"/>
        <v>0</v>
      </c>
      <c r="AH300" s="178"/>
      <c r="AI300" s="178"/>
      <c r="AK300" s="178">
        <f>AH300*$AK$7</f>
        <v>0</v>
      </c>
      <c r="AL300" s="178">
        <f>AI300*$AL$7</f>
        <v>0</v>
      </c>
    </row>
    <row r="301" spans="1:38">
      <c r="A301" s="15" t="s">
        <v>443</v>
      </c>
      <c r="B301" s="169" t="str">
        <f t="shared" si="266"/>
        <v>9230-05418</v>
      </c>
      <c r="C301" s="170" t="str">
        <f t="shared" si="267"/>
        <v>9230</v>
      </c>
      <c r="D301" s="171">
        <f>SUM($F301:K301)</f>
        <v>2250000</v>
      </c>
      <c r="E301" s="78">
        <f>D301/$D$319</f>
        <v>0.14769641602187508</v>
      </c>
      <c r="F301" s="79">
        <f>+'Div002 history'!I301</f>
        <v>0</v>
      </c>
      <c r="G301" s="79">
        <f>+'Div002 history'!J301</f>
        <v>0</v>
      </c>
      <c r="H301" s="79">
        <f>+'Div002 history'!K301</f>
        <v>2250000</v>
      </c>
      <c r="I301" s="79">
        <f>+'Div002 history'!L301</f>
        <v>0</v>
      </c>
      <c r="J301" s="79">
        <f>+'Div002 history'!M301</f>
        <v>0</v>
      </c>
      <c r="K301" s="79">
        <f>+'Div002 history'!N301</f>
        <v>0</v>
      </c>
      <c r="L301" s="171">
        <f>$E301*L$319</f>
        <v>726679.95489789941</v>
      </c>
      <c r="M301" s="171">
        <f t="shared" ref="M301:AF313" si="269">$E301*M$319</f>
        <v>723347.03757394978</v>
      </c>
      <c r="N301" s="171">
        <f t="shared" si="269"/>
        <v>788927.25190972828</v>
      </c>
      <c r="O301" s="186">
        <f t="shared" si="269"/>
        <v>286077.17599600245</v>
      </c>
      <c r="P301" s="186">
        <f t="shared" si="269"/>
        <v>288833.26496717863</v>
      </c>
      <c r="Q301" s="186">
        <f t="shared" si="269"/>
        <v>270829.68184031022</v>
      </c>
      <c r="R301" s="186">
        <f t="shared" si="269"/>
        <v>258236.63050532379</v>
      </c>
      <c r="S301" s="186">
        <f t="shared" si="269"/>
        <v>250109.320620354</v>
      </c>
      <c r="T301" s="186">
        <f t="shared" si="269"/>
        <v>257253.85855311423</v>
      </c>
      <c r="U301" s="186">
        <f t="shared" si="269"/>
        <v>247833.07515037057</v>
      </c>
      <c r="V301" s="186">
        <f t="shared" si="269"/>
        <v>255851.80601510181</v>
      </c>
      <c r="W301" s="186">
        <f t="shared" si="269"/>
        <v>275919.30329035228</v>
      </c>
      <c r="X301" s="186">
        <f t="shared" si="269"/>
        <v>248114.86218857023</v>
      </c>
      <c r="Y301" s="186">
        <f t="shared" si="269"/>
        <v>243873.02112042197</v>
      </c>
      <c r="Z301" s="186">
        <f t="shared" si="269"/>
        <v>266113.1769842793</v>
      </c>
      <c r="AA301" s="171">
        <f t="shared" si="269"/>
        <v>286077.17599600245</v>
      </c>
      <c r="AB301" s="171">
        <f t="shared" si="269"/>
        <v>288833.26496717863</v>
      </c>
      <c r="AC301" s="171">
        <f t="shared" si="269"/>
        <v>270829.68184031022</v>
      </c>
      <c r="AD301" s="171">
        <f t="shared" si="269"/>
        <v>258236.63050532379</v>
      </c>
      <c r="AE301" s="171">
        <f t="shared" si="269"/>
        <v>250109.320620354</v>
      </c>
      <c r="AF301" s="171">
        <f t="shared" si="269"/>
        <v>257253.85855311423</v>
      </c>
      <c r="AH301" s="178"/>
      <c r="AI301" s="178"/>
    </row>
    <row r="302" spans="1:38">
      <c r="A302" s="15" t="s">
        <v>444</v>
      </c>
      <c r="B302" s="169" t="str">
        <f t="shared" ref="B302:B318" si="270">RIGHT(A302,10)</f>
        <v>9210-05430</v>
      </c>
      <c r="C302" s="170" t="str">
        <f t="shared" ref="C302:C318" si="271">LEFT(B302,4)</f>
        <v>9210</v>
      </c>
      <c r="D302" s="171">
        <f>SUM($F302:K302)</f>
        <v>0</v>
      </c>
      <c r="E302" s="78">
        <f t="shared" ref="E302:E318" si="272">D302/$D$319</f>
        <v>0</v>
      </c>
      <c r="F302" s="79">
        <f>+'Div002 history'!I302</f>
        <v>0</v>
      </c>
      <c r="G302" s="79">
        <f>+'Div002 history'!J302</f>
        <v>0</v>
      </c>
      <c r="H302" s="79">
        <f>+'Div002 history'!K302</f>
        <v>0</v>
      </c>
      <c r="I302" s="79">
        <f>+'Div002 history'!L302</f>
        <v>0</v>
      </c>
      <c r="J302" s="79">
        <f>+'Div002 history'!M302</f>
        <v>0</v>
      </c>
      <c r="K302" s="79">
        <f>+'Div002 history'!N302</f>
        <v>0</v>
      </c>
      <c r="L302" s="171">
        <f t="shared" ref="L302:AA318" si="273">$E302*L$319</f>
        <v>0</v>
      </c>
      <c r="M302" s="171">
        <f t="shared" si="269"/>
        <v>0</v>
      </c>
      <c r="N302" s="171">
        <f t="shared" si="269"/>
        <v>0</v>
      </c>
      <c r="O302" s="186">
        <f t="shared" si="269"/>
        <v>0</v>
      </c>
      <c r="P302" s="186">
        <f t="shared" si="269"/>
        <v>0</v>
      </c>
      <c r="Q302" s="186">
        <f t="shared" si="269"/>
        <v>0</v>
      </c>
      <c r="R302" s="186">
        <f t="shared" si="269"/>
        <v>0</v>
      </c>
      <c r="S302" s="186">
        <f t="shared" si="269"/>
        <v>0</v>
      </c>
      <c r="T302" s="186">
        <f t="shared" si="269"/>
        <v>0</v>
      </c>
      <c r="U302" s="186">
        <f t="shared" si="269"/>
        <v>0</v>
      </c>
      <c r="V302" s="186">
        <f t="shared" si="269"/>
        <v>0</v>
      </c>
      <c r="W302" s="186">
        <f t="shared" si="269"/>
        <v>0</v>
      </c>
      <c r="X302" s="186">
        <f t="shared" si="269"/>
        <v>0</v>
      </c>
      <c r="Y302" s="186">
        <f t="shared" si="269"/>
        <v>0</v>
      </c>
      <c r="Z302" s="186">
        <f t="shared" si="269"/>
        <v>0</v>
      </c>
      <c r="AA302" s="171">
        <f t="shared" si="269"/>
        <v>0</v>
      </c>
      <c r="AB302" s="171">
        <f t="shared" si="269"/>
        <v>0</v>
      </c>
      <c r="AC302" s="171">
        <f t="shared" si="269"/>
        <v>0</v>
      </c>
      <c r="AD302" s="171">
        <f t="shared" si="269"/>
        <v>0</v>
      </c>
      <c r="AE302" s="171">
        <f t="shared" si="269"/>
        <v>0</v>
      </c>
      <c r="AF302" s="171">
        <f t="shared" si="269"/>
        <v>0</v>
      </c>
      <c r="AH302" s="178"/>
      <c r="AI302" s="178"/>
    </row>
    <row r="303" spans="1:38">
      <c r="A303" s="15" t="s">
        <v>1123</v>
      </c>
      <c r="B303" s="169" t="str">
        <f t="shared" si="270"/>
        <v>8520-06111</v>
      </c>
      <c r="C303" s="170" t="str">
        <f t="shared" si="271"/>
        <v>8520</v>
      </c>
      <c r="D303" s="171">
        <f>SUM($F303:K303)</f>
        <v>8204.7999999999993</v>
      </c>
      <c r="E303" s="78">
        <f t="shared" si="272"/>
        <v>5.3858646852279139E-4</v>
      </c>
      <c r="F303" s="79">
        <f>+'Div002 history'!I303</f>
        <v>0</v>
      </c>
      <c r="G303" s="79">
        <f>+'Div002 history'!J303</f>
        <v>0</v>
      </c>
      <c r="H303" s="79">
        <f>+'Div002 history'!K303</f>
        <v>0</v>
      </c>
      <c r="I303" s="79">
        <f>+'Div002 history'!L303</f>
        <v>0</v>
      </c>
      <c r="J303" s="79">
        <f>+'Div002 history'!M303</f>
        <v>0</v>
      </c>
      <c r="K303" s="79">
        <f>+'Div002 history'!N303</f>
        <v>8204.7999999999993</v>
      </c>
      <c r="L303" s="171">
        <f t="shared" si="273"/>
        <v>2649.8949750872375</v>
      </c>
      <c r="M303" s="171">
        <f t="shared" si="269"/>
        <v>2637.7412328385526</v>
      </c>
      <c r="N303" s="171">
        <f t="shared" si="269"/>
        <v>2876.8845850973062</v>
      </c>
      <c r="O303" s="186">
        <f t="shared" si="269"/>
        <v>1043.2026727164448</v>
      </c>
      <c r="P303" s="186">
        <f t="shared" si="269"/>
        <v>1053.2529655123144</v>
      </c>
      <c r="Q303" s="186">
        <f t="shared" si="269"/>
        <v>987.60149936150094</v>
      </c>
      <c r="R303" s="186">
        <f t="shared" si="269"/>
        <v>941.67995820892463</v>
      </c>
      <c r="S303" s="186">
        <f t="shared" si="269"/>
        <v>912.04309058928015</v>
      </c>
      <c r="T303" s="186">
        <f t="shared" si="269"/>
        <v>938.096203847374</v>
      </c>
      <c r="U303" s="186">
        <f t="shared" si="269"/>
        <v>903.74258444167117</v>
      </c>
      <c r="V303" s="186">
        <f t="shared" si="269"/>
        <v>932.983510218981</v>
      </c>
      <c r="W303" s="186">
        <f t="shared" si="269"/>
        <v>1006.1611998385255</v>
      </c>
      <c r="X303" s="186">
        <f t="shared" si="269"/>
        <v>904.77014279323589</v>
      </c>
      <c r="Y303" s="186">
        <f t="shared" si="269"/>
        <v>889.30193941726134</v>
      </c>
      <c r="Z303" s="186">
        <f t="shared" si="269"/>
        <v>970.4023975647176</v>
      </c>
      <c r="AA303" s="171">
        <f t="shared" si="269"/>
        <v>1043.2026727164448</v>
      </c>
      <c r="AB303" s="171">
        <f t="shared" si="269"/>
        <v>1053.2529655123144</v>
      </c>
      <c r="AC303" s="171">
        <f t="shared" si="269"/>
        <v>987.60149936150094</v>
      </c>
      <c r="AD303" s="171">
        <f t="shared" si="269"/>
        <v>941.67995820892463</v>
      </c>
      <c r="AE303" s="171">
        <f t="shared" si="269"/>
        <v>912.04309058928015</v>
      </c>
      <c r="AF303" s="171">
        <f t="shared" si="269"/>
        <v>938.096203847374</v>
      </c>
      <c r="AH303" s="178"/>
      <c r="AI303" s="178"/>
    </row>
    <row r="304" spans="1:38">
      <c r="A304" s="15" t="s">
        <v>290</v>
      </c>
      <c r="B304" s="169" t="str">
        <f t="shared" si="270"/>
        <v>8700-06111</v>
      </c>
      <c r="C304" s="170" t="str">
        <f t="shared" si="271"/>
        <v>8700</v>
      </c>
      <c r="D304" s="171">
        <f>SUM($F304:K304)</f>
        <v>3815.52</v>
      </c>
      <c r="E304" s="78">
        <f t="shared" si="272"/>
        <v>2.5046161300434883E-4</v>
      </c>
      <c r="F304" s="79">
        <f>+'Div002 history'!I304</f>
        <v>901.77</v>
      </c>
      <c r="G304" s="79">
        <f>+'Div002 history'!J304</f>
        <v>0</v>
      </c>
      <c r="H304" s="79">
        <f>+'Div002 history'!K304</f>
        <v>2913.75</v>
      </c>
      <c r="I304" s="79">
        <f>+'Div002 history'!L304</f>
        <v>0</v>
      </c>
      <c r="J304" s="79">
        <f>+'Div002 history'!M304</f>
        <v>0</v>
      </c>
      <c r="K304" s="79">
        <f>+'Div002 history'!N304</f>
        <v>0</v>
      </c>
      <c r="L304" s="171">
        <f t="shared" si="273"/>
        <v>1232.2941784497928</v>
      </c>
      <c r="M304" s="171">
        <f t="shared" si="269"/>
        <v>1226.6422616907366</v>
      </c>
      <c r="N304" s="171">
        <f t="shared" si="269"/>
        <v>1337.852314758492</v>
      </c>
      <c r="O304" s="186">
        <f t="shared" si="269"/>
        <v>485.12586069167435</v>
      </c>
      <c r="P304" s="186">
        <f t="shared" si="269"/>
        <v>489.79959962114202</v>
      </c>
      <c r="Q304" s="186">
        <f t="shared" si="269"/>
        <v>459.26936340237359</v>
      </c>
      <c r="R304" s="186">
        <f t="shared" si="269"/>
        <v>437.91423485585472</v>
      </c>
      <c r="S304" s="186">
        <f t="shared" si="269"/>
        <v>424.13205111705474</v>
      </c>
      <c r="T304" s="186">
        <f t="shared" si="269"/>
        <v>436.24766328292378</v>
      </c>
      <c r="U304" s="186">
        <f t="shared" si="269"/>
        <v>420.27202439899645</v>
      </c>
      <c r="V304" s="186">
        <f t="shared" si="269"/>
        <v>433.87008128299618</v>
      </c>
      <c r="W304" s="186">
        <f t="shared" si="269"/>
        <v>467.90027559573559</v>
      </c>
      <c r="X304" s="186">
        <f t="shared" si="269"/>
        <v>420.74987510121491</v>
      </c>
      <c r="Y304" s="186">
        <f t="shared" si="269"/>
        <v>413.55661757573</v>
      </c>
      <c r="Z304" s="186">
        <f t="shared" si="269"/>
        <v>451.27117735424775</v>
      </c>
      <c r="AA304" s="171">
        <f t="shared" si="269"/>
        <v>485.12586069167435</v>
      </c>
      <c r="AB304" s="171">
        <f t="shared" si="269"/>
        <v>489.79959962114202</v>
      </c>
      <c r="AC304" s="171">
        <f t="shared" si="269"/>
        <v>459.26936340237359</v>
      </c>
      <c r="AD304" s="171">
        <f t="shared" si="269"/>
        <v>437.91423485585472</v>
      </c>
      <c r="AE304" s="171">
        <f t="shared" si="269"/>
        <v>424.13205111705474</v>
      </c>
      <c r="AF304" s="171">
        <f t="shared" si="269"/>
        <v>436.24766328292378</v>
      </c>
      <c r="AH304" s="178"/>
      <c r="AI304" s="178"/>
    </row>
    <row r="305" spans="1:38">
      <c r="A305" s="15" t="s">
        <v>291</v>
      </c>
      <c r="B305" s="169" t="str">
        <f t="shared" si="270"/>
        <v>8740-06111</v>
      </c>
      <c r="C305" s="170" t="str">
        <f t="shared" si="271"/>
        <v>8740</v>
      </c>
      <c r="D305" s="171">
        <f>SUM($F305:K305)</f>
        <v>0</v>
      </c>
      <c r="E305" s="78">
        <f t="shared" si="272"/>
        <v>0</v>
      </c>
      <c r="F305" s="79">
        <f>+'Div002 history'!I305</f>
        <v>0</v>
      </c>
      <c r="G305" s="79">
        <f>+'Div002 history'!J305</f>
        <v>0</v>
      </c>
      <c r="H305" s="79">
        <f>+'Div002 history'!K305</f>
        <v>0</v>
      </c>
      <c r="I305" s="79">
        <f>+'Div002 history'!L305</f>
        <v>0</v>
      </c>
      <c r="J305" s="79">
        <f>+'Div002 history'!M305</f>
        <v>0</v>
      </c>
      <c r="K305" s="79">
        <f>+'Div002 history'!N305</f>
        <v>0</v>
      </c>
      <c r="L305" s="171">
        <f t="shared" si="273"/>
        <v>0</v>
      </c>
      <c r="M305" s="171">
        <f t="shared" si="269"/>
        <v>0</v>
      </c>
      <c r="N305" s="171">
        <f t="shared" si="269"/>
        <v>0</v>
      </c>
      <c r="O305" s="186">
        <f t="shared" si="269"/>
        <v>0</v>
      </c>
      <c r="P305" s="186">
        <f t="shared" si="269"/>
        <v>0</v>
      </c>
      <c r="Q305" s="186">
        <f t="shared" si="269"/>
        <v>0</v>
      </c>
      <c r="R305" s="186">
        <f t="shared" si="269"/>
        <v>0</v>
      </c>
      <c r="S305" s="186">
        <f t="shared" si="269"/>
        <v>0</v>
      </c>
      <c r="T305" s="186">
        <f t="shared" si="269"/>
        <v>0</v>
      </c>
      <c r="U305" s="186">
        <f t="shared" si="269"/>
        <v>0</v>
      </c>
      <c r="V305" s="186">
        <f t="shared" si="269"/>
        <v>0</v>
      </c>
      <c r="W305" s="186">
        <f t="shared" si="269"/>
        <v>0</v>
      </c>
      <c r="X305" s="186">
        <f t="shared" si="269"/>
        <v>0</v>
      </c>
      <c r="Y305" s="186">
        <f t="shared" si="269"/>
        <v>0</v>
      </c>
      <c r="Z305" s="186">
        <f t="shared" si="269"/>
        <v>0</v>
      </c>
      <c r="AA305" s="171">
        <f t="shared" si="269"/>
        <v>0</v>
      </c>
      <c r="AB305" s="171">
        <f t="shared" si="269"/>
        <v>0</v>
      </c>
      <c r="AC305" s="171">
        <f t="shared" si="269"/>
        <v>0</v>
      </c>
      <c r="AD305" s="171">
        <f t="shared" si="269"/>
        <v>0</v>
      </c>
      <c r="AE305" s="171">
        <f t="shared" si="269"/>
        <v>0</v>
      </c>
      <c r="AF305" s="171">
        <f t="shared" si="269"/>
        <v>0</v>
      </c>
      <c r="AH305" s="178"/>
      <c r="AI305" s="178"/>
    </row>
    <row r="306" spans="1:38">
      <c r="A306" s="15" t="s">
        <v>104</v>
      </c>
      <c r="B306" s="169" t="str">
        <f t="shared" si="270"/>
        <v>8800-06111</v>
      </c>
      <c r="C306" s="170" t="str">
        <f t="shared" si="271"/>
        <v>8800</v>
      </c>
      <c r="D306" s="171">
        <f>SUM($F306:K306)</f>
        <v>114174.35</v>
      </c>
      <c r="E306" s="78">
        <f t="shared" si="272"/>
        <v>7.4947299096120778E-3</v>
      </c>
      <c r="F306" s="79">
        <f>+'Div002 history'!I306</f>
        <v>21095.919999999998</v>
      </c>
      <c r="G306" s="79">
        <f>+'Div002 history'!J306</f>
        <v>11770.5</v>
      </c>
      <c r="H306" s="79">
        <f>+'Div002 history'!K306</f>
        <v>0</v>
      </c>
      <c r="I306" s="79">
        <f>+'Div002 history'!L306</f>
        <v>11088.15</v>
      </c>
      <c r="J306" s="79">
        <f>+'Div002 history'!M306</f>
        <v>23784.230000000003</v>
      </c>
      <c r="K306" s="79">
        <f>+'Div002 history'!N306</f>
        <v>46435.55</v>
      </c>
      <c r="L306" s="171">
        <f t="shared" si="273"/>
        <v>36874.760670443109</v>
      </c>
      <c r="M306" s="171">
        <f t="shared" si="269"/>
        <v>36705.634595302799</v>
      </c>
      <c r="N306" s="171">
        <f t="shared" si="269"/>
        <v>40033.447192924221</v>
      </c>
      <c r="O306" s="186">
        <f t="shared" si="269"/>
        <v>14516.744719635193</v>
      </c>
      <c r="P306" s="186">
        <f t="shared" si="269"/>
        <v>14656.60012711351</v>
      </c>
      <c r="Q306" s="186">
        <f t="shared" si="269"/>
        <v>13743.023504366323</v>
      </c>
      <c r="R306" s="186">
        <f t="shared" si="269"/>
        <v>13103.999748504675</v>
      </c>
      <c r="S306" s="186">
        <f t="shared" si="269"/>
        <v>12691.586271453563</v>
      </c>
      <c r="T306" s="186">
        <f t="shared" si="269"/>
        <v>13054.129815686116</v>
      </c>
      <c r="U306" s="186">
        <f t="shared" si="269"/>
        <v>12576.080117242094</v>
      </c>
      <c r="V306" s="186">
        <f t="shared" si="269"/>
        <v>12982.983843600152</v>
      </c>
      <c r="W306" s="186">
        <f t="shared" si="269"/>
        <v>14001.29204694615</v>
      </c>
      <c r="X306" s="186">
        <f t="shared" si="269"/>
        <v>12590.379162542038</v>
      </c>
      <c r="Y306" s="186">
        <f t="shared" si="269"/>
        <v>12375.130519537979</v>
      </c>
      <c r="Z306" s="186">
        <f t="shared" si="269"/>
        <v>13503.688448273357</v>
      </c>
      <c r="AA306" s="171">
        <f t="shared" si="269"/>
        <v>14516.744719635193</v>
      </c>
      <c r="AB306" s="171">
        <f t="shared" si="269"/>
        <v>14656.60012711351</v>
      </c>
      <c r="AC306" s="171">
        <f t="shared" si="269"/>
        <v>13743.023504366323</v>
      </c>
      <c r="AD306" s="171">
        <f t="shared" si="269"/>
        <v>13103.999748504675</v>
      </c>
      <c r="AE306" s="171">
        <f t="shared" si="269"/>
        <v>12691.586271453563</v>
      </c>
      <c r="AF306" s="171">
        <f t="shared" si="269"/>
        <v>13054.129815686116</v>
      </c>
      <c r="AH306" s="178"/>
      <c r="AI306" s="178"/>
    </row>
    <row r="307" spans="1:38">
      <c r="A307" s="15" t="s">
        <v>1125</v>
      </c>
      <c r="B307" s="169" t="str">
        <f t="shared" si="270"/>
        <v>9130-06111</v>
      </c>
      <c r="C307" s="170" t="str">
        <f t="shared" si="271"/>
        <v>9130</v>
      </c>
      <c r="D307" s="171">
        <f>SUM($F307:K307)</f>
        <v>3027.66</v>
      </c>
      <c r="E307" s="78">
        <f t="shared" si="272"/>
        <v>1.9874423597012904E-4</v>
      </c>
      <c r="F307" s="79">
        <f>+'Div002 history'!I307</f>
        <v>0</v>
      </c>
      <c r="G307" s="79">
        <f>+'Div002 history'!J307</f>
        <v>0</v>
      </c>
      <c r="H307" s="79">
        <f>+'Div002 history'!K307</f>
        <v>0</v>
      </c>
      <c r="I307" s="79">
        <f>+'Div002 history'!L307</f>
        <v>0</v>
      </c>
      <c r="J307" s="79">
        <f>+'Div002 history'!M307</f>
        <v>3027.66</v>
      </c>
      <c r="K307" s="79">
        <f>+'Div002 history'!N307</f>
        <v>0</v>
      </c>
      <c r="L307" s="171">
        <f t="shared" si="273"/>
        <v>977.83992544274406</v>
      </c>
      <c r="M307" s="171">
        <f t="shared" si="269"/>
        <v>973.35506301384214</v>
      </c>
      <c r="N307" s="171">
        <f t="shared" si="269"/>
        <v>1061.6015482297814</v>
      </c>
      <c r="O307" s="186">
        <f t="shared" si="269"/>
        <v>384.95307674491414</v>
      </c>
      <c r="P307" s="186">
        <f t="shared" si="269"/>
        <v>388.6617435602347</v>
      </c>
      <c r="Q307" s="186">
        <f t="shared" si="269"/>
        <v>364.43564200917052</v>
      </c>
      <c r="R307" s="186">
        <f t="shared" si="269"/>
        <v>347.49009631811055</v>
      </c>
      <c r="S307" s="186">
        <f t="shared" si="269"/>
        <v>336.55377140863158</v>
      </c>
      <c r="T307" s="186">
        <f t="shared" si="269"/>
        <v>346.1676521719653</v>
      </c>
      <c r="U307" s="186">
        <f t="shared" si="269"/>
        <v>333.49079480434267</v>
      </c>
      <c r="V307" s="186">
        <f t="shared" si="269"/>
        <v>344.28101288874808</v>
      </c>
      <c r="W307" s="186">
        <f t="shared" si="269"/>
        <v>371.28437235558579</v>
      </c>
      <c r="X307" s="186">
        <f t="shared" si="269"/>
        <v>333.86997495726513</v>
      </c>
      <c r="Y307" s="186">
        <f t="shared" si="269"/>
        <v>328.16204050020303</v>
      </c>
      <c r="Z307" s="186">
        <f t="shared" si="269"/>
        <v>358.08898730143244</v>
      </c>
      <c r="AA307" s="171">
        <f t="shared" si="269"/>
        <v>384.95307674491414</v>
      </c>
      <c r="AB307" s="171">
        <f t="shared" si="269"/>
        <v>388.6617435602347</v>
      </c>
      <c r="AC307" s="171">
        <f t="shared" si="269"/>
        <v>364.43564200917052</v>
      </c>
      <c r="AD307" s="171">
        <f t="shared" si="269"/>
        <v>347.49009631811055</v>
      </c>
      <c r="AE307" s="171">
        <f t="shared" si="269"/>
        <v>336.55377140863158</v>
      </c>
      <c r="AF307" s="171">
        <f t="shared" si="269"/>
        <v>346.1676521719653</v>
      </c>
      <c r="AH307" s="178"/>
      <c r="AI307" s="178"/>
    </row>
    <row r="308" spans="1:38">
      <c r="A308" s="15" t="s">
        <v>445</v>
      </c>
      <c r="B308" s="169" t="str">
        <f t="shared" si="270"/>
        <v>9200-06111</v>
      </c>
      <c r="C308" s="170" t="str">
        <f t="shared" si="271"/>
        <v>9200</v>
      </c>
      <c r="D308" s="171">
        <f>SUM($F308:K308)</f>
        <v>429497.29</v>
      </c>
      <c r="E308" s="78">
        <f t="shared" si="272"/>
        <v>2.819342685515908E-2</v>
      </c>
      <c r="F308" s="79">
        <f>+'Div002 history'!I308</f>
        <v>100359.66</v>
      </c>
      <c r="G308" s="79">
        <f>+'Div002 history'!J308</f>
        <v>86008.33</v>
      </c>
      <c r="H308" s="79">
        <f>+'Div002 history'!K308</f>
        <v>61798.45</v>
      </c>
      <c r="I308" s="79">
        <f>+'Div002 history'!L308</f>
        <v>75049.740000000005</v>
      </c>
      <c r="J308" s="79">
        <f>+'Div002 history'!M308</f>
        <v>65013.99</v>
      </c>
      <c r="K308" s="79">
        <f>+'Div002 history'!N308</f>
        <v>41267.119999999995</v>
      </c>
      <c r="L308" s="171">
        <f t="shared" si="273"/>
        <v>138714.25392265336</v>
      </c>
      <c r="M308" s="171">
        <f t="shared" si="269"/>
        <v>138078.04105223983</v>
      </c>
      <c r="N308" s="171">
        <f t="shared" si="269"/>
        <v>150596.49631216694</v>
      </c>
      <c r="O308" s="186">
        <f t="shared" si="269"/>
        <v>54608.609698282708</v>
      </c>
      <c r="P308" s="186">
        <f t="shared" si="269"/>
        <v>55134.713140113403</v>
      </c>
      <c r="Q308" s="186">
        <f t="shared" si="269"/>
        <v>51698.050845322425</v>
      </c>
      <c r="R308" s="186">
        <f t="shared" si="269"/>
        <v>49294.192435896846</v>
      </c>
      <c r="S308" s="186">
        <f t="shared" si="269"/>
        <v>47742.789071192521</v>
      </c>
      <c r="T308" s="186">
        <f t="shared" si="269"/>
        <v>49106.593373602613</v>
      </c>
      <c r="U308" s="186">
        <f t="shared" si="269"/>
        <v>47308.281844200224</v>
      </c>
      <c r="V308" s="186">
        <f t="shared" si="269"/>
        <v>48838.95881115197</v>
      </c>
      <c r="W308" s="186">
        <f t="shared" si="269"/>
        <v>52669.596898619733</v>
      </c>
      <c r="X308" s="186">
        <f t="shared" si="269"/>
        <v>47362.071519428609</v>
      </c>
      <c r="Y308" s="186">
        <f t="shared" si="269"/>
        <v>46552.356300148444</v>
      </c>
      <c r="Z308" s="186">
        <f t="shared" si="269"/>
        <v>50797.728154683704</v>
      </c>
      <c r="AA308" s="171">
        <f t="shared" si="269"/>
        <v>54608.609698282708</v>
      </c>
      <c r="AB308" s="171">
        <f t="shared" si="269"/>
        <v>55134.713140113403</v>
      </c>
      <c r="AC308" s="171">
        <f t="shared" si="269"/>
        <v>51698.050845322425</v>
      </c>
      <c r="AD308" s="171">
        <f t="shared" si="269"/>
        <v>49294.192435896846</v>
      </c>
      <c r="AE308" s="171">
        <f t="shared" si="269"/>
        <v>47742.789071192521</v>
      </c>
      <c r="AF308" s="171">
        <f t="shared" si="269"/>
        <v>49106.593373602613</v>
      </c>
      <c r="AH308" s="178"/>
      <c r="AI308" s="178"/>
    </row>
    <row r="309" spans="1:38">
      <c r="A309" s="15" t="s">
        <v>105</v>
      </c>
      <c r="B309" s="169" t="str">
        <f t="shared" si="270"/>
        <v>9210-06111</v>
      </c>
      <c r="C309" s="170" t="str">
        <f t="shared" si="271"/>
        <v>9210</v>
      </c>
      <c r="D309" s="171">
        <f>SUM($F309:K309)</f>
        <v>2162747.4</v>
      </c>
      <c r="E309" s="78">
        <f t="shared" si="272"/>
        <v>0.14196890655139052</v>
      </c>
      <c r="F309" s="79">
        <f>+'Div002 history'!I309</f>
        <v>206277.29</v>
      </c>
      <c r="G309" s="79">
        <f>+'Div002 history'!J309</f>
        <v>339911.51</v>
      </c>
      <c r="H309" s="79">
        <f>+'Div002 history'!K309</f>
        <v>406777.86</v>
      </c>
      <c r="I309" s="79">
        <f>+'Div002 history'!L309</f>
        <v>333296.03000000003</v>
      </c>
      <c r="J309" s="79">
        <f>+'Div002 history'!M309</f>
        <v>342024.29</v>
      </c>
      <c r="K309" s="79">
        <f>+'Div002 history'!N309</f>
        <v>534460.42000000004</v>
      </c>
      <c r="L309" s="171">
        <f t="shared" si="273"/>
        <v>698500.08137224405</v>
      </c>
      <c r="M309" s="171">
        <f t="shared" si="269"/>
        <v>695296.41102700541</v>
      </c>
      <c r="N309" s="171">
        <f t="shared" si="269"/>
        <v>758333.49460307113</v>
      </c>
      <c r="O309" s="186">
        <f t="shared" si="269"/>
        <v>274983.40825986519</v>
      </c>
      <c r="P309" s="186">
        <f t="shared" si="269"/>
        <v>277632.61904056743</v>
      </c>
      <c r="Q309" s="186">
        <f t="shared" si="269"/>
        <v>260327.19566353696</v>
      </c>
      <c r="R309" s="186">
        <f t="shared" si="269"/>
        <v>248222.4894267332</v>
      </c>
      <c r="S309" s="186">
        <f t="shared" si="269"/>
        <v>240410.347949972</v>
      </c>
      <c r="T309" s="186">
        <f t="shared" si="269"/>
        <v>247277.82832254024</v>
      </c>
      <c r="U309" s="186">
        <f t="shared" si="269"/>
        <v>238222.37285131935</v>
      </c>
      <c r="V309" s="186">
        <f t="shared" si="269"/>
        <v>245930.14588642924</v>
      </c>
      <c r="W309" s="186">
        <f t="shared" si="269"/>
        <v>265219.44702267594</v>
      </c>
      <c r="X309" s="186">
        <f t="shared" si="269"/>
        <v>238493.23248875045</v>
      </c>
      <c r="Y309" s="186">
        <f t="shared" si="269"/>
        <v>234415.88549259453</v>
      </c>
      <c r="Z309" s="186">
        <f t="shared" si="269"/>
        <v>255793.59183488437</v>
      </c>
      <c r="AA309" s="171">
        <f t="shared" si="269"/>
        <v>274983.40825986519</v>
      </c>
      <c r="AB309" s="171">
        <f t="shared" si="269"/>
        <v>277632.61904056743</v>
      </c>
      <c r="AC309" s="171">
        <f t="shared" si="269"/>
        <v>260327.19566353696</v>
      </c>
      <c r="AD309" s="171">
        <f t="shared" si="269"/>
        <v>248222.4894267332</v>
      </c>
      <c r="AE309" s="171">
        <f t="shared" si="269"/>
        <v>240410.347949972</v>
      </c>
      <c r="AF309" s="171">
        <f t="shared" si="269"/>
        <v>247277.82832254024</v>
      </c>
      <c r="AH309" s="178"/>
      <c r="AI309" s="178"/>
    </row>
    <row r="310" spans="1:38">
      <c r="A310" s="179" t="s">
        <v>106</v>
      </c>
      <c r="B310" s="169" t="str">
        <f t="shared" si="270"/>
        <v>9230-06111</v>
      </c>
      <c r="C310" s="170" t="str">
        <f t="shared" si="271"/>
        <v>9230</v>
      </c>
      <c r="D310" s="171">
        <f>SUM($F310:K310)</f>
        <v>6837592.2599999998</v>
      </c>
      <c r="E310" s="78">
        <f t="shared" si="272"/>
        <v>0.44883905378707251</v>
      </c>
      <c r="F310" s="79">
        <f>+'Div002 history'!I310</f>
        <v>1482621.64</v>
      </c>
      <c r="G310" s="79">
        <f>+'Div002 history'!J310</f>
        <v>691151.00999999989</v>
      </c>
      <c r="H310" s="79">
        <f>+'Div002 history'!K310</f>
        <v>1057226.43</v>
      </c>
      <c r="I310" s="79">
        <f>+'Div002 history'!L310</f>
        <v>1016599.37</v>
      </c>
      <c r="J310" s="79">
        <f>+'Div002 history'!M310</f>
        <v>1069647.0999999996</v>
      </c>
      <c r="K310" s="79">
        <f>+'Div002 history'!N310</f>
        <v>1520346.71</v>
      </c>
      <c r="L310" s="171">
        <f t="shared" si="273"/>
        <v>2208329.437825345</v>
      </c>
      <c r="M310" s="171">
        <f t="shared" si="269"/>
        <v>2198200.9357375861</v>
      </c>
      <c r="N310" s="171">
        <f t="shared" si="269"/>
        <v>2397494.6094937907</v>
      </c>
      <c r="O310" s="186">
        <f t="shared" si="269"/>
        <v>869368.48193463299</v>
      </c>
      <c r="P310" s="186">
        <f t="shared" si="269"/>
        <v>877744.04309782665</v>
      </c>
      <c r="Q310" s="186">
        <f t="shared" si="269"/>
        <v>823032.41614647466</v>
      </c>
      <c r="R310" s="186">
        <f t="shared" si="269"/>
        <v>784763.01599630306</v>
      </c>
      <c r="S310" s="186">
        <f t="shared" si="269"/>
        <v>760064.69103448489</v>
      </c>
      <c r="T310" s="186">
        <f t="shared" si="269"/>
        <v>781776.4409324039</v>
      </c>
      <c r="U310" s="186">
        <f t="shared" si="269"/>
        <v>753147.34063118766</v>
      </c>
      <c r="V310" s="186">
        <f t="shared" si="269"/>
        <v>777515.70156261406</v>
      </c>
      <c r="W310" s="186">
        <f t="shared" si="269"/>
        <v>838499.41891675803</v>
      </c>
      <c r="X310" s="186">
        <f t="shared" si="269"/>
        <v>754003.67168512649</v>
      </c>
      <c r="Y310" s="186">
        <f t="shared" si="269"/>
        <v>741113.01406036178</v>
      </c>
      <c r="Z310" s="186">
        <f t="shared" si="269"/>
        <v>808699.28854743042</v>
      </c>
      <c r="AA310" s="171">
        <f t="shared" si="269"/>
        <v>869368.48193463299</v>
      </c>
      <c r="AB310" s="171">
        <f t="shared" si="269"/>
        <v>877744.04309782665</v>
      </c>
      <c r="AC310" s="171">
        <f t="shared" si="269"/>
        <v>823032.41614647466</v>
      </c>
      <c r="AD310" s="171">
        <f t="shared" si="269"/>
        <v>784763.01599630306</v>
      </c>
      <c r="AE310" s="171">
        <f t="shared" si="269"/>
        <v>760064.69103448489</v>
      </c>
      <c r="AF310" s="171">
        <f t="shared" si="269"/>
        <v>781776.4409324039</v>
      </c>
      <c r="AH310" s="178">
        <f>SUM(F310:Q310)</f>
        <v>16211762.184235653</v>
      </c>
      <c r="AI310" s="178">
        <f>SUM(U310:AF310)</f>
        <v>9569727.5245456062</v>
      </c>
    </row>
    <row r="311" spans="1:38">
      <c r="A311" s="15" t="s">
        <v>446</v>
      </c>
      <c r="B311" s="169" t="str">
        <f t="shared" si="270"/>
        <v>9302-06111</v>
      </c>
      <c r="C311" s="170" t="str">
        <f t="shared" si="271"/>
        <v>9302</v>
      </c>
      <c r="D311" s="171">
        <f>SUM($F311:K311)</f>
        <v>80244.600000000006</v>
      </c>
      <c r="E311" s="78">
        <f t="shared" si="272"/>
        <v>5.2674843667150925E-3</v>
      </c>
      <c r="F311" s="79">
        <f>+'Div002 history'!I311</f>
        <v>14769.97</v>
      </c>
      <c r="G311" s="79">
        <f>+'Div002 history'!J311</f>
        <v>15576.92</v>
      </c>
      <c r="H311" s="79">
        <f>+'Div002 history'!K311</f>
        <v>177.83</v>
      </c>
      <c r="I311" s="79">
        <f>+'Div002 history'!L311</f>
        <v>30193.74</v>
      </c>
      <c r="J311" s="79">
        <f>+'Div002 history'!M311</f>
        <v>14254.77</v>
      </c>
      <c r="K311" s="79">
        <f>+'Div002 history'!N311</f>
        <v>5271.37</v>
      </c>
      <c r="L311" s="171">
        <f t="shared" si="273"/>
        <v>25916.507692799994</v>
      </c>
      <c r="M311" s="171">
        <f t="shared" si="269"/>
        <v>25797.641640580699</v>
      </c>
      <c r="N311" s="171">
        <f t="shared" si="269"/>
        <v>28136.511892709063</v>
      </c>
      <c r="O311" s="186">
        <f t="shared" si="269"/>
        <v>10202.732691968364</v>
      </c>
      <c r="P311" s="186">
        <f t="shared" si="269"/>
        <v>10301.026583993451</v>
      </c>
      <c r="Q311" s="186">
        <f t="shared" si="269"/>
        <v>9658.9419944013152</v>
      </c>
      <c r="R311" s="186">
        <f t="shared" si="269"/>
        <v>9209.8200534433363</v>
      </c>
      <c r="S311" s="186">
        <f t="shared" si="269"/>
        <v>8919.9655064231374</v>
      </c>
      <c r="T311" s="186">
        <f t="shared" si="269"/>
        <v>9174.7702124672142</v>
      </c>
      <c r="U311" s="186">
        <f t="shared" si="269"/>
        <v>8838.7848809828556</v>
      </c>
      <c r="V311" s="186">
        <f t="shared" si="269"/>
        <v>9124.7670368708623</v>
      </c>
      <c r="W311" s="186">
        <f t="shared" si="269"/>
        <v>9840.4596110280017</v>
      </c>
      <c r="X311" s="186">
        <f t="shared" si="269"/>
        <v>8848.8346090564191</v>
      </c>
      <c r="Y311" s="186">
        <f t="shared" si="269"/>
        <v>8697.5524580443616</v>
      </c>
      <c r="Z311" s="186">
        <f t="shared" si="269"/>
        <v>9490.7313074811991</v>
      </c>
      <c r="AA311" s="171">
        <f t="shared" si="269"/>
        <v>10202.732691968364</v>
      </c>
      <c r="AB311" s="171">
        <f t="shared" si="269"/>
        <v>10301.026583993451</v>
      </c>
      <c r="AC311" s="171">
        <f t="shared" si="269"/>
        <v>9658.9419944013152</v>
      </c>
      <c r="AD311" s="171">
        <f t="shared" si="269"/>
        <v>9209.8200534433363</v>
      </c>
      <c r="AE311" s="171">
        <f t="shared" si="269"/>
        <v>8919.9655064231374</v>
      </c>
      <c r="AF311" s="171">
        <f t="shared" si="269"/>
        <v>9174.7702124672142</v>
      </c>
      <c r="AH311" s="178"/>
      <c r="AI311" s="178"/>
    </row>
    <row r="312" spans="1:38">
      <c r="A312" s="15" t="s">
        <v>447</v>
      </c>
      <c r="B312" s="169" t="str">
        <f t="shared" si="270"/>
        <v>9310-06111</v>
      </c>
      <c r="C312" s="170" t="str">
        <f t="shared" si="271"/>
        <v>9310</v>
      </c>
      <c r="D312" s="171">
        <f>SUM($F312:K312)</f>
        <v>50510.97</v>
      </c>
      <c r="E312" s="78">
        <f t="shared" si="272"/>
        <v>3.315684106128201E-3</v>
      </c>
      <c r="F312" s="79">
        <f>+'Div002 history'!I312</f>
        <v>7862.1100000000006</v>
      </c>
      <c r="G312" s="79">
        <f>+'Div002 history'!J312</f>
        <v>20050.09</v>
      </c>
      <c r="H312" s="79">
        <f>+'Div002 history'!K312</f>
        <v>5668.9800000000005</v>
      </c>
      <c r="I312" s="79">
        <f>+'Div002 history'!L312</f>
        <v>3485.8500000000004</v>
      </c>
      <c r="J312" s="79">
        <f>+'Div002 history'!M312</f>
        <v>5601.4000000000005</v>
      </c>
      <c r="K312" s="79">
        <f>+'Div002 history'!N312</f>
        <v>7842.54</v>
      </c>
      <c r="L312" s="171">
        <f t="shared" si="273"/>
        <v>16313.470845088514</v>
      </c>
      <c r="M312" s="171">
        <f t="shared" si="269"/>
        <v>16238.649117549623</v>
      </c>
      <c r="N312" s="171">
        <f t="shared" si="269"/>
        <v>17710.880334842102</v>
      </c>
      <c r="O312" s="186">
        <f t="shared" si="269"/>
        <v>6422.2380686305778</v>
      </c>
      <c r="P312" s="186">
        <f t="shared" si="269"/>
        <v>6484.110391892983</v>
      </c>
      <c r="Q312" s="186">
        <f t="shared" si="269"/>
        <v>6079.9421931313136</v>
      </c>
      <c r="R312" s="186">
        <f t="shared" si="269"/>
        <v>5797.2367539357756</v>
      </c>
      <c r="S312" s="186">
        <f t="shared" si="269"/>
        <v>5614.784173588926</v>
      </c>
      <c r="T312" s="186">
        <f t="shared" si="269"/>
        <v>5775.1741918935986</v>
      </c>
      <c r="U312" s="186">
        <f t="shared" si="269"/>
        <v>5563.6840106347172</v>
      </c>
      <c r="V312" s="186">
        <f t="shared" si="269"/>
        <v>5743.6990658109462</v>
      </c>
      <c r="W312" s="186">
        <f t="shared" si="269"/>
        <v>6194.2007337421719</v>
      </c>
      <c r="X312" s="186">
        <f t="shared" si="269"/>
        <v>5570.009938027114</v>
      </c>
      <c r="Y312" s="186">
        <f t="shared" si="269"/>
        <v>5474.7834904991114</v>
      </c>
      <c r="Z312" s="186">
        <f t="shared" si="269"/>
        <v>5974.0598663367209</v>
      </c>
      <c r="AA312" s="171">
        <f t="shared" si="269"/>
        <v>6422.2380686305778</v>
      </c>
      <c r="AB312" s="171">
        <f t="shared" si="269"/>
        <v>6484.110391892983</v>
      </c>
      <c r="AC312" s="171">
        <f t="shared" si="269"/>
        <v>6079.9421931313136</v>
      </c>
      <c r="AD312" s="171">
        <f t="shared" si="269"/>
        <v>5797.2367539357756</v>
      </c>
      <c r="AE312" s="171">
        <f t="shared" si="269"/>
        <v>5614.784173588926</v>
      </c>
      <c r="AF312" s="171">
        <f t="shared" si="269"/>
        <v>5775.1741918935986</v>
      </c>
      <c r="AH312" s="178"/>
      <c r="AI312" s="178"/>
    </row>
    <row r="313" spans="1:38">
      <c r="A313" s="15" t="s">
        <v>448</v>
      </c>
      <c r="B313" s="169" t="str">
        <f t="shared" si="270"/>
        <v>9320-06111</v>
      </c>
      <c r="C313" s="170" t="str">
        <f t="shared" si="271"/>
        <v>9320</v>
      </c>
      <c r="D313" s="171">
        <f>SUM($F313:K313)</f>
        <v>188967.17</v>
      </c>
      <c r="E313" s="78">
        <f t="shared" si="272"/>
        <v>1.240434389102062E-2</v>
      </c>
      <c r="F313" s="79">
        <f>+'Div002 history'!I313</f>
        <v>9656.24</v>
      </c>
      <c r="G313" s="79">
        <f>+'Div002 history'!J313</f>
        <v>16293.64</v>
      </c>
      <c r="H313" s="79">
        <f>+'Div002 history'!K313</f>
        <v>36470.61</v>
      </c>
      <c r="I313" s="79">
        <f>+'Div002 history'!L313</f>
        <v>49875.8</v>
      </c>
      <c r="J313" s="79">
        <f>+'Div002 history'!M313</f>
        <v>42500.88</v>
      </c>
      <c r="K313" s="79">
        <f>+'Div002 history'!N313</f>
        <v>34170</v>
      </c>
      <c r="L313" s="171">
        <f t="shared" si="273"/>
        <v>61030.513143459422</v>
      </c>
      <c r="M313" s="171">
        <f t="shared" si="269"/>
        <v>60750.596719214656</v>
      </c>
      <c r="N313" s="171">
        <f t="shared" si="269"/>
        <v>66258.377835225983</v>
      </c>
      <c r="O313" s="186">
        <f t="shared" si="269"/>
        <v>24026.308599802898</v>
      </c>
      <c r="P313" s="186">
        <f t="shared" si="269"/>
        <v>24257.779858981288</v>
      </c>
      <c r="Q313" s="186">
        <f t="shared" si="269"/>
        <v>22745.741568606143</v>
      </c>
      <c r="R313" s="186">
        <f t="shared" si="269"/>
        <v>21688.109003078538</v>
      </c>
      <c r="S313" s="186">
        <f t="shared" si="269"/>
        <v>21005.533559222644</v>
      </c>
      <c r="T313" s="186">
        <f t="shared" si="269"/>
        <v>21605.570498827688</v>
      </c>
      <c r="U313" s="186">
        <f t="shared" si="269"/>
        <v>20814.362152694601</v>
      </c>
      <c r="V313" s="186">
        <f t="shared" si="269"/>
        <v>21487.818543139008</v>
      </c>
      <c r="W313" s="186">
        <f t="shared" si="269"/>
        <v>23173.195507177585</v>
      </c>
      <c r="X313" s="186">
        <f t="shared" si="269"/>
        <v>20838.028152317387</v>
      </c>
      <c r="Y313" s="186">
        <f t="shared" si="269"/>
        <v>20481.775395767276</v>
      </c>
      <c r="Z313" s="186">
        <f t="shared" si="269"/>
        <v>22349.623979745953</v>
      </c>
      <c r="AA313" s="171">
        <f t="shared" si="269"/>
        <v>24026.308599802898</v>
      </c>
      <c r="AB313" s="171">
        <f t="shared" ref="AB313:AF318" si="274">$E313*AB$319</f>
        <v>24257.779858981288</v>
      </c>
      <c r="AC313" s="171">
        <f t="shared" si="274"/>
        <v>22745.741568606143</v>
      </c>
      <c r="AD313" s="171">
        <f t="shared" si="274"/>
        <v>21688.109003078538</v>
      </c>
      <c r="AE313" s="171">
        <f t="shared" si="274"/>
        <v>21005.533559222644</v>
      </c>
      <c r="AF313" s="171">
        <f t="shared" si="274"/>
        <v>21605.570498827688</v>
      </c>
      <c r="AH313" s="178"/>
      <c r="AI313" s="178"/>
    </row>
    <row r="314" spans="1:38">
      <c r="A314" s="15" t="s">
        <v>317</v>
      </c>
      <c r="B314" s="169" t="str">
        <f t="shared" si="270"/>
        <v>9030-06116</v>
      </c>
      <c r="C314" s="170" t="str">
        <f t="shared" si="271"/>
        <v>9030</v>
      </c>
      <c r="D314" s="171">
        <f>SUM($F314:K314)</f>
        <v>0</v>
      </c>
      <c r="E314" s="78">
        <f t="shared" si="272"/>
        <v>0</v>
      </c>
      <c r="F314" s="79">
        <f>+'Div002 history'!I314</f>
        <v>0</v>
      </c>
      <c r="G314" s="79">
        <f>+'Div002 history'!J314</f>
        <v>0</v>
      </c>
      <c r="H314" s="79">
        <f>+'Div002 history'!K314</f>
        <v>0</v>
      </c>
      <c r="I314" s="79">
        <f>+'Div002 history'!L314</f>
        <v>0</v>
      </c>
      <c r="J314" s="79">
        <f>+'Div002 history'!M314</f>
        <v>0</v>
      </c>
      <c r="K314" s="79">
        <f>+'Div002 history'!N314</f>
        <v>0</v>
      </c>
      <c r="L314" s="171">
        <f t="shared" si="273"/>
        <v>0</v>
      </c>
      <c r="M314" s="171">
        <f t="shared" si="273"/>
        <v>0</v>
      </c>
      <c r="N314" s="171">
        <f t="shared" si="273"/>
        <v>0</v>
      </c>
      <c r="O314" s="186">
        <f t="shared" si="273"/>
        <v>0</v>
      </c>
      <c r="P314" s="186">
        <f t="shared" si="273"/>
        <v>0</v>
      </c>
      <c r="Q314" s="186">
        <f t="shared" si="273"/>
        <v>0</v>
      </c>
      <c r="R314" s="186">
        <f t="shared" si="273"/>
        <v>0</v>
      </c>
      <c r="S314" s="186">
        <f t="shared" si="273"/>
        <v>0</v>
      </c>
      <c r="T314" s="186">
        <f t="shared" si="273"/>
        <v>0</v>
      </c>
      <c r="U314" s="186">
        <f t="shared" si="273"/>
        <v>0</v>
      </c>
      <c r="V314" s="186">
        <f t="shared" si="273"/>
        <v>0</v>
      </c>
      <c r="W314" s="186">
        <f t="shared" si="273"/>
        <v>0</v>
      </c>
      <c r="X314" s="186">
        <f t="shared" si="273"/>
        <v>0</v>
      </c>
      <c r="Y314" s="186">
        <f t="shared" si="273"/>
        <v>0</v>
      </c>
      <c r="Z314" s="186">
        <f t="shared" si="273"/>
        <v>0</v>
      </c>
      <c r="AA314" s="171">
        <f t="shared" si="273"/>
        <v>0</v>
      </c>
      <c r="AB314" s="171">
        <f t="shared" si="274"/>
        <v>0</v>
      </c>
      <c r="AC314" s="171">
        <f t="shared" si="274"/>
        <v>0</v>
      </c>
      <c r="AD314" s="171">
        <f t="shared" si="274"/>
        <v>0</v>
      </c>
      <c r="AE314" s="171">
        <f t="shared" si="274"/>
        <v>0</v>
      </c>
      <c r="AF314" s="171">
        <f t="shared" si="274"/>
        <v>0</v>
      </c>
      <c r="AH314" s="178"/>
      <c r="AI314" s="178"/>
    </row>
    <row r="315" spans="1:38">
      <c r="A315" s="15" t="s">
        <v>449</v>
      </c>
      <c r="B315" s="169" t="str">
        <f t="shared" si="270"/>
        <v>9302-06121</v>
      </c>
      <c r="C315" s="170" t="str">
        <f t="shared" si="271"/>
        <v>9302</v>
      </c>
      <c r="D315" s="171">
        <f>SUM($F315:K315)</f>
        <v>0</v>
      </c>
      <c r="E315" s="78">
        <f t="shared" si="272"/>
        <v>0</v>
      </c>
      <c r="F315" s="79">
        <f>+'Div002 history'!I315</f>
        <v>0</v>
      </c>
      <c r="G315" s="79">
        <f>+'Div002 history'!J315</f>
        <v>0</v>
      </c>
      <c r="H315" s="79">
        <f>+'Div002 history'!K315</f>
        <v>0</v>
      </c>
      <c r="I315" s="79">
        <f>+'Div002 history'!L315</f>
        <v>0</v>
      </c>
      <c r="J315" s="79">
        <f>+'Div002 history'!M315</f>
        <v>0</v>
      </c>
      <c r="K315" s="79">
        <f>+'Div002 history'!N315</f>
        <v>0</v>
      </c>
      <c r="L315" s="171">
        <f t="shared" si="273"/>
        <v>0</v>
      </c>
      <c r="M315" s="171">
        <f t="shared" si="273"/>
        <v>0</v>
      </c>
      <c r="N315" s="171">
        <f t="shared" si="273"/>
        <v>0</v>
      </c>
      <c r="O315" s="186">
        <f t="shared" si="273"/>
        <v>0</v>
      </c>
      <c r="P315" s="186">
        <f t="shared" si="273"/>
        <v>0</v>
      </c>
      <c r="Q315" s="186">
        <f t="shared" si="273"/>
        <v>0</v>
      </c>
      <c r="R315" s="186">
        <f t="shared" si="273"/>
        <v>0</v>
      </c>
      <c r="S315" s="186">
        <f t="shared" si="273"/>
        <v>0</v>
      </c>
      <c r="T315" s="186">
        <f t="shared" si="273"/>
        <v>0</v>
      </c>
      <c r="U315" s="186">
        <f t="shared" si="273"/>
        <v>0</v>
      </c>
      <c r="V315" s="186">
        <f t="shared" si="273"/>
        <v>0</v>
      </c>
      <c r="W315" s="186">
        <f t="shared" si="273"/>
        <v>0</v>
      </c>
      <c r="X315" s="186">
        <f t="shared" si="273"/>
        <v>0</v>
      </c>
      <c r="Y315" s="186">
        <f t="shared" si="273"/>
        <v>0</v>
      </c>
      <c r="Z315" s="186">
        <f t="shared" si="273"/>
        <v>0</v>
      </c>
      <c r="AA315" s="171">
        <f t="shared" si="273"/>
        <v>0</v>
      </c>
      <c r="AB315" s="171">
        <f t="shared" si="274"/>
        <v>0</v>
      </c>
      <c r="AC315" s="171">
        <f t="shared" si="274"/>
        <v>0</v>
      </c>
      <c r="AD315" s="171">
        <f t="shared" si="274"/>
        <v>0</v>
      </c>
      <c r="AE315" s="171">
        <f t="shared" si="274"/>
        <v>0</v>
      </c>
      <c r="AF315" s="171">
        <f t="shared" si="274"/>
        <v>0</v>
      </c>
      <c r="AH315" s="178"/>
      <c r="AI315" s="178"/>
    </row>
    <row r="316" spans="1:38">
      <c r="A316" s="15" t="s">
        <v>1030</v>
      </c>
      <c r="B316" s="169" t="str">
        <f t="shared" si="270"/>
        <v>8740-06121</v>
      </c>
      <c r="C316" s="170" t="str">
        <f t="shared" si="271"/>
        <v>8740</v>
      </c>
      <c r="D316" s="171">
        <f>SUM($F316:K316)</f>
        <v>3721.89</v>
      </c>
      <c r="E316" s="78">
        <f t="shared" si="272"/>
        <v>2.4431547281229186E-4</v>
      </c>
      <c r="F316" s="79">
        <f>+'Div002 history'!I316</f>
        <v>0</v>
      </c>
      <c r="G316" s="79">
        <f>+'Div002 history'!J316</f>
        <v>3721.89</v>
      </c>
      <c r="H316" s="79">
        <f>+'Div002 history'!K316</f>
        <v>0</v>
      </c>
      <c r="I316" s="79">
        <f>+'Div002 history'!L316</f>
        <v>0</v>
      </c>
      <c r="J316" s="79">
        <f>+'Div002 history'!M316</f>
        <v>0</v>
      </c>
      <c r="K316" s="79">
        <f>+'Div002 history'!N316</f>
        <v>0</v>
      </c>
      <c r="L316" s="171">
        <f t="shared" si="273"/>
        <v>1202.0546032599748</v>
      </c>
      <c r="M316" s="171">
        <f t="shared" si="273"/>
        <v>1196.5413803004926</v>
      </c>
      <c r="N316" s="171">
        <f t="shared" si="273"/>
        <v>1305.0224220490218</v>
      </c>
      <c r="O316" s="186">
        <f t="shared" si="273"/>
        <v>473.22123580789406</v>
      </c>
      <c r="P316" s="186">
        <f t="shared" si="273"/>
        <v>477.7802846883078</v>
      </c>
      <c r="Q316" s="186">
        <f t="shared" si="273"/>
        <v>447.9992375753921</v>
      </c>
      <c r="R316" s="186">
        <f t="shared" si="273"/>
        <v>427.16814787175986</v>
      </c>
      <c r="S316" s="186">
        <f t="shared" si="273"/>
        <v>413.72416858830644</v>
      </c>
      <c r="T316" s="186">
        <f t="shared" si="273"/>
        <v>425.54247271566686</v>
      </c>
      <c r="U316" s="186">
        <f t="shared" si="273"/>
        <v>409.95886403173898</v>
      </c>
      <c r="V316" s="186">
        <f t="shared" si="273"/>
        <v>423.22323479535436</v>
      </c>
      <c r="W316" s="186">
        <f t="shared" si="273"/>
        <v>456.41835365481307</v>
      </c>
      <c r="X316" s="186">
        <f t="shared" si="273"/>
        <v>410.42498863600787</v>
      </c>
      <c r="Y316" s="186">
        <f t="shared" si="273"/>
        <v>403.40824825683882</v>
      </c>
      <c r="Z316" s="186">
        <f t="shared" si="273"/>
        <v>440.19732101600857</v>
      </c>
      <c r="AA316" s="171">
        <f t="shared" si="273"/>
        <v>473.22123580789406</v>
      </c>
      <c r="AB316" s="171">
        <f t="shared" si="274"/>
        <v>477.7802846883078</v>
      </c>
      <c r="AC316" s="171">
        <f t="shared" si="274"/>
        <v>447.9992375753921</v>
      </c>
      <c r="AD316" s="171">
        <f t="shared" si="274"/>
        <v>427.16814787175986</v>
      </c>
      <c r="AE316" s="171">
        <f t="shared" si="274"/>
        <v>413.72416858830644</v>
      </c>
      <c r="AF316" s="171">
        <f t="shared" si="274"/>
        <v>425.54247271566686</v>
      </c>
      <c r="AH316" s="178"/>
      <c r="AI316" s="178"/>
    </row>
    <row r="317" spans="1:38">
      <c r="A317" s="15" t="s">
        <v>450</v>
      </c>
      <c r="B317" s="169" t="str">
        <f t="shared" si="270"/>
        <v>9210-06121</v>
      </c>
      <c r="C317" s="170" t="str">
        <f t="shared" si="271"/>
        <v>9210</v>
      </c>
      <c r="D317" s="171">
        <f>SUM($F317:K317)</f>
        <v>45</v>
      </c>
      <c r="E317" s="78">
        <f t="shared" si="272"/>
        <v>2.9539283204375019E-6</v>
      </c>
      <c r="F317" s="79">
        <f>+'Div002 history'!I317</f>
        <v>0</v>
      </c>
      <c r="G317" s="79">
        <f>+'Div002 history'!J317</f>
        <v>10</v>
      </c>
      <c r="H317" s="79">
        <f>+'Div002 history'!K317</f>
        <v>0</v>
      </c>
      <c r="I317" s="79">
        <f>+'Div002 history'!L317</f>
        <v>0</v>
      </c>
      <c r="J317" s="79">
        <f>+'Div002 history'!M317</f>
        <v>0</v>
      </c>
      <c r="K317" s="79">
        <f>+'Div002 history'!N317</f>
        <v>35</v>
      </c>
      <c r="L317" s="171">
        <f t="shared" si="273"/>
        <v>14.533599097957989</v>
      </c>
      <c r="M317" s="171">
        <f t="shared" si="273"/>
        <v>14.466940751478997</v>
      </c>
      <c r="N317" s="171">
        <f t="shared" si="273"/>
        <v>15.778545038194567</v>
      </c>
      <c r="O317" s="186">
        <f t="shared" si="273"/>
        <v>5.7215435199200488</v>
      </c>
      <c r="P317" s="186">
        <f t="shared" si="273"/>
        <v>5.7766652993435734</v>
      </c>
      <c r="Q317" s="186">
        <f t="shared" si="273"/>
        <v>5.4165936368062049</v>
      </c>
      <c r="R317" s="186">
        <f t="shared" si="273"/>
        <v>5.1647326101064763</v>
      </c>
      <c r="S317" s="186">
        <f t="shared" si="273"/>
        <v>5.0021864124070801</v>
      </c>
      <c r="T317" s="186">
        <f t="shared" si="273"/>
        <v>5.1450771710622849</v>
      </c>
      <c r="U317" s="186">
        <f t="shared" si="273"/>
        <v>4.9566615030074113</v>
      </c>
      <c r="V317" s="186">
        <f t="shared" si="273"/>
        <v>5.1170361203020365</v>
      </c>
      <c r="W317" s="186">
        <f t="shared" si="273"/>
        <v>5.5183860658070465</v>
      </c>
      <c r="X317" s="186">
        <f t="shared" si="273"/>
        <v>4.9622972437714044</v>
      </c>
      <c r="Y317" s="186">
        <f t="shared" si="273"/>
        <v>4.8774604224084399</v>
      </c>
      <c r="Z317" s="186">
        <f t="shared" si="273"/>
        <v>5.3222635396855864</v>
      </c>
      <c r="AA317" s="171">
        <f t="shared" si="273"/>
        <v>5.7215435199200488</v>
      </c>
      <c r="AB317" s="171">
        <f t="shared" si="274"/>
        <v>5.7766652993435734</v>
      </c>
      <c r="AC317" s="171">
        <f t="shared" si="274"/>
        <v>5.4165936368062049</v>
      </c>
      <c r="AD317" s="171">
        <f t="shared" si="274"/>
        <v>5.1647326101064763</v>
      </c>
      <c r="AE317" s="171">
        <f t="shared" si="274"/>
        <v>5.0021864124070801</v>
      </c>
      <c r="AF317" s="171">
        <f t="shared" si="274"/>
        <v>5.1450771710622849</v>
      </c>
      <c r="AH317" s="178"/>
      <c r="AI317" s="178"/>
    </row>
    <row r="318" spans="1:38">
      <c r="A318" s="179" t="s">
        <v>107</v>
      </c>
      <c r="B318" s="169" t="str">
        <f t="shared" si="270"/>
        <v>9230-06121</v>
      </c>
      <c r="C318" s="170" t="str">
        <f t="shared" si="271"/>
        <v>9230</v>
      </c>
      <c r="D318" s="183">
        <f>SUM($F318:K318)</f>
        <v>3101402.33</v>
      </c>
      <c r="E318" s="206">
        <f t="shared" si="272"/>
        <v>0.20358489279239678</v>
      </c>
      <c r="F318" s="81">
        <f>+'Div002 history'!I318</f>
        <v>234886.05</v>
      </c>
      <c r="G318" s="81">
        <f>+'Div002 history'!J318</f>
        <v>1915190.54</v>
      </c>
      <c r="H318" s="81">
        <f>+'Div002 history'!K318</f>
        <v>-923359.31</v>
      </c>
      <c r="I318" s="81">
        <f>+'Div002 history'!L318</f>
        <v>1023176.26</v>
      </c>
      <c r="J318" s="81">
        <f>+'Div002 history'!M318</f>
        <v>292458.27</v>
      </c>
      <c r="K318" s="81">
        <f>+'Div002 history'!N318</f>
        <v>559050.52</v>
      </c>
      <c r="L318" s="183">
        <f t="shared" si="273"/>
        <v>1001656.4023487291</v>
      </c>
      <c r="M318" s="183">
        <f t="shared" si="273"/>
        <v>997062.30565797584</v>
      </c>
      <c r="N318" s="183">
        <f t="shared" si="273"/>
        <v>1087458.1410103682</v>
      </c>
      <c r="O318" s="260">
        <f t="shared" si="273"/>
        <v>394329.07564169873</v>
      </c>
      <c r="P318" s="260">
        <f t="shared" si="273"/>
        <v>398128.07153365121</v>
      </c>
      <c r="Q318" s="260">
        <f t="shared" si="273"/>
        <v>373311.9139078653</v>
      </c>
      <c r="R318" s="260">
        <f t="shared" si="273"/>
        <v>355953.63890691573</v>
      </c>
      <c r="S318" s="260">
        <f t="shared" si="273"/>
        <v>344750.94654519245</v>
      </c>
      <c r="T318" s="260">
        <f t="shared" si="273"/>
        <v>354598.98503027513</v>
      </c>
      <c r="U318" s="260">
        <f t="shared" si="273"/>
        <v>341613.36743218865</v>
      </c>
      <c r="V318" s="260">
        <f t="shared" si="273"/>
        <v>352666.39435997547</v>
      </c>
      <c r="W318" s="260">
        <f t="shared" si="273"/>
        <v>380327.45338518906</v>
      </c>
      <c r="X318" s="260">
        <f t="shared" si="273"/>
        <v>342001.78297744918</v>
      </c>
      <c r="Y318" s="260">
        <f t="shared" si="273"/>
        <v>336154.82485645154</v>
      </c>
      <c r="Z318" s="260">
        <f t="shared" si="273"/>
        <v>366810.67873010942</v>
      </c>
      <c r="AA318" s="183">
        <f t="shared" si="273"/>
        <v>394329.07564169873</v>
      </c>
      <c r="AB318" s="183">
        <f t="shared" si="274"/>
        <v>398128.07153365121</v>
      </c>
      <c r="AC318" s="183">
        <f t="shared" si="274"/>
        <v>373311.9139078653</v>
      </c>
      <c r="AD318" s="183">
        <f t="shared" si="274"/>
        <v>355953.63890691573</v>
      </c>
      <c r="AE318" s="183">
        <f t="shared" si="274"/>
        <v>344750.94654519245</v>
      </c>
      <c r="AF318" s="183">
        <f t="shared" si="274"/>
        <v>354598.98503027513</v>
      </c>
      <c r="AH318" s="178">
        <f>SUM(F318:Q318)</f>
        <v>7353348.2401002878</v>
      </c>
      <c r="AI318" s="178">
        <f>SUM(U318:AF318)</f>
        <v>4340647.1333069615</v>
      </c>
    </row>
    <row r="319" spans="1:38">
      <c r="A319" s="1" t="s">
        <v>334</v>
      </c>
      <c r="B319" s="169"/>
      <c r="C319" s="170"/>
      <c r="D319" s="233">
        <f>SUM(D301:D318)</f>
        <v>15233951.24</v>
      </c>
      <c r="E319" s="234">
        <f>SUM(E301:E318)</f>
        <v>1</v>
      </c>
      <c r="F319" s="233">
        <f>SUM(F301:F318)</f>
        <v>2078430.65</v>
      </c>
      <c r="G319" s="233">
        <f t="shared" ref="G319" si="275">SUM(G301:G318)</f>
        <v>3099684.4299999997</v>
      </c>
      <c r="H319" s="233">
        <f t="shared" ref="H319" si="276">SUM(H301:H318)</f>
        <v>2897674.6</v>
      </c>
      <c r="I319" s="233">
        <f t="shared" ref="I319" si="277">SUM(I301:I318)</f>
        <v>2542764.9400000004</v>
      </c>
      <c r="J319" s="233">
        <f t="shared" ref="J319" si="278">SUM(J301:J318)</f>
        <v>1858312.5899999994</v>
      </c>
      <c r="K319" s="233">
        <f t="shared" ref="K319" si="279">SUM(K301:K318)</f>
        <v>2757084.0300000003</v>
      </c>
      <c r="L319" s="72">
        <f>'FY24 Budget'!AK160</f>
        <v>4920092</v>
      </c>
      <c r="M319" s="72">
        <f>'FY24 Budget'!AL160</f>
        <v>4897526</v>
      </c>
      <c r="N319" s="72">
        <f>'FY24 Budget'!AM160</f>
        <v>5341546.3499999996</v>
      </c>
      <c r="O319" s="72">
        <f>+'FY25 Budget'!AB428</f>
        <v>1936927</v>
      </c>
      <c r="P319" s="72">
        <f>+'FY25 Budget'!AC428</f>
        <v>1955587.5</v>
      </c>
      <c r="Q319" s="72">
        <f>+'FY25 Budget'!AD428</f>
        <v>1833691.63</v>
      </c>
      <c r="R319" s="72">
        <f>+'FY25 Budget'!AE428</f>
        <v>1748428.5499999998</v>
      </c>
      <c r="S319" s="72">
        <f>+'FY25 Budget'!AF428</f>
        <v>1693401.42</v>
      </c>
      <c r="T319" s="72">
        <f>+'FY25 Budget'!AG428</f>
        <v>1741774.5499999998</v>
      </c>
      <c r="U319" s="72">
        <f>+'FY25 Budget'!AH428</f>
        <v>1677989.7700000005</v>
      </c>
      <c r="V319" s="72">
        <f>+'FY25 Budget'!AI428</f>
        <v>1732281.75</v>
      </c>
      <c r="W319" s="72">
        <f>+'FY25 Budget'!AJ428</f>
        <v>1868151.6499999994</v>
      </c>
      <c r="X319" s="72">
        <f>+'FY25 Budget'!AK428</f>
        <v>1679897.6499999994</v>
      </c>
      <c r="Y319" s="72">
        <f>+'FY25 Budget'!AL428</f>
        <v>1651177.6499999994</v>
      </c>
      <c r="Z319" s="72">
        <f>+'FY25 Budget'!AM428</f>
        <v>1801757.8500000006</v>
      </c>
      <c r="AA319" s="347">
        <f>O319</f>
        <v>1936927</v>
      </c>
      <c r="AB319" s="347">
        <f t="shared" ref="AB319:AF319" si="280">P319</f>
        <v>1955587.5</v>
      </c>
      <c r="AC319" s="347">
        <f t="shared" si="280"/>
        <v>1833691.63</v>
      </c>
      <c r="AD319" s="347">
        <f t="shared" si="280"/>
        <v>1748428.5499999998</v>
      </c>
      <c r="AE319" s="347">
        <f t="shared" si="280"/>
        <v>1693401.42</v>
      </c>
      <c r="AF319" s="347">
        <f t="shared" si="280"/>
        <v>1741774.5499999998</v>
      </c>
      <c r="AH319" s="178">
        <f>SUM(F319:Q319)</f>
        <v>36119321.720000006</v>
      </c>
      <c r="AI319" s="178">
        <f>SUM(U319:AF319)</f>
        <v>21321066.970000003</v>
      </c>
      <c r="AK319" s="178">
        <f>AH319*$AK$7</f>
        <v>1739682.5791841336</v>
      </c>
      <c r="AL319" s="178">
        <f>AI319*$AL$7</f>
        <v>972722.72315619187</v>
      </c>
    </row>
    <row r="320" spans="1:38">
      <c r="A320" s="1"/>
      <c r="B320" s="224" t="str">
        <f t="shared" ref="B320:B324" si="281">RIGHT(A320,10)</f>
        <v/>
      </c>
      <c r="C320" s="225" t="str">
        <f t="shared" ref="C320:C324" si="282">LEFT(B320,4)</f>
        <v/>
      </c>
      <c r="D320" s="226">
        <f>D319-SUM(F319:K319)</f>
        <v>0</v>
      </c>
      <c r="E320" s="227"/>
      <c r="F320" s="226">
        <f>F319-'Div002 history'!I319</f>
        <v>0</v>
      </c>
      <c r="G320" s="226">
        <f>G319-'Div002 history'!J319</f>
        <v>0</v>
      </c>
      <c r="H320" s="226">
        <f>H319-'Div002 history'!K319</f>
        <v>0</v>
      </c>
      <c r="I320" s="226">
        <f>I319-'Div002 history'!L319</f>
        <v>0</v>
      </c>
      <c r="J320" s="226">
        <f>J319-'Div002 history'!M319</f>
        <v>0</v>
      </c>
      <c r="K320" s="226">
        <f>K319-'Div002 history'!N319</f>
        <v>0</v>
      </c>
      <c r="L320" s="226">
        <f>L319-SUM(L301:L318)</f>
        <v>0</v>
      </c>
      <c r="M320" s="226">
        <f t="shared" ref="M320" si="283">M319-SUM(M301:M318)</f>
        <v>0</v>
      </c>
      <c r="N320" s="226">
        <f t="shared" ref="N320" si="284">N319-SUM(N301:N318)</f>
        <v>0</v>
      </c>
      <c r="O320" s="226">
        <f t="shared" ref="O320" si="285">O319-SUM(O301:O318)</f>
        <v>0</v>
      </c>
      <c r="P320" s="226">
        <f t="shared" ref="P320" si="286">P319-SUM(P301:P318)</f>
        <v>0</v>
      </c>
      <c r="Q320" s="226">
        <f t="shared" ref="Q320" si="287">Q319-SUM(Q301:Q318)</f>
        <v>0</v>
      </c>
      <c r="R320" s="226">
        <f t="shared" ref="R320" si="288">R319-SUM(R301:R318)</f>
        <v>0</v>
      </c>
      <c r="S320" s="226">
        <f t="shared" ref="S320" si="289">S319-SUM(S301:S318)</f>
        <v>0</v>
      </c>
      <c r="T320" s="226">
        <f t="shared" ref="T320" si="290">T319-SUM(T301:T318)</f>
        <v>0</v>
      </c>
      <c r="U320" s="226">
        <f t="shared" ref="U320" si="291">U319-SUM(U301:U318)</f>
        <v>0</v>
      </c>
      <c r="V320" s="226">
        <f t="shared" ref="V320" si="292">V319-SUM(V301:V318)</f>
        <v>0</v>
      </c>
      <c r="W320" s="226">
        <f t="shared" ref="W320" si="293">W319-SUM(W301:W318)</f>
        <v>0</v>
      </c>
      <c r="X320" s="226">
        <f t="shared" ref="X320" si="294">X319-SUM(X301:X318)</f>
        <v>0</v>
      </c>
      <c r="Y320" s="226">
        <f t="shared" ref="Y320" si="295">Y319-SUM(Y301:Y318)</f>
        <v>0</v>
      </c>
      <c r="Z320" s="226">
        <f t="shared" ref="Z320" si="296">Z319-SUM(Z301:Z318)</f>
        <v>0</v>
      </c>
      <c r="AA320" s="226">
        <f>AA319-SUM(AA301:AA318)</f>
        <v>0</v>
      </c>
      <c r="AB320" s="226">
        <f t="shared" ref="AB320" si="297">AB319-SUM(AB301:AB318)</f>
        <v>0</v>
      </c>
      <c r="AC320" s="226">
        <f t="shared" ref="AC320" si="298">AC319-SUM(AC301:AC318)</f>
        <v>0</v>
      </c>
      <c r="AD320" s="226">
        <f t="shared" ref="AD320" si="299">AD319-SUM(AD301:AD318)</f>
        <v>0</v>
      </c>
      <c r="AE320" s="226">
        <f t="shared" ref="AE320" si="300">AE319-SUM(AE301:AE318)</f>
        <v>0</v>
      </c>
      <c r="AF320" s="226">
        <f t="shared" ref="AF320" si="301">AF319-SUM(AF301:AF318)</f>
        <v>0</v>
      </c>
      <c r="AH320" s="178"/>
      <c r="AI320" s="178"/>
    </row>
    <row r="321" spans="1:42">
      <c r="A321" s="168" t="s">
        <v>1042</v>
      </c>
      <c r="B321" s="169" t="str">
        <f t="shared" si="281"/>
        <v>9040-09927</v>
      </c>
      <c r="C321" s="170" t="str">
        <f t="shared" si="282"/>
        <v>9040</v>
      </c>
      <c r="D321" s="171">
        <f>SUM($F321:K321)</f>
        <v>0</v>
      </c>
      <c r="E321" s="182">
        <v>1</v>
      </c>
      <c r="F321" s="79">
        <v>0</v>
      </c>
      <c r="G321" s="79">
        <v>0</v>
      </c>
      <c r="H321" s="79">
        <v>0</v>
      </c>
      <c r="I321" s="79">
        <v>0</v>
      </c>
      <c r="J321" s="79">
        <v>0</v>
      </c>
      <c r="K321" s="79">
        <v>0</v>
      </c>
      <c r="L321" s="171">
        <f>$E321*L$322</f>
        <v>1488509.73</v>
      </c>
      <c r="M321" s="171">
        <f t="shared" ref="M321:Z321" si="302">$E321*M$322</f>
        <v>1488509.73</v>
      </c>
      <c r="N321" s="171">
        <f t="shared" si="302"/>
        <v>1488509.73</v>
      </c>
      <c r="O321" s="171">
        <f t="shared" si="302"/>
        <v>0</v>
      </c>
      <c r="P321" s="171">
        <f t="shared" si="302"/>
        <v>0</v>
      </c>
      <c r="Q321" s="171">
        <f t="shared" si="302"/>
        <v>0</v>
      </c>
      <c r="R321" s="171">
        <f t="shared" si="302"/>
        <v>0</v>
      </c>
      <c r="S321" s="171">
        <f t="shared" si="302"/>
        <v>0</v>
      </c>
      <c r="T321" s="171">
        <f t="shared" si="302"/>
        <v>0</v>
      </c>
      <c r="U321" s="171">
        <f t="shared" si="302"/>
        <v>0</v>
      </c>
      <c r="V321" s="171">
        <f t="shared" si="302"/>
        <v>0</v>
      </c>
      <c r="W321" s="171">
        <f t="shared" si="302"/>
        <v>0</v>
      </c>
      <c r="X321" s="171">
        <f t="shared" si="302"/>
        <v>0</v>
      </c>
      <c r="Y321" s="171">
        <f t="shared" si="302"/>
        <v>0</v>
      </c>
      <c r="Z321" s="171">
        <f t="shared" si="302"/>
        <v>0</v>
      </c>
      <c r="AA321" s="260">
        <f>$E321*AA$408</f>
        <v>0</v>
      </c>
      <c r="AB321" s="260">
        <f t="shared" ref="AB321:AF321" si="303">$E321*AB$408</f>
        <v>0</v>
      </c>
      <c r="AC321" s="260">
        <f t="shared" si="303"/>
        <v>0</v>
      </c>
      <c r="AD321" s="260">
        <f t="shared" si="303"/>
        <v>0</v>
      </c>
      <c r="AE321" s="260">
        <f t="shared" si="303"/>
        <v>0</v>
      </c>
      <c r="AF321" s="260">
        <f t="shared" si="303"/>
        <v>0</v>
      </c>
      <c r="AH321" s="178">
        <f>SUM(F321:Q321)</f>
        <v>4465529.1899999995</v>
      </c>
      <c r="AI321" s="178">
        <f>SUM(U321:AF321)</f>
        <v>0</v>
      </c>
      <c r="AO321" s="178">
        <f>AI321-AH321</f>
        <v>-4465529.1899999995</v>
      </c>
      <c r="AP321" s="210" t="s">
        <v>1618</v>
      </c>
    </row>
    <row r="322" spans="1:42">
      <c r="A322" s="172" t="s">
        <v>335</v>
      </c>
      <c r="B322" s="152"/>
      <c r="C322" s="165"/>
      <c r="D322" s="173">
        <f>SUM(D321)</f>
        <v>0</v>
      </c>
      <c r="E322" s="184">
        <f>SUM(E321)</f>
        <v>1</v>
      </c>
      <c r="F322" s="173">
        <f>SUM(F321)</f>
        <v>0</v>
      </c>
      <c r="G322" s="173">
        <f t="shared" ref="G322:K322" si="304">SUM(G321)</f>
        <v>0</v>
      </c>
      <c r="H322" s="173">
        <f t="shared" si="304"/>
        <v>0</v>
      </c>
      <c r="I322" s="173">
        <f t="shared" si="304"/>
        <v>0</v>
      </c>
      <c r="J322" s="173">
        <f t="shared" si="304"/>
        <v>0</v>
      </c>
      <c r="K322" s="173">
        <f t="shared" si="304"/>
        <v>0</v>
      </c>
      <c r="L322" s="176">
        <f>+'FY24 Budget'!AK162</f>
        <v>1488509.73</v>
      </c>
      <c r="M322" s="176">
        <f>+'FY24 Budget'!AL162</f>
        <v>1488509.73</v>
      </c>
      <c r="N322" s="176">
        <f>+'FY24 Budget'!AM162</f>
        <v>1488509.73</v>
      </c>
      <c r="O322" s="176">
        <f>+'FY25 Budget'!AB431</f>
        <v>0</v>
      </c>
      <c r="P322" s="176">
        <f>+'FY25 Budget'!AC431</f>
        <v>0</v>
      </c>
      <c r="Q322" s="176">
        <f>+'FY25 Budget'!AD431</f>
        <v>0</v>
      </c>
      <c r="R322" s="176">
        <f>+'FY25 Budget'!AE431</f>
        <v>0</v>
      </c>
      <c r="S322" s="176">
        <f>+'FY25 Budget'!AF431</f>
        <v>0</v>
      </c>
      <c r="T322" s="176">
        <f>+'FY25 Budget'!AG431</f>
        <v>0</v>
      </c>
      <c r="U322" s="176">
        <f>+'FY25 Budget'!AH431</f>
        <v>0</v>
      </c>
      <c r="V322" s="176">
        <f>+'FY25 Budget'!AI431</f>
        <v>0</v>
      </c>
      <c r="W322" s="176">
        <f>+'FY25 Budget'!AJ431</f>
        <v>0</v>
      </c>
      <c r="X322" s="176">
        <f>+'FY25 Budget'!AK431</f>
        <v>0</v>
      </c>
      <c r="Y322" s="176">
        <f>+'FY25 Budget'!AL431</f>
        <v>0</v>
      </c>
      <c r="Z322" s="176">
        <f>+'FY25 Budget'!AM431</f>
        <v>0</v>
      </c>
      <c r="AA322" s="177">
        <f>O322</f>
        <v>0</v>
      </c>
      <c r="AB322" s="228">
        <f t="shared" ref="AB322:AF322" si="305">(1+AB$2)*P322</f>
        <v>0</v>
      </c>
      <c r="AC322" s="228">
        <f t="shared" si="305"/>
        <v>0</v>
      </c>
      <c r="AD322" s="228">
        <f t="shared" si="305"/>
        <v>0</v>
      </c>
      <c r="AE322" s="228">
        <f t="shared" si="305"/>
        <v>0</v>
      </c>
      <c r="AF322" s="228">
        <f t="shared" si="305"/>
        <v>0</v>
      </c>
      <c r="AH322" s="178">
        <f>SUM(F322:Q322)</f>
        <v>4465529.1899999995</v>
      </c>
      <c r="AI322" s="178">
        <f>SUM(U322:AF322)</f>
        <v>0</v>
      </c>
      <c r="AJ322" s="178"/>
      <c r="AK322" s="178">
        <f>AH322*$AK$7</f>
        <v>215081.65072711205</v>
      </c>
      <c r="AL322" s="178">
        <f>AI322*$AL$7</f>
        <v>0</v>
      </c>
    </row>
    <row r="323" spans="1:42">
      <c r="A323" s="208"/>
      <c r="B323" s="152"/>
      <c r="C323" s="165"/>
      <c r="D323" s="171">
        <f>D322-SUM(F322:K322)</f>
        <v>0</v>
      </c>
      <c r="F323" s="236">
        <f>F322-SUM(F321)</f>
        <v>0</v>
      </c>
      <c r="G323" s="236">
        <f t="shared" ref="G323:AF323" si="306">G322-SUM(G321)</f>
        <v>0</v>
      </c>
      <c r="H323" s="236">
        <f t="shared" si="306"/>
        <v>0</v>
      </c>
      <c r="I323" s="236">
        <f t="shared" si="306"/>
        <v>0</v>
      </c>
      <c r="J323" s="236">
        <f t="shared" si="306"/>
        <v>0</v>
      </c>
      <c r="K323" s="236">
        <f t="shared" si="306"/>
        <v>0</v>
      </c>
      <c r="L323" s="236">
        <f t="shared" si="306"/>
        <v>0</v>
      </c>
      <c r="M323" s="236">
        <f t="shared" si="306"/>
        <v>0</v>
      </c>
      <c r="N323" s="236">
        <f t="shared" si="306"/>
        <v>0</v>
      </c>
      <c r="O323" s="236">
        <f t="shared" si="306"/>
        <v>0</v>
      </c>
      <c r="P323" s="236">
        <f t="shared" si="306"/>
        <v>0</v>
      </c>
      <c r="Q323" s="236">
        <f t="shared" si="306"/>
        <v>0</v>
      </c>
      <c r="R323" s="236">
        <f t="shared" si="306"/>
        <v>0</v>
      </c>
      <c r="S323" s="236">
        <f t="shared" si="306"/>
        <v>0</v>
      </c>
      <c r="T323" s="236">
        <f t="shared" si="306"/>
        <v>0</v>
      </c>
      <c r="U323" s="236">
        <f t="shared" si="306"/>
        <v>0</v>
      </c>
      <c r="V323" s="236">
        <f t="shared" si="306"/>
        <v>0</v>
      </c>
      <c r="W323" s="236">
        <f t="shared" si="306"/>
        <v>0</v>
      </c>
      <c r="X323" s="236">
        <f t="shared" si="306"/>
        <v>0</v>
      </c>
      <c r="Y323" s="236">
        <f t="shared" si="306"/>
        <v>0</v>
      </c>
      <c r="Z323" s="236">
        <f t="shared" si="306"/>
        <v>0</v>
      </c>
      <c r="AA323" s="236">
        <f t="shared" si="306"/>
        <v>0</v>
      </c>
      <c r="AB323" s="236">
        <f t="shared" si="306"/>
        <v>0</v>
      </c>
      <c r="AC323" s="236">
        <f t="shared" si="306"/>
        <v>0</v>
      </c>
      <c r="AD323" s="236">
        <f t="shared" si="306"/>
        <v>0</v>
      </c>
      <c r="AE323" s="236">
        <f t="shared" si="306"/>
        <v>0</v>
      </c>
      <c r="AF323" s="236">
        <f t="shared" si="306"/>
        <v>0</v>
      </c>
      <c r="AP323" s="185"/>
    </row>
    <row r="324" spans="1:42">
      <c r="A324" s="179" t="s">
        <v>108</v>
      </c>
      <c r="B324" s="169" t="str">
        <f t="shared" si="281"/>
        <v>9200-04863</v>
      </c>
      <c r="C324" s="170" t="str">
        <f t="shared" si="282"/>
        <v>9200</v>
      </c>
      <c r="D324" s="171">
        <f>SUM($F324:K324)</f>
        <v>-58349167.949999996</v>
      </c>
      <c r="E324" s="78">
        <f>D324/$D$331</f>
        <v>0.95938480841394724</v>
      </c>
      <c r="F324" s="79">
        <f>+'Div002 history'!I321</f>
        <v>-8786220.9299999997</v>
      </c>
      <c r="G324" s="79">
        <f>+'Div002 history'!J321</f>
        <v>-9061453.4399999995</v>
      </c>
      <c r="H324" s="79">
        <f>+'Div002 history'!K321</f>
        <v>-8597453.9299999997</v>
      </c>
      <c r="I324" s="79">
        <f>+'Div002 history'!L321</f>
        <v>-8433060.2100000009</v>
      </c>
      <c r="J324" s="79">
        <f>+'Div002 history'!M321</f>
        <v>-8816164.1799999997</v>
      </c>
      <c r="K324" s="79">
        <f>+'Div002 history'!N321</f>
        <v>-14654815.26</v>
      </c>
      <c r="L324" s="171">
        <f t="shared" ref="L324:AF324" si="307">$E324*L$331</f>
        <v>-10120144.476215528</v>
      </c>
      <c r="M324" s="171">
        <f t="shared" si="307"/>
        <v>-8185292.0298686745</v>
      </c>
      <c r="N324" s="171">
        <f t="shared" si="307"/>
        <v>-8302279.1543727731</v>
      </c>
      <c r="O324" s="186">
        <f t="shared" si="307"/>
        <v>-9350564.2671295665</v>
      </c>
      <c r="P324" s="186">
        <f t="shared" si="307"/>
        <v>-9830069.9058713429</v>
      </c>
      <c r="Q324" s="186">
        <f t="shared" si="307"/>
        <v>-9798250.0132239796</v>
      </c>
      <c r="R324" s="186">
        <f t="shared" si="307"/>
        <v>-10039250.19643138</v>
      </c>
      <c r="S324" s="186">
        <f t="shared" si="307"/>
        <v>-10125470.636982638</v>
      </c>
      <c r="T324" s="186">
        <f t="shared" si="307"/>
        <v>-9711160.8524064589</v>
      </c>
      <c r="U324" s="186">
        <f t="shared" si="307"/>
        <v>-9799257.1420216095</v>
      </c>
      <c r="V324" s="186">
        <f t="shared" si="307"/>
        <v>-9898398.9630880132</v>
      </c>
      <c r="W324" s="186">
        <f t="shared" si="307"/>
        <v>-12328368.388952959</v>
      </c>
      <c r="X324" s="186">
        <f t="shared" si="307"/>
        <v>-10393115.393038526</v>
      </c>
      <c r="Y324" s="186">
        <f t="shared" si="307"/>
        <v>-11681456.61504776</v>
      </c>
      <c r="Z324" s="186">
        <f t="shared" si="307"/>
        <v>-9088895.6078244802</v>
      </c>
      <c r="AA324" s="171">
        <f t="shared" si="307"/>
        <v>-9350564.2671295665</v>
      </c>
      <c r="AB324" s="171">
        <f t="shared" si="307"/>
        <v>-9830069.9058713429</v>
      </c>
      <c r="AC324" s="171">
        <f t="shared" si="307"/>
        <v>-9798250.0132239796</v>
      </c>
      <c r="AD324" s="171">
        <f t="shared" si="307"/>
        <v>-10039250.19643138</v>
      </c>
      <c r="AE324" s="171">
        <f t="shared" si="307"/>
        <v>-10125470.636982638</v>
      </c>
      <c r="AF324" s="171">
        <f t="shared" si="307"/>
        <v>-9711160.8524064589</v>
      </c>
      <c r="AH324" s="178"/>
      <c r="AI324" s="178"/>
    </row>
    <row r="325" spans="1:42">
      <c r="A325" s="15" t="s">
        <v>132</v>
      </c>
      <c r="B325" s="169" t="str">
        <f t="shared" ref="B325:B330" si="308">RIGHT(A325,10)</f>
        <v>9030-07590</v>
      </c>
      <c r="C325" s="170" t="str">
        <f t="shared" ref="C325:C330" si="309">LEFT(B325,4)</f>
        <v>9030</v>
      </c>
      <c r="D325" s="171">
        <f>SUM($F325:K325)</f>
        <v>-43.86</v>
      </c>
      <c r="E325" s="78">
        <f t="shared" ref="E325" si="310">D325/$D$331</f>
        <v>7.2115197483352853E-7</v>
      </c>
      <c r="F325" s="79">
        <f>+'Div002 history'!I322</f>
        <v>0</v>
      </c>
      <c r="G325" s="79">
        <f>+'Div002 history'!J322</f>
        <v>0</v>
      </c>
      <c r="H325" s="79">
        <f>+'Div002 history'!K322</f>
        <v>0</v>
      </c>
      <c r="I325" s="79">
        <f>+'Div002 history'!L322</f>
        <v>-43.86</v>
      </c>
      <c r="J325" s="79">
        <f>+'Div002 history'!M322</f>
        <v>0</v>
      </c>
      <c r="K325" s="79">
        <f>+'Div002 history'!N322</f>
        <v>0</v>
      </c>
      <c r="L325" s="171">
        <f t="shared" ref="L325" si="311">$E325*L$331</f>
        <v>-7.6071270991759388</v>
      </c>
      <c r="M325" s="171">
        <f t="shared" ref="M325:AF325" si="312">$E325*M$331</f>
        <v>-6.1527339813598845</v>
      </c>
      <c r="N325" s="171">
        <f t="shared" si="312"/>
        <v>-6.2406710584600527</v>
      </c>
      <c r="O325" s="186">
        <f t="shared" si="312"/>
        <v>-7.0286477625136872</v>
      </c>
      <c r="P325" s="186">
        <f t="shared" si="312"/>
        <v>-7.3890833617536975</v>
      </c>
      <c r="Q325" s="186">
        <f t="shared" si="312"/>
        <v>-7.3651649317135428</v>
      </c>
      <c r="R325" s="186">
        <f t="shared" si="312"/>
        <v>-7.5463203518651092</v>
      </c>
      <c r="S325" s="186">
        <f t="shared" si="312"/>
        <v>-7.611130676595339</v>
      </c>
      <c r="T325" s="186">
        <f t="shared" si="312"/>
        <v>-7.2997016058829214</v>
      </c>
      <c r="U325" s="186">
        <f t="shared" si="312"/>
        <v>-7.3659219719699163</v>
      </c>
      <c r="V325" s="186">
        <f t="shared" si="312"/>
        <v>-7.4404450615827562</v>
      </c>
      <c r="W325" s="186">
        <f t="shared" si="312"/>
        <v>-9.2670085373424218</v>
      </c>
      <c r="X325" s="186">
        <f t="shared" si="312"/>
        <v>-7.8123143337585468</v>
      </c>
      <c r="Y325" s="186">
        <f t="shared" si="312"/>
        <v>-8.7807368148768052</v>
      </c>
      <c r="Z325" s="186">
        <f t="shared" si="312"/>
        <v>-6.8319562277354073</v>
      </c>
      <c r="AA325" s="171">
        <f t="shared" si="312"/>
        <v>-7.0286477625136872</v>
      </c>
      <c r="AB325" s="171">
        <f t="shared" si="312"/>
        <v>-7.3890833617536975</v>
      </c>
      <c r="AC325" s="171">
        <f t="shared" si="312"/>
        <v>-7.3651649317135428</v>
      </c>
      <c r="AD325" s="171">
        <f t="shared" si="312"/>
        <v>-7.5463203518651092</v>
      </c>
      <c r="AE325" s="171">
        <f t="shared" si="312"/>
        <v>-7.611130676595339</v>
      </c>
      <c r="AF325" s="171">
        <f t="shared" si="312"/>
        <v>-7.2997016058829214</v>
      </c>
      <c r="AH325" s="178"/>
      <c r="AI325" s="178"/>
    </row>
    <row r="326" spans="1:42">
      <c r="A326" s="15" t="s">
        <v>451</v>
      </c>
      <c r="B326" s="169" t="str">
        <f t="shared" si="308"/>
        <v>9200-07590</v>
      </c>
      <c r="C326" s="170" t="str">
        <f t="shared" si="309"/>
        <v>9200</v>
      </c>
      <c r="D326" s="171">
        <f>SUM($F326:K326)</f>
        <v>0.87999999999999989</v>
      </c>
      <c r="E326" s="78">
        <f>D326/$D$331</f>
        <v>-1.446907747044015E-8</v>
      </c>
      <c r="F326" s="79">
        <f>+'Div002 history'!I323</f>
        <v>0</v>
      </c>
      <c r="G326" s="79">
        <f>+'Div002 history'!J323</f>
        <v>0.66</v>
      </c>
      <c r="H326" s="79">
        <f>+'Div002 history'!K323</f>
        <v>0</v>
      </c>
      <c r="I326" s="79">
        <f>+'Div002 history'!L323</f>
        <v>0.08</v>
      </c>
      <c r="J326" s="79">
        <f>+'Div002 history'!M323</f>
        <v>4.37</v>
      </c>
      <c r="K326" s="79">
        <f>+'Div002 history'!N323</f>
        <v>-4.2300000000000004</v>
      </c>
      <c r="L326" s="171">
        <f t="shared" ref="L326:U330" si="313">$E326*L$331</f>
        <v>0.15262817709244927</v>
      </c>
      <c r="M326" s="171">
        <f t="shared" si="313"/>
        <v>0.12344746702226853</v>
      </c>
      <c r="N326" s="171">
        <f t="shared" si="313"/>
        <v>0.12521182242236309</v>
      </c>
      <c r="O326" s="186">
        <f t="shared" si="313"/>
        <v>0.14102166053379031</v>
      </c>
      <c r="P326" s="186">
        <f t="shared" si="313"/>
        <v>0.14825338254316583</v>
      </c>
      <c r="Q326" s="186">
        <f t="shared" si="313"/>
        <v>0.14777348700200449</v>
      </c>
      <c r="R326" s="186">
        <f t="shared" si="313"/>
        <v>0.15140816027453932</v>
      </c>
      <c r="S326" s="186">
        <f t="shared" si="313"/>
        <v>0.15270850422717502</v>
      </c>
      <c r="T326" s="186">
        <f t="shared" si="313"/>
        <v>0.14646004134010418</v>
      </c>
      <c r="U326" s="186">
        <f t="shared" si="313"/>
        <v>0.14778867613619528</v>
      </c>
      <c r="V326" s="186">
        <f t="shared" ref="V326:AF330" si="314">$E326*V$331</f>
        <v>0.14928389544443282</v>
      </c>
      <c r="W326" s="186">
        <f t="shared" si="314"/>
        <v>0.18593177183906362</v>
      </c>
      <c r="X326" s="186">
        <f t="shared" si="314"/>
        <v>0.1567450208323648</v>
      </c>
      <c r="Y326" s="186">
        <f t="shared" si="314"/>
        <v>0.17617529405133578</v>
      </c>
      <c r="Z326" s="186">
        <f t="shared" si="314"/>
        <v>0.13707527315109799</v>
      </c>
      <c r="AA326" s="171">
        <f t="shared" si="314"/>
        <v>0.14102166053379031</v>
      </c>
      <c r="AB326" s="171">
        <f t="shared" si="314"/>
        <v>0.14825338254316583</v>
      </c>
      <c r="AC326" s="171">
        <f t="shared" si="314"/>
        <v>0.14777348700200449</v>
      </c>
      <c r="AD326" s="171">
        <f t="shared" si="314"/>
        <v>0.15140816027453932</v>
      </c>
      <c r="AE326" s="171">
        <f t="shared" si="314"/>
        <v>0.15270850422717502</v>
      </c>
      <c r="AF326" s="171">
        <f t="shared" si="314"/>
        <v>0.14646004134010418</v>
      </c>
      <c r="AH326" s="178"/>
      <c r="AI326" s="178"/>
    </row>
    <row r="327" spans="1:42">
      <c r="A327" s="15" t="s">
        <v>109</v>
      </c>
      <c r="B327" s="169" t="str">
        <f t="shared" si="308"/>
        <v>9210-07590</v>
      </c>
      <c r="C327" s="170" t="str">
        <f t="shared" si="309"/>
        <v>9210</v>
      </c>
      <c r="D327" s="171">
        <f>SUM($F327:K327)</f>
        <v>-107058.38</v>
      </c>
      <c r="E327" s="78">
        <f>D327/$D$331</f>
        <v>1.7602681750907053E-3</v>
      </c>
      <c r="F327" s="79">
        <f>+'Div002 history'!I324</f>
        <v>0</v>
      </c>
      <c r="G327" s="79">
        <f>+'Div002 history'!J324</f>
        <v>0</v>
      </c>
      <c r="H327" s="79">
        <f>+'Div002 history'!K324</f>
        <v>-107319.96</v>
      </c>
      <c r="I327" s="79">
        <f>+'Div002 history'!L324</f>
        <v>0</v>
      </c>
      <c r="J327" s="79">
        <f>+'Div002 history'!M324</f>
        <v>12.77</v>
      </c>
      <c r="K327" s="79">
        <f>+'Div002 history'!N324</f>
        <v>248.81</v>
      </c>
      <c r="L327" s="171">
        <f t="shared" si="313"/>
        <v>-18568.324297580377</v>
      </c>
      <c r="M327" s="171">
        <f t="shared" si="313"/>
        <v>-15018.27935739488</v>
      </c>
      <c r="N327" s="171">
        <f t="shared" si="313"/>
        <v>-15232.925983393035</v>
      </c>
      <c r="O327" s="186">
        <f t="shared" si="313"/>
        <v>-17156.307410974467</v>
      </c>
      <c r="P327" s="186">
        <f t="shared" si="313"/>
        <v>-18036.098823399563</v>
      </c>
      <c r="Q327" s="186">
        <f t="shared" si="313"/>
        <v>-17977.716051574615</v>
      </c>
      <c r="R327" s="186">
        <f t="shared" si="313"/>
        <v>-18419.900406559704</v>
      </c>
      <c r="S327" s="186">
        <f t="shared" si="313"/>
        <v>-18578.096675891495</v>
      </c>
      <c r="T327" s="186">
        <f t="shared" si="313"/>
        <v>-17817.925864323395</v>
      </c>
      <c r="U327" s="186">
        <f t="shared" si="313"/>
        <v>-17979.563919870146</v>
      </c>
      <c r="V327" s="186">
        <f t="shared" si="314"/>
        <v>-18161.468189057232</v>
      </c>
      <c r="W327" s="186">
        <f t="shared" si="314"/>
        <v>-22619.948049567927</v>
      </c>
      <c r="X327" s="186">
        <f t="shared" si="314"/>
        <v>-19069.168185658218</v>
      </c>
      <c r="Y327" s="186">
        <f t="shared" si="314"/>
        <v>-21433.001792226874</v>
      </c>
      <c r="Z327" s="186">
        <f t="shared" si="314"/>
        <v>-16676.200774561417</v>
      </c>
      <c r="AA327" s="171">
        <f t="shared" si="314"/>
        <v>-17156.307410974467</v>
      </c>
      <c r="AB327" s="171">
        <f t="shared" si="314"/>
        <v>-18036.098823399563</v>
      </c>
      <c r="AC327" s="171">
        <f t="shared" si="314"/>
        <v>-17977.716051574615</v>
      </c>
      <c r="AD327" s="171">
        <f t="shared" si="314"/>
        <v>-18419.900406559704</v>
      </c>
      <c r="AE327" s="171">
        <f t="shared" si="314"/>
        <v>-18578.096675891495</v>
      </c>
      <c r="AF327" s="171">
        <f t="shared" si="314"/>
        <v>-17817.925864323395</v>
      </c>
      <c r="AH327" s="178"/>
      <c r="AI327" s="178"/>
    </row>
    <row r="328" spans="1:42">
      <c r="A328" s="15" t="s">
        <v>452</v>
      </c>
      <c r="B328" s="169" t="str">
        <f t="shared" si="308"/>
        <v>9230-07590</v>
      </c>
      <c r="C328" s="170" t="str">
        <f t="shared" si="309"/>
        <v>9230</v>
      </c>
      <c r="D328" s="171">
        <f>SUM($F328:K328)</f>
        <v>0</v>
      </c>
      <c r="E328" s="78">
        <f>D328/$D$331</f>
        <v>0</v>
      </c>
      <c r="F328" s="79">
        <f>+'Div002 history'!I325</f>
        <v>0</v>
      </c>
      <c r="G328" s="79">
        <f>+'Div002 history'!J325</f>
        <v>0</v>
      </c>
      <c r="H328" s="79">
        <f>+'Div002 history'!K325</f>
        <v>0</v>
      </c>
      <c r="I328" s="79">
        <f>+'Div002 history'!L325</f>
        <v>0</v>
      </c>
      <c r="J328" s="79">
        <f>+'Div002 history'!M325</f>
        <v>0</v>
      </c>
      <c r="K328" s="79">
        <f>+'Div002 history'!N325</f>
        <v>0</v>
      </c>
      <c r="L328" s="171">
        <f t="shared" si="313"/>
        <v>0</v>
      </c>
      <c r="M328" s="171">
        <f t="shared" si="313"/>
        <v>0</v>
      </c>
      <c r="N328" s="171">
        <f t="shared" si="313"/>
        <v>0</v>
      </c>
      <c r="O328" s="186">
        <f t="shared" si="313"/>
        <v>0</v>
      </c>
      <c r="P328" s="186">
        <f t="shared" si="313"/>
        <v>0</v>
      </c>
      <c r="Q328" s="186">
        <f t="shared" si="313"/>
        <v>0</v>
      </c>
      <c r="R328" s="186">
        <f t="shared" si="313"/>
        <v>0</v>
      </c>
      <c r="S328" s="186">
        <f t="shared" si="313"/>
        <v>0</v>
      </c>
      <c r="T328" s="186">
        <f t="shared" si="313"/>
        <v>0</v>
      </c>
      <c r="U328" s="186">
        <f t="shared" si="313"/>
        <v>0</v>
      </c>
      <c r="V328" s="186">
        <f t="shared" si="314"/>
        <v>0</v>
      </c>
      <c r="W328" s="186">
        <f t="shared" si="314"/>
        <v>0</v>
      </c>
      <c r="X328" s="186">
        <f t="shared" si="314"/>
        <v>0</v>
      </c>
      <c r="Y328" s="186">
        <f t="shared" si="314"/>
        <v>0</v>
      </c>
      <c r="Z328" s="186">
        <f t="shared" si="314"/>
        <v>0</v>
      </c>
      <c r="AA328" s="171">
        <f t="shared" si="314"/>
        <v>0</v>
      </c>
      <c r="AB328" s="171">
        <f t="shared" si="314"/>
        <v>0</v>
      </c>
      <c r="AC328" s="171">
        <f t="shared" si="314"/>
        <v>0</v>
      </c>
      <c r="AD328" s="171">
        <f t="shared" si="314"/>
        <v>0</v>
      </c>
      <c r="AE328" s="171">
        <f t="shared" si="314"/>
        <v>0</v>
      </c>
      <c r="AF328" s="171">
        <f t="shared" si="314"/>
        <v>0</v>
      </c>
      <c r="AH328" s="178"/>
      <c r="AI328" s="178"/>
    </row>
    <row r="329" spans="1:42">
      <c r="A329" s="15" t="s">
        <v>453</v>
      </c>
      <c r="B329" s="169" t="str">
        <f t="shared" si="308"/>
        <v>9302-07590</v>
      </c>
      <c r="C329" s="170" t="str">
        <f t="shared" si="309"/>
        <v>9302</v>
      </c>
      <c r="D329" s="171">
        <f>SUM($F329:K329)</f>
        <v>-113088.51000000002</v>
      </c>
      <c r="E329" s="78">
        <f>D329/$D$331</f>
        <v>1.8594163775075526E-3</v>
      </c>
      <c r="F329" s="79">
        <f>+'Div002 history'!I326</f>
        <v>-3406.39</v>
      </c>
      <c r="G329" s="79">
        <f>+'Div002 history'!J326</f>
        <v>-131660.09</v>
      </c>
      <c r="H329" s="79">
        <f>+'Div002 history'!K326</f>
        <v>-40492.36</v>
      </c>
      <c r="I329" s="79">
        <f>+'Div002 history'!L326</f>
        <v>57633.13</v>
      </c>
      <c r="J329" s="79">
        <f>+'Div002 history'!M326</f>
        <v>4837.2</v>
      </c>
      <c r="K329" s="79">
        <f>+'Div002 history'!N326</f>
        <v>0</v>
      </c>
      <c r="L329" s="171">
        <f t="shared" si="313"/>
        <v>-19614.196740228665</v>
      </c>
      <c r="M329" s="171">
        <f t="shared" si="313"/>
        <v>-15864.193305480103</v>
      </c>
      <c r="N329" s="171">
        <f t="shared" si="313"/>
        <v>-16090.930036510952</v>
      </c>
      <c r="O329" s="186">
        <f t="shared" si="313"/>
        <v>-18122.647122150182</v>
      </c>
      <c r="P329" s="186">
        <f t="shared" si="313"/>
        <v>-19051.993334393908</v>
      </c>
      <c r="Q329" s="186">
        <f t="shared" si="313"/>
        <v>-18990.32211654666</v>
      </c>
      <c r="R329" s="186">
        <f t="shared" si="313"/>
        <v>-19457.412781010058</v>
      </c>
      <c r="S329" s="186">
        <f t="shared" si="313"/>
        <v>-19624.519553840833</v>
      </c>
      <c r="T329" s="186">
        <f t="shared" si="313"/>
        <v>-18821.531647375901</v>
      </c>
      <c r="U329" s="186">
        <f t="shared" si="313"/>
        <v>-18992.274067176011</v>
      </c>
      <c r="V329" s="186">
        <f t="shared" si="314"/>
        <v>-19184.42420773489</v>
      </c>
      <c r="W329" s="186">
        <f t="shared" si="314"/>
        <v>-23894.030726067809</v>
      </c>
      <c r="X329" s="186">
        <f t="shared" si="314"/>
        <v>-20143.250972558071</v>
      </c>
      <c r="Y329" s="186">
        <f t="shared" si="314"/>
        <v>-22640.228980769814</v>
      </c>
      <c r="Z329" s="186">
        <f t="shared" si="314"/>
        <v>-17615.498180114409</v>
      </c>
      <c r="AA329" s="171">
        <f t="shared" si="314"/>
        <v>-18122.647122150182</v>
      </c>
      <c r="AB329" s="171">
        <f t="shared" si="314"/>
        <v>-19051.993334393908</v>
      </c>
      <c r="AC329" s="171">
        <f t="shared" si="314"/>
        <v>-18990.32211654666</v>
      </c>
      <c r="AD329" s="171">
        <f t="shared" si="314"/>
        <v>-19457.412781010058</v>
      </c>
      <c r="AE329" s="171">
        <f t="shared" si="314"/>
        <v>-19624.519553840833</v>
      </c>
      <c r="AF329" s="171">
        <f t="shared" si="314"/>
        <v>-18821.531647375901</v>
      </c>
      <c r="AH329" s="178"/>
      <c r="AI329" s="178"/>
    </row>
    <row r="330" spans="1:42">
      <c r="A330" s="15" t="s">
        <v>1127</v>
      </c>
      <c r="B330" s="169" t="str">
        <f t="shared" si="308"/>
        <v>9230-09911</v>
      </c>
      <c r="C330" s="170" t="str">
        <f t="shared" si="309"/>
        <v>9230</v>
      </c>
      <c r="D330" s="183">
        <f>SUM($F330:K330)</f>
        <v>-2250000</v>
      </c>
      <c r="E330" s="206">
        <f>D330/$D$331</f>
        <v>3.699480035055721E-2</v>
      </c>
      <c r="F330" s="81">
        <f>+'Div002 history'!I327</f>
        <v>0</v>
      </c>
      <c r="G330" s="81">
        <f>+'Div002 history'!J327</f>
        <v>0</v>
      </c>
      <c r="H330" s="81">
        <f>+'Div002 history'!K327</f>
        <v>-2250000</v>
      </c>
      <c r="I330" s="81">
        <f>+'Div002 history'!L327</f>
        <v>0</v>
      </c>
      <c r="J330" s="81">
        <f>+'Div002 history'!M327</f>
        <v>0</v>
      </c>
      <c r="K330" s="81">
        <f>+'Div002 history'!N327</f>
        <v>0</v>
      </c>
      <c r="L330" s="183">
        <f t="shared" si="313"/>
        <v>-390242.49824773968</v>
      </c>
      <c r="M330" s="183">
        <f t="shared" si="313"/>
        <v>-315632.72818193666</v>
      </c>
      <c r="N330" s="183">
        <f t="shared" si="313"/>
        <v>-320143.86414808751</v>
      </c>
      <c r="O330" s="260">
        <f t="shared" si="313"/>
        <v>-360566.74568298669</v>
      </c>
      <c r="P330" s="260">
        <f t="shared" si="313"/>
        <v>-379056.94400241267</v>
      </c>
      <c r="Q330" s="260">
        <f t="shared" si="313"/>
        <v>-377829.93835739791</v>
      </c>
      <c r="R330" s="260">
        <f t="shared" si="313"/>
        <v>-387123.13706558355</v>
      </c>
      <c r="S330" s="260">
        <f t="shared" si="313"/>
        <v>-390447.88012629986</v>
      </c>
      <c r="T330" s="260">
        <f t="shared" si="313"/>
        <v>-374471.69660822104</v>
      </c>
      <c r="U330" s="260">
        <f t="shared" si="313"/>
        <v>-377868.774211863</v>
      </c>
      <c r="V330" s="260">
        <f t="shared" si="314"/>
        <v>-381691.77812497038</v>
      </c>
      <c r="W330" s="260">
        <f t="shared" si="314"/>
        <v>-475393.73481578776</v>
      </c>
      <c r="X330" s="260">
        <f t="shared" si="314"/>
        <v>-400768.51917366008</v>
      </c>
      <c r="Y330" s="260">
        <f t="shared" si="314"/>
        <v>-450448.19501761999</v>
      </c>
      <c r="Z330" s="260">
        <f t="shared" si="314"/>
        <v>-350476.55067042104</v>
      </c>
      <c r="AA330" s="171">
        <f t="shared" si="314"/>
        <v>-360566.74568298669</v>
      </c>
      <c r="AB330" s="171">
        <f t="shared" si="314"/>
        <v>-379056.94400241267</v>
      </c>
      <c r="AC330" s="171">
        <f t="shared" si="314"/>
        <v>-377829.93835739791</v>
      </c>
      <c r="AD330" s="171">
        <f t="shared" si="314"/>
        <v>-387123.13706558355</v>
      </c>
      <c r="AE330" s="171">
        <f t="shared" si="314"/>
        <v>-390447.88012629986</v>
      </c>
      <c r="AF330" s="171">
        <f t="shared" si="314"/>
        <v>-374471.69660822104</v>
      </c>
    </row>
    <row r="331" spans="1:42">
      <c r="A331" s="1" t="s">
        <v>336</v>
      </c>
      <c r="B331" s="169"/>
      <c r="C331" s="170"/>
      <c r="D331" s="233">
        <f t="shared" ref="D331:K331" si="315">SUM(D324:D330)</f>
        <v>-60819357.819999993</v>
      </c>
      <c r="E331" s="234">
        <f t="shared" si="315"/>
        <v>1</v>
      </c>
      <c r="F331" s="233">
        <f t="shared" si="315"/>
        <v>-8789627.3200000003</v>
      </c>
      <c r="G331" s="233">
        <f t="shared" si="315"/>
        <v>-9193112.8699999992</v>
      </c>
      <c r="H331" s="233">
        <f t="shared" si="315"/>
        <v>-10995266.25</v>
      </c>
      <c r="I331" s="233">
        <f t="shared" si="315"/>
        <v>-8375470.8600000003</v>
      </c>
      <c r="J331" s="233">
        <f t="shared" si="315"/>
        <v>-8811309.8400000017</v>
      </c>
      <c r="K331" s="233">
        <f t="shared" si="315"/>
        <v>-14654570.68</v>
      </c>
      <c r="L331" s="72">
        <f>'FY24 Budget'!AK165</f>
        <v>-10548576.949999999</v>
      </c>
      <c r="M331" s="72">
        <f>'FY24 Budget'!AL165</f>
        <v>-8531813.2599999998</v>
      </c>
      <c r="N331" s="72">
        <f>'FY24 Budget'!AM165</f>
        <v>-8653752.9900000002</v>
      </c>
      <c r="O331" s="72">
        <f>+'FY25 Budget'!AB497</f>
        <v>-9746416.8549717795</v>
      </c>
      <c r="P331" s="72">
        <f>+'FY25 Budget'!AC497</f>
        <v>-10246222.182861527</v>
      </c>
      <c r="Q331" s="72">
        <f>+'FY25 Budget'!AD497</f>
        <v>-10213055.207140943</v>
      </c>
      <c r="R331" s="72">
        <f>+'FY25 Budget'!AE497</f>
        <v>-10464258.041596724</v>
      </c>
      <c r="S331" s="72">
        <f>+'FY25 Budget'!AF497</f>
        <v>-10554128.591760842</v>
      </c>
      <c r="T331" s="72">
        <f>+'FY25 Budget'!AG497</f>
        <v>-10122279.159767943</v>
      </c>
      <c r="U331" s="72">
        <f>+'FY25 Budget'!AH497</f>
        <v>-10214104.972353814</v>
      </c>
      <c r="V331" s="72">
        <f>+'FY25 Budget'!AI497</f>
        <v>-10317443.924770942</v>
      </c>
      <c r="W331" s="72">
        <f>+'FY25 Budget'!AJ497</f>
        <v>-12850285.183621148</v>
      </c>
      <c r="X331" s="72">
        <f>+'FY25 Budget'!AK497</f>
        <v>-10833103.986939715</v>
      </c>
      <c r="Y331" s="72">
        <f>+'FY25 Budget'!AL497</f>
        <v>-12175986.645399896</v>
      </c>
      <c r="Z331" s="72">
        <f>+'FY25 Budget'!AM497</f>
        <v>-9473670.5523305312</v>
      </c>
      <c r="AA331" s="346">
        <f>O331</f>
        <v>-9746416.8549717795</v>
      </c>
      <c r="AB331" s="346">
        <f t="shared" ref="AB331:AF331" si="316">P331</f>
        <v>-10246222.182861527</v>
      </c>
      <c r="AC331" s="346">
        <f t="shared" si="316"/>
        <v>-10213055.207140943</v>
      </c>
      <c r="AD331" s="346">
        <f t="shared" si="316"/>
        <v>-10464258.041596724</v>
      </c>
      <c r="AE331" s="346">
        <f t="shared" si="316"/>
        <v>-10554128.591760842</v>
      </c>
      <c r="AF331" s="346">
        <f t="shared" si="316"/>
        <v>-10122279.159767943</v>
      </c>
      <c r="AH331" s="178">
        <f>SUM(F331:Q331)</f>
        <v>-118759195.26497424</v>
      </c>
      <c r="AI331" s="178">
        <f>SUM(U331:AF331)</f>
        <v>-127210955.30351579</v>
      </c>
      <c r="AK331" s="178">
        <f>AH331*$AK$7</f>
        <v>-5720021.6748810662</v>
      </c>
      <c r="AL331" s="178">
        <f>AI331*$AL$7</f>
        <v>-5803695.8015397331</v>
      </c>
    </row>
    <row r="332" spans="1:42">
      <c r="A332" s="15"/>
      <c r="B332" s="224" t="str">
        <f t="shared" ref="B332" si="317">RIGHT(A332,10)</f>
        <v/>
      </c>
      <c r="C332" s="225" t="str">
        <f t="shared" ref="C332" si="318">LEFT(B332,4)</f>
        <v/>
      </c>
      <c r="D332" s="226">
        <f>D331-SUM(F331:K331)</f>
        <v>0</v>
      </c>
      <c r="E332" s="227"/>
      <c r="F332" s="226">
        <f>F331-'Div002 history'!I328</f>
        <v>0</v>
      </c>
      <c r="G332" s="226">
        <f>G331-'Div002 history'!J328</f>
        <v>0</v>
      </c>
      <c r="H332" s="226">
        <f>H331-'Div002 history'!K328</f>
        <v>0</v>
      </c>
      <c r="I332" s="226">
        <f>I331-'Div002 history'!L328</f>
        <v>0</v>
      </c>
      <c r="J332" s="226">
        <f>J331-'Div002 history'!M328</f>
        <v>0</v>
      </c>
      <c r="K332" s="226">
        <f>K331-'Div002 history'!N328</f>
        <v>0</v>
      </c>
      <c r="L332" s="226">
        <f t="shared" ref="L332:AF332" si="319">L331-SUM(L324:L330)</f>
        <v>0</v>
      </c>
      <c r="M332" s="226">
        <f t="shared" si="319"/>
        <v>0</v>
      </c>
      <c r="N332" s="226">
        <f t="shared" si="319"/>
        <v>0</v>
      </c>
      <c r="O332" s="226">
        <f t="shared" si="319"/>
        <v>0</v>
      </c>
      <c r="P332" s="226">
        <f t="shared" si="319"/>
        <v>0</v>
      </c>
      <c r="Q332" s="226">
        <f t="shared" si="319"/>
        <v>0</v>
      </c>
      <c r="R332" s="226">
        <f t="shared" si="319"/>
        <v>0</v>
      </c>
      <c r="S332" s="226">
        <f t="shared" si="319"/>
        <v>0</v>
      </c>
      <c r="T332" s="226">
        <f t="shared" si="319"/>
        <v>0</v>
      </c>
      <c r="U332" s="226">
        <f t="shared" si="319"/>
        <v>0</v>
      </c>
      <c r="V332" s="226">
        <f t="shared" si="319"/>
        <v>0</v>
      </c>
      <c r="W332" s="226">
        <f t="shared" si="319"/>
        <v>0</v>
      </c>
      <c r="X332" s="226">
        <f t="shared" si="319"/>
        <v>0</v>
      </c>
      <c r="Y332" s="226">
        <f t="shared" si="319"/>
        <v>0</v>
      </c>
      <c r="Z332" s="226">
        <f t="shared" si="319"/>
        <v>0</v>
      </c>
      <c r="AA332" s="226">
        <f t="shared" si="319"/>
        <v>0</v>
      </c>
      <c r="AB332" s="226">
        <f t="shared" si="319"/>
        <v>0</v>
      </c>
      <c r="AC332" s="226">
        <f t="shared" si="319"/>
        <v>0</v>
      </c>
      <c r="AD332" s="226">
        <f t="shared" si="319"/>
        <v>0</v>
      </c>
      <c r="AE332" s="226">
        <f t="shared" si="319"/>
        <v>0</v>
      </c>
      <c r="AF332" s="226">
        <f t="shared" si="319"/>
        <v>0</v>
      </c>
      <c r="AH332" s="178"/>
      <c r="AI332" s="178"/>
    </row>
    <row r="333" spans="1:42" ht="15">
      <c r="A333" s="1" t="s">
        <v>337</v>
      </c>
      <c r="C333" s="60"/>
      <c r="D333" s="191"/>
      <c r="E333" s="192"/>
      <c r="F333" s="235">
        <f t="shared" ref="F333:AF333" si="320">F42+F104+F76+F112+F130+F147+F170+F186+F201+F213+F233+F243+F254+F279+F299+F319+F331</f>
        <v>11531273.330000002</v>
      </c>
      <c r="G333" s="235">
        <f t="shared" si="320"/>
        <v>14547396.200000005</v>
      </c>
      <c r="H333" s="235">
        <f t="shared" si="320"/>
        <v>9749868.020000007</v>
      </c>
      <c r="I333" s="235">
        <f t="shared" si="320"/>
        <v>11131732.710000001</v>
      </c>
      <c r="J333" s="235">
        <f t="shared" si="320"/>
        <v>23056538.88000001</v>
      </c>
      <c r="K333" s="235">
        <f t="shared" si="320"/>
        <v>4064711.9900000021</v>
      </c>
      <c r="L333" s="235">
        <f>L42+L104+L76+L112+L130+L147+L170+L186+L201+L213+L233+L243+L254+L279+L299+L319+L322+L331</f>
        <v>19472281.629999999</v>
      </c>
      <c r="M333" s="235">
        <f t="shared" ref="M333:N333" si="321">M42+M104+M76+M112+M130+M147+M170+M186+M201+M213+M233+M243+M254+M279+M299+M319+M322+M331</f>
        <v>16319007.430000002</v>
      </c>
      <c r="N333" s="235">
        <f t="shared" si="321"/>
        <v>17374781.259999998</v>
      </c>
      <c r="O333" s="235">
        <f t="shared" si="320"/>
        <v>13171166.402942499</v>
      </c>
      <c r="P333" s="235">
        <f t="shared" si="320"/>
        <v>11632019.894029101</v>
      </c>
      <c r="Q333" s="235">
        <f t="shared" si="320"/>
        <v>12208845.578612061</v>
      </c>
      <c r="R333" s="235">
        <f t="shared" si="320"/>
        <v>13184627.746134179</v>
      </c>
      <c r="S333" s="235">
        <f t="shared" si="320"/>
        <v>11070251.405358622</v>
      </c>
      <c r="T333" s="235">
        <f t="shared" si="320"/>
        <v>13141773.651803801</v>
      </c>
      <c r="U333" s="235">
        <f t="shared" si="320"/>
        <v>12715975.425886927</v>
      </c>
      <c r="V333" s="235">
        <f t="shared" si="320"/>
        <v>15396830.738811469</v>
      </c>
      <c r="W333" s="235">
        <f t="shared" si="320"/>
        <v>9861630.6277301628</v>
      </c>
      <c r="X333" s="235">
        <f t="shared" si="320"/>
        <v>15896565.850667214</v>
      </c>
      <c r="Y333" s="235">
        <f t="shared" si="320"/>
        <v>8224311.85221445</v>
      </c>
      <c r="Z333" s="235">
        <f t="shared" si="320"/>
        <v>11669249.168755542</v>
      </c>
      <c r="AA333" s="235">
        <f t="shared" si="320"/>
        <v>13387955.31889013</v>
      </c>
      <c r="AB333" s="235">
        <f t="shared" si="320"/>
        <v>11831011.568672365</v>
      </c>
      <c r="AC333" s="235">
        <f t="shared" si="320"/>
        <v>12417751.581669597</v>
      </c>
      <c r="AD333" s="235">
        <f t="shared" si="320"/>
        <v>13403637.630522059</v>
      </c>
      <c r="AE333" s="235">
        <f t="shared" si="320"/>
        <v>11260021.151982533</v>
      </c>
      <c r="AF333" s="235">
        <f t="shared" si="320"/>
        <v>13340841.165595243</v>
      </c>
      <c r="AH333" s="178">
        <f>SUM(F333:Q333)</f>
        <v>164259623.3255837</v>
      </c>
      <c r="AI333" s="178">
        <f>SUM(U333:AF333)</f>
        <v>149405782.08139768</v>
      </c>
      <c r="AK333" s="178">
        <f>AH333*$AK$7</f>
        <v>7911544.0588308377</v>
      </c>
      <c r="AL333" s="178">
        <f>AI333*$AL$7</f>
        <v>6816281.7276445953</v>
      </c>
    </row>
    <row r="334" spans="1:42" ht="15">
      <c r="C334" s="60"/>
      <c r="D334" s="191"/>
      <c r="E334" s="192"/>
      <c r="F334" s="235">
        <f>F333-'Div002 history'!I330</f>
        <v>0</v>
      </c>
      <c r="G334" s="235">
        <f>G333-'Div002 history'!J330</f>
        <v>0</v>
      </c>
      <c r="H334" s="235">
        <f>H333-'Div002 history'!K330</f>
        <v>0</v>
      </c>
      <c r="I334" s="235">
        <f>I333-'Div002 history'!L330</f>
        <v>0</v>
      </c>
      <c r="J334" s="235">
        <f>J333-'Div002 history'!M330</f>
        <v>0</v>
      </c>
      <c r="K334" s="235">
        <f>K333-'Div002 history'!N330</f>
        <v>0</v>
      </c>
      <c r="L334" s="235">
        <f>L333-'FY24 Budget'!AK167</f>
        <v>0</v>
      </c>
      <c r="M334" s="235">
        <f>M333-'FY24 Budget'!AL167</f>
        <v>0</v>
      </c>
      <c r="N334" s="235">
        <f>N333-'FY24 Budget'!AM167</f>
        <v>0</v>
      </c>
      <c r="O334" s="235">
        <f>O333-'FY25 Budget'!AB499</f>
        <v>-147113.14875618927</v>
      </c>
      <c r="P334" s="235">
        <f>P333-'FY25 Budget'!AC499</f>
        <v>-147113.148756193</v>
      </c>
      <c r="Q334" s="235">
        <f>Q333-'FY25 Budget'!AD499</f>
        <v>-120147.14471578784</v>
      </c>
      <c r="R334" s="235">
        <f>R333-'FY25 Budget'!AE499</f>
        <v>-118176.88504911773</v>
      </c>
      <c r="S334" s="235">
        <f>S333-'FY25 Budget'!AF499</f>
        <v>-118176.88504911587</v>
      </c>
      <c r="T334" s="235">
        <f>T333-'FY25 Budget'!AG499</f>
        <v>-118176.88504912145</v>
      </c>
      <c r="U334" s="235">
        <f>U333-'FY25 Budget'!AH499</f>
        <v>-118176.88504912518</v>
      </c>
      <c r="V334" s="235">
        <f>V333-'FY25 Budget'!AI499</f>
        <v>-118176.885049114</v>
      </c>
      <c r="W334" s="235">
        <f>W333-'FY25 Budget'!AJ499</f>
        <v>-118176.88504912145</v>
      </c>
      <c r="X334" s="235">
        <f>X333-'FY25 Budget'!AK499</f>
        <v>-116087.46241023578</v>
      </c>
      <c r="Y334" s="235">
        <f>Y333-'FY25 Budget'!AL499</f>
        <v>-116016.41921579279</v>
      </c>
      <c r="Z334" s="235">
        <f>Z333-'FY25 Budget'!AM499</f>
        <v>-111959.38699356467</v>
      </c>
      <c r="AA334" s="235"/>
      <c r="AB334" s="235"/>
      <c r="AC334" s="235"/>
      <c r="AD334" s="235"/>
      <c r="AE334" s="235"/>
      <c r="AF334" s="235"/>
      <c r="AH334" s="178"/>
      <c r="AI334" s="178"/>
      <c r="AK334" s="78">
        <f>AK333/AH333</f>
        <v>4.8164873988229842E-2</v>
      </c>
      <c r="AL334" s="78">
        <f>AL333/AI333</f>
        <v>4.5622610000000001E-2</v>
      </c>
    </row>
    <row r="335" spans="1:42" ht="15">
      <c r="C335" s="60"/>
      <c r="D335" s="191"/>
      <c r="E335" s="192"/>
      <c r="F335" s="236">
        <f>F333-F428</f>
        <v>0</v>
      </c>
      <c r="G335" s="236">
        <f t="shared" ref="G335:AF335" si="322">G333-G428</f>
        <v>0</v>
      </c>
      <c r="H335" s="236">
        <f t="shared" si="322"/>
        <v>0</v>
      </c>
      <c r="I335" s="236">
        <f t="shared" si="322"/>
        <v>0</v>
      </c>
      <c r="J335" s="236">
        <f t="shared" si="322"/>
        <v>0</v>
      </c>
      <c r="K335" s="236">
        <f t="shared" si="322"/>
        <v>0</v>
      </c>
      <c r="L335" s="236">
        <f>L333-L428</f>
        <v>0</v>
      </c>
      <c r="M335" s="236">
        <f t="shared" si="322"/>
        <v>0</v>
      </c>
      <c r="N335" s="236">
        <f t="shared" si="322"/>
        <v>0</v>
      </c>
      <c r="O335" s="236">
        <f t="shared" si="322"/>
        <v>0</v>
      </c>
      <c r="P335" s="236">
        <f t="shared" si="322"/>
        <v>0</v>
      </c>
      <c r="Q335" s="236">
        <f t="shared" si="322"/>
        <v>0</v>
      </c>
      <c r="R335" s="236">
        <f t="shared" si="322"/>
        <v>0</v>
      </c>
      <c r="S335" s="236">
        <f t="shared" si="322"/>
        <v>0</v>
      </c>
      <c r="T335" s="236">
        <f t="shared" si="322"/>
        <v>0</v>
      </c>
      <c r="U335" s="236">
        <f t="shared" si="322"/>
        <v>0</v>
      </c>
      <c r="V335" s="236">
        <f t="shared" si="322"/>
        <v>0</v>
      </c>
      <c r="W335" s="236">
        <f t="shared" si="322"/>
        <v>0</v>
      </c>
      <c r="X335" s="236">
        <f t="shared" si="322"/>
        <v>0</v>
      </c>
      <c r="Y335" s="236">
        <f t="shared" si="322"/>
        <v>0</v>
      </c>
      <c r="Z335" s="236">
        <f t="shared" si="322"/>
        <v>0</v>
      </c>
      <c r="AA335" s="236">
        <f t="shared" si="322"/>
        <v>0</v>
      </c>
      <c r="AB335" s="236">
        <f t="shared" si="322"/>
        <v>0</v>
      </c>
      <c r="AC335" s="236">
        <f t="shared" si="322"/>
        <v>0</v>
      </c>
      <c r="AD335" s="236">
        <f t="shared" si="322"/>
        <v>0</v>
      </c>
      <c r="AE335" s="236">
        <f t="shared" si="322"/>
        <v>0</v>
      </c>
      <c r="AF335" s="236">
        <f t="shared" si="322"/>
        <v>0</v>
      </c>
      <c r="AH335" s="178"/>
      <c r="AI335" s="178"/>
    </row>
    <row r="336" spans="1:42">
      <c r="A336" s="429" t="s">
        <v>2359</v>
      </c>
      <c r="B336" s="169"/>
      <c r="C336" s="170"/>
      <c r="D336" s="191"/>
      <c r="E336" s="192"/>
      <c r="F336" s="193"/>
      <c r="G336" s="193"/>
      <c r="H336" s="193"/>
      <c r="I336" s="193"/>
      <c r="J336" s="193"/>
      <c r="K336" s="193"/>
      <c r="O336" s="427">
        <v>-147113.14875619399</v>
      </c>
      <c r="P336" s="427">
        <v>-147113.14875619399</v>
      </c>
      <c r="Q336" s="427">
        <v>-120147.14471579</v>
      </c>
      <c r="R336" s="427">
        <v>-118176.885049123</v>
      </c>
      <c r="S336" s="427">
        <v>-118176.885049123</v>
      </c>
      <c r="T336" s="427">
        <v>-118176.885049123</v>
      </c>
      <c r="U336" s="427">
        <v>-118176.885049123</v>
      </c>
      <c r="V336" s="427">
        <v>-118176.885049123</v>
      </c>
      <c r="W336" s="427">
        <v>-118176.885049123</v>
      </c>
      <c r="X336" s="427">
        <v>-116087.462410234</v>
      </c>
      <c r="Y336" s="427">
        <v>-116016.41921579</v>
      </c>
      <c r="Z336" s="427">
        <v>-111959.38699356699</v>
      </c>
      <c r="AA336" s="427"/>
      <c r="AB336" s="427"/>
      <c r="AC336" s="427"/>
      <c r="AD336" s="427"/>
      <c r="AE336" s="427"/>
      <c r="AF336" s="427"/>
      <c r="AH336" s="178"/>
      <c r="AI336" s="178"/>
    </row>
    <row r="337" spans="1:35" ht="15">
      <c r="A337" s="350"/>
      <c r="C337" s="60"/>
      <c r="D337" s="191"/>
      <c r="E337" s="192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H337" s="178"/>
      <c r="AI337" s="178"/>
    </row>
    <row r="338" spans="1:35" ht="15">
      <c r="A338" s="350"/>
      <c r="C338" s="60"/>
      <c r="D338" s="191"/>
      <c r="E338" s="192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H338" s="178"/>
      <c r="AI338" s="178"/>
    </row>
    <row r="339" spans="1:35" ht="15">
      <c r="A339" s="115" t="s">
        <v>1601</v>
      </c>
      <c r="C339" s="60"/>
      <c r="D339" s="191"/>
      <c r="E339" s="192"/>
      <c r="F339" s="261">
        <f>F333</f>
        <v>11531273.330000002</v>
      </c>
      <c r="G339" s="261">
        <f t="shared" ref="G339:AF339" si="323">G333</f>
        <v>14547396.200000005</v>
      </c>
      <c r="H339" s="261">
        <f t="shared" si="323"/>
        <v>9749868.020000007</v>
      </c>
      <c r="I339" s="261">
        <f t="shared" si="323"/>
        <v>11131732.710000001</v>
      </c>
      <c r="J339" s="261">
        <f t="shared" si="323"/>
        <v>23056538.88000001</v>
      </c>
      <c r="K339" s="261">
        <f t="shared" si="323"/>
        <v>4064711.9900000021</v>
      </c>
      <c r="L339" s="261">
        <f t="shared" si="323"/>
        <v>19472281.629999999</v>
      </c>
      <c r="M339" s="261">
        <f t="shared" si="323"/>
        <v>16319007.430000002</v>
      </c>
      <c r="N339" s="261">
        <f t="shared" si="323"/>
        <v>17374781.259999998</v>
      </c>
      <c r="O339" s="261">
        <f t="shared" si="323"/>
        <v>13171166.402942499</v>
      </c>
      <c r="P339" s="261">
        <f t="shared" si="323"/>
        <v>11632019.894029101</v>
      </c>
      <c r="Q339" s="261">
        <f t="shared" si="323"/>
        <v>12208845.578612061</v>
      </c>
      <c r="R339" s="261">
        <f t="shared" si="323"/>
        <v>13184627.746134179</v>
      </c>
      <c r="S339" s="261">
        <f t="shared" si="323"/>
        <v>11070251.405358622</v>
      </c>
      <c r="T339" s="261">
        <f t="shared" si="323"/>
        <v>13141773.651803801</v>
      </c>
      <c r="U339" s="261">
        <f t="shared" si="323"/>
        <v>12715975.425886927</v>
      </c>
      <c r="V339" s="261">
        <f t="shared" si="323"/>
        <v>15396830.738811469</v>
      </c>
      <c r="W339" s="261">
        <f t="shared" si="323"/>
        <v>9861630.6277301628</v>
      </c>
      <c r="X339" s="261">
        <f t="shared" si="323"/>
        <v>15896565.850667214</v>
      </c>
      <c r="Y339" s="261">
        <f t="shared" si="323"/>
        <v>8224311.85221445</v>
      </c>
      <c r="Z339" s="261">
        <f t="shared" si="323"/>
        <v>11669249.168755542</v>
      </c>
      <c r="AA339" s="261">
        <f t="shared" si="323"/>
        <v>13387955.31889013</v>
      </c>
      <c r="AB339" s="261">
        <f t="shared" si="323"/>
        <v>11831011.568672365</v>
      </c>
      <c r="AC339" s="261">
        <f t="shared" si="323"/>
        <v>12417751.581669597</v>
      </c>
      <c r="AD339" s="261">
        <f t="shared" si="323"/>
        <v>13403637.630522059</v>
      </c>
      <c r="AE339" s="261">
        <f t="shared" si="323"/>
        <v>11260021.151982533</v>
      </c>
      <c r="AF339" s="261">
        <f t="shared" si="323"/>
        <v>13340841.165595243</v>
      </c>
      <c r="AH339" s="178"/>
      <c r="AI339" s="178"/>
    </row>
    <row r="340" spans="1:35" ht="15">
      <c r="A340" s="115" t="s">
        <v>1602</v>
      </c>
      <c r="C340" s="60"/>
      <c r="D340" s="191"/>
      <c r="E340" s="192"/>
      <c r="F340" s="261">
        <f>+'Div 12 forecast'!F163</f>
        <v>5518126.3200000003</v>
      </c>
      <c r="G340" s="261">
        <f>+'Div 12 forecast'!G163</f>
        <v>4953330.040000001</v>
      </c>
      <c r="H340" s="261">
        <f>+'Div 12 forecast'!H163</f>
        <v>4747445.9400000004</v>
      </c>
      <c r="I340" s="261">
        <f>+'Div 12 forecast'!I163</f>
        <v>5206149.1600000011</v>
      </c>
      <c r="J340" s="261">
        <f>+'Div 12 forecast'!J163</f>
        <v>5663872.3699999992</v>
      </c>
      <c r="K340" s="261">
        <f>+'Div 12 forecast'!K163</f>
        <v>4469031.3000000007</v>
      </c>
      <c r="L340" s="261">
        <f>+'Div 12 forecast'!L163</f>
        <v>4551308.75</v>
      </c>
      <c r="M340" s="261">
        <f>+'Div 12 forecast'!M163</f>
        <v>4267010.3499999996</v>
      </c>
      <c r="N340" s="261">
        <f>+'Div 12 forecast'!N163</f>
        <v>4088246.25</v>
      </c>
      <c r="O340" s="261">
        <f>+'Div 12 forecast'!O163</f>
        <v>5205494.0943390885</v>
      </c>
      <c r="P340" s="261">
        <f>+'Div 12 forecast'!P163</f>
        <v>4851146.5448093936</v>
      </c>
      <c r="Q340" s="261">
        <f>+'Div 12 forecast'!Q163</f>
        <v>5191292.9655873915</v>
      </c>
      <c r="R340" s="261">
        <f>+'Div 12 forecast'!R163</f>
        <v>5575196.3371349713</v>
      </c>
      <c r="S340" s="261">
        <f>+'Div 12 forecast'!S163</f>
        <v>4905785.1274692165</v>
      </c>
      <c r="T340" s="261">
        <f>+'Div 12 forecast'!T163</f>
        <v>5027433.9669153998</v>
      </c>
      <c r="U340" s="261">
        <f>+'Div 12 forecast'!U163</f>
        <v>5225416.1672970261</v>
      </c>
      <c r="V340" s="261">
        <f>+'Div 12 forecast'!V163</f>
        <v>5186784.1975538274</v>
      </c>
      <c r="W340" s="261">
        <f>+'Div 12 forecast'!W163</f>
        <v>4891108.9974804614</v>
      </c>
      <c r="X340" s="261">
        <f>+'Div 12 forecast'!X163</f>
        <v>5665226.6725393077</v>
      </c>
      <c r="Y340" s="261">
        <f>+'Div 12 forecast'!Y163</f>
        <v>4663023.2289426913</v>
      </c>
      <c r="Z340" s="261">
        <f>+'Div 12 forecast'!Z163</f>
        <v>4787882.7554179085</v>
      </c>
      <c r="AA340" s="261">
        <f>+'Div 12 forecast'!AA163</f>
        <v>5318363.7589636715</v>
      </c>
      <c r="AB340" s="261">
        <f>+'Div 12 forecast'!AB163</f>
        <v>4954204.6343892878</v>
      </c>
      <c r="AC340" s="261">
        <f>+'Div 12 forecast'!AC163</f>
        <v>5302055.7062396305</v>
      </c>
      <c r="AD340" s="261">
        <f>+'Div 12 forecast'!AD163</f>
        <v>5693376.4250595542</v>
      </c>
      <c r="AE340" s="261">
        <f>+'Div 12 forecast'!AE163</f>
        <v>5008086.8135767682</v>
      </c>
      <c r="AF340" s="261">
        <f>+'Div 12 forecast'!AF163</f>
        <v>5133552.9741452942</v>
      </c>
      <c r="AH340" s="178"/>
      <c r="AI340" s="178"/>
    </row>
    <row r="341" spans="1:35" ht="15">
      <c r="A341" s="115" t="s">
        <v>1603</v>
      </c>
      <c r="C341" s="60"/>
      <c r="D341" s="191"/>
      <c r="E341" s="192"/>
      <c r="F341" s="261">
        <f>-F324</f>
        <v>8786220.9299999997</v>
      </c>
      <c r="G341" s="261">
        <f>-G324</f>
        <v>9061453.4399999995</v>
      </c>
      <c r="H341" s="261">
        <f t="shared" ref="H341:AF341" si="324">-H324</f>
        <v>8597453.9299999997</v>
      </c>
      <c r="I341" s="261">
        <f t="shared" si="324"/>
        <v>8433060.2100000009</v>
      </c>
      <c r="J341" s="261">
        <f t="shared" si="324"/>
        <v>8816164.1799999997</v>
      </c>
      <c r="K341" s="261">
        <f t="shared" si="324"/>
        <v>14654815.26</v>
      </c>
      <c r="L341" s="261">
        <f t="shared" si="324"/>
        <v>10120144.476215528</v>
      </c>
      <c r="M341" s="261">
        <f t="shared" si="324"/>
        <v>8185292.0298686745</v>
      </c>
      <c r="N341" s="261">
        <f t="shared" si="324"/>
        <v>8302279.1543727731</v>
      </c>
      <c r="O341" s="261">
        <f t="shared" si="324"/>
        <v>9350564.2671295665</v>
      </c>
      <c r="P341" s="261">
        <f t="shared" si="324"/>
        <v>9830069.9058713429</v>
      </c>
      <c r="Q341" s="261">
        <f t="shared" si="324"/>
        <v>9798250.0132239796</v>
      </c>
      <c r="R341" s="261">
        <f t="shared" si="324"/>
        <v>10039250.19643138</v>
      </c>
      <c r="S341" s="261">
        <f t="shared" si="324"/>
        <v>10125470.636982638</v>
      </c>
      <c r="T341" s="261">
        <f t="shared" si="324"/>
        <v>9711160.8524064589</v>
      </c>
      <c r="U341" s="261">
        <f t="shared" si="324"/>
        <v>9799257.1420216095</v>
      </c>
      <c r="V341" s="261">
        <f t="shared" si="324"/>
        <v>9898398.9630880132</v>
      </c>
      <c r="W341" s="261">
        <f t="shared" si="324"/>
        <v>12328368.388952959</v>
      </c>
      <c r="X341" s="261">
        <f t="shared" si="324"/>
        <v>10393115.393038526</v>
      </c>
      <c r="Y341" s="261">
        <f t="shared" si="324"/>
        <v>11681456.61504776</v>
      </c>
      <c r="Z341" s="261">
        <f t="shared" si="324"/>
        <v>9088895.6078244802</v>
      </c>
      <c r="AA341" s="261">
        <f t="shared" si="324"/>
        <v>9350564.2671295665</v>
      </c>
      <c r="AB341" s="261">
        <f t="shared" si="324"/>
        <v>9830069.9058713429</v>
      </c>
      <c r="AC341" s="261">
        <f t="shared" si="324"/>
        <v>9798250.0132239796</v>
      </c>
      <c r="AD341" s="261">
        <f t="shared" si="324"/>
        <v>10039250.19643138</v>
      </c>
      <c r="AE341" s="261">
        <f t="shared" si="324"/>
        <v>10125470.636982638</v>
      </c>
      <c r="AF341" s="261">
        <f t="shared" si="324"/>
        <v>9711160.8524064589</v>
      </c>
      <c r="AH341" s="178"/>
      <c r="AI341" s="178"/>
    </row>
    <row r="342" spans="1:35" ht="15">
      <c r="A342" s="115" t="s">
        <v>1604</v>
      </c>
      <c r="C342" s="60"/>
      <c r="D342" s="191"/>
      <c r="E342" s="192"/>
      <c r="F342" s="261">
        <f>SUM(F339:F341)</f>
        <v>25835620.580000002</v>
      </c>
      <c r="G342" s="261">
        <f t="shared" ref="G342:AF342" si="325">SUM(G339:G341)</f>
        <v>28562179.680000007</v>
      </c>
      <c r="H342" s="261">
        <f t="shared" si="325"/>
        <v>23094767.890000008</v>
      </c>
      <c r="I342" s="261">
        <f t="shared" si="325"/>
        <v>24770942.080000002</v>
      </c>
      <c r="J342" s="261">
        <f t="shared" si="325"/>
        <v>37536575.430000007</v>
      </c>
      <c r="K342" s="261">
        <f t="shared" si="325"/>
        <v>23188558.550000004</v>
      </c>
      <c r="L342" s="261">
        <f t="shared" si="325"/>
        <v>34143734.856215529</v>
      </c>
      <c r="M342" s="261">
        <f t="shared" si="325"/>
        <v>28771309.809868675</v>
      </c>
      <c r="N342" s="261">
        <f t="shared" si="325"/>
        <v>29765306.664372772</v>
      </c>
      <c r="O342" s="261">
        <f t="shared" si="325"/>
        <v>27727224.764411155</v>
      </c>
      <c r="P342" s="261">
        <f t="shared" si="325"/>
        <v>26313236.344709836</v>
      </c>
      <c r="Q342" s="261">
        <f t="shared" si="325"/>
        <v>27198388.557423431</v>
      </c>
      <c r="R342" s="261">
        <f t="shared" si="325"/>
        <v>28799074.279700529</v>
      </c>
      <c r="S342" s="261">
        <f t="shared" si="325"/>
        <v>26101507.169810478</v>
      </c>
      <c r="T342" s="261">
        <f t="shared" si="325"/>
        <v>27880368.471125662</v>
      </c>
      <c r="U342" s="261">
        <f t="shared" si="325"/>
        <v>27740648.735205561</v>
      </c>
      <c r="V342" s="261">
        <f t="shared" si="325"/>
        <v>30482013.899453308</v>
      </c>
      <c r="W342" s="261">
        <f t="shared" si="325"/>
        <v>27081108.014163584</v>
      </c>
      <c r="X342" s="261">
        <f t="shared" si="325"/>
        <v>31954907.916245047</v>
      </c>
      <c r="Y342" s="261">
        <f t="shared" si="325"/>
        <v>24568791.696204901</v>
      </c>
      <c r="Z342" s="261">
        <f t="shared" si="325"/>
        <v>25546027.531997934</v>
      </c>
      <c r="AA342" s="261">
        <f t="shared" si="325"/>
        <v>28056883.344983369</v>
      </c>
      <c r="AB342" s="261">
        <f t="shared" si="325"/>
        <v>26615286.108932994</v>
      </c>
      <c r="AC342" s="261">
        <f t="shared" si="325"/>
        <v>27518057.301133208</v>
      </c>
      <c r="AD342" s="261">
        <f t="shared" si="325"/>
        <v>29136264.252012994</v>
      </c>
      <c r="AE342" s="261">
        <f t="shared" si="325"/>
        <v>26393578.602541938</v>
      </c>
      <c r="AF342" s="261">
        <f t="shared" si="325"/>
        <v>28185554.992146999</v>
      </c>
      <c r="AH342" s="178"/>
      <c r="AI342" s="178"/>
    </row>
    <row r="343" spans="1:35" ht="15">
      <c r="A343" s="115" t="s">
        <v>1605</v>
      </c>
      <c r="C343" s="60"/>
      <c r="D343" s="191"/>
      <c r="E343" s="192"/>
      <c r="F343" s="66">
        <f>F341/F342</f>
        <v>0.34008166758733221</v>
      </c>
      <c r="G343" s="66">
        <f t="shared" ref="G343:AF343" si="326">G341/G342</f>
        <v>0.31725356893350365</v>
      </c>
      <c r="H343" s="66">
        <f t="shared" si="326"/>
        <v>0.37226847097790844</v>
      </c>
      <c r="I343" s="66">
        <f t="shared" si="326"/>
        <v>0.34044164258124171</v>
      </c>
      <c r="J343" s="66">
        <f t="shared" si="326"/>
        <v>0.23486863356623469</v>
      </c>
      <c r="K343" s="66">
        <f t="shared" si="326"/>
        <v>0.63198474490774226</v>
      </c>
      <c r="L343" s="66">
        <f t="shared" si="326"/>
        <v>0.29639828562496162</v>
      </c>
      <c r="M343" s="66">
        <f t="shared" si="326"/>
        <v>0.28449493901946327</v>
      </c>
      <c r="N343" s="66">
        <f t="shared" si="326"/>
        <v>0.27892469739981168</v>
      </c>
      <c r="O343" s="66">
        <f t="shared" si="326"/>
        <v>0.33723404872208257</v>
      </c>
      <c r="P343" s="66">
        <f t="shared" si="326"/>
        <v>0.37357890063749749</v>
      </c>
      <c r="Q343" s="66">
        <f t="shared" si="326"/>
        <v>0.36025112269196108</v>
      </c>
      <c r="R343" s="66">
        <f t="shared" si="326"/>
        <v>0.34859628121823694</v>
      </c>
      <c r="S343" s="66">
        <f t="shared" si="326"/>
        <v>0.38792666534957643</v>
      </c>
      <c r="T343" s="66">
        <f t="shared" si="326"/>
        <v>0.34831536973637328</v>
      </c>
      <c r="U343" s="66">
        <f t="shared" si="326"/>
        <v>0.35324542102670464</v>
      </c>
      <c r="V343" s="66">
        <f t="shared" si="326"/>
        <v>0.32472916637786653</v>
      </c>
      <c r="W343" s="66">
        <f t="shared" si="326"/>
        <v>0.45523869933627337</v>
      </c>
      <c r="X343" s="66">
        <f t="shared" si="326"/>
        <v>0.32524316515883106</v>
      </c>
      <c r="Y343" s="66">
        <f t="shared" si="326"/>
        <v>0.47545914180436372</v>
      </c>
      <c r="Z343" s="66">
        <f t="shared" si="326"/>
        <v>0.35578508621115718</v>
      </c>
      <c r="AA343" s="66">
        <f t="shared" si="326"/>
        <v>0.33327166642696499</v>
      </c>
      <c r="AB343" s="66">
        <f t="shared" si="326"/>
        <v>0.36933925360178776</v>
      </c>
      <c r="AC343" s="66">
        <f t="shared" si="326"/>
        <v>0.35606619704293163</v>
      </c>
      <c r="AD343" s="66">
        <f t="shared" si="326"/>
        <v>0.34456202447909151</v>
      </c>
      <c r="AE343" s="66">
        <f t="shared" si="326"/>
        <v>0.383633867519862</v>
      </c>
      <c r="AF343" s="66">
        <f t="shared" si="326"/>
        <v>0.34454389332096397</v>
      </c>
      <c r="AH343" s="178"/>
      <c r="AI343" s="178"/>
    </row>
    <row r="344" spans="1:35" ht="15">
      <c r="C344" s="60"/>
      <c r="D344" s="191"/>
      <c r="E344" s="192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H344" s="178"/>
      <c r="AI344" s="178"/>
    </row>
    <row r="346" spans="1:35" ht="15">
      <c r="C346" s="60"/>
      <c r="D346" s="191"/>
      <c r="E346" s="192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H346" s="178"/>
      <c r="AI346" s="178"/>
    </row>
    <row r="347" spans="1:35" ht="15">
      <c r="C347" s="60"/>
      <c r="D347" s="191"/>
      <c r="E347" s="192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H347" s="178"/>
      <c r="AI347" s="178"/>
    </row>
    <row r="348" spans="1:35" s="222" customFormat="1">
      <c r="A348" s="2" t="s">
        <v>1606</v>
      </c>
      <c r="C348" s="237" t="s">
        <v>1607</v>
      </c>
      <c r="D348" s="237">
        <v>1</v>
      </c>
      <c r="E348" s="237">
        <v>2</v>
      </c>
      <c r="F348" s="237">
        <v>3</v>
      </c>
      <c r="G348" s="237">
        <v>4</v>
      </c>
      <c r="H348" s="237">
        <v>5</v>
      </c>
      <c r="I348" s="237">
        <v>6</v>
      </c>
      <c r="J348" s="237">
        <v>7</v>
      </c>
      <c r="K348" s="237">
        <v>8</v>
      </c>
      <c r="L348" s="237">
        <v>9</v>
      </c>
      <c r="M348" s="237">
        <v>10</v>
      </c>
      <c r="N348" s="237">
        <v>11</v>
      </c>
      <c r="O348" s="237">
        <v>12</v>
      </c>
      <c r="P348" s="237">
        <v>13</v>
      </c>
      <c r="Q348" s="237">
        <v>14</v>
      </c>
      <c r="R348" s="237">
        <v>15</v>
      </c>
      <c r="S348" s="237">
        <v>16</v>
      </c>
      <c r="T348" s="237">
        <v>17</v>
      </c>
      <c r="U348" s="237">
        <v>18</v>
      </c>
      <c r="V348" s="237">
        <v>19</v>
      </c>
      <c r="W348" s="237">
        <v>20</v>
      </c>
      <c r="X348" s="237">
        <v>21</v>
      </c>
      <c r="Y348" s="237">
        <v>22</v>
      </c>
      <c r="Z348" s="237">
        <v>23</v>
      </c>
      <c r="AA348" s="237">
        <v>24</v>
      </c>
      <c r="AB348" s="237">
        <v>25</v>
      </c>
      <c r="AC348" s="237">
        <v>26</v>
      </c>
      <c r="AD348" s="237">
        <v>27</v>
      </c>
      <c r="AE348" s="237">
        <v>28</v>
      </c>
      <c r="AF348" s="237">
        <v>29</v>
      </c>
    </row>
    <row r="349" spans="1:35" s="222" customFormat="1">
      <c r="B349" s="238"/>
      <c r="C349"/>
      <c r="D349" s="191">
        <v>8140</v>
      </c>
      <c r="E349" s="192"/>
      <c r="F349" s="239">
        <f t="shared" ref="F349:O358" si="327">SUMIF($C$10:$C$333,$D349,F$10:F$333)</f>
        <v>0</v>
      </c>
      <c r="G349" s="239">
        <f t="shared" si="327"/>
        <v>0</v>
      </c>
      <c r="H349" s="239">
        <f t="shared" si="327"/>
        <v>0</v>
      </c>
      <c r="I349" s="239">
        <f t="shared" si="327"/>
        <v>0</v>
      </c>
      <c r="J349" s="239">
        <f t="shared" si="327"/>
        <v>0</v>
      </c>
      <c r="K349" s="239">
        <f t="shared" si="327"/>
        <v>0</v>
      </c>
      <c r="L349" s="239">
        <f t="shared" si="327"/>
        <v>0</v>
      </c>
      <c r="M349" s="239">
        <f t="shared" si="327"/>
        <v>0</v>
      </c>
      <c r="N349" s="239">
        <f t="shared" si="327"/>
        <v>0</v>
      </c>
      <c r="O349" s="239">
        <f t="shared" si="327"/>
        <v>0</v>
      </c>
      <c r="P349" s="239">
        <f t="shared" ref="P349:Y358" si="328">SUMIF($C$10:$C$333,$D349,P$10:P$333)</f>
        <v>0</v>
      </c>
      <c r="Q349" s="239">
        <f t="shared" si="328"/>
        <v>0</v>
      </c>
      <c r="R349" s="239">
        <f t="shared" si="328"/>
        <v>0</v>
      </c>
      <c r="S349" s="239">
        <f t="shared" si="328"/>
        <v>0</v>
      </c>
      <c r="T349" s="239">
        <f t="shared" si="328"/>
        <v>0</v>
      </c>
      <c r="U349" s="239">
        <f t="shared" si="328"/>
        <v>0</v>
      </c>
      <c r="V349" s="239">
        <f t="shared" si="328"/>
        <v>0</v>
      </c>
      <c r="W349" s="239">
        <f t="shared" si="328"/>
        <v>0</v>
      </c>
      <c r="X349" s="239">
        <f t="shared" si="328"/>
        <v>0</v>
      </c>
      <c r="Y349" s="239">
        <f t="shared" si="328"/>
        <v>0</v>
      </c>
      <c r="Z349" s="239">
        <f t="shared" ref="Z349:AF358" si="329">SUMIF($C$10:$C$333,$D349,Z$10:Z$333)</f>
        <v>0</v>
      </c>
      <c r="AA349" s="239">
        <f t="shared" si="329"/>
        <v>0</v>
      </c>
      <c r="AB349" s="239">
        <f t="shared" si="329"/>
        <v>0</v>
      </c>
      <c r="AC349" s="239">
        <f t="shared" si="329"/>
        <v>0</v>
      </c>
      <c r="AD349" s="239">
        <f t="shared" si="329"/>
        <v>0</v>
      </c>
      <c r="AE349" s="239">
        <f t="shared" si="329"/>
        <v>0</v>
      </c>
      <c r="AF349" s="239">
        <f t="shared" si="329"/>
        <v>0</v>
      </c>
      <c r="AH349" s="236">
        <f>SUM(F349:Q349)</f>
        <v>0</v>
      </c>
      <c r="AI349" s="236">
        <f>SUM(U349:AF349)</f>
        <v>0</v>
      </c>
    </row>
    <row r="350" spans="1:35" s="222" customFormat="1">
      <c r="B350" s="238"/>
      <c r="C350"/>
      <c r="D350" s="191">
        <v>8150</v>
      </c>
      <c r="E350" s="192"/>
      <c r="F350" s="239">
        <f t="shared" si="327"/>
        <v>0</v>
      </c>
      <c r="G350" s="239">
        <f t="shared" si="327"/>
        <v>0</v>
      </c>
      <c r="H350" s="239">
        <f t="shared" si="327"/>
        <v>0</v>
      </c>
      <c r="I350" s="239">
        <f t="shared" si="327"/>
        <v>0</v>
      </c>
      <c r="J350" s="239">
        <f t="shared" si="327"/>
        <v>0</v>
      </c>
      <c r="K350" s="239">
        <f t="shared" si="327"/>
        <v>0</v>
      </c>
      <c r="L350" s="239">
        <f t="shared" si="327"/>
        <v>0</v>
      </c>
      <c r="M350" s="239">
        <f t="shared" si="327"/>
        <v>0</v>
      </c>
      <c r="N350" s="239">
        <f t="shared" si="327"/>
        <v>0</v>
      </c>
      <c r="O350" s="239">
        <f t="shared" si="327"/>
        <v>0</v>
      </c>
      <c r="P350" s="239">
        <f t="shared" si="328"/>
        <v>0</v>
      </c>
      <c r="Q350" s="239">
        <f t="shared" si="328"/>
        <v>0</v>
      </c>
      <c r="R350" s="239">
        <f t="shared" si="328"/>
        <v>0</v>
      </c>
      <c r="S350" s="239">
        <f t="shared" si="328"/>
        <v>0</v>
      </c>
      <c r="T350" s="239">
        <f t="shared" si="328"/>
        <v>0</v>
      </c>
      <c r="U350" s="239">
        <f t="shared" si="328"/>
        <v>0</v>
      </c>
      <c r="V350" s="239">
        <f t="shared" si="328"/>
        <v>0</v>
      </c>
      <c r="W350" s="239">
        <f t="shared" si="328"/>
        <v>0</v>
      </c>
      <c r="X350" s="239">
        <f t="shared" si="328"/>
        <v>0</v>
      </c>
      <c r="Y350" s="239">
        <f t="shared" si="328"/>
        <v>0</v>
      </c>
      <c r="Z350" s="239">
        <f t="shared" si="329"/>
        <v>0</v>
      </c>
      <c r="AA350" s="239">
        <f t="shared" si="329"/>
        <v>0</v>
      </c>
      <c r="AB350" s="239">
        <f t="shared" si="329"/>
        <v>0</v>
      </c>
      <c r="AC350" s="239">
        <f t="shared" si="329"/>
        <v>0</v>
      </c>
      <c r="AD350" s="239">
        <f t="shared" si="329"/>
        <v>0</v>
      </c>
      <c r="AE350" s="239">
        <f t="shared" si="329"/>
        <v>0</v>
      </c>
      <c r="AF350" s="239">
        <f t="shared" si="329"/>
        <v>0</v>
      </c>
      <c r="AH350" s="236">
        <f t="shared" ref="AH350:AH414" si="330">SUM(F350:Q350)</f>
        <v>0</v>
      </c>
      <c r="AI350" s="236">
        <f t="shared" ref="AI350:AI414" si="331">SUM(U350:AF350)</f>
        <v>0</v>
      </c>
    </row>
    <row r="351" spans="1:35" s="222" customFormat="1">
      <c r="B351" s="238"/>
      <c r="C351"/>
      <c r="D351" s="191">
        <v>8160</v>
      </c>
      <c r="E351" s="192"/>
      <c r="F351" s="239">
        <f t="shared" si="327"/>
        <v>0</v>
      </c>
      <c r="G351" s="239">
        <f t="shared" si="327"/>
        <v>0</v>
      </c>
      <c r="H351" s="239">
        <f t="shared" si="327"/>
        <v>0</v>
      </c>
      <c r="I351" s="239">
        <f t="shared" si="327"/>
        <v>0</v>
      </c>
      <c r="J351" s="239">
        <f t="shared" si="327"/>
        <v>0</v>
      </c>
      <c r="K351" s="239">
        <f t="shared" si="327"/>
        <v>0</v>
      </c>
      <c r="L351" s="239">
        <f t="shared" si="327"/>
        <v>0</v>
      </c>
      <c r="M351" s="239">
        <f t="shared" si="327"/>
        <v>0</v>
      </c>
      <c r="N351" s="239">
        <f t="shared" si="327"/>
        <v>0</v>
      </c>
      <c r="O351" s="239">
        <f t="shared" si="327"/>
        <v>0</v>
      </c>
      <c r="P351" s="239">
        <f t="shared" si="328"/>
        <v>0</v>
      </c>
      <c r="Q351" s="239">
        <f t="shared" si="328"/>
        <v>0</v>
      </c>
      <c r="R351" s="239">
        <f t="shared" si="328"/>
        <v>0</v>
      </c>
      <c r="S351" s="239">
        <f t="shared" si="328"/>
        <v>0</v>
      </c>
      <c r="T351" s="239">
        <f t="shared" si="328"/>
        <v>0</v>
      </c>
      <c r="U351" s="239">
        <f t="shared" si="328"/>
        <v>0</v>
      </c>
      <c r="V351" s="239">
        <f t="shared" si="328"/>
        <v>0</v>
      </c>
      <c r="W351" s="239">
        <f t="shared" si="328"/>
        <v>0</v>
      </c>
      <c r="X351" s="239">
        <f t="shared" si="328"/>
        <v>0</v>
      </c>
      <c r="Y351" s="239">
        <f t="shared" si="328"/>
        <v>0</v>
      </c>
      <c r="Z351" s="239">
        <f t="shared" si="329"/>
        <v>0</v>
      </c>
      <c r="AA351" s="239">
        <f t="shared" si="329"/>
        <v>0</v>
      </c>
      <c r="AB351" s="239">
        <f t="shared" si="329"/>
        <v>0</v>
      </c>
      <c r="AC351" s="239">
        <f t="shared" si="329"/>
        <v>0</v>
      </c>
      <c r="AD351" s="239">
        <f t="shared" si="329"/>
        <v>0</v>
      </c>
      <c r="AE351" s="239">
        <f t="shared" si="329"/>
        <v>0</v>
      </c>
      <c r="AF351" s="239">
        <f t="shared" si="329"/>
        <v>0</v>
      </c>
      <c r="AH351" s="236">
        <f t="shared" si="330"/>
        <v>0</v>
      </c>
      <c r="AI351" s="236">
        <f t="shared" si="331"/>
        <v>0</v>
      </c>
    </row>
    <row r="352" spans="1:35" s="222" customFormat="1">
      <c r="B352" s="238"/>
      <c r="C352"/>
      <c r="D352" s="191">
        <v>8170</v>
      </c>
      <c r="E352" s="192"/>
      <c r="F352" s="239">
        <f t="shared" si="327"/>
        <v>0</v>
      </c>
      <c r="G352" s="239">
        <f t="shared" si="327"/>
        <v>0</v>
      </c>
      <c r="H352" s="239">
        <f t="shared" si="327"/>
        <v>0</v>
      </c>
      <c r="I352" s="239">
        <f t="shared" si="327"/>
        <v>0</v>
      </c>
      <c r="J352" s="239">
        <f t="shared" si="327"/>
        <v>0</v>
      </c>
      <c r="K352" s="239">
        <f t="shared" si="327"/>
        <v>0</v>
      </c>
      <c r="L352" s="239">
        <f t="shared" si="327"/>
        <v>0</v>
      </c>
      <c r="M352" s="239">
        <f t="shared" si="327"/>
        <v>0</v>
      </c>
      <c r="N352" s="239">
        <f t="shared" si="327"/>
        <v>0</v>
      </c>
      <c r="O352" s="239">
        <f t="shared" si="327"/>
        <v>0</v>
      </c>
      <c r="P352" s="239">
        <f t="shared" si="328"/>
        <v>0</v>
      </c>
      <c r="Q352" s="239">
        <f t="shared" si="328"/>
        <v>0</v>
      </c>
      <c r="R352" s="239">
        <f t="shared" si="328"/>
        <v>0</v>
      </c>
      <c r="S352" s="239">
        <f t="shared" si="328"/>
        <v>0</v>
      </c>
      <c r="T352" s="239">
        <f t="shared" si="328"/>
        <v>0</v>
      </c>
      <c r="U352" s="239">
        <f t="shared" si="328"/>
        <v>0</v>
      </c>
      <c r="V352" s="239">
        <f t="shared" si="328"/>
        <v>0</v>
      </c>
      <c r="W352" s="239">
        <f t="shared" si="328"/>
        <v>0</v>
      </c>
      <c r="X352" s="239">
        <f t="shared" si="328"/>
        <v>0</v>
      </c>
      <c r="Y352" s="239">
        <f t="shared" si="328"/>
        <v>0</v>
      </c>
      <c r="Z352" s="239">
        <f t="shared" si="329"/>
        <v>0</v>
      </c>
      <c r="AA352" s="239">
        <f t="shared" si="329"/>
        <v>0</v>
      </c>
      <c r="AB352" s="239">
        <f t="shared" si="329"/>
        <v>0</v>
      </c>
      <c r="AC352" s="239">
        <f t="shared" si="329"/>
        <v>0</v>
      </c>
      <c r="AD352" s="239">
        <f t="shared" si="329"/>
        <v>0</v>
      </c>
      <c r="AE352" s="239">
        <f t="shared" si="329"/>
        <v>0</v>
      </c>
      <c r="AF352" s="239">
        <f t="shared" si="329"/>
        <v>0</v>
      </c>
      <c r="AH352" s="236">
        <f t="shared" si="330"/>
        <v>0</v>
      </c>
      <c r="AI352" s="236">
        <f t="shared" si="331"/>
        <v>0</v>
      </c>
    </row>
    <row r="353" spans="2:35" s="222" customFormat="1">
      <c r="B353" s="238"/>
      <c r="C353"/>
      <c r="D353" s="191">
        <v>8180</v>
      </c>
      <c r="E353" s="192"/>
      <c r="F353" s="239">
        <f t="shared" si="327"/>
        <v>0</v>
      </c>
      <c r="G353" s="239">
        <f t="shared" si="327"/>
        <v>0</v>
      </c>
      <c r="H353" s="239">
        <f t="shared" si="327"/>
        <v>0</v>
      </c>
      <c r="I353" s="239">
        <f t="shared" si="327"/>
        <v>0</v>
      </c>
      <c r="J353" s="239">
        <f t="shared" si="327"/>
        <v>0</v>
      </c>
      <c r="K353" s="239">
        <f t="shared" si="327"/>
        <v>0</v>
      </c>
      <c r="L353" s="239">
        <f t="shared" si="327"/>
        <v>0</v>
      </c>
      <c r="M353" s="239">
        <f t="shared" si="327"/>
        <v>0</v>
      </c>
      <c r="N353" s="239">
        <f t="shared" si="327"/>
        <v>0</v>
      </c>
      <c r="O353" s="239">
        <f t="shared" si="327"/>
        <v>0</v>
      </c>
      <c r="P353" s="239">
        <f t="shared" si="328"/>
        <v>0</v>
      </c>
      <c r="Q353" s="239">
        <f t="shared" si="328"/>
        <v>0</v>
      </c>
      <c r="R353" s="239">
        <f t="shared" si="328"/>
        <v>0</v>
      </c>
      <c r="S353" s="239">
        <f t="shared" si="328"/>
        <v>0</v>
      </c>
      <c r="T353" s="239">
        <f t="shared" si="328"/>
        <v>0</v>
      </c>
      <c r="U353" s="239">
        <f t="shared" si="328"/>
        <v>0</v>
      </c>
      <c r="V353" s="239">
        <f t="shared" si="328"/>
        <v>0</v>
      </c>
      <c r="W353" s="239">
        <f t="shared" si="328"/>
        <v>0</v>
      </c>
      <c r="X353" s="239">
        <f t="shared" si="328"/>
        <v>0</v>
      </c>
      <c r="Y353" s="239">
        <f t="shared" si="328"/>
        <v>0</v>
      </c>
      <c r="Z353" s="239">
        <f t="shared" si="329"/>
        <v>0</v>
      </c>
      <c r="AA353" s="239">
        <f t="shared" si="329"/>
        <v>0</v>
      </c>
      <c r="AB353" s="239">
        <f t="shared" si="329"/>
        <v>0</v>
      </c>
      <c r="AC353" s="239">
        <f t="shared" si="329"/>
        <v>0</v>
      </c>
      <c r="AD353" s="239">
        <f t="shared" si="329"/>
        <v>0</v>
      </c>
      <c r="AE353" s="239">
        <f t="shared" si="329"/>
        <v>0</v>
      </c>
      <c r="AF353" s="239">
        <f t="shared" si="329"/>
        <v>0</v>
      </c>
      <c r="AH353" s="236">
        <f t="shared" si="330"/>
        <v>0</v>
      </c>
      <c r="AI353" s="236">
        <f t="shared" si="331"/>
        <v>0</v>
      </c>
    </row>
    <row r="354" spans="2:35" s="222" customFormat="1">
      <c r="B354" s="238"/>
      <c r="C354"/>
      <c r="D354" s="191">
        <v>8190</v>
      </c>
      <c r="E354" s="192"/>
      <c r="F354" s="239">
        <f t="shared" si="327"/>
        <v>0</v>
      </c>
      <c r="G354" s="239">
        <f t="shared" si="327"/>
        <v>0</v>
      </c>
      <c r="H354" s="239">
        <f t="shared" si="327"/>
        <v>0</v>
      </c>
      <c r="I354" s="239">
        <f t="shared" si="327"/>
        <v>0</v>
      </c>
      <c r="J354" s="239">
        <f t="shared" si="327"/>
        <v>0</v>
      </c>
      <c r="K354" s="239">
        <f t="shared" si="327"/>
        <v>0</v>
      </c>
      <c r="L354" s="239">
        <f t="shared" si="327"/>
        <v>0</v>
      </c>
      <c r="M354" s="239">
        <f t="shared" si="327"/>
        <v>0</v>
      </c>
      <c r="N354" s="239">
        <f t="shared" si="327"/>
        <v>0</v>
      </c>
      <c r="O354" s="239">
        <f t="shared" si="327"/>
        <v>0</v>
      </c>
      <c r="P354" s="239">
        <f t="shared" si="328"/>
        <v>0</v>
      </c>
      <c r="Q354" s="239">
        <f t="shared" si="328"/>
        <v>0</v>
      </c>
      <c r="R354" s="239">
        <f t="shared" si="328"/>
        <v>0</v>
      </c>
      <c r="S354" s="239">
        <f t="shared" si="328"/>
        <v>0</v>
      </c>
      <c r="T354" s="239">
        <f t="shared" si="328"/>
        <v>0</v>
      </c>
      <c r="U354" s="239">
        <f t="shared" si="328"/>
        <v>0</v>
      </c>
      <c r="V354" s="239">
        <f t="shared" si="328"/>
        <v>0</v>
      </c>
      <c r="W354" s="239">
        <f t="shared" si="328"/>
        <v>0</v>
      </c>
      <c r="X354" s="239">
        <f t="shared" si="328"/>
        <v>0</v>
      </c>
      <c r="Y354" s="239">
        <f t="shared" si="328"/>
        <v>0</v>
      </c>
      <c r="Z354" s="239">
        <f t="shared" si="329"/>
        <v>0</v>
      </c>
      <c r="AA354" s="239">
        <f t="shared" si="329"/>
        <v>0</v>
      </c>
      <c r="AB354" s="239">
        <f t="shared" si="329"/>
        <v>0</v>
      </c>
      <c r="AC354" s="239">
        <f t="shared" si="329"/>
        <v>0</v>
      </c>
      <c r="AD354" s="239">
        <f t="shared" si="329"/>
        <v>0</v>
      </c>
      <c r="AE354" s="239">
        <f t="shared" si="329"/>
        <v>0</v>
      </c>
      <c r="AF354" s="239">
        <f t="shared" si="329"/>
        <v>0</v>
      </c>
      <c r="AH354" s="236">
        <f t="shared" si="330"/>
        <v>0</v>
      </c>
      <c r="AI354" s="236">
        <f t="shared" si="331"/>
        <v>0</v>
      </c>
    </row>
    <row r="355" spans="2:35" s="222" customFormat="1">
      <c r="B355" s="238"/>
      <c r="C355"/>
      <c r="D355" s="191">
        <v>8200</v>
      </c>
      <c r="E355" s="192"/>
      <c r="F355" s="239">
        <f t="shared" si="327"/>
        <v>0</v>
      </c>
      <c r="G355" s="239">
        <f t="shared" si="327"/>
        <v>0</v>
      </c>
      <c r="H355" s="239">
        <f t="shared" si="327"/>
        <v>0</v>
      </c>
      <c r="I355" s="239">
        <f t="shared" si="327"/>
        <v>0</v>
      </c>
      <c r="J355" s="239">
        <f t="shared" si="327"/>
        <v>0</v>
      </c>
      <c r="K355" s="239">
        <f t="shared" si="327"/>
        <v>0</v>
      </c>
      <c r="L355" s="239">
        <f t="shared" si="327"/>
        <v>0</v>
      </c>
      <c r="M355" s="239">
        <f t="shared" si="327"/>
        <v>0</v>
      </c>
      <c r="N355" s="239">
        <f t="shared" si="327"/>
        <v>0</v>
      </c>
      <c r="O355" s="239">
        <f t="shared" si="327"/>
        <v>0</v>
      </c>
      <c r="P355" s="239">
        <f t="shared" si="328"/>
        <v>0</v>
      </c>
      <c r="Q355" s="239">
        <f t="shared" si="328"/>
        <v>0</v>
      </c>
      <c r="R355" s="239">
        <f t="shared" si="328"/>
        <v>0</v>
      </c>
      <c r="S355" s="239">
        <f t="shared" si="328"/>
        <v>0</v>
      </c>
      <c r="T355" s="239">
        <f t="shared" si="328"/>
        <v>0</v>
      </c>
      <c r="U355" s="239">
        <f t="shared" si="328"/>
        <v>0</v>
      </c>
      <c r="V355" s="239">
        <f t="shared" si="328"/>
        <v>0</v>
      </c>
      <c r="W355" s="239">
        <f t="shared" si="328"/>
        <v>0</v>
      </c>
      <c r="X355" s="239">
        <f t="shared" si="328"/>
        <v>0</v>
      </c>
      <c r="Y355" s="239">
        <f t="shared" si="328"/>
        <v>0</v>
      </c>
      <c r="Z355" s="239">
        <f t="shared" si="329"/>
        <v>0</v>
      </c>
      <c r="AA355" s="239">
        <f t="shared" si="329"/>
        <v>0</v>
      </c>
      <c r="AB355" s="239">
        <f t="shared" si="329"/>
        <v>0</v>
      </c>
      <c r="AC355" s="239">
        <f t="shared" si="329"/>
        <v>0</v>
      </c>
      <c r="AD355" s="239">
        <f t="shared" si="329"/>
        <v>0</v>
      </c>
      <c r="AE355" s="239">
        <f t="shared" si="329"/>
        <v>0</v>
      </c>
      <c r="AF355" s="239">
        <f t="shared" si="329"/>
        <v>0</v>
      </c>
      <c r="AH355" s="236">
        <f t="shared" si="330"/>
        <v>0</v>
      </c>
      <c r="AI355" s="236">
        <f t="shared" si="331"/>
        <v>0</v>
      </c>
    </row>
    <row r="356" spans="2:35" s="222" customFormat="1">
      <c r="B356" s="238"/>
      <c r="C356"/>
      <c r="D356" s="191">
        <v>8210</v>
      </c>
      <c r="E356" s="192"/>
      <c r="F356" s="239">
        <f t="shared" si="327"/>
        <v>0</v>
      </c>
      <c r="G356" s="239">
        <f t="shared" si="327"/>
        <v>0</v>
      </c>
      <c r="H356" s="239">
        <f t="shared" si="327"/>
        <v>0</v>
      </c>
      <c r="I356" s="239">
        <f t="shared" si="327"/>
        <v>0</v>
      </c>
      <c r="J356" s="239">
        <f t="shared" si="327"/>
        <v>0</v>
      </c>
      <c r="K356" s="239">
        <f t="shared" si="327"/>
        <v>0</v>
      </c>
      <c r="L356" s="239">
        <f t="shared" si="327"/>
        <v>0</v>
      </c>
      <c r="M356" s="239">
        <f t="shared" si="327"/>
        <v>0</v>
      </c>
      <c r="N356" s="239">
        <f t="shared" si="327"/>
        <v>0</v>
      </c>
      <c r="O356" s="239">
        <f t="shared" si="327"/>
        <v>0</v>
      </c>
      <c r="P356" s="239">
        <f t="shared" si="328"/>
        <v>0</v>
      </c>
      <c r="Q356" s="239">
        <f t="shared" si="328"/>
        <v>0</v>
      </c>
      <c r="R356" s="239">
        <f t="shared" si="328"/>
        <v>0</v>
      </c>
      <c r="S356" s="239">
        <f t="shared" si="328"/>
        <v>0</v>
      </c>
      <c r="T356" s="239">
        <f t="shared" si="328"/>
        <v>0</v>
      </c>
      <c r="U356" s="239">
        <f t="shared" si="328"/>
        <v>0</v>
      </c>
      <c r="V356" s="239">
        <f t="shared" si="328"/>
        <v>0</v>
      </c>
      <c r="W356" s="239">
        <f t="shared" si="328"/>
        <v>0</v>
      </c>
      <c r="X356" s="239">
        <f t="shared" si="328"/>
        <v>0</v>
      </c>
      <c r="Y356" s="239">
        <f t="shared" si="328"/>
        <v>0</v>
      </c>
      <c r="Z356" s="239">
        <f t="shared" si="329"/>
        <v>0</v>
      </c>
      <c r="AA356" s="239">
        <f t="shared" si="329"/>
        <v>0</v>
      </c>
      <c r="AB356" s="239">
        <f t="shared" si="329"/>
        <v>0</v>
      </c>
      <c r="AC356" s="239">
        <f t="shared" si="329"/>
        <v>0</v>
      </c>
      <c r="AD356" s="239">
        <f t="shared" si="329"/>
        <v>0</v>
      </c>
      <c r="AE356" s="239">
        <f t="shared" si="329"/>
        <v>0</v>
      </c>
      <c r="AF356" s="239">
        <f t="shared" si="329"/>
        <v>0</v>
      </c>
      <c r="AH356" s="236">
        <f t="shared" si="330"/>
        <v>0</v>
      </c>
      <c r="AI356" s="236">
        <f t="shared" si="331"/>
        <v>0</v>
      </c>
    </row>
    <row r="357" spans="2:35" s="222" customFormat="1">
      <c r="B357" s="238"/>
      <c r="C357"/>
      <c r="D357" s="191">
        <v>8240</v>
      </c>
      <c r="E357" s="192"/>
      <c r="F357" s="239">
        <f t="shared" si="327"/>
        <v>0</v>
      </c>
      <c r="G357" s="239">
        <f t="shared" si="327"/>
        <v>0</v>
      </c>
      <c r="H357" s="239">
        <f t="shared" si="327"/>
        <v>0</v>
      </c>
      <c r="I357" s="239">
        <f t="shared" si="327"/>
        <v>0</v>
      </c>
      <c r="J357" s="239">
        <f t="shared" si="327"/>
        <v>0</v>
      </c>
      <c r="K357" s="239">
        <f t="shared" si="327"/>
        <v>0</v>
      </c>
      <c r="L357" s="239">
        <f t="shared" si="327"/>
        <v>0</v>
      </c>
      <c r="M357" s="239">
        <f t="shared" si="327"/>
        <v>0</v>
      </c>
      <c r="N357" s="239">
        <f t="shared" si="327"/>
        <v>0</v>
      </c>
      <c r="O357" s="239">
        <f t="shared" si="327"/>
        <v>0</v>
      </c>
      <c r="P357" s="239">
        <f t="shared" si="328"/>
        <v>0</v>
      </c>
      <c r="Q357" s="239">
        <f t="shared" si="328"/>
        <v>0</v>
      </c>
      <c r="R357" s="239">
        <f t="shared" si="328"/>
        <v>0</v>
      </c>
      <c r="S357" s="239">
        <f t="shared" si="328"/>
        <v>0</v>
      </c>
      <c r="T357" s="239">
        <f t="shared" si="328"/>
        <v>0</v>
      </c>
      <c r="U357" s="239">
        <f t="shared" si="328"/>
        <v>0</v>
      </c>
      <c r="V357" s="239">
        <f t="shared" si="328"/>
        <v>0</v>
      </c>
      <c r="W357" s="239">
        <f t="shared" si="328"/>
        <v>0</v>
      </c>
      <c r="X357" s="239">
        <f t="shared" si="328"/>
        <v>0</v>
      </c>
      <c r="Y357" s="239">
        <f t="shared" si="328"/>
        <v>0</v>
      </c>
      <c r="Z357" s="239">
        <f t="shared" si="329"/>
        <v>0</v>
      </c>
      <c r="AA357" s="239">
        <f t="shared" si="329"/>
        <v>0</v>
      </c>
      <c r="AB357" s="239">
        <f t="shared" si="329"/>
        <v>0</v>
      </c>
      <c r="AC357" s="239">
        <f t="shared" si="329"/>
        <v>0</v>
      </c>
      <c r="AD357" s="239">
        <f t="shared" si="329"/>
        <v>0</v>
      </c>
      <c r="AE357" s="239">
        <f t="shared" si="329"/>
        <v>0</v>
      </c>
      <c r="AF357" s="239">
        <f t="shared" si="329"/>
        <v>0</v>
      </c>
      <c r="AH357" s="236">
        <f t="shared" si="330"/>
        <v>0</v>
      </c>
      <c r="AI357" s="236">
        <f t="shared" si="331"/>
        <v>0</v>
      </c>
    </row>
    <row r="358" spans="2:35" s="222" customFormat="1">
      <c r="B358" s="238"/>
      <c r="C358"/>
      <c r="D358" s="191">
        <v>8250</v>
      </c>
      <c r="E358" s="192"/>
      <c r="F358" s="239">
        <f t="shared" si="327"/>
        <v>0</v>
      </c>
      <c r="G358" s="239">
        <f t="shared" si="327"/>
        <v>0</v>
      </c>
      <c r="H358" s="239">
        <f t="shared" si="327"/>
        <v>0</v>
      </c>
      <c r="I358" s="239">
        <f t="shared" si="327"/>
        <v>0</v>
      </c>
      <c r="J358" s="239">
        <f t="shared" si="327"/>
        <v>0</v>
      </c>
      <c r="K358" s="239">
        <f t="shared" si="327"/>
        <v>0</v>
      </c>
      <c r="L358" s="239">
        <f t="shared" si="327"/>
        <v>0</v>
      </c>
      <c r="M358" s="239">
        <f t="shared" si="327"/>
        <v>0</v>
      </c>
      <c r="N358" s="239">
        <f t="shared" si="327"/>
        <v>0</v>
      </c>
      <c r="O358" s="239">
        <f t="shared" si="327"/>
        <v>0</v>
      </c>
      <c r="P358" s="239">
        <f t="shared" si="328"/>
        <v>0</v>
      </c>
      <c r="Q358" s="239">
        <f t="shared" si="328"/>
        <v>0</v>
      </c>
      <c r="R358" s="239">
        <f t="shared" si="328"/>
        <v>0</v>
      </c>
      <c r="S358" s="239">
        <f t="shared" si="328"/>
        <v>0</v>
      </c>
      <c r="T358" s="239">
        <f t="shared" si="328"/>
        <v>0</v>
      </c>
      <c r="U358" s="239">
        <f t="shared" si="328"/>
        <v>0</v>
      </c>
      <c r="V358" s="239">
        <f t="shared" si="328"/>
        <v>0</v>
      </c>
      <c r="W358" s="239">
        <f t="shared" si="328"/>
        <v>0</v>
      </c>
      <c r="X358" s="239">
        <f t="shared" si="328"/>
        <v>0</v>
      </c>
      <c r="Y358" s="239">
        <f t="shared" si="328"/>
        <v>0</v>
      </c>
      <c r="Z358" s="239">
        <f t="shared" si="329"/>
        <v>0</v>
      </c>
      <c r="AA358" s="239">
        <f t="shared" si="329"/>
        <v>0</v>
      </c>
      <c r="AB358" s="239">
        <f t="shared" si="329"/>
        <v>0</v>
      </c>
      <c r="AC358" s="239">
        <f t="shared" si="329"/>
        <v>0</v>
      </c>
      <c r="AD358" s="239">
        <f t="shared" si="329"/>
        <v>0</v>
      </c>
      <c r="AE358" s="239">
        <f t="shared" si="329"/>
        <v>0</v>
      </c>
      <c r="AF358" s="239">
        <f t="shared" si="329"/>
        <v>0</v>
      </c>
      <c r="AH358" s="236">
        <f t="shared" si="330"/>
        <v>0</v>
      </c>
      <c r="AI358" s="236">
        <f t="shared" si="331"/>
        <v>0</v>
      </c>
    </row>
    <row r="359" spans="2:35" s="222" customFormat="1">
      <c r="B359" s="238"/>
      <c r="C359"/>
      <c r="D359" s="191">
        <v>8310</v>
      </c>
      <c r="E359" s="192"/>
      <c r="F359" s="239">
        <f t="shared" ref="F359:O368" si="332">SUMIF($C$10:$C$333,$D359,F$10:F$333)</f>
        <v>0</v>
      </c>
      <c r="G359" s="239">
        <f t="shared" si="332"/>
        <v>0</v>
      </c>
      <c r="H359" s="239">
        <f t="shared" si="332"/>
        <v>0</v>
      </c>
      <c r="I359" s="239">
        <f t="shared" si="332"/>
        <v>0</v>
      </c>
      <c r="J359" s="239">
        <f t="shared" si="332"/>
        <v>0</v>
      </c>
      <c r="K359" s="239">
        <f t="shared" si="332"/>
        <v>0</v>
      </c>
      <c r="L359" s="239">
        <f t="shared" si="332"/>
        <v>0</v>
      </c>
      <c r="M359" s="239">
        <f t="shared" si="332"/>
        <v>0</v>
      </c>
      <c r="N359" s="239">
        <f t="shared" si="332"/>
        <v>0</v>
      </c>
      <c r="O359" s="239">
        <f t="shared" si="332"/>
        <v>0</v>
      </c>
      <c r="P359" s="239">
        <f t="shared" ref="P359:Y368" si="333">SUMIF($C$10:$C$333,$D359,P$10:P$333)</f>
        <v>0</v>
      </c>
      <c r="Q359" s="239">
        <f t="shared" si="333"/>
        <v>0</v>
      </c>
      <c r="R359" s="239">
        <f t="shared" si="333"/>
        <v>0</v>
      </c>
      <c r="S359" s="239">
        <f t="shared" si="333"/>
        <v>0</v>
      </c>
      <c r="T359" s="239">
        <f t="shared" si="333"/>
        <v>0</v>
      </c>
      <c r="U359" s="239">
        <f t="shared" si="333"/>
        <v>0</v>
      </c>
      <c r="V359" s="239">
        <f t="shared" si="333"/>
        <v>0</v>
      </c>
      <c r="W359" s="239">
        <f t="shared" si="333"/>
        <v>0</v>
      </c>
      <c r="X359" s="239">
        <f t="shared" si="333"/>
        <v>0</v>
      </c>
      <c r="Y359" s="239">
        <f t="shared" si="333"/>
        <v>0</v>
      </c>
      <c r="Z359" s="239">
        <f t="shared" ref="Z359:AF368" si="334">SUMIF($C$10:$C$333,$D359,Z$10:Z$333)</f>
        <v>0</v>
      </c>
      <c r="AA359" s="239">
        <f t="shared" si="334"/>
        <v>0</v>
      </c>
      <c r="AB359" s="239">
        <f t="shared" si="334"/>
        <v>0</v>
      </c>
      <c r="AC359" s="239">
        <f t="shared" si="334"/>
        <v>0</v>
      </c>
      <c r="AD359" s="239">
        <f t="shared" si="334"/>
        <v>0</v>
      </c>
      <c r="AE359" s="239">
        <f t="shared" si="334"/>
        <v>0</v>
      </c>
      <c r="AF359" s="239">
        <f t="shared" si="334"/>
        <v>0</v>
      </c>
      <c r="AH359" s="236">
        <f t="shared" si="330"/>
        <v>0</v>
      </c>
      <c r="AI359" s="236">
        <f t="shared" si="331"/>
        <v>0</v>
      </c>
    </row>
    <row r="360" spans="2:35" s="222" customFormat="1">
      <c r="B360" s="238"/>
      <c r="C360"/>
      <c r="D360" s="191">
        <v>8320</v>
      </c>
      <c r="E360" s="192"/>
      <c r="F360" s="239">
        <f t="shared" si="332"/>
        <v>0</v>
      </c>
      <c r="G360" s="239">
        <f t="shared" si="332"/>
        <v>0</v>
      </c>
      <c r="H360" s="239">
        <f t="shared" si="332"/>
        <v>0</v>
      </c>
      <c r="I360" s="239">
        <f t="shared" si="332"/>
        <v>0</v>
      </c>
      <c r="J360" s="239">
        <f t="shared" si="332"/>
        <v>0</v>
      </c>
      <c r="K360" s="239">
        <f t="shared" si="332"/>
        <v>0</v>
      </c>
      <c r="L360" s="239">
        <f t="shared" si="332"/>
        <v>0</v>
      </c>
      <c r="M360" s="239">
        <f t="shared" si="332"/>
        <v>0</v>
      </c>
      <c r="N360" s="239">
        <f t="shared" si="332"/>
        <v>0</v>
      </c>
      <c r="O360" s="239">
        <f t="shared" si="332"/>
        <v>0</v>
      </c>
      <c r="P360" s="239">
        <f t="shared" si="333"/>
        <v>0</v>
      </c>
      <c r="Q360" s="239">
        <f t="shared" si="333"/>
        <v>0</v>
      </c>
      <c r="R360" s="239">
        <f t="shared" si="333"/>
        <v>0</v>
      </c>
      <c r="S360" s="239">
        <f t="shared" si="333"/>
        <v>0</v>
      </c>
      <c r="T360" s="239">
        <f t="shared" si="333"/>
        <v>0</v>
      </c>
      <c r="U360" s="239">
        <f t="shared" si="333"/>
        <v>0</v>
      </c>
      <c r="V360" s="239">
        <f t="shared" si="333"/>
        <v>0</v>
      </c>
      <c r="W360" s="239">
        <f t="shared" si="333"/>
        <v>0</v>
      </c>
      <c r="X360" s="239">
        <f t="shared" si="333"/>
        <v>0</v>
      </c>
      <c r="Y360" s="239">
        <f t="shared" si="333"/>
        <v>0</v>
      </c>
      <c r="Z360" s="239">
        <f t="shared" si="334"/>
        <v>0</v>
      </c>
      <c r="AA360" s="239">
        <f t="shared" si="334"/>
        <v>0</v>
      </c>
      <c r="AB360" s="239">
        <f t="shared" si="334"/>
        <v>0</v>
      </c>
      <c r="AC360" s="239">
        <f t="shared" si="334"/>
        <v>0</v>
      </c>
      <c r="AD360" s="239">
        <f t="shared" si="334"/>
        <v>0</v>
      </c>
      <c r="AE360" s="239">
        <f t="shared" si="334"/>
        <v>0</v>
      </c>
      <c r="AF360" s="239">
        <f t="shared" si="334"/>
        <v>0</v>
      </c>
      <c r="AH360" s="236">
        <f t="shared" si="330"/>
        <v>0</v>
      </c>
      <c r="AI360" s="236">
        <f t="shared" si="331"/>
        <v>0</v>
      </c>
    </row>
    <row r="361" spans="2:35" s="222" customFormat="1">
      <c r="B361" s="238"/>
      <c r="C361"/>
      <c r="D361" s="191">
        <v>8340</v>
      </c>
      <c r="E361" s="192"/>
      <c r="F361" s="239">
        <f t="shared" si="332"/>
        <v>0</v>
      </c>
      <c r="G361" s="239">
        <f t="shared" si="332"/>
        <v>0</v>
      </c>
      <c r="H361" s="239">
        <f t="shared" si="332"/>
        <v>0</v>
      </c>
      <c r="I361" s="239">
        <f t="shared" si="332"/>
        <v>0</v>
      </c>
      <c r="J361" s="239">
        <f t="shared" si="332"/>
        <v>0</v>
      </c>
      <c r="K361" s="239">
        <f t="shared" si="332"/>
        <v>0</v>
      </c>
      <c r="L361" s="239">
        <f t="shared" si="332"/>
        <v>0</v>
      </c>
      <c r="M361" s="239">
        <f t="shared" si="332"/>
        <v>0</v>
      </c>
      <c r="N361" s="239">
        <f t="shared" si="332"/>
        <v>0</v>
      </c>
      <c r="O361" s="239">
        <f t="shared" si="332"/>
        <v>0</v>
      </c>
      <c r="P361" s="239">
        <f t="shared" si="333"/>
        <v>0</v>
      </c>
      <c r="Q361" s="239">
        <f t="shared" si="333"/>
        <v>0</v>
      </c>
      <c r="R361" s="239">
        <f t="shared" si="333"/>
        <v>0</v>
      </c>
      <c r="S361" s="239">
        <f t="shared" si="333"/>
        <v>0</v>
      </c>
      <c r="T361" s="239">
        <f t="shared" si="333"/>
        <v>0</v>
      </c>
      <c r="U361" s="239">
        <f t="shared" si="333"/>
        <v>0</v>
      </c>
      <c r="V361" s="239">
        <f t="shared" si="333"/>
        <v>0</v>
      </c>
      <c r="W361" s="239">
        <f t="shared" si="333"/>
        <v>0</v>
      </c>
      <c r="X361" s="239">
        <f t="shared" si="333"/>
        <v>0</v>
      </c>
      <c r="Y361" s="239">
        <f t="shared" si="333"/>
        <v>0</v>
      </c>
      <c r="Z361" s="239">
        <f t="shared" si="334"/>
        <v>0</v>
      </c>
      <c r="AA361" s="239">
        <f t="shared" si="334"/>
        <v>0</v>
      </c>
      <c r="AB361" s="239">
        <f t="shared" si="334"/>
        <v>0</v>
      </c>
      <c r="AC361" s="239">
        <f t="shared" si="334"/>
        <v>0</v>
      </c>
      <c r="AD361" s="239">
        <f t="shared" si="334"/>
        <v>0</v>
      </c>
      <c r="AE361" s="239">
        <f t="shared" si="334"/>
        <v>0</v>
      </c>
      <c r="AF361" s="239">
        <f t="shared" si="334"/>
        <v>0</v>
      </c>
      <c r="AH361" s="236">
        <f t="shared" si="330"/>
        <v>0</v>
      </c>
      <c r="AI361" s="236">
        <f t="shared" si="331"/>
        <v>0</v>
      </c>
    </row>
    <row r="362" spans="2:35" s="222" customFormat="1">
      <c r="B362" s="238"/>
      <c r="C362"/>
      <c r="D362" s="191">
        <v>8350</v>
      </c>
      <c r="E362" s="192"/>
      <c r="F362" s="239">
        <f t="shared" si="332"/>
        <v>0</v>
      </c>
      <c r="G362" s="239">
        <f t="shared" si="332"/>
        <v>0</v>
      </c>
      <c r="H362" s="239">
        <f t="shared" si="332"/>
        <v>0</v>
      </c>
      <c r="I362" s="239">
        <f t="shared" si="332"/>
        <v>0</v>
      </c>
      <c r="J362" s="239">
        <f t="shared" si="332"/>
        <v>0</v>
      </c>
      <c r="K362" s="239">
        <f t="shared" si="332"/>
        <v>0</v>
      </c>
      <c r="L362" s="239">
        <f t="shared" si="332"/>
        <v>0</v>
      </c>
      <c r="M362" s="239">
        <f t="shared" si="332"/>
        <v>0</v>
      </c>
      <c r="N362" s="239">
        <f t="shared" si="332"/>
        <v>0</v>
      </c>
      <c r="O362" s="239">
        <f t="shared" si="332"/>
        <v>0</v>
      </c>
      <c r="P362" s="239">
        <f t="shared" si="333"/>
        <v>0</v>
      </c>
      <c r="Q362" s="239">
        <f t="shared" si="333"/>
        <v>0</v>
      </c>
      <c r="R362" s="239">
        <f t="shared" si="333"/>
        <v>0</v>
      </c>
      <c r="S362" s="239">
        <f t="shared" si="333"/>
        <v>0</v>
      </c>
      <c r="T362" s="239">
        <f t="shared" si="333"/>
        <v>0</v>
      </c>
      <c r="U362" s="239">
        <f t="shared" si="333"/>
        <v>0</v>
      </c>
      <c r="V362" s="239">
        <f t="shared" si="333"/>
        <v>0</v>
      </c>
      <c r="W362" s="239">
        <f t="shared" si="333"/>
        <v>0</v>
      </c>
      <c r="X362" s="239">
        <f t="shared" si="333"/>
        <v>0</v>
      </c>
      <c r="Y362" s="239">
        <f t="shared" si="333"/>
        <v>0</v>
      </c>
      <c r="Z362" s="239">
        <f t="shared" si="334"/>
        <v>0</v>
      </c>
      <c r="AA362" s="239">
        <f t="shared" si="334"/>
        <v>0</v>
      </c>
      <c r="AB362" s="239">
        <f t="shared" si="334"/>
        <v>0</v>
      </c>
      <c r="AC362" s="239">
        <f t="shared" si="334"/>
        <v>0</v>
      </c>
      <c r="AD362" s="239">
        <f t="shared" si="334"/>
        <v>0</v>
      </c>
      <c r="AE362" s="239">
        <f t="shared" si="334"/>
        <v>0</v>
      </c>
      <c r="AF362" s="239">
        <f t="shared" si="334"/>
        <v>0</v>
      </c>
      <c r="AH362" s="236">
        <f t="shared" si="330"/>
        <v>0</v>
      </c>
      <c r="AI362" s="236">
        <f t="shared" si="331"/>
        <v>0</v>
      </c>
    </row>
    <row r="363" spans="2:35" s="222" customFormat="1">
      <c r="B363" s="238"/>
      <c r="C363"/>
      <c r="D363" s="191">
        <v>8360</v>
      </c>
      <c r="E363" s="192"/>
      <c r="F363" s="239">
        <f t="shared" si="332"/>
        <v>0</v>
      </c>
      <c r="G363" s="239">
        <f t="shared" si="332"/>
        <v>0</v>
      </c>
      <c r="H363" s="239">
        <f t="shared" si="332"/>
        <v>0</v>
      </c>
      <c r="I363" s="239">
        <f t="shared" si="332"/>
        <v>0</v>
      </c>
      <c r="J363" s="239">
        <f t="shared" si="332"/>
        <v>0</v>
      </c>
      <c r="K363" s="239">
        <f t="shared" si="332"/>
        <v>0</v>
      </c>
      <c r="L363" s="239">
        <f t="shared" si="332"/>
        <v>0</v>
      </c>
      <c r="M363" s="239">
        <f t="shared" si="332"/>
        <v>0</v>
      </c>
      <c r="N363" s="239">
        <f t="shared" si="332"/>
        <v>0</v>
      </c>
      <c r="O363" s="239">
        <f t="shared" si="332"/>
        <v>0</v>
      </c>
      <c r="P363" s="239">
        <f t="shared" si="333"/>
        <v>0</v>
      </c>
      <c r="Q363" s="239">
        <f t="shared" si="333"/>
        <v>0</v>
      </c>
      <c r="R363" s="239">
        <f t="shared" si="333"/>
        <v>0</v>
      </c>
      <c r="S363" s="239">
        <f t="shared" si="333"/>
        <v>0</v>
      </c>
      <c r="T363" s="239">
        <f t="shared" si="333"/>
        <v>0</v>
      </c>
      <c r="U363" s="239">
        <f t="shared" si="333"/>
        <v>0</v>
      </c>
      <c r="V363" s="239">
        <f t="shared" si="333"/>
        <v>0</v>
      </c>
      <c r="W363" s="239">
        <f t="shared" si="333"/>
        <v>0</v>
      </c>
      <c r="X363" s="239">
        <f t="shared" si="333"/>
        <v>0</v>
      </c>
      <c r="Y363" s="239">
        <f t="shared" si="333"/>
        <v>0</v>
      </c>
      <c r="Z363" s="239">
        <f t="shared" si="334"/>
        <v>0</v>
      </c>
      <c r="AA363" s="239">
        <f t="shared" si="334"/>
        <v>0</v>
      </c>
      <c r="AB363" s="239">
        <f t="shared" si="334"/>
        <v>0</v>
      </c>
      <c r="AC363" s="239">
        <f t="shared" si="334"/>
        <v>0</v>
      </c>
      <c r="AD363" s="239">
        <f t="shared" si="334"/>
        <v>0</v>
      </c>
      <c r="AE363" s="239">
        <f t="shared" si="334"/>
        <v>0</v>
      </c>
      <c r="AF363" s="239">
        <f t="shared" si="334"/>
        <v>0</v>
      </c>
      <c r="AH363" s="236">
        <f t="shared" si="330"/>
        <v>0</v>
      </c>
      <c r="AI363" s="236">
        <f t="shared" si="331"/>
        <v>0</v>
      </c>
    </row>
    <row r="364" spans="2:35" s="222" customFormat="1">
      <c r="B364" s="238"/>
      <c r="C364"/>
      <c r="D364" s="191">
        <v>8400</v>
      </c>
      <c r="E364" s="192"/>
      <c r="F364" s="239">
        <f t="shared" si="332"/>
        <v>0</v>
      </c>
      <c r="G364" s="239">
        <f t="shared" si="332"/>
        <v>0</v>
      </c>
      <c r="H364" s="239">
        <f t="shared" si="332"/>
        <v>0</v>
      </c>
      <c r="I364" s="239">
        <f t="shared" si="332"/>
        <v>0</v>
      </c>
      <c r="J364" s="239">
        <f t="shared" si="332"/>
        <v>0</v>
      </c>
      <c r="K364" s="239">
        <f t="shared" si="332"/>
        <v>0</v>
      </c>
      <c r="L364" s="239">
        <f t="shared" si="332"/>
        <v>0</v>
      </c>
      <c r="M364" s="239">
        <f t="shared" si="332"/>
        <v>0</v>
      </c>
      <c r="N364" s="239">
        <f t="shared" si="332"/>
        <v>0</v>
      </c>
      <c r="O364" s="239">
        <f t="shared" si="332"/>
        <v>0</v>
      </c>
      <c r="P364" s="239">
        <f t="shared" si="333"/>
        <v>0</v>
      </c>
      <c r="Q364" s="239">
        <f t="shared" si="333"/>
        <v>0</v>
      </c>
      <c r="R364" s="239">
        <f t="shared" si="333"/>
        <v>0</v>
      </c>
      <c r="S364" s="239">
        <f t="shared" si="333"/>
        <v>0</v>
      </c>
      <c r="T364" s="239">
        <f t="shared" si="333"/>
        <v>0</v>
      </c>
      <c r="U364" s="239">
        <f t="shared" si="333"/>
        <v>0</v>
      </c>
      <c r="V364" s="239">
        <f t="shared" si="333"/>
        <v>0</v>
      </c>
      <c r="W364" s="239">
        <f t="shared" si="333"/>
        <v>0</v>
      </c>
      <c r="X364" s="239">
        <f t="shared" si="333"/>
        <v>0</v>
      </c>
      <c r="Y364" s="239">
        <f t="shared" si="333"/>
        <v>0</v>
      </c>
      <c r="Z364" s="239">
        <f t="shared" si="334"/>
        <v>0</v>
      </c>
      <c r="AA364" s="239">
        <f t="shared" si="334"/>
        <v>0</v>
      </c>
      <c r="AB364" s="239">
        <f t="shared" si="334"/>
        <v>0</v>
      </c>
      <c r="AC364" s="239">
        <f t="shared" si="334"/>
        <v>0</v>
      </c>
      <c r="AD364" s="239">
        <f t="shared" si="334"/>
        <v>0</v>
      </c>
      <c r="AE364" s="239">
        <f t="shared" si="334"/>
        <v>0</v>
      </c>
      <c r="AF364" s="239">
        <f t="shared" si="334"/>
        <v>0</v>
      </c>
      <c r="AH364" s="236">
        <f t="shared" si="330"/>
        <v>0</v>
      </c>
      <c r="AI364" s="236">
        <f t="shared" si="331"/>
        <v>0</v>
      </c>
    </row>
    <row r="365" spans="2:35" s="222" customFormat="1">
      <c r="B365" s="238"/>
      <c r="C365"/>
      <c r="D365" s="191">
        <v>8410</v>
      </c>
      <c r="E365" s="192"/>
      <c r="F365" s="239">
        <f t="shared" si="332"/>
        <v>0</v>
      </c>
      <c r="G365" s="239">
        <f t="shared" si="332"/>
        <v>0</v>
      </c>
      <c r="H365" s="239">
        <f t="shared" si="332"/>
        <v>0</v>
      </c>
      <c r="I365" s="239">
        <f t="shared" si="332"/>
        <v>0</v>
      </c>
      <c r="J365" s="239">
        <f t="shared" si="332"/>
        <v>0</v>
      </c>
      <c r="K365" s="239">
        <f t="shared" si="332"/>
        <v>0</v>
      </c>
      <c r="L365" s="239">
        <f t="shared" si="332"/>
        <v>0</v>
      </c>
      <c r="M365" s="239">
        <f t="shared" si="332"/>
        <v>0</v>
      </c>
      <c r="N365" s="239">
        <f t="shared" si="332"/>
        <v>0</v>
      </c>
      <c r="O365" s="239">
        <f t="shared" si="332"/>
        <v>0</v>
      </c>
      <c r="P365" s="239">
        <f t="shared" si="333"/>
        <v>0</v>
      </c>
      <c r="Q365" s="239">
        <f t="shared" si="333"/>
        <v>0</v>
      </c>
      <c r="R365" s="239">
        <f t="shared" si="333"/>
        <v>0</v>
      </c>
      <c r="S365" s="239">
        <f t="shared" si="333"/>
        <v>0</v>
      </c>
      <c r="T365" s="239">
        <f t="shared" si="333"/>
        <v>0</v>
      </c>
      <c r="U365" s="239">
        <f t="shared" si="333"/>
        <v>0</v>
      </c>
      <c r="V365" s="239">
        <f t="shared" si="333"/>
        <v>0</v>
      </c>
      <c r="W365" s="239">
        <f t="shared" si="333"/>
        <v>0</v>
      </c>
      <c r="X365" s="239">
        <f t="shared" si="333"/>
        <v>0</v>
      </c>
      <c r="Y365" s="239">
        <f t="shared" si="333"/>
        <v>0</v>
      </c>
      <c r="Z365" s="239">
        <f t="shared" si="334"/>
        <v>0</v>
      </c>
      <c r="AA365" s="239">
        <f t="shared" si="334"/>
        <v>0</v>
      </c>
      <c r="AB365" s="239">
        <f t="shared" si="334"/>
        <v>0</v>
      </c>
      <c r="AC365" s="239">
        <f t="shared" si="334"/>
        <v>0</v>
      </c>
      <c r="AD365" s="239">
        <f t="shared" si="334"/>
        <v>0</v>
      </c>
      <c r="AE365" s="239">
        <f t="shared" si="334"/>
        <v>0</v>
      </c>
      <c r="AF365" s="239">
        <f t="shared" si="334"/>
        <v>0</v>
      </c>
      <c r="AH365" s="236">
        <f t="shared" si="330"/>
        <v>0</v>
      </c>
      <c r="AI365" s="236">
        <f t="shared" si="331"/>
        <v>0</v>
      </c>
    </row>
    <row r="366" spans="2:35" s="222" customFormat="1">
      <c r="B366" s="238"/>
      <c r="C366"/>
      <c r="D366" s="191">
        <v>8470</v>
      </c>
      <c r="E366" s="192"/>
      <c r="F366" s="239">
        <f t="shared" si="332"/>
        <v>0</v>
      </c>
      <c r="G366" s="239">
        <f t="shared" si="332"/>
        <v>0</v>
      </c>
      <c r="H366" s="239">
        <f t="shared" si="332"/>
        <v>0</v>
      </c>
      <c r="I366" s="239">
        <f t="shared" si="332"/>
        <v>0</v>
      </c>
      <c r="J366" s="239">
        <f t="shared" si="332"/>
        <v>0</v>
      </c>
      <c r="K366" s="239">
        <f t="shared" si="332"/>
        <v>0</v>
      </c>
      <c r="L366" s="239">
        <f t="shared" si="332"/>
        <v>0</v>
      </c>
      <c r="M366" s="239">
        <f t="shared" si="332"/>
        <v>0</v>
      </c>
      <c r="N366" s="239">
        <f t="shared" si="332"/>
        <v>0</v>
      </c>
      <c r="O366" s="239">
        <f t="shared" si="332"/>
        <v>0</v>
      </c>
      <c r="P366" s="239">
        <f t="shared" si="333"/>
        <v>0</v>
      </c>
      <c r="Q366" s="239">
        <f t="shared" si="333"/>
        <v>0</v>
      </c>
      <c r="R366" s="239">
        <f t="shared" si="333"/>
        <v>0</v>
      </c>
      <c r="S366" s="239">
        <f t="shared" si="333"/>
        <v>0</v>
      </c>
      <c r="T366" s="239">
        <f t="shared" si="333"/>
        <v>0</v>
      </c>
      <c r="U366" s="239">
        <f t="shared" si="333"/>
        <v>0</v>
      </c>
      <c r="V366" s="239">
        <f t="shared" si="333"/>
        <v>0</v>
      </c>
      <c r="W366" s="239">
        <f t="shared" si="333"/>
        <v>0</v>
      </c>
      <c r="X366" s="239">
        <f t="shared" si="333"/>
        <v>0</v>
      </c>
      <c r="Y366" s="239">
        <f t="shared" si="333"/>
        <v>0</v>
      </c>
      <c r="Z366" s="239">
        <f t="shared" si="334"/>
        <v>0</v>
      </c>
      <c r="AA366" s="239">
        <f t="shared" si="334"/>
        <v>0</v>
      </c>
      <c r="AB366" s="239">
        <f t="shared" si="334"/>
        <v>0</v>
      </c>
      <c r="AC366" s="239">
        <f t="shared" si="334"/>
        <v>0</v>
      </c>
      <c r="AD366" s="239">
        <f t="shared" si="334"/>
        <v>0</v>
      </c>
      <c r="AE366" s="239">
        <f t="shared" si="334"/>
        <v>0</v>
      </c>
      <c r="AF366" s="239">
        <f t="shared" si="334"/>
        <v>0</v>
      </c>
      <c r="AH366" s="236">
        <f t="shared" si="330"/>
        <v>0</v>
      </c>
      <c r="AI366" s="236">
        <f t="shared" si="331"/>
        <v>0</v>
      </c>
    </row>
    <row r="367" spans="2:35" s="222" customFormat="1">
      <c r="B367" s="238"/>
      <c r="C367"/>
      <c r="D367" s="191">
        <v>8500</v>
      </c>
      <c r="E367" s="192"/>
      <c r="F367" s="239">
        <f t="shared" si="332"/>
        <v>0</v>
      </c>
      <c r="G367" s="239">
        <f t="shared" si="332"/>
        <v>0</v>
      </c>
      <c r="H367" s="239">
        <f t="shared" si="332"/>
        <v>0</v>
      </c>
      <c r="I367" s="239">
        <f t="shared" si="332"/>
        <v>0</v>
      </c>
      <c r="J367" s="239">
        <f t="shared" si="332"/>
        <v>0</v>
      </c>
      <c r="K367" s="239">
        <f t="shared" si="332"/>
        <v>0</v>
      </c>
      <c r="L367" s="239">
        <f t="shared" si="332"/>
        <v>0</v>
      </c>
      <c r="M367" s="239">
        <f t="shared" si="332"/>
        <v>0</v>
      </c>
      <c r="N367" s="239">
        <f t="shared" si="332"/>
        <v>0</v>
      </c>
      <c r="O367" s="239">
        <f t="shared" si="332"/>
        <v>0</v>
      </c>
      <c r="P367" s="239">
        <f t="shared" si="333"/>
        <v>0</v>
      </c>
      <c r="Q367" s="239">
        <f t="shared" si="333"/>
        <v>0</v>
      </c>
      <c r="R367" s="239">
        <f t="shared" si="333"/>
        <v>0</v>
      </c>
      <c r="S367" s="239">
        <f t="shared" si="333"/>
        <v>0</v>
      </c>
      <c r="T367" s="239">
        <f t="shared" si="333"/>
        <v>0</v>
      </c>
      <c r="U367" s="239">
        <f t="shared" si="333"/>
        <v>0</v>
      </c>
      <c r="V367" s="239">
        <f t="shared" si="333"/>
        <v>0</v>
      </c>
      <c r="W367" s="239">
        <f t="shared" si="333"/>
        <v>0</v>
      </c>
      <c r="X367" s="239">
        <f t="shared" si="333"/>
        <v>0</v>
      </c>
      <c r="Y367" s="239">
        <f t="shared" si="333"/>
        <v>0</v>
      </c>
      <c r="Z367" s="239">
        <f t="shared" si="334"/>
        <v>0</v>
      </c>
      <c r="AA367" s="239">
        <f t="shared" si="334"/>
        <v>0</v>
      </c>
      <c r="AB367" s="239">
        <f t="shared" si="334"/>
        <v>0</v>
      </c>
      <c r="AC367" s="239">
        <f t="shared" si="334"/>
        <v>0</v>
      </c>
      <c r="AD367" s="239">
        <f t="shared" si="334"/>
        <v>0</v>
      </c>
      <c r="AE367" s="239">
        <f t="shared" si="334"/>
        <v>0</v>
      </c>
      <c r="AF367" s="239">
        <f t="shared" si="334"/>
        <v>0</v>
      </c>
      <c r="AH367" s="236">
        <f t="shared" si="330"/>
        <v>0</v>
      </c>
      <c r="AI367" s="236">
        <f t="shared" si="331"/>
        <v>0</v>
      </c>
    </row>
    <row r="368" spans="2:35" s="222" customFormat="1">
      <c r="B368" s="238"/>
      <c r="C368"/>
      <c r="D368" s="191">
        <v>8520</v>
      </c>
      <c r="E368" s="192"/>
      <c r="F368" s="239">
        <f t="shared" si="332"/>
        <v>3864.17</v>
      </c>
      <c r="G368" s="239">
        <f t="shared" si="332"/>
        <v>14233.84</v>
      </c>
      <c r="H368" s="239">
        <f t="shared" si="332"/>
        <v>3112.23</v>
      </c>
      <c r="I368" s="239">
        <f t="shared" si="332"/>
        <v>1040.32</v>
      </c>
      <c r="J368" s="239">
        <f t="shared" si="332"/>
        <v>16645.3</v>
      </c>
      <c r="K368" s="239">
        <f t="shared" si="332"/>
        <v>11489.47</v>
      </c>
      <c r="L368" s="239">
        <f t="shared" si="332"/>
        <v>10743.032307657018</v>
      </c>
      <c r="M368" s="239">
        <f t="shared" si="332"/>
        <v>10746.124515872205</v>
      </c>
      <c r="N368" s="239">
        <f t="shared" si="332"/>
        <v>11486.067082850348</v>
      </c>
      <c r="O368" s="239">
        <f t="shared" si="332"/>
        <v>8234.3843068440947</v>
      </c>
      <c r="P368" s="239">
        <f t="shared" si="333"/>
        <v>7997.7364879978277</v>
      </c>
      <c r="Q368" s="239">
        <f t="shared" si="333"/>
        <v>8033.6926245965196</v>
      </c>
      <c r="R368" s="239">
        <f t="shared" si="333"/>
        <v>7966.7039200480176</v>
      </c>
      <c r="S368" s="239">
        <f t="shared" si="333"/>
        <v>7901.6483981395386</v>
      </c>
      <c r="T368" s="239">
        <f t="shared" si="333"/>
        <v>8278.0983079529578</v>
      </c>
      <c r="U368" s="239">
        <f t="shared" si="333"/>
        <v>7996.507178896506</v>
      </c>
      <c r="V368" s="239">
        <f t="shared" si="333"/>
        <v>7856.4369571972738</v>
      </c>
      <c r="W368" s="239">
        <f t="shared" si="333"/>
        <v>8027.3826510301096</v>
      </c>
      <c r="X368" s="239">
        <f t="shared" si="333"/>
        <v>7838.2002457456683</v>
      </c>
      <c r="Y368" s="239">
        <f t="shared" si="333"/>
        <v>7871.0879936585789</v>
      </c>
      <c r="Z368" s="239">
        <f t="shared" si="334"/>
        <v>8267.7379178443553</v>
      </c>
      <c r="AA368" s="239">
        <f t="shared" si="334"/>
        <v>8234.3843068440947</v>
      </c>
      <c r="AB368" s="239">
        <f t="shared" si="334"/>
        <v>7997.7364879978277</v>
      </c>
      <c r="AC368" s="239">
        <f t="shared" si="334"/>
        <v>8033.6926245965196</v>
      </c>
      <c r="AD368" s="239">
        <f t="shared" si="334"/>
        <v>7966.7039200480176</v>
      </c>
      <c r="AE368" s="239">
        <f t="shared" si="334"/>
        <v>7901.6483981395386</v>
      </c>
      <c r="AF368" s="239">
        <f t="shared" si="334"/>
        <v>8278.0983079529578</v>
      </c>
      <c r="AH368" s="236">
        <f t="shared" si="330"/>
        <v>107626.36732581801</v>
      </c>
      <c r="AI368" s="236">
        <f t="shared" si="331"/>
        <v>96269.61698995145</v>
      </c>
    </row>
    <row r="369" spans="2:35" s="222" customFormat="1">
      <c r="B369" s="238"/>
      <c r="C369"/>
      <c r="D369" s="191">
        <v>8560</v>
      </c>
      <c r="E369" s="192"/>
      <c r="F369" s="239">
        <f t="shared" ref="F369:O378" si="335">SUMIF($C$10:$C$333,$D369,F$10:F$333)</f>
        <v>3779.4</v>
      </c>
      <c r="G369" s="239">
        <f t="shared" si="335"/>
        <v>127.97</v>
      </c>
      <c r="H369" s="239">
        <f t="shared" si="335"/>
        <v>25843.29</v>
      </c>
      <c r="I369" s="239">
        <f t="shared" si="335"/>
        <v>283.86</v>
      </c>
      <c r="J369" s="239">
        <f t="shared" si="335"/>
        <v>21427.119999999999</v>
      </c>
      <c r="K369" s="239">
        <f t="shared" si="335"/>
        <v>-21427.119999999999</v>
      </c>
      <c r="L369" s="239">
        <f t="shared" si="335"/>
        <v>6668.0176361357144</v>
      </c>
      <c r="M369" s="239">
        <f t="shared" si="335"/>
        <v>6652.3880711180418</v>
      </c>
      <c r="N369" s="239">
        <f t="shared" si="335"/>
        <v>6618.8196159278514</v>
      </c>
      <c r="O369" s="239">
        <f t="shared" si="335"/>
        <v>5475.3341146558632</v>
      </c>
      <c r="P369" s="239">
        <f t="shared" ref="P369:Y378" si="336">SUMIF($C$10:$C$333,$D369,P$10:P$333)</f>
        <v>5388.916279324133</v>
      </c>
      <c r="Q369" s="239">
        <f t="shared" si="336"/>
        <v>6028.5552307142561</v>
      </c>
      <c r="R369" s="239">
        <f t="shared" si="336"/>
        <v>5865.764556905895</v>
      </c>
      <c r="S369" s="239">
        <f t="shared" si="336"/>
        <v>5653.5149228392047</v>
      </c>
      <c r="T369" s="239">
        <f t="shared" si="336"/>
        <v>5683.3919231364143</v>
      </c>
      <c r="U369" s="239">
        <f t="shared" si="336"/>
        <v>6294.1725005945373</v>
      </c>
      <c r="V369" s="239">
        <f t="shared" si="336"/>
        <v>5981.9392901994761</v>
      </c>
      <c r="W369" s="239">
        <f t="shared" si="336"/>
        <v>6148.122405096261</v>
      </c>
      <c r="X369" s="239">
        <f t="shared" si="336"/>
        <v>6428.3455254448754</v>
      </c>
      <c r="Y369" s="239">
        <f t="shared" si="336"/>
        <v>6284.0422697729309</v>
      </c>
      <c r="Z369" s="239">
        <f t="shared" ref="Z369:AF378" si="337">SUMIF($C$10:$C$333,$D369,Z$10:Z$333)</f>
        <v>6426.376087855575</v>
      </c>
      <c r="AA369" s="239">
        <f t="shared" si="337"/>
        <v>5475.3341146558632</v>
      </c>
      <c r="AB369" s="239">
        <f t="shared" si="337"/>
        <v>5388.916279324133</v>
      </c>
      <c r="AC369" s="239">
        <f t="shared" si="337"/>
        <v>6028.5552307142561</v>
      </c>
      <c r="AD369" s="239">
        <f t="shared" si="337"/>
        <v>5865.764556905895</v>
      </c>
      <c r="AE369" s="239">
        <f t="shared" si="337"/>
        <v>5653.5149228392047</v>
      </c>
      <c r="AF369" s="239">
        <f t="shared" si="337"/>
        <v>5683.3919231364143</v>
      </c>
      <c r="AH369" s="236">
        <f t="shared" si="330"/>
        <v>66866.550947875861</v>
      </c>
      <c r="AI369" s="236">
        <f t="shared" si="331"/>
        <v>71658.475106539423</v>
      </c>
    </row>
    <row r="370" spans="2:35" s="222" customFormat="1">
      <c r="B370" s="238"/>
      <c r="C370"/>
      <c r="D370" s="191">
        <v>8570</v>
      </c>
      <c r="E370" s="192"/>
      <c r="F370" s="239">
        <f t="shared" si="335"/>
        <v>0</v>
      </c>
      <c r="G370" s="239">
        <f t="shared" si="335"/>
        <v>0</v>
      </c>
      <c r="H370" s="239">
        <f t="shared" si="335"/>
        <v>0</v>
      </c>
      <c r="I370" s="239">
        <f t="shared" si="335"/>
        <v>0</v>
      </c>
      <c r="J370" s="239">
        <f t="shared" si="335"/>
        <v>0</v>
      </c>
      <c r="K370" s="239">
        <f t="shared" si="335"/>
        <v>0</v>
      </c>
      <c r="L370" s="239">
        <f t="shared" si="335"/>
        <v>0</v>
      </c>
      <c r="M370" s="239">
        <f t="shared" si="335"/>
        <v>0</v>
      </c>
      <c r="N370" s="239">
        <f t="shared" si="335"/>
        <v>0</v>
      </c>
      <c r="O370" s="239">
        <f t="shared" si="335"/>
        <v>0</v>
      </c>
      <c r="P370" s="239">
        <f t="shared" si="336"/>
        <v>0</v>
      </c>
      <c r="Q370" s="239">
        <f t="shared" si="336"/>
        <v>0</v>
      </c>
      <c r="R370" s="239">
        <f t="shared" si="336"/>
        <v>0</v>
      </c>
      <c r="S370" s="239">
        <f t="shared" si="336"/>
        <v>0</v>
      </c>
      <c r="T370" s="239">
        <f t="shared" si="336"/>
        <v>0</v>
      </c>
      <c r="U370" s="239">
        <f t="shared" si="336"/>
        <v>0</v>
      </c>
      <c r="V370" s="239">
        <f t="shared" si="336"/>
        <v>0</v>
      </c>
      <c r="W370" s="239">
        <f t="shared" si="336"/>
        <v>0</v>
      </c>
      <c r="X370" s="239">
        <f t="shared" si="336"/>
        <v>0</v>
      </c>
      <c r="Y370" s="239">
        <f t="shared" si="336"/>
        <v>0</v>
      </c>
      <c r="Z370" s="239">
        <f t="shared" si="337"/>
        <v>0</v>
      </c>
      <c r="AA370" s="239">
        <f t="shared" si="337"/>
        <v>0</v>
      </c>
      <c r="AB370" s="239">
        <f t="shared" si="337"/>
        <v>0</v>
      </c>
      <c r="AC370" s="239">
        <f t="shared" si="337"/>
        <v>0</v>
      </c>
      <c r="AD370" s="239">
        <f t="shared" si="337"/>
        <v>0</v>
      </c>
      <c r="AE370" s="239">
        <f t="shared" si="337"/>
        <v>0</v>
      </c>
      <c r="AF370" s="239">
        <f t="shared" si="337"/>
        <v>0</v>
      </c>
      <c r="AH370" s="236">
        <f t="shared" si="330"/>
        <v>0</v>
      </c>
      <c r="AI370" s="236">
        <f t="shared" si="331"/>
        <v>0</v>
      </c>
    </row>
    <row r="371" spans="2:35" s="222" customFormat="1">
      <c r="B371" s="238"/>
      <c r="C371"/>
      <c r="D371" s="191">
        <v>8580</v>
      </c>
      <c r="E371" s="192"/>
      <c r="F371" s="239">
        <f t="shared" si="335"/>
        <v>0</v>
      </c>
      <c r="G371" s="239">
        <f t="shared" si="335"/>
        <v>0</v>
      </c>
      <c r="H371" s="239">
        <f t="shared" si="335"/>
        <v>0</v>
      </c>
      <c r="I371" s="239">
        <f t="shared" si="335"/>
        <v>0</v>
      </c>
      <c r="J371" s="239">
        <f t="shared" si="335"/>
        <v>0</v>
      </c>
      <c r="K371" s="239">
        <f t="shared" si="335"/>
        <v>0</v>
      </c>
      <c r="L371" s="239">
        <f t="shared" si="335"/>
        <v>0</v>
      </c>
      <c r="M371" s="239">
        <f t="shared" si="335"/>
        <v>0</v>
      </c>
      <c r="N371" s="239">
        <f t="shared" si="335"/>
        <v>0</v>
      </c>
      <c r="O371" s="239">
        <f t="shared" si="335"/>
        <v>0</v>
      </c>
      <c r="P371" s="239">
        <f t="shared" si="336"/>
        <v>0</v>
      </c>
      <c r="Q371" s="239">
        <f t="shared" si="336"/>
        <v>0</v>
      </c>
      <c r="R371" s="239">
        <f t="shared" si="336"/>
        <v>0</v>
      </c>
      <c r="S371" s="239">
        <f t="shared" si="336"/>
        <v>0</v>
      </c>
      <c r="T371" s="239">
        <f t="shared" si="336"/>
        <v>0</v>
      </c>
      <c r="U371" s="239">
        <f t="shared" si="336"/>
        <v>0</v>
      </c>
      <c r="V371" s="239">
        <f t="shared" si="336"/>
        <v>0</v>
      </c>
      <c r="W371" s="239">
        <f t="shared" si="336"/>
        <v>0</v>
      </c>
      <c r="X371" s="239">
        <f t="shared" si="336"/>
        <v>0</v>
      </c>
      <c r="Y371" s="239">
        <f t="shared" si="336"/>
        <v>0</v>
      </c>
      <c r="Z371" s="239">
        <f t="shared" si="337"/>
        <v>0</v>
      </c>
      <c r="AA371" s="239">
        <f t="shared" si="337"/>
        <v>0</v>
      </c>
      <c r="AB371" s="239">
        <f t="shared" si="337"/>
        <v>0</v>
      </c>
      <c r="AC371" s="239">
        <f t="shared" si="337"/>
        <v>0</v>
      </c>
      <c r="AD371" s="239">
        <f t="shared" si="337"/>
        <v>0</v>
      </c>
      <c r="AE371" s="239">
        <f t="shared" si="337"/>
        <v>0</v>
      </c>
      <c r="AF371" s="239">
        <f t="shared" si="337"/>
        <v>0</v>
      </c>
      <c r="AH371" s="236">
        <f t="shared" si="330"/>
        <v>0</v>
      </c>
      <c r="AI371" s="236">
        <f t="shared" si="331"/>
        <v>0</v>
      </c>
    </row>
    <row r="372" spans="2:35" s="222" customFormat="1">
      <c r="B372" s="238"/>
      <c r="C372"/>
      <c r="D372" s="191">
        <v>8590</v>
      </c>
      <c r="E372" s="192"/>
      <c r="F372" s="239">
        <f t="shared" si="335"/>
        <v>0</v>
      </c>
      <c r="G372" s="239">
        <f t="shared" si="335"/>
        <v>0</v>
      </c>
      <c r="H372" s="239">
        <f t="shared" si="335"/>
        <v>0</v>
      </c>
      <c r="I372" s="239">
        <f t="shared" si="335"/>
        <v>0</v>
      </c>
      <c r="J372" s="239">
        <f t="shared" si="335"/>
        <v>0</v>
      </c>
      <c r="K372" s="239">
        <f t="shared" si="335"/>
        <v>0</v>
      </c>
      <c r="L372" s="239">
        <f t="shared" si="335"/>
        <v>0</v>
      </c>
      <c r="M372" s="239">
        <f t="shared" si="335"/>
        <v>0</v>
      </c>
      <c r="N372" s="239">
        <f t="shared" si="335"/>
        <v>0</v>
      </c>
      <c r="O372" s="239">
        <f t="shared" si="335"/>
        <v>0</v>
      </c>
      <c r="P372" s="239">
        <f t="shared" si="336"/>
        <v>0</v>
      </c>
      <c r="Q372" s="239">
        <f t="shared" si="336"/>
        <v>0</v>
      </c>
      <c r="R372" s="239">
        <f t="shared" si="336"/>
        <v>0</v>
      </c>
      <c r="S372" s="239">
        <f t="shared" si="336"/>
        <v>0</v>
      </c>
      <c r="T372" s="239">
        <f t="shared" si="336"/>
        <v>0</v>
      </c>
      <c r="U372" s="239">
        <f t="shared" si="336"/>
        <v>0</v>
      </c>
      <c r="V372" s="239">
        <f t="shared" si="336"/>
        <v>0</v>
      </c>
      <c r="W372" s="239">
        <f t="shared" si="336"/>
        <v>0</v>
      </c>
      <c r="X372" s="239">
        <f t="shared" si="336"/>
        <v>0</v>
      </c>
      <c r="Y372" s="239">
        <f t="shared" si="336"/>
        <v>0</v>
      </c>
      <c r="Z372" s="239">
        <f t="shared" si="337"/>
        <v>0</v>
      </c>
      <c r="AA372" s="239">
        <f t="shared" si="337"/>
        <v>0</v>
      </c>
      <c r="AB372" s="239">
        <f t="shared" si="337"/>
        <v>0</v>
      </c>
      <c r="AC372" s="239">
        <f t="shared" si="337"/>
        <v>0</v>
      </c>
      <c r="AD372" s="239">
        <f t="shared" si="337"/>
        <v>0</v>
      </c>
      <c r="AE372" s="239">
        <f t="shared" si="337"/>
        <v>0</v>
      </c>
      <c r="AF372" s="239">
        <f t="shared" si="337"/>
        <v>0</v>
      </c>
      <c r="AH372" s="236">
        <f t="shared" si="330"/>
        <v>0</v>
      </c>
      <c r="AI372" s="236">
        <f t="shared" si="331"/>
        <v>0</v>
      </c>
    </row>
    <row r="373" spans="2:35" s="222" customFormat="1">
      <c r="B373" s="238"/>
      <c r="C373"/>
      <c r="D373" s="191">
        <v>8600</v>
      </c>
      <c r="E373" s="192"/>
      <c r="F373" s="239">
        <f t="shared" si="335"/>
        <v>0</v>
      </c>
      <c r="G373" s="239">
        <f t="shared" si="335"/>
        <v>0</v>
      </c>
      <c r="H373" s="239">
        <f t="shared" si="335"/>
        <v>0</v>
      </c>
      <c r="I373" s="239">
        <f t="shared" si="335"/>
        <v>0</v>
      </c>
      <c r="J373" s="239">
        <f t="shared" si="335"/>
        <v>0</v>
      </c>
      <c r="K373" s="239">
        <f t="shared" si="335"/>
        <v>0</v>
      </c>
      <c r="L373" s="239">
        <f t="shared" si="335"/>
        <v>0</v>
      </c>
      <c r="M373" s="239">
        <f t="shared" si="335"/>
        <v>0</v>
      </c>
      <c r="N373" s="239">
        <f t="shared" si="335"/>
        <v>0</v>
      </c>
      <c r="O373" s="239">
        <f t="shared" si="335"/>
        <v>0</v>
      </c>
      <c r="P373" s="239">
        <f t="shared" si="336"/>
        <v>0</v>
      </c>
      <c r="Q373" s="239">
        <f t="shared" si="336"/>
        <v>0</v>
      </c>
      <c r="R373" s="239">
        <f t="shared" si="336"/>
        <v>0</v>
      </c>
      <c r="S373" s="239">
        <f t="shared" si="336"/>
        <v>0</v>
      </c>
      <c r="T373" s="239">
        <f t="shared" si="336"/>
        <v>0</v>
      </c>
      <c r="U373" s="239">
        <f t="shared" si="336"/>
        <v>0</v>
      </c>
      <c r="V373" s="239">
        <f t="shared" si="336"/>
        <v>0</v>
      </c>
      <c r="W373" s="239">
        <f t="shared" si="336"/>
        <v>0</v>
      </c>
      <c r="X373" s="239">
        <f t="shared" si="336"/>
        <v>0</v>
      </c>
      <c r="Y373" s="239">
        <f t="shared" si="336"/>
        <v>0</v>
      </c>
      <c r="Z373" s="239">
        <f t="shared" si="337"/>
        <v>0</v>
      </c>
      <c r="AA373" s="239">
        <f t="shared" si="337"/>
        <v>0</v>
      </c>
      <c r="AB373" s="239">
        <f t="shared" si="337"/>
        <v>0</v>
      </c>
      <c r="AC373" s="239">
        <f t="shared" si="337"/>
        <v>0</v>
      </c>
      <c r="AD373" s="239">
        <f t="shared" si="337"/>
        <v>0</v>
      </c>
      <c r="AE373" s="239">
        <f t="shared" si="337"/>
        <v>0</v>
      </c>
      <c r="AF373" s="239">
        <f t="shared" si="337"/>
        <v>0</v>
      </c>
      <c r="AH373" s="236">
        <f t="shared" si="330"/>
        <v>0</v>
      </c>
      <c r="AI373" s="236">
        <f t="shared" si="331"/>
        <v>0</v>
      </c>
    </row>
    <row r="374" spans="2:35" s="222" customFormat="1">
      <c r="B374" s="240" t="s">
        <v>1599</v>
      </c>
      <c r="C374"/>
      <c r="D374" s="191">
        <v>8620</v>
      </c>
      <c r="E374" s="192"/>
      <c r="F374" s="239">
        <f t="shared" si="335"/>
        <v>0</v>
      </c>
      <c r="G374" s="239">
        <f t="shared" si="335"/>
        <v>0</v>
      </c>
      <c r="H374" s="239">
        <f t="shared" si="335"/>
        <v>0</v>
      </c>
      <c r="I374" s="239">
        <f t="shared" si="335"/>
        <v>0</v>
      </c>
      <c r="J374" s="239">
        <f t="shared" si="335"/>
        <v>0</v>
      </c>
      <c r="K374" s="239">
        <f t="shared" si="335"/>
        <v>0</v>
      </c>
      <c r="L374" s="239">
        <f t="shared" si="335"/>
        <v>0</v>
      </c>
      <c r="M374" s="239">
        <f t="shared" si="335"/>
        <v>0</v>
      </c>
      <c r="N374" s="239">
        <f t="shared" si="335"/>
        <v>0</v>
      </c>
      <c r="O374" s="239">
        <f t="shared" si="335"/>
        <v>0</v>
      </c>
      <c r="P374" s="239">
        <f t="shared" si="336"/>
        <v>0</v>
      </c>
      <c r="Q374" s="239">
        <f t="shared" si="336"/>
        <v>0</v>
      </c>
      <c r="R374" s="239">
        <f t="shared" si="336"/>
        <v>0</v>
      </c>
      <c r="S374" s="239">
        <f t="shared" si="336"/>
        <v>0</v>
      </c>
      <c r="T374" s="239">
        <f t="shared" si="336"/>
        <v>0</v>
      </c>
      <c r="U374" s="239">
        <f t="shared" si="336"/>
        <v>0</v>
      </c>
      <c r="V374" s="239">
        <f t="shared" si="336"/>
        <v>0</v>
      </c>
      <c r="W374" s="239">
        <f t="shared" si="336"/>
        <v>0</v>
      </c>
      <c r="X374" s="239">
        <f t="shared" si="336"/>
        <v>0</v>
      </c>
      <c r="Y374" s="239">
        <f t="shared" si="336"/>
        <v>0</v>
      </c>
      <c r="Z374" s="239">
        <f t="shared" si="337"/>
        <v>0</v>
      </c>
      <c r="AA374" s="239">
        <f t="shared" si="337"/>
        <v>0</v>
      </c>
      <c r="AB374" s="239">
        <f t="shared" si="337"/>
        <v>0</v>
      </c>
      <c r="AC374" s="239">
        <f t="shared" si="337"/>
        <v>0</v>
      </c>
      <c r="AD374" s="239">
        <f t="shared" si="337"/>
        <v>0</v>
      </c>
      <c r="AE374" s="239">
        <f t="shared" si="337"/>
        <v>0</v>
      </c>
      <c r="AF374" s="239">
        <f t="shared" si="337"/>
        <v>0</v>
      </c>
      <c r="AH374" s="236">
        <f t="shared" si="330"/>
        <v>0</v>
      </c>
      <c r="AI374" s="236">
        <f t="shared" si="331"/>
        <v>0</v>
      </c>
    </row>
    <row r="375" spans="2:35" s="222" customFormat="1">
      <c r="B375" s="240"/>
      <c r="C375"/>
      <c r="D375" s="191">
        <v>8630</v>
      </c>
      <c r="E375" s="192"/>
      <c r="F375" s="239">
        <f t="shared" si="335"/>
        <v>0</v>
      </c>
      <c r="G375" s="239">
        <f t="shared" si="335"/>
        <v>0</v>
      </c>
      <c r="H375" s="239">
        <f t="shared" si="335"/>
        <v>0</v>
      </c>
      <c r="I375" s="239">
        <f t="shared" si="335"/>
        <v>0</v>
      </c>
      <c r="J375" s="239">
        <f t="shared" si="335"/>
        <v>0</v>
      </c>
      <c r="K375" s="239">
        <f t="shared" si="335"/>
        <v>0</v>
      </c>
      <c r="L375" s="239">
        <f t="shared" si="335"/>
        <v>0</v>
      </c>
      <c r="M375" s="239">
        <f t="shared" si="335"/>
        <v>0</v>
      </c>
      <c r="N375" s="239">
        <f t="shared" si="335"/>
        <v>0</v>
      </c>
      <c r="O375" s="239">
        <f t="shared" si="335"/>
        <v>0</v>
      </c>
      <c r="P375" s="239">
        <f t="shared" si="336"/>
        <v>0</v>
      </c>
      <c r="Q375" s="239">
        <f t="shared" si="336"/>
        <v>0</v>
      </c>
      <c r="R375" s="239">
        <f t="shared" si="336"/>
        <v>0</v>
      </c>
      <c r="S375" s="239">
        <f t="shared" si="336"/>
        <v>0</v>
      </c>
      <c r="T375" s="239">
        <f t="shared" si="336"/>
        <v>0</v>
      </c>
      <c r="U375" s="239">
        <f t="shared" si="336"/>
        <v>0</v>
      </c>
      <c r="V375" s="239">
        <f t="shared" si="336"/>
        <v>0</v>
      </c>
      <c r="W375" s="239">
        <f t="shared" si="336"/>
        <v>0</v>
      </c>
      <c r="X375" s="239">
        <f t="shared" si="336"/>
        <v>0</v>
      </c>
      <c r="Y375" s="239">
        <f t="shared" si="336"/>
        <v>0</v>
      </c>
      <c r="Z375" s="239">
        <f t="shared" si="337"/>
        <v>0</v>
      </c>
      <c r="AA375" s="239">
        <f t="shared" si="337"/>
        <v>0</v>
      </c>
      <c r="AB375" s="239">
        <f t="shared" si="337"/>
        <v>0</v>
      </c>
      <c r="AC375" s="239">
        <f t="shared" si="337"/>
        <v>0</v>
      </c>
      <c r="AD375" s="239">
        <f t="shared" si="337"/>
        <v>0</v>
      </c>
      <c r="AE375" s="239">
        <f t="shared" si="337"/>
        <v>0</v>
      </c>
      <c r="AF375" s="239">
        <f t="shared" si="337"/>
        <v>0</v>
      </c>
      <c r="AH375" s="236">
        <f t="shared" si="330"/>
        <v>0</v>
      </c>
      <c r="AI375" s="236">
        <f t="shared" si="331"/>
        <v>0</v>
      </c>
    </row>
    <row r="376" spans="2:35" s="222" customFormat="1">
      <c r="C376"/>
      <c r="D376" s="191">
        <v>8640</v>
      </c>
      <c r="E376" s="192"/>
      <c r="F376" s="239">
        <f t="shared" si="335"/>
        <v>0</v>
      </c>
      <c r="G376" s="239">
        <f t="shared" si="335"/>
        <v>0</v>
      </c>
      <c r="H376" s="239">
        <f t="shared" si="335"/>
        <v>0</v>
      </c>
      <c r="I376" s="239">
        <f t="shared" si="335"/>
        <v>0</v>
      </c>
      <c r="J376" s="239">
        <f t="shared" si="335"/>
        <v>0</v>
      </c>
      <c r="K376" s="239">
        <f t="shared" si="335"/>
        <v>0</v>
      </c>
      <c r="L376" s="239">
        <f t="shared" si="335"/>
        <v>0</v>
      </c>
      <c r="M376" s="239">
        <f t="shared" si="335"/>
        <v>0</v>
      </c>
      <c r="N376" s="239">
        <f t="shared" si="335"/>
        <v>0</v>
      </c>
      <c r="O376" s="239">
        <f t="shared" si="335"/>
        <v>0</v>
      </c>
      <c r="P376" s="239">
        <f t="shared" si="336"/>
        <v>0</v>
      </c>
      <c r="Q376" s="239">
        <f t="shared" si="336"/>
        <v>0</v>
      </c>
      <c r="R376" s="239">
        <f t="shared" si="336"/>
        <v>0</v>
      </c>
      <c r="S376" s="239">
        <f t="shared" si="336"/>
        <v>0</v>
      </c>
      <c r="T376" s="239">
        <f t="shared" si="336"/>
        <v>0</v>
      </c>
      <c r="U376" s="239">
        <f t="shared" si="336"/>
        <v>0</v>
      </c>
      <c r="V376" s="239">
        <f t="shared" si="336"/>
        <v>0</v>
      </c>
      <c r="W376" s="239">
        <f t="shared" si="336"/>
        <v>0</v>
      </c>
      <c r="X376" s="239">
        <f t="shared" si="336"/>
        <v>0</v>
      </c>
      <c r="Y376" s="239">
        <f t="shared" si="336"/>
        <v>0</v>
      </c>
      <c r="Z376" s="239">
        <f t="shared" si="337"/>
        <v>0</v>
      </c>
      <c r="AA376" s="239">
        <f t="shared" si="337"/>
        <v>0</v>
      </c>
      <c r="AB376" s="239">
        <f t="shared" si="337"/>
        <v>0</v>
      </c>
      <c r="AC376" s="239">
        <f t="shared" si="337"/>
        <v>0</v>
      </c>
      <c r="AD376" s="239">
        <f t="shared" si="337"/>
        <v>0</v>
      </c>
      <c r="AE376" s="239">
        <f t="shared" si="337"/>
        <v>0</v>
      </c>
      <c r="AF376" s="239">
        <f t="shared" si="337"/>
        <v>0</v>
      </c>
      <c r="AH376" s="236">
        <f t="shared" si="330"/>
        <v>0</v>
      </c>
      <c r="AI376" s="236">
        <f t="shared" si="331"/>
        <v>0</v>
      </c>
    </row>
    <row r="377" spans="2:35" s="222" customFormat="1">
      <c r="C377"/>
      <c r="D377" s="191">
        <v>8650</v>
      </c>
      <c r="E377" s="192"/>
      <c r="F377" s="239">
        <f t="shared" si="335"/>
        <v>0</v>
      </c>
      <c r="G377" s="239">
        <f t="shared" si="335"/>
        <v>0</v>
      </c>
      <c r="H377" s="239">
        <f t="shared" si="335"/>
        <v>0</v>
      </c>
      <c r="I377" s="239">
        <f t="shared" si="335"/>
        <v>0</v>
      </c>
      <c r="J377" s="239">
        <f t="shared" si="335"/>
        <v>0</v>
      </c>
      <c r="K377" s="239">
        <f t="shared" si="335"/>
        <v>0</v>
      </c>
      <c r="L377" s="239">
        <f t="shared" si="335"/>
        <v>0</v>
      </c>
      <c r="M377" s="239">
        <f t="shared" si="335"/>
        <v>0</v>
      </c>
      <c r="N377" s="239">
        <f t="shared" si="335"/>
        <v>0</v>
      </c>
      <c r="O377" s="239">
        <f t="shared" si="335"/>
        <v>0</v>
      </c>
      <c r="P377" s="239">
        <f t="shared" si="336"/>
        <v>0</v>
      </c>
      <c r="Q377" s="239">
        <f t="shared" si="336"/>
        <v>0</v>
      </c>
      <c r="R377" s="239">
        <f t="shared" si="336"/>
        <v>0</v>
      </c>
      <c r="S377" s="239">
        <f t="shared" si="336"/>
        <v>0</v>
      </c>
      <c r="T377" s="239">
        <f t="shared" si="336"/>
        <v>0</v>
      </c>
      <c r="U377" s="239">
        <f t="shared" si="336"/>
        <v>0</v>
      </c>
      <c r="V377" s="239">
        <f t="shared" si="336"/>
        <v>0</v>
      </c>
      <c r="W377" s="239">
        <f t="shared" si="336"/>
        <v>0</v>
      </c>
      <c r="X377" s="239">
        <f t="shared" si="336"/>
        <v>0</v>
      </c>
      <c r="Y377" s="239">
        <f t="shared" si="336"/>
        <v>0</v>
      </c>
      <c r="Z377" s="239">
        <f t="shared" si="337"/>
        <v>0</v>
      </c>
      <c r="AA377" s="239">
        <f t="shared" si="337"/>
        <v>0</v>
      </c>
      <c r="AB377" s="239">
        <f t="shared" si="337"/>
        <v>0</v>
      </c>
      <c r="AC377" s="239">
        <f t="shared" si="337"/>
        <v>0</v>
      </c>
      <c r="AD377" s="239">
        <f t="shared" si="337"/>
        <v>0</v>
      </c>
      <c r="AE377" s="239">
        <f t="shared" si="337"/>
        <v>0</v>
      </c>
      <c r="AF377" s="239">
        <f t="shared" si="337"/>
        <v>0</v>
      </c>
      <c r="AH377" s="236">
        <f t="shared" si="330"/>
        <v>0</v>
      </c>
      <c r="AI377" s="236">
        <f t="shared" si="331"/>
        <v>0</v>
      </c>
    </row>
    <row r="378" spans="2:35" s="222" customFormat="1">
      <c r="C378"/>
      <c r="D378" s="191">
        <v>8670</v>
      </c>
      <c r="E378" s="192"/>
      <c r="F378" s="239">
        <f t="shared" si="335"/>
        <v>0</v>
      </c>
      <c r="G378" s="239">
        <f t="shared" si="335"/>
        <v>0</v>
      </c>
      <c r="H378" s="239">
        <f t="shared" si="335"/>
        <v>0</v>
      </c>
      <c r="I378" s="239">
        <f t="shared" si="335"/>
        <v>0</v>
      </c>
      <c r="J378" s="239">
        <f t="shared" si="335"/>
        <v>0</v>
      </c>
      <c r="K378" s="239">
        <f t="shared" si="335"/>
        <v>0</v>
      </c>
      <c r="L378" s="239">
        <f t="shared" si="335"/>
        <v>0</v>
      </c>
      <c r="M378" s="239">
        <f t="shared" si="335"/>
        <v>0</v>
      </c>
      <c r="N378" s="239">
        <f t="shared" si="335"/>
        <v>0</v>
      </c>
      <c r="O378" s="239">
        <f t="shared" si="335"/>
        <v>0</v>
      </c>
      <c r="P378" s="239">
        <f t="shared" si="336"/>
        <v>0</v>
      </c>
      <c r="Q378" s="239">
        <f t="shared" si="336"/>
        <v>0</v>
      </c>
      <c r="R378" s="239">
        <f t="shared" si="336"/>
        <v>0</v>
      </c>
      <c r="S378" s="239">
        <f t="shared" si="336"/>
        <v>0</v>
      </c>
      <c r="T378" s="239">
        <f t="shared" si="336"/>
        <v>0</v>
      </c>
      <c r="U378" s="239">
        <f t="shared" si="336"/>
        <v>0</v>
      </c>
      <c r="V378" s="239">
        <f t="shared" si="336"/>
        <v>0</v>
      </c>
      <c r="W378" s="239">
        <f t="shared" si="336"/>
        <v>0</v>
      </c>
      <c r="X378" s="239">
        <f t="shared" si="336"/>
        <v>0</v>
      </c>
      <c r="Y378" s="239">
        <f t="shared" si="336"/>
        <v>0</v>
      </c>
      <c r="Z378" s="239">
        <f t="shared" si="337"/>
        <v>0</v>
      </c>
      <c r="AA378" s="239">
        <f t="shared" si="337"/>
        <v>0</v>
      </c>
      <c r="AB378" s="239">
        <f t="shared" si="337"/>
        <v>0</v>
      </c>
      <c r="AC378" s="239">
        <f t="shared" si="337"/>
        <v>0</v>
      </c>
      <c r="AD378" s="239">
        <f t="shared" si="337"/>
        <v>0</v>
      </c>
      <c r="AE378" s="239">
        <f t="shared" si="337"/>
        <v>0</v>
      </c>
      <c r="AF378" s="239">
        <f t="shared" si="337"/>
        <v>0</v>
      </c>
      <c r="AH378" s="236">
        <f t="shared" si="330"/>
        <v>0</v>
      </c>
      <c r="AI378" s="236">
        <f t="shared" si="331"/>
        <v>0</v>
      </c>
    </row>
    <row r="379" spans="2:35" s="222" customFormat="1">
      <c r="C379"/>
      <c r="D379" s="191">
        <v>8700</v>
      </c>
      <c r="E379" s="192"/>
      <c r="F379" s="239">
        <f t="shared" ref="F379:O388" si="338">SUMIF($C$10:$C$333,$D379,F$10:F$333)</f>
        <v>736.98999999999978</v>
      </c>
      <c r="G379" s="239">
        <f t="shared" si="338"/>
        <v>577.99</v>
      </c>
      <c r="H379" s="239">
        <f t="shared" si="338"/>
        <v>2913.75</v>
      </c>
      <c r="I379" s="239">
        <f t="shared" si="338"/>
        <v>3146.7299999999996</v>
      </c>
      <c r="J379" s="239">
        <f t="shared" si="338"/>
        <v>1202.1300000000001</v>
      </c>
      <c r="K379" s="239">
        <f t="shared" si="338"/>
        <v>125.11</v>
      </c>
      <c r="L379" s="239">
        <f t="shared" si="338"/>
        <v>3827.691037321576</v>
      </c>
      <c r="M379" s="239">
        <f t="shared" si="338"/>
        <v>3793.1528364182968</v>
      </c>
      <c r="N379" s="239">
        <f t="shared" si="338"/>
        <v>4112.5533763410858</v>
      </c>
      <c r="O379" s="239">
        <f t="shared" si="338"/>
        <v>1248.4964086157509</v>
      </c>
      <c r="P379" s="239">
        <f t="shared" ref="P379:Y388" si="339">SUMIF($C$10:$C$333,$D379,P$10:P$333)</f>
        <v>1168.2203456312932</v>
      </c>
      <c r="Q379" s="239">
        <f t="shared" si="339"/>
        <v>1258.084631656837</v>
      </c>
      <c r="R379" s="239">
        <f t="shared" si="339"/>
        <v>1162.6854702169944</v>
      </c>
      <c r="S379" s="239">
        <f t="shared" si="339"/>
        <v>1119.6685045881977</v>
      </c>
      <c r="T379" s="239">
        <f t="shared" si="339"/>
        <v>1129.7447571611178</v>
      </c>
      <c r="U379" s="239">
        <f t="shared" si="339"/>
        <v>1107.0317955453447</v>
      </c>
      <c r="V379" s="239">
        <f t="shared" si="339"/>
        <v>1133.1304832081075</v>
      </c>
      <c r="W379" s="239">
        <f t="shared" si="339"/>
        <v>1163.9171526856678</v>
      </c>
      <c r="X379" s="239">
        <f t="shared" si="339"/>
        <v>1155.4946780635009</v>
      </c>
      <c r="Y379" s="239">
        <f t="shared" si="339"/>
        <v>1099.395414873389</v>
      </c>
      <c r="Z379" s="239">
        <f t="shared" ref="Z379:AF388" si="340">SUMIF($C$10:$C$333,$D379,Z$10:Z$333)</f>
        <v>1345.1698636601807</v>
      </c>
      <c r="AA379" s="239">
        <f t="shared" si="340"/>
        <v>1247.2631566311541</v>
      </c>
      <c r="AB379" s="239">
        <f t="shared" si="340"/>
        <v>1167.0883372138001</v>
      </c>
      <c r="AC379" s="239">
        <f t="shared" si="340"/>
        <v>1256.8962233761906</v>
      </c>
      <c r="AD379" s="239">
        <f t="shared" si="340"/>
        <v>1161.4395837592524</v>
      </c>
      <c r="AE379" s="239">
        <f t="shared" si="340"/>
        <v>1118.588957160151</v>
      </c>
      <c r="AF379" s="239">
        <f t="shared" si="340"/>
        <v>1128.6123173157562</v>
      </c>
      <c r="AH379" s="236">
        <f t="shared" si="330"/>
        <v>24110.898635984842</v>
      </c>
      <c r="AI379" s="236">
        <f t="shared" si="331"/>
        <v>14084.027963492495</v>
      </c>
    </row>
    <row r="380" spans="2:35" s="222" customFormat="1">
      <c r="C380"/>
      <c r="D380" s="191">
        <v>8710</v>
      </c>
      <c r="E380" s="192"/>
      <c r="F380" s="239">
        <f t="shared" si="338"/>
        <v>0</v>
      </c>
      <c r="G380" s="239">
        <f t="shared" si="338"/>
        <v>0</v>
      </c>
      <c r="H380" s="239">
        <f t="shared" si="338"/>
        <v>0</v>
      </c>
      <c r="I380" s="239">
        <f t="shared" si="338"/>
        <v>0</v>
      </c>
      <c r="J380" s="239">
        <f t="shared" si="338"/>
        <v>0</v>
      </c>
      <c r="K380" s="239">
        <f t="shared" si="338"/>
        <v>0</v>
      </c>
      <c r="L380" s="239">
        <f t="shared" si="338"/>
        <v>0</v>
      </c>
      <c r="M380" s="239">
        <f t="shared" si="338"/>
        <v>0</v>
      </c>
      <c r="N380" s="239">
        <f t="shared" si="338"/>
        <v>0</v>
      </c>
      <c r="O380" s="239">
        <f t="shared" si="338"/>
        <v>0</v>
      </c>
      <c r="P380" s="239">
        <f t="shared" si="339"/>
        <v>0</v>
      </c>
      <c r="Q380" s="239">
        <f t="shared" si="339"/>
        <v>0</v>
      </c>
      <c r="R380" s="239">
        <f t="shared" si="339"/>
        <v>0</v>
      </c>
      <c r="S380" s="239">
        <f t="shared" si="339"/>
        <v>0</v>
      </c>
      <c r="T380" s="239">
        <f t="shared" si="339"/>
        <v>0</v>
      </c>
      <c r="U380" s="239">
        <f t="shared" si="339"/>
        <v>0</v>
      </c>
      <c r="V380" s="239">
        <f t="shared" si="339"/>
        <v>0</v>
      </c>
      <c r="W380" s="239">
        <f t="shared" si="339"/>
        <v>0</v>
      </c>
      <c r="X380" s="239">
        <f t="shared" si="339"/>
        <v>0</v>
      </c>
      <c r="Y380" s="239">
        <f t="shared" si="339"/>
        <v>0</v>
      </c>
      <c r="Z380" s="239">
        <f t="shared" si="340"/>
        <v>0</v>
      </c>
      <c r="AA380" s="239">
        <f t="shared" si="340"/>
        <v>0</v>
      </c>
      <c r="AB380" s="239">
        <f t="shared" si="340"/>
        <v>0</v>
      </c>
      <c r="AC380" s="239">
        <f t="shared" si="340"/>
        <v>0</v>
      </c>
      <c r="AD380" s="239">
        <f t="shared" si="340"/>
        <v>0</v>
      </c>
      <c r="AE380" s="239">
        <f t="shared" si="340"/>
        <v>0</v>
      </c>
      <c r="AF380" s="239">
        <f t="shared" si="340"/>
        <v>0</v>
      </c>
      <c r="AH380" s="236">
        <f t="shared" si="330"/>
        <v>0</v>
      </c>
      <c r="AI380" s="236">
        <f t="shared" si="331"/>
        <v>0</v>
      </c>
    </row>
    <row r="381" spans="2:35" s="222" customFormat="1">
      <c r="C381"/>
      <c r="D381" s="191">
        <v>8711</v>
      </c>
      <c r="E381" s="192"/>
      <c r="F381" s="239">
        <f t="shared" si="338"/>
        <v>0</v>
      </c>
      <c r="G381" s="239">
        <f t="shared" si="338"/>
        <v>0</v>
      </c>
      <c r="H381" s="239">
        <f t="shared" si="338"/>
        <v>0</v>
      </c>
      <c r="I381" s="239">
        <f t="shared" si="338"/>
        <v>0</v>
      </c>
      <c r="J381" s="239">
        <f t="shared" si="338"/>
        <v>0</v>
      </c>
      <c r="K381" s="239">
        <f t="shared" si="338"/>
        <v>0</v>
      </c>
      <c r="L381" s="239">
        <f t="shared" si="338"/>
        <v>0</v>
      </c>
      <c r="M381" s="239">
        <f t="shared" si="338"/>
        <v>0</v>
      </c>
      <c r="N381" s="239">
        <f t="shared" si="338"/>
        <v>0</v>
      </c>
      <c r="O381" s="239">
        <f t="shared" si="338"/>
        <v>0</v>
      </c>
      <c r="P381" s="239">
        <f t="shared" si="339"/>
        <v>0</v>
      </c>
      <c r="Q381" s="239">
        <f t="shared" si="339"/>
        <v>0</v>
      </c>
      <c r="R381" s="239">
        <f t="shared" si="339"/>
        <v>0</v>
      </c>
      <c r="S381" s="239">
        <f t="shared" si="339"/>
        <v>0</v>
      </c>
      <c r="T381" s="239">
        <f t="shared" si="339"/>
        <v>0</v>
      </c>
      <c r="U381" s="239">
        <f t="shared" si="339"/>
        <v>0</v>
      </c>
      <c r="V381" s="239">
        <f t="shared" si="339"/>
        <v>0</v>
      </c>
      <c r="W381" s="239">
        <f t="shared" si="339"/>
        <v>0</v>
      </c>
      <c r="X381" s="239">
        <f t="shared" si="339"/>
        <v>0</v>
      </c>
      <c r="Y381" s="239">
        <f t="shared" si="339"/>
        <v>0</v>
      </c>
      <c r="Z381" s="239">
        <f t="shared" si="340"/>
        <v>0</v>
      </c>
      <c r="AA381" s="239">
        <f t="shared" si="340"/>
        <v>0</v>
      </c>
      <c r="AB381" s="239">
        <f t="shared" si="340"/>
        <v>0</v>
      </c>
      <c r="AC381" s="239">
        <f t="shared" si="340"/>
        <v>0</v>
      </c>
      <c r="AD381" s="239">
        <f t="shared" si="340"/>
        <v>0</v>
      </c>
      <c r="AE381" s="239">
        <f t="shared" si="340"/>
        <v>0</v>
      </c>
      <c r="AF381" s="239">
        <f t="shared" si="340"/>
        <v>0</v>
      </c>
      <c r="AH381" s="236">
        <f t="shared" si="330"/>
        <v>0</v>
      </c>
      <c r="AI381" s="236">
        <f t="shared" si="331"/>
        <v>0</v>
      </c>
    </row>
    <row r="382" spans="2:35" s="222" customFormat="1">
      <c r="C382"/>
      <c r="D382" s="191">
        <v>8720</v>
      </c>
      <c r="E382" s="192"/>
      <c r="F382" s="239">
        <f t="shared" si="338"/>
        <v>0</v>
      </c>
      <c r="G382" s="239">
        <f t="shared" si="338"/>
        <v>0</v>
      </c>
      <c r="H382" s="239">
        <f t="shared" si="338"/>
        <v>0</v>
      </c>
      <c r="I382" s="239">
        <f t="shared" si="338"/>
        <v>0</v>
      </c>
      <c r="J382" s="239">
        <f t="shared" si="338"/>
        <v>0</v>
      </c>
      <c r="K382" s="239">
        <f t="shared" si="338"/>
        <v>0</v>
      </c>
      <c r="L382" s="239">
        <f t="shared" si="338"/>
        <v>0</v>
      </c>
      <c r="M382" s="239">
        <f t="shared" si="338"/>
        <v>0</v>
      </c>
      <c r="N382" s="239">
        <f t="shared" si="338"/>
        <v>0</v>
      </c>
      <c r="O382" s="239">
        <f t="shared" si="338"/>
        <v>0</v>
      </c>
      <c r="P382" s="239">
        <f t="shared" si="339"/>
        <v>0</v>
      </c>
      <c r="Q382" s="239">
        <f t="shared" si="339"/>
        <v>0</v>
      </c>
      <c r="R382" s="239">
        <f t="shared" si="339"/>
        <v>0</v>
      </c>
      <c r="S382" s="239">
        <f t="shared" si="339"/>
        <v>0</v>
      </c>
      <c r="T382" s="239">
        <f t="shared" si="339"/>
        <v>0</v>
      </c>
      <c r="U382" s="239">
        <f t="shared" si="339"/>
        <v>0</v>
      </c>
      <c r="V382" s="239">
        <f t="shared" si="339"/>
        <v>0</v>
      </c>
      <c r="W382" s="239">
        <f t="shared" si="339"/>
        <v>0</v>
      </c>
      <c r="X382" s="239">
        <f t="shared" si="339"/>
        <v>0</v>
      </c>
      <c r="Y382" s="239">
        <f t="shared" si="339"/>
        <v>0</v>
      </c>
      <c r="Z382" s="239">
        <f t="shared" si="340"/>
        <v>0</v>
      </c>
      <c r="AA382" s="239">
        <f t="shared" si="340"/>
        <v>0</v>
      </c>
      <c r="AB382" s="239">
        <f t="shared" si="340"/>
        <v>0</v>
      </c>
      <c r="AC382" s="239">
        <f t="shared" si="340"/>
        <v>0</v>
      </c>
      <c r="AD382" s="239">
        <f t="shared" si="340"/>
        <v>0</v>
      </c>
      <c r="AE382" s="239">
        <f t="shared" si="340"/>
        <v>0</v>
      </c>
      <c r="AF382" s="239">
        <f t="shared" si="340"/>
        <v>0</v>
      </c>
      <c r="AH382" s="236">
        <f t="shared" si="330"/>
        <v>0</v>
      </c>
      <c r="AI382" s="236">
        <f t="shared" si="331"/>
        <v>0</v>
      </c>
    </row>
    <row r="383" spans="2:35" s="222" customFormat="1">
      <c r="C383"/>
      <c r="D383" s="191">
        <v>8740</v>
      </c>
      <c r="E383" s="192"/>
      <c r="F383" s="239">
        <f t="shared" si="338"/>
        <v>22890.95</v>
      </c>
      <c r="G383" s="239">
        <f t="shared" si="338"/>
        <v>28089.94</v>
      </c>
      <c r="H383" s="239">
        <f t="shared" si="338"/>
        <v>14059.929999999997</v>
      </c>
      <c r="I383" s="239">
        <f t="shared" si="338"/>
        <v>4412.3700000000026</v>
      </c>
      <c r="J383" s="239">
        <f t="shared" si="338"/>
        <v>14987.11</v>
      </c>
      <c r="K383" s="239">
        <f t="shared" si="338"/>
        <v>10745.23</v>
      </c>
      <c r="L383" s="239">
        <f t="shared" si="338"/>
        <v>23240.867540737985</v>
      </c>
      <c r="M383" s="239">
        <f t="shared" si="338"/>
        <v>23135.35914846231</v>
      </c>
      <c r="N383" s="239">
        <f t="shared" si="338"/>
        <v>24339.004030155505</v>
      </c>
      <c r="O383" s="239">
        <f t="shared" si="338"/>
        <v>19598.956585229491</v>
      </c>
      <c r="P383" s="239">
        <f t="shared" si="339"/>
        <v>19398.878048674138</v>
      </c>
      <c r="Q383" s="239">
        <f t="shared" si="339"/>
        <v>23288.392206628232</v>
      </c>
      <c r="R383" s="239">
        <f t="shared" si="339"/>
        <v>23147.199639425417</v>
      </c>
      <c r="S383" s="239">
        <f t="shared" si="339"/>
        <v>18056.624757799724</v>
      </c>
      <c r="T383" s="239">
        <f t="shared" si="339"/>
        <v>19824.18775811428</v>
      </c>
      <c r="U383" s="239">
        <f t="shared" si="339"/>
        <v>21416.040011538291</v>
      </c>
      <c r="V383" s="239">
        <f t="shared" si="339"/>
        <v>19764.089051985509</v>
      </c>
      <c r="W383" s="239">
        <f t="shared" si="339"/>
        <v>20357.42852450741</v>
      </c>
      <c r="X383" s="239">
        <f t="shared" si="339"/>
        <v>23377.43823352614</v>
      </c>
      <c r="Y383" s="239">
        <f t="shared" si="339"/>
        <v>20014.406051086582</v>
      </c>
      <c r="Z383" s="239">
        <f t="shared" si="340"/>
        <v>21851.944186395071</v>
      </c>
      <c r="AA383" s="239">
        <f t="shared" si="340"/>
        <v>19602.661280777342</v>
      </c>
      <c r="AB383" s="239">
        <f t="shared" si="340"/>
        <v>19402.278608005727</v>
      </c>
      <c r="AC383" s="239">
        <f t="shared" si="340"/>
        <v>23291.962191449937</v>
      </c>
      <c r="AD383" s="239">
        <f t="shared" si="340"/>
        <v>23150.942288998071</v>
      </c>
      <c r="AE383" s="239">
        <f t="shared" si="340"/>
        <v>18059.867724038853</v>
      </c>
      <c r="AF383" s="239">
        <f t="shared" si="340"/>
        <v>19827.58961345749</v>
      </c>
      <c r="AH383" s="236">
        <f t="shared" si="330"/>
        <v>228186.98755988767</v>
      </c>
      <c r="AI383" s="236">
        <f t="shared" si="331"/>
        <v>250116.64776576645</v>
      </c>
    </row>
    <row r="384" spans="2:35" s="222" customFormat="1">
      <c r="C384"/>
      <c r="D384" s="191">
        <v>8750</v>
      </c>
      <c r="E384" s="192"/>
      <c r="F384" s="239">
        <f t="shared" si="338"/>
        <v>0</v>
      </c>
      <c r="G384" s="239">
        <f t="shared" si="338"/>
        <v>0</v>
      </c>
      <c r="H384" s="239">
        <f t="shared" si="338"/>
        <v>0</v>
      </c>
      <c r="I384" s="239">
        <f t="shared" si="338"/>
        <v>0</v>
      </c>
      <c r="J384" s="239">
        <f t="shared" si="338"/>
        <v>0</v>
      </c>
      <c r="K384" s="239">
        <f t="shared" si="338"/>
        <v>0</v>
      </c>
      <c r="L384" s="239">
        <f t="shared" si="338"/>
        <v>0</v>
      </c>
      <c r="M384" s="239">
        <f t="shared" si="338"/>
        <v>0</v>
      </c>
      <c r="N384" s="239">
        <f t="shared" si="338"/>
        <v>0</v>
      </c>
      <c r="O384" s="239">
        <f t="shared" si="338"/>
        <v>0</v>
      </c>
      <c r="P384" s="239">
        <f t="shared" si="339"/>
        <v>0</v>
      </c>
      <c r="Q384" s="239">
        <f t="shared" si="339"/>
        <v>0</v>
      </c>
      <c r="R384" s="239">
        <f t="shared" si="339"/>
        <v>0</v>
      </c>
      <c r="S384" s="239">
        <f t="shared" si="339"/>
        <v>0</v>
      </c>
      <c r="T384" s="239">
        <f t="shared" si="339"/>
        <v>0</v>
      </c>
      <c r="U384" s="239">
        <f t="shared" si="339"/>
        <v>0</v>
      </c>
      <c r="V384" s="239">
        <f t="shared" si="339"/>
        <v>0</v>
      </c>
      <c r="W384" s="239">
        <f t="shared" si="339"/>
        <v>0</v>
      </c>
      <c r="X384" s="239">
        <f t="shared" si="339"/>
        <v>0</v>
      </c>
      <c r="Y384" s="239">
        <f t="shared" si="339"/>
        <v>0</v>
      </c>
      <c r="Z384" s="239">
        <f t="shared" si="340"/>
        <v>0</v>
      </c>
      <c r="AA384" s="239">
        <f t="shared" si="340"/>
        <v>0</v>
      </c>
      <c r="AB384" s="239">
        <f t="shared" si="340"/>
        <v>0</v>
      </c>
      <c r="AC384" s="239">
        <f t="shared" si="340"/>
        <v>0</v>
      </c>
      <c r="AD384" s="239">
        <f t="shared" si="340"/>
        <v>0</v>
      </c>
      <c r="AE384" s="239">
        <f t="shared" si="340"/>
        <v>0</v>
      </c>
      <c r="AF384" s="239">
        <f t="shared" si="340"/>
        <v>0</v>
      </c>
      <c r="AH384" s="236">
        <f t="shared" si="330"/>
        <v>0</v>
      </c>
      <c r="AI384" s="236">
        <f t="shared" si="331"/>
        <v>0</v>
      </c>
    </row>
    <row r="385" spans="3:35" s="222" customFormat="1">
      <c r="C385"/>
      <c r="D385" s="191">
        <v>8760</v>
      </c>
      <c r="E385" s="192"/>
      <c r="F385" s="239">
        <f t="shared" si="338"/>
        <v>0</v>
      </c>
      <c r="G385" s="239">
        <f t="shared" si="338"/>
        <v>0</v>
      </c>
      <c r="H385" s="239">
        <f t="shared" si="338"/>
        <v>0</v>
      </c>
      <c r="I385" s="239">
        <f t="shared" si="338"/>
        <v>0</v>
      </c>
      <c r="J385" s="239">
        <f t="shared" si="338"/>
        <v>0</v>
      </c>
      <c r="K385" s="239">
        <f t="shared" si="338"/>
        <v>0</v>
      </c>
      <c r="L385" s="239">
        <f t="shared" si="338"/>
        <v>0</v>
      </c>
      <c r="M385" s="239">
        <f t="shared" si="338"/>
        <v>0</v>
      </c>
      <c r="N385" s="239">
        <f t="shared" si="338"/>
        <v>0</v>
      </c>
      <c r="O385" s="239">
        <f t="shared" si="338"/>
        <v>0</v>
      </c>
      <c r="P385" s="239">
        <f t="shared" si="339"/>
        <v>0</v>
      </c>
      <c r="Q385" s="239">
        <f t="shared" si="339"/>
        <v>0</v>
      </c>
      <c r="R385" s="239">
        <f t="shared" si="339"/>
        <v>0</v>
      </c>
      <c r="S385" s="239">
        <f t="shared" si="339"/>
        <v>0</v>
      </c>
      <c r="T385" s="239">
        <f t="shared" si="339"/>
        <v>0</v>
      </c>
      <c r="U385" s="239">
        <f t="shared" si="339"/>
        <v>0</v>
      </c>
      <c r="V385" s="239">
        <f t="shared" si="339"/>
        <v>0</v>
      </c>
      <c r="W385" s="239">
        <f t="shared" si="339"/>
        <v>0</v>
      </c>
      <c r="X385" s="239">
        <f t="shared" si="339"/>
        <v>0</v>
      </c>
      <c r="Y385" s="239">
        <f t="shared" si="339"/>
        <v>0</v>
      </c>
      <c r="Z385" s="239">
        <f t="shared" si="340"/>
        <v>0</v>
      </c>
      <c r="AA385" s="239">
        <f t="shared" si="340"/>
        <v>0</v>
      </c>
      <c r="AB385" s="239">
        <f t="shared" si="340"/>
        <v>0</v>
      </c>
      <c r="AC385" s="239">
        <f t="shared" si="340"/>
        <v>0</v>
      </c>
      <c r="AD385" s="239">
        <f t="shared" si="340"/>
        <v>0</v>
      </c>
      <c r="AE385" s="239">
        <f t="shared" si="340"/>
        <v>0</v>
      </c>
      <c r="AF385" s="239">
        <f t="shared" si="340"/>
        <v>0</v>
      </c>
      <c r="AH385" s="236">
        <f t="shared" si="330"/>
        <v>0</v>
      </c>
      <c r="AI385" s="236">
        <f t="shared" si="331"/>
        <v>0</v>
      </c>
    </row>
    <row r="386" spans="3:35" s="222" customFormat="1">
      <c r="C386"/>
      <c r="D386" s="191">
        <v>8770</v>
      </c>
      <c r="E386" s="192"/>
      <c r="F386" s="239">
        <f t="shared" si="338"/>
        <v>0</v>
      </c>
      <c r="G386" s="239">
        <f t="shared" si="338"/>
        <v>0</v>
      </c>
      <c r="H386" s="239">
        <f t="shared" si="338"/>
        <v>0</v>
      </c>
      <c r="I386" s="239">
        <f t="shared" si="338"/>
        <v>0</v>
      </c>
      <c r="J386" s="239">
        <f t="shared" si="338"/>
        <v>0</v>
      </c>
      <c r="K386" s="239">
        <f t="shared" si="338"/>
        <v>0</v>
      </c>
      <c r="L386" s="239">
        <f t="shared" si="338"/>
        <v>0</v>
      </c>
      <c r="M386" s="239">
        <f t="shared" si="338"/>
        <v>0</v>
      </c>
      <c r="N386" s="239">
        <f t="shared" si="338"/>
        <v>0</v>
      </c>
      <c r="O386" s="239">
        <f t="shared" si="338"/>
        <v>0</v>
      </c>
      <c r="P386" s="239">
        <f t="shared" si="339"/>
        <v>0</v>
      </c>
      <c r="Q386" s="239">
        <f t="shared" si="339"/>
        <v>0</v>
      </c>
      <c r="R386" s="239">
        <f t="shared" si="339"/>
        <v>0</v>
      </c>
      <c r="S386" s="239">
        <f t="shared" si="339"/>
        <v>0</v>
      </c>
      <c r="T386" s="239">
        <f t="shared" si="339"/>
        <v>0</v>
      </c>
      <c r="U386" s="239">
        <f t="shared" si="339"/>
        <v>0</v>
      </c>
      <c r="V386" s="239">
        <f t="shared" si="339"/>
        <v>0</v>
      </c>
      <c r="W386" s="239">
        <f t="shared" si="339"/>
        <v>0</v>
      </c>
      <c r="X386" s="239">
        <f t="shared" si="339"/>
        <v>0</v>
      </c>
      <c r="Y386" s="239">
        <f t="shared" si="339"/>
        <v>0</v>
      </c>
      <c r="Z386" s="239">
        <f t="shared" si="340"/>
        <v>0</v>
      </c>
      <c r="AA386" s="239">
        <f t="shared" si="340"/>
        <v>0</v>
      </c>
      <c r="AB386" s="239">
        <f t="shared" si="340"/>
        <v>0</v>
      </c>
      <c r="AC386" s="239">
        <f t="shared" si="340"/>
        <v>0</v>
      </c>
      <c r="AD386" s="239">
        <f t="shared" si="340"/>
        <v>0</v>
      </c>
      <c r="AE386" s="239">
        <f t="shared" si="340"/>
        <v>0</v>
      </c>
      <c r="AF386" s="239">
        <f t="shared" si="340"/>
        <v>0</v>
      </c>
      <c r="AH386" s="236">
        <f t="shared" si="330"/>
        <v>0</v>
      </c>
      <c r="AI386" s="236">
        <f t="shared" si="331"/>
        <v>0</v>
      </c>
    </row>
    <row r="387" spans="3:35" s="222" customFormat="1">
      <c r="C387"/>
      <c r="D387" s="191">
        <v>8780</v>
      </c>
      <c r="E387" s="192"/>
      <c r="F387" s="239">
        <f t="shared" si="338"/>
        <v>0</v>
      </c>
      <c r="G387" s="239">
        <f t="shared" si="338"/>
        <v>0</v>
      </c>
      <c r="H387" s="239">
        <f t="shared" si="338"/>
        <v>0</v>
      </c>
      <c r="I387" s="239">
        <f t="shared" si="338"/>
        <v>0</v>
      </c>
      <c r="J387" s="239">
        <f t="shared" si="338"/>
        <v>0</v>
      </c>
      <c r="K387" s="239">
        <f t="shared" si="338"/>
        <v>0</v>
      </c>
      <c r="L387" s="239">
        <f t="shared" si="338"/>
        <v>0</v>
      </c>
      <c r="M387" s="239">
        <f t="shared" si="338"/>
        <v>0</v>
      </c>
      <c r="N387" s="239">
        <f t="shared" si="338"/>
        <v>0</v>
      </c>
      <c r="O387" s="239">
        <f t="shared" si="338"/>
        <v>0</v>
      </c>
      <c r="P387" s="239">
        <f t="shared" si="339"/>
        <v>0</v>
      </c>
      <c r="Q387" s="239">
        <f t="shared" si="339"/>
        <v>0</v>
      </c>
      <c r="R387" s="239">
        <f t="shared" si="339"/>
        <v>0</v>
      </c>
      <c r="S387" s="239">
        <f t="shared" si="339"/>
        <v>0</v>
      </c>
      <c r="T387" s="239">
        <f t="shared" si="339"/>
        <v>0</v>
      </c>
      <c r="U387" s="239">
        <f t="shared" si="339"/>
        <v>0</v>
      </c>
      <c r="V387" s="239">
        <f t="shared" si="339"/>
        <v>0</v>
      </c>
      <c r="W387" s="239">
        <f t="shared" si="339"/>
        <v>0</v>
      </c>
      <c r="X387" s="239">
        <f t="shared" si="339"/>
        <v>0</v>
      </c>
      <c r="Y387" s="239">
        <f t="shared" si="339"/>
        <v>0</v>
      </c>
      <c r="Z387" s="239">
        <f t="shared" si="340"/>
        <v>0</v>
      </c>
      <c r="AA387" s="239">
        <f t="shared" si="340"/>
        <v>0</v>
      </c>
      <c r="AB387" s="239">
        <f t="shared" si="340"/>
        <v>0</v>
      </c>
      <c r="AC387" s="239">
        <f t="shared" si="340"/>
        <v>0</v>
      </c>
      <c r="AD387" s="239">
        <f t="shared" si="340"/>
        <v>0</v>
      </c>
      <c r="AE387" s="239">
        <f t="shared" si="340"/>
        <v>0</v>
      </c>
      <c r="AF387" s="239">
        <f t="shared" si="340"/>
        <v>0</v>
      </c>
      <c r="AH387" s="236">
        <f t="shared" si="330"/>
        <v>0</v>
      </c>
      <c r="AI387" s="236">
        <f t="shared" si="331"/>
        <v>0</v>
      </c>
    </row>
    <row r="388" spans="3:35" s="222" customFormat="1">
      <c r="C388"/>
      <c r="D388" s="191">
        <v>8790</v>
      </c>
      <c r="E388" s="192"/>
      <c r="F388" s="239">
        <f t="shared" si="338"/>
        <v>0</v>
      </c>
      <c r="G388" s="239">
        <f t="shared" si="338"/>
        <v>0</v>
      </c>
      <c r="H388" s="239">
        <f t="shared" si="338"/>
        <v>0</v>
      </c>
      <c r="I388" s="239">
        <f t="shared" si="338"/>
        <v>0</v>
      </c>
      <c r="J388" s="239">
        <f t="shared" si="338"/>
        <v>0</v>
      </c>
      <c r="K388" s="239">
        <f t="shared" si="338"/>
        <v>0</v>
      </c>
      <c r="L388" s="239">
        <f t="shared" si="338"/>
        <v>0</v>
      </c>
      <c r="M388" s="239">
        <f t="shared" si="338"/>
        <v>0</v>
      </c>
      <c r="N388" s="239">
        <f t="shared" si="338"/>
        <v>0</v>
      </c>
      <c r="O388" s="239">
        <f t="shared" si="338"/>
        <v>0</v>
      </c>
      <c r="P388" s="239">
        <f t="shared" si="339"/>
        <v>0</v>
      </c>
      <c r="Q388" s="239">
        <f t="shared" si="339"/>
        <v>0</v>
      </c>
      <c r="R388" s="239">
        <f t="shared" si="339"/>
        <v>0</v>
      </c>
      <c r="S388" s="239">
        <f t="shared" si="339"/>
        <v>0</v>
      </c>
      <c r="T388" s="239">
        <f t="shared" si="339"/>
        <v>0</v>
      </c>
      <c r="U388" s="239">
        <f t="shared" si="339"/>
        <v>0</v>
      </c>
      <c r="V388" s="239">
        <f t="shared" si="339"/>
        <v>0</v>
      </c>
      <c r="W388" s="239">
        <f t="shared" si="339"/>
        <v>0</v>
      </c>
      <c r="X388" s="239">
        <f t="shared" si="339"/>
        <v>0</v>
      </c>
      <c r="Y388" s="239">
        <f t="shared" si="339"/>
        <v>0</v>
      </c>
      <c r="Z388" s="239">
        <f t="shared" si="340"/>
        <v>0</v>
      </c>
      <c r="AA388" s="239">
        <f t="shared" si="340"/>
        <v>0</v>
      </c>
      <c r="AB388" s="239">
        <f t="shared" si="340"/>
        <v>0</v>
      </c>
      <c r="AC388" s="239">
        <f t="shared" si="340"/>
        <v>0</v>
      </c>
      <c r="AD388" s="239">
        <f t="shared" si="340"/>
        <v>0</v>
      </c>
      <c r="AE388" s="239">
        <f t="shared" si="340"/>
        <v>0</v>
      </c>
      <c r="AF388" s="239">
        <f t="shared" si="340"/>
        <v>0</v>
      </c>
      <c r="AH388" s="236">
        <f t="shared" si="330"/>
        <v>0</v>
      </c>
      <c r="AI388" s="236">
        <f t="shared" si="331"/>
        <v>0</v>
      </c>
    </row>
    <row r="389" spans="3:35" s="222" customFormat="1">
      <c r="C389"/>
      <c r="D389" s="191">
        <v>8800</v>
      </c>
      <c r="E389" s="192"/>
      <c r="F389" s="239">
        <f t="shared" ref="F389:O398" si="341">SUMIF($C$10:$C$333,$D389,F$10:F$333)</f>
        <v>21095.919999999998</v>
      </c>
      <c r="G389" s="239">
        <f t="shared" si="341"/>
        <v>11796.57</v>
      </c>
      <c r="H389" s="239">
        <f t="shared" si="341"/>
        <v>1611.75</v>
      </c>
      <c r="I389" s="239">
        <f t="shared" si="341"/>
        <v>11142.72</v>
      </c>
      <c r="J389" s="239">
        <f t="shared" si="341"/>
        <v>23784.230000000003</v>
      </c>
      <c r="K389" s="239">
        <f t="shared" si="341"/>
        <v>54918.53</v>
      </c>
      <c r="L389" s="239">
        <f t="shared" si="341"/>
        <v>38804.315037939239</v>
      </c>
      <c r="M389" s="239">
        <f t="shared" si="341"/>
        <v>38430.193712212516</v>
      </c>
      <c r="N389" s="239">
        <f t="shared" si="341"/>
        <v>43730.56743345713</v>
      </c>
      <c r="O389" s="239">
        <f t="shared" si="341"/>
        <v>16733.346843018175</v>
      </c>
      <c r="P389" s="239">
        <f t="shared" ref="P389:Y398" si="342">SUMIF($C$10:$C$333,$D389,P$10:P$333)</f>
        <v>16147.204838278731</v>
      </c>
      <c r="Q389" s="239">
        <f t="shared" si="342"/>
        <v>15420.887132840589</v>
      </c>
      <c r="R389" s="239">
        <f t="shared" si="342"/>
        <v>14663.407342872952</v>
      </c>
      <c r="S389" s="239">
        <f t="shared" si="342"/>
        <v>14167.199159461967</v>
      </c>
      <c r="T389" s="239">
        <f t="shared" si="342"/>
        <v>14866.944589985182</v>
      </c>
      <c r="U389" s="239">
        <f t="shared" si="342"/>
        <v>16954.64418005936</v>
      </c>
      <c r="V389" s="239">
        <f t="shared" si="342"/>
        <v>14860.403271580748</v>
      </c>
      <c r="W389" s="239">
        <f t="shared" si="342"/>
        <v>15975.629075385768</v>
      </c>
      <c r="X389" s="239">
        <f t="shared" si="342"/>
        <v>14761.727553408093</v>
      </c>
      <c r="Y389" s="239">
        <f t="shared" si="342"/>
        <v>14881.18053727693</v>
      </c>
      <c r="Z389" s="239">
        <f t="shared" ref="Z389:AF398" si="343">SUMIF($C$10:$C$333,$D389,Z$10:Z$333)</f>
        <v>17485.099875263411</v>
      </c>
      <c r="AA389" s="239">
        <f t="shared" si="343"/>
        <v>16733.346843018175</v>
      </c>
      <c r="AB389" s="239">
        <f t="shared" si="343"/>
        <v>16147.204838278731</v>
      </c>
      <c r="AC389" s="239">
        <f t="shared" si="343"/>
        <v>15420.887132840589</v>
      </c>
      <c r="AD389" s="239">
        <f t="shared" si="343"/>
        <v>14663.407342872952</v>
      </c>
      <c r="AE389" s="239">
        <f t="shared" si="343"/>
        <v>14167.199159461967</v>
      </c>
      <c r="AF389" s="239">
        <f t="shared" si="343"/>
        <v>14866.944589985182</v>
      </c>
      <c r="AH389" s="236">
        <f t="shared" si="330"/>
        <v>293616.23499774636</v>
      </c>
      <c r="AI389" s="236">
        <f t="shared" si="331"/>
        <v>186917.67439943191</v>
      </c>
    </row>
    <row r="390" spans="3:35" s="222" customFormat="1">
      <c r="C390"/>
      <c r="D390" s="191">
        <v>8810</v>
      </c>
      <c r="E390" s="192"/>
      <c r="F390" s="239">
        <f t="shared" si="341"/>
        <v>-2444.77</v>
      </c>
      <c r="G390" s="239">
        <f t="shared" si="341"/>
        <v>-2735.27</v>
      </c>
      <c r="H390" s="239">
        <f t="shared" si="341"/>
        <v>-2444.77</v>
      </c>
      <c r="I390" s="239">
        <f t="shared" si="341"/>
        <v>-713.48</v>
      </c>
      <c r="J390" s="239">
        <f t="shared" si="341"/>
        <v>64635.81</v>
      </c>
      <c r="K390" s="239">
        <f t="shared" si="341"/>
        <v>290.5</v>
      </c>
      <c r="L390" s="239">
        <f t="shared" si="341"/>
        <v>8673.6239349648313</v>
      </c>
      <c r="M390" s="239">
        <f t="shared" si="341"/>
        <v>8673.5925349578265</v>
      </c>
      <c r="N390" s="239">
        <f t="shared" si="341"/>
        <v>9059.4044210270913</v>
      </c>
      <c r="O390" s="239">
        <f t="shared" si="341"/>
        <v>8854.378075288565</v>
      </c>
      <c r="P390" s="239">
        <f t="shared" si="342"/>
        <v>8776.2108978505548</v>
      </c>
      <c r="Q390" s="239">
        <f t="shared" si="342"/>
        <v>8968.6395607787144</v>
      </c>
      <c r="R390" s="239">
        <f t="shared" si="342"/>
        <v>8761.6500866022416</v>
      </c>
      <c r="S390" s="239">
        <f t="shared" si="342"/>
        <v>8761.6368985992995</v>
      </c>
      <c r="T390" s="239">
        <f t="shared" si="342"/>
        <v>8893.4624490077476</v>
      </c>
      <c r="U390" s="239">
        <f t="shared" si="342"/>
        <v>8768.9896812396037</v>
      </c>
      <c r="V390" s="239">
        <f t="shared" si="342"/>
        <v>8753.050252683739</v>
      </c>
      <c r="W390" s="239">
        <f t="shared" si="342"/>
        <v>8895.0693443662221</v>
      </c>
      <c r="X390" s="239">
        <f t="shared" si="342"/>
        <v>8753.050252683739</v>
      </c>
      <c r="Y390" s="239">
        <f t="shared" si="342"/>
        <v>8753.0188526767324</v>
      </c>
      <c r="Z390" s="239">
        <f t="shared" si="343"/>
        <v>8889.5115431263548</v>
      </c>
      <c r="AA390" s="239">
        <f t="shared" si="343"/>
        <v>8854.378075288565</v>
      </c>
      <c r="AB390" s="239">
        <f t="shared" si="343"/>
        <v>8776.2108978505548</v>
      </c>
      <c r="AC390" s="239">
        <f t="shared" si="343"/>
        <v>8968.6395607787144</v>
      </c>
      <c r="AD390" s="239">
        <f t="shared" si="343"/>
        <v>8761.6500866022416</v>
      </c>
      <c r="AE390" s="239">
        <f t="shared" si="343"/>
        <v>8761.6368985992995</v>
      </c>
      <c r="AF390" s="239">
        <f t="shared" si="343"/>
        <v>8893.4624490077476</v>
      </c>
      <c r="AH390" s="236">
        <f t="shared" si="330"/>
        <v>109593.86942486759</v>
      </c>
      <c r="AI390" s="236">
        <f t="shared" si="331"/>
        <v>105828.66789490351</v>
      </c>
    </row>
    <row r="391" spans="3:35" s="222" customFormat="1">
      <c r="C391"/>
      <c r="D391" s="191">
        <v>8850</v>
      </c>
      <c r="E391" s="192"/>
      <c r="F391" s="239">
        <f t="shared" si="341"/>
        <v>0</v>
      </c>
      <c r="G391" s="239">
        <f t="shared" si="341"/>
        <v>0</v>
      </c>
      <c r="H391" s="239">
        <f t="shared" si="341"/>
        <v>0</v>
      </c>
      <c r="I391" s="239">
        <f t="shared" si="341"/>
        <v>0</v>
      </c>
      <c r="J391" s="239">
        <f t="shared" si="341"/>
        <v>0</v>
      </c>
      <c r="K391" s="239">
        <f t="shared" si="341"/>
        <v>0</v>
      </c>
      <c r="L391" s="239">
        <f t="shared" si="341"/>
        <v>0</v>
      </c>
      <c r="M391" s="239">
        <f t="shared" si="341"/>
        <v>0</v>
      </c>
      <c r="N391" s="239">
        <f t="shared" si="341"/>
        <v>0</v>
      </c>
      <c r="O391" s="239">
        <f t="shared" si="341"/>
        <v>0</v>
      </c>
      <c r="P391" s="239">
        <f t="shared" si="342"/>
        <v>0</v>
      </c>
      <c r="Q391" s="239">
        <f t="shared" si="342"/>
        <v>0</v>
      </c>
      <c r="R391" s="239">
        <f t="shared" si="342"/>
        <v>0</v>
      </c>
      <c r="S391" s="239">
        <f t="shared" si="342"/>
        <v>0</v>
      </c>
      <c r="T391" s="239">
        <f t="shared" si="342"/>
        <v>0</v>
      </c>
      <c r="U391" s="239">
        <f t="shared" si="342"/>
        <v>0</v>
      </c>
      <c r="V391" s="239">
        <f t="shared" si="342"/>
        <v>0</v>
      </c>
      <c r="W391" s="239">
        <f t="shared" si="342"/>
        <v>0</v>
      </c>
      <c r="X391" s="239">
        <f t="shared" si="342"/>
        <v>0</v>
      </c>
      <c r="Y391" s="239">
        <f t="shared" si="342"/>
        <v>0</v>
      </c>
      <c r="Z391" s="239">
        <f t="shared" si="343"/>
        <v>0</v>
      </c>
      <c r="AA391" s="239">
        <f t="shared" si="343"/>
        <v>0</v>
      </c>
      <c r="AB391" s="239">
        <f t="shared" si="343"/>
        <v>0</v>
      </c>
      <c r="AC391" s="239">
        <f t="shared" si="343"/>
        <v>0</v>
      </c>
      <c r="AD391" s="239">
        <f t="shared" si="343"/>
        <v>0</v>
      </c>
      <c r="AE391" s="239">
        <f t="shared" si="343"/>
        <v>0</v>
      </c>
      <c r="AF391" s="239">
        <f t="shared" si="343"/>
        <v>0</v>
      </c>
      <c r="AH391" s="236">
        <f t="shared" si="330"/>
        <v>0</v>
      </c>
      <c r="AI391" s="236">
        <f t="shared" si="331"/>
        <v>0</v>
      </c>
    </row>
    <row r="392" spans="3:35" s="222" customFormat="1">
      <c r="C392"/>
      <c r="D392" s="191">
        <v>8860</v>
      </c>
      <c r="E392" s="192"/>
      <c r="F392" s="239">
        <f t="shared" si="341"/>
        <v>0</v>
      </c>
      <c r="G392" s="239">
        <f t="shared" si="341"/>
        <v>0</v>
      </c>
      <c r="H392" s="239">
        <f t="shared" si="341"/>
        <v>0</v>
      </c>
      <c r="I392" s="239">
        <f t="shared" si="341"/>
        <v>0</v>
      </c>
      <c r="J392" s="239">
        <f t="shared" si="341"/>
        <v>0</v>
      </c>
      <c r="K392" s="239">
        <f t="shared" si="341"/>
        <v>0</v>
      </c>
      <c r="L392" s="239">
        <f t="shared" si="341"/>
        <v>0</v>
      </c>
      <c r="M392" s="239">
        <f t="shared" si="341"/>
        <v>0</v>
      </c>
      <c r="N392" s="239">
        <f t="shared" si="341"/>
        <v>0</v>
      </c>
      <c r="O392" s="239">
        <f t="shared" si="341"/>
        <v>0</v>
      </c>
      <c r="P392" s="239">
        <f t="shared" si="342"/>
        <v>0</v>
      </c>
      <c r="Q392" s="239">
        <f t="shared" si="342"/>
        <v>0</v>
      </c>
      <c r="R392" s="239">
        <f t="shared" si="342"/>
        <v>0</v>
      </c>
      <c r="S392" s="239">
        <f t="shared" si="342"/>
        <v>0</v>
      </c>
      <c r="T392" s="239">
        <f t="shared" si="342"/>
        <v>0</v>
      </c>
      <c r="U392" s="239">
        <f t="shared" si="342"/>
        <v>0</v>
      </c>
      <c r="V392" s="239">
        <f t="shared" si="342"/>
        <v>0</v>
      </c>
      <c r="W392" s="239">
        <f t="shared" si="342"/>
        <v>0</v>
      </c>
      <c r="X392" s="239">
        <f t="shared" si="342"/>
        <v>0</v>
      </c>
      <c r="Y392" s="239">
        <f t="shared" si="342"/>
        <v>0</v>
      </c>
      <c r="Z392" s="239">
        <f t="shared" si="343"/>
        <v>0</v>
      </c>
      <c r="AA392" s="239">
        <f t="shared" si="343"/>
        <v>0</v>
      </c>
      <c r="AB392" s="239">
        <f t="shared" si="343"/>
        <v>0</v>
      </c>
      <c r="AC392" s="239">
        <f t="shared" si="343"/>
        <v>0</v>
      </c>
      <c r="AD392" s="239">
        <f t="shared" si="343"/>
        <v>0</v>
      </c>
      <c r="AE392" s="239">
        <f t="shared" si="343"/>
        <v>0</v>
      </c>
      <c r="AF392" s="239">
        <f t="shared" si="343"/>
        <v>0</v>
      </c>
      <c r="AH392" s="236">
        <f t="shared" si="330"/>
        <v>0</v>
      </c>
      <c r="AI392" s="236">
        <f t="shared" si="331"/>
        <v>0</v>
      </c>
    </row>
    <row r="393" spans="3:35" s="222" customFormat="1">
      <c r="C393"/>
      <c r="D393" s="191">
        <v>8870</v>
      </c>
      <c r="E393" s="192"/>
      <c r="F393" s="239">
        <f t="shared" si="341"/>
        <v>0</v>
      </c>
      <c r="G393" s="239">
        <f t="shared" si="341"/>
        <v>0</v>
      </c>
      <c r="H393" s="239">
        <f t="shared" si="341"/>
        <v>0</v>
      </c>
      <c r="I393" s="239">
        <f t="shared" si="341"/>
        <v>0</v>
      </c>
      <c r="J393" s="239">
        <f t="shared" si="341"/>
        <v>0</v>
      </c>
      <c r="K393" s="239">
        <f t="shared" si="341"/>
        <v>0</v>
      </c>
      <c r="L393" s="239">
        <f t="shared" si="341"/>
        <v>0</v>
      </c>
      <c r="M393" s="239">
        <f t="shared" si="341"/>
        <v>0</v>
      </c>
      <c r="N393" s="239">
        <f t="shared" si="341"/>
        <v>0</v>
      </c>
      <c r="O393" s="239">
        <f t="shared" si="341"/>
        <v>0</v>
      </c>
      <c r="P393" s="239">
        <f t="shared" si="342"/>
        <v>0</v>
      </c>
      <c r="Q393" s="239">
        <f t="shared" si="342"/>
        <v>0</v>
      </c>
      <c r="R393" s="239">
        <f t="shared" si="342"/>
        <v>0</v>
      </c>
      <c r="S393" s="239">
        <f t="shared" si="342"/>
        <v>0</v>
      </c>
      <c r="T393" s="239">
        <f t="shared" si="342"/>
        <v>0</v>
      </c>
      <c r="U393" s="239">
        <f t="shared" si="342"/>
        <v>0</v>
      </c>
      <c r="V393" s="239">
        <f t="shared" si="342"/>
        <v>0</v>
      </c>
      <c r="W393" s="239">
        <f t="shared" si="342"/>
        <v>0</v>
      </c>
      <c r="X393" s="239">
        <f t="shared" si="342"/>
        <v>0</v>
      </c>
      <c r="Y393" s="239">
        <f t="shared" si="342"/>
        <v>0</v>
      </c>
      <c r="Z393" s="239">
        <f t="shared" si="343"/>
        <v>0</v>
      </c>
      <c r="AA393" s="239">
        <f t="shared" si="343"/>
        <v>0</v>
      </c>
      <c r="AB393" s="239">
        <f t="shared" si="343"/>
        <v>0</v>
      </c>
      <c r="AC393" s="239">
        <f t="shared" si="343"/>
        <v>0</v>
      </c>
      <c r="AD393" s="239">
        <f t="shared" si="343"/>
        <v>0</v>
      </c>
      <c r="AE393" s="239">
        <f t="shared" si="343"/>
        <v>0</v>
      </c>
      <c r="AF393" s="239">
        <f t="shared" si="343"/>
        <v>0</v>
      </c>
      <c r="AH393" s="236">
        <f t="shared" si="330"/>
        <v>0</v>
      </c>
      <c r="AI393" s="236">
        <f t="shared" si="331"/>
        <v>0</v>
      </c>
    </row>
    <row r="394" spans="3:35" s="222" customFormat="1">
      <c r="C394"/>
      <c r="D394" s="191">
        <v>8890</v>
      </c>
      <c r="E394" s="192"/>
      <c r="F394" s="239">
        <f t="shared" si="341"/>
        <v>0</v>
      </c>
      <c r="G394" s="239">
        <f t="shared" si="341"/>
        <v>0</v>
      </c>
      <c r="H394" s="239">
        <f t="shared" si="341"/>
        <v>0</v>
      </c>
      <c r="I394" s="239">
        <f t="shared" si="341"/>
        <v>0</v>
      </c>
      <c r="J394" s="239">
        <f t="shared" si="341"/>
        <v>0</v>
      </c>
      <c r="K394" s="239">
        <f t="shared" si="341"/>
        <v>0</v>
      </c>
      <c r="L394" s="239">
        <f t="shared" si="341"/>
        <v>0</v>
      </c>
      <c r="M394" s="239">
        <f t="shared" si="341"/>
        <v>0</v>
      </c>
      <c r="N394" s="239">
        <f t="shared" si="341"/>
        <v>0</v>
      </c>
      <c r="O394" s="239">
        <f t="shared" si="341"/>
        <v>0</v>
      </c>
      <c r="P394" s="239">
        <f t="shared" si="342"/>
        <v>0</v>
      </c>
      <c r="Q394" s="239">
        <f t="shared" si="342"/>
        <v>0</v>
      </c>
      <c r="R394" s="239">
        <f t="shared" si="342"/>
        <v>0</v>
      </c>
      <c r="S394" s="239">
        <f t="shared" si="342"/>
        <v>0</v>
      </c>
      <c r="T394" s="239">
        <f t="shared" si="342"/>
        <v>0</v>
      </c>
      <c r="U394" s="239">
        <f t="shared" si="342"/>
        <v>0</v>
      </c>
      <c r="V394" s="239">
        <f t="shared" si="342"/>
        <v>0</v>
      </c>
      <c r="W394" s="239">
        <f t="shared" si="342"/>
        <v>0</v>
      </c>
      <c r="X394" s="239">
        <f t="shared" si="342"/>
        <v>0</v>
      </c>
      <c r="Y394" s="239">
        <f t="shared" si="342"/>
        <v>0</v>
      </c>
      <c r="Z394" s="239">
        <f t="shared" si="343"/>
        <v>0</v>
      </c>
      <c r="AA394" s="239">
        <f t="shared" si="343"/>
        <v>0</v>
      </c>
      <c r="AB394" s="239">
        <f t="shared" si="343"/>
        <v>0</v>
      </c>
      <c r="AC394" s="239">
        <f t="shared" si="343"/>
        <v>0</v>
      </c>
      <c r="AD394" s="239">
        <f t="shared" si="343"/>
        <v>0</v>
      </c>
      <c r="AE394" s="239">
        <f t="shared" si="343"/>
        <v>0</v>
      </c>
      <c r="AF394" s="239">
        <f t="shared" si="343"/>
        <v>0</v>
      </c>
      <c r="AH394" s="236">
        <f t="shared" si="330"/>
        <v>0</v>
      </c>
      <c r="AI394" s="236">
        <f t="shared" si="331"/>
        <v>0</v>
      </c>
    </row>
    <row r="395" spans="3:35" s="222" customFormat="1">
      <c r="C395"/>
      <c r="D395" s="191">
        <v>8900</v>
      </c>
      <c r="E395" s="192"/>
      <c r="F395" s="239">
        <f t="shared" si="341"/>
        <v>0</v>
      </c>
      <c r="G395" s="239">
        <f t="shared" si="341"/>
        <v>0</v>
      </c>
      <c r="H395" s="239">
        <f t="shared" si="341"/>
        <v>0</v>
      </c>
      <c r="I395" s="239">
        <f t="shared" si="341"/>
        <v>0</v>
      </c>
      <c r="J395" s="239">
        <f t="shared" si="341"/>
        <v>0</v>
      </c>
      <c r="K395" s="239">
        <f t="shared" si="341"/>
        <v>0</v>
      </c>
      <c r="L395" s="239">
        <f t="shared" si="341"/>
        <v>0</v>
      </c>
      <c r="M395" s="239">
        <f t="shared" si="341"/>
        <v>0</v>
      </c>
      <c r="N395" s="239">
        <f t="shared" si="341"/>
        <v>0</v>
      </c>
      <c r="O395" s="239">
        <f t="shared" si="341"/>
        <v>0</v>
      </c>
      <c r="P395" s="239">
        <f t="shared" si="342"/>
        <v>0</v>
      </c>
      <c r="Q395" s="239">
        <f t="shared" si="342"/>
        <v>0</v>
      </c>
      <c r="R395" s="239">
        <f t="shared" si="342"/>
        <v>0</v>
      </c>
      <c r="S395" s="239">
        <f t="shared" si="342"/>
        <v>0</v>
      </c>
      <c r="T395" s="239">
        <f t="shared" si="342"/>
        <v>0</v>
      </c>
      <c r="U395" s="239">
        <f t="shared" si="342"/>
        <v>0</v>
      </c>
      <c r="V395" s="239">
        <f t="shared" si="342"/>
        <v>0</v>
      </c>
      <c r="W395" s="239">
        <f t="shared" si="342"/>
        <v>0</v>
      </c>
      <c r="X395" s="239">
        <f t="shared" si="342"/>
        <v>0</v>
      </c>
      <c r="Y395" s="239">
        <f t="shared" si="342"/>
        <v>0</v>
      </c>
      <c r="Z395" s="239">
        <f t="shared" si="343"/>
        <v>0</v>
      </c>
      <c r="AA395" s="239">
        <f t="shared" si="343"/>
        <v>0</v>
      </c>
      <c r="AB395" s="239">
        <f t="shared" si="343"/>
        <v>0</v>
      </c>
      <c r="AC395" s="239">
        <f t="shared" si="343"/>
        <v>0</v>
      </c>
      <c r="AD395" s="239">
        <f t="shared" si="343"/>
        <v>0</v>
      </c>
      <c r="AE395" s="239">
        <f t="shared" si="343"/>
        <v>0</v>
      </c>
      <c r="AF395" s="239">
        <f t="shared" si="343"/>
        <v>0</v>
      </c>
      <c r="AH395" s="236">
        <f t="shared" si="330"/>
        <v>0</v>
      </c>
      <c r="AI395" s="236">
        <f t="shared" si="331"/>
        <v>0</v>
      </c>
    </row>
    <row r="396" spans="3:35" s="222" customFormat="1">
      <c r="C396"/>
      <c r="D396" s="191">
        <v>8910</v>
      </c>
      <c r="E396" s="192"/>
      <c r="F396" s="239">
        <f t="shared" si="341"/>
        <v>0</v>
      </c>
      <c r="G396" s="239">
        <f t="shared" si="341"/>
        <v>0</v>
      </c>
      <c r="H396" s="239">
        <f t="shared" si="341"/>
        <v>0</v>
      </c>
      <c r="I396" s="239">
        <f t="shared" si="341"/>
        <v>0</v>
      </c>
      <c r="J396" s="239">
        <f t="shared" si="341"/>
        <v>0</v>
      </c>
      <c r="K396" s="239">
        <f t="shared" si="341"/>
        <v>0</v>
      </c>
      <c r="L396" s="239">
        <f t="shared" si="341"/>
        <v>0</v>
      </c>
      <c r="M396" s="239">
        <f t="shared" si="341"/>
        <v>0</v>
      </c>
      <c r="N396" s="239">
        <f t="shared" si="341"/>
        <v>0</v>
      </c>
      <c r="O396" s="239">
        <f t="shared" si="341"/>
        <v>0</v>
      </c>
      <c r="P396" s="239">
        <f t="shared" si="342"/>
        <v>0</v>
      </c>
      <c r="Q396" s="239">
        <f t="shared" si="342"/>
        <v>0</v>
      </c>
      <c r="R396" s="239">
        <f t="shared" si="342"/>
        <v>0</v>
      </c>
      <c r="S396" s="239">
        <f t="shared" si="342"/>
        <v>0</v>
      </c>
      <c r="T396" s="239">
        <f t="shared" si="342"/>
        <v>0</v>
      </c>
      <c r="U396" s="239">
        <f t="shared" si="342"/>
        <v>0</v>
      </c>
      <c r="V396" s="239">
        <f t="shared" si="342"/>
        <v>0</v>
      </c>
      <c r="W396" s="239">
        <f t="shared" si="342"/>
        <v>0</v>
      </c>
      <c r="X396" s="239">
        <f t="shared" si="342"/>
        <v>0</v>
      </c>
      <c r="Y396" s="239">
        <f t="shared" si="342"/>
        <v>0</v>
      </c>
      <c r="Z396" s="239">
        <f t="shared" si="343"/>
        <v>0</v>
      </c>
      <c r="AA396" s="239">
        <f t="shared" si="343"/>
        <v>0</v>
      </c>
      <c r="AB396" s="239">
        <f t="shared" si="343"/>
        <v>0</v>
      </c>
      <c r="AC396" s="239">
        <f t="shared" si="343"/>
        <v>0</v>
      </c>
      <c r="AD396" s="239">
        <f t="shared" si="343"/>
        <v>0</v>
      </c>
      <c r="AE396" s="239">
        <f t="shared" si="343"/>
        <v>0</v>
      </c>
      <c r="AF396" s="239">
        <f t="shared" si="343"/>
        <v>0</v>
      </c>
      <c r="AH396" s="236">
        <f t="shared" si="330"/>
        <v>0</v>
      </c>
      <c r="AI396" s="236">
        <f t="shared" si="331"/>
        <v>0</v>
      </c>
    </row>
    <row r="397" spans="3:35" s="222" customFormat="1">
      <c r="C397"/>
      <c r="D397" s="191">
        <v>8920</v>
      </c>
      <c r="E397" s="192"/>
      <c r="F397" s="239">
        <f t="shared" si="341"/>
        <v>0</v>
      </c>
      <c r="G397" s="239">
        <f t="shared" si="341"/>
        <v>0</v>
      </c>
      <c r="H397" s="239">
        <f t="shared" si="341"/>
        <v>0</v>
      </c>
      <c r="I397" s="239">
        <f t="shared" si="341"/>
        <v>0</v>
      </c>
      <c r="J397" s="239">
        <f t="shared" si="341"/>
        <v>0</v>
      </c>
      <c r="K397" s="239">
        <f t="shared" si="341"/>
        <v>0</v>
      </c>
      <c r="L397" s="239">
        <f t="shared" si="341"/>
        <v>0</v>
      </c>
      <c r="M397" s="239">
        <f t="shared" si="341"/>
        <v>0</v>
      </c>
      <c r="N397" s="239">
        <f t="shared" si="341"/>
        <v>0</v>
      </c>
      <c r="O397" s="239">
        <f t="shared" si="341"/>
        <v>0</v>
      </c>
      <c r="P397" s="239">
        <f t="shared" si="342"/>
        <v>0</v>
      </c>
      <c r="Q397" s="239">
        <f t="shared" si="342"/>
        <v>0</v>
      </c>
      <c r="R397" s="239">
        <f t="shared" si="342"/>
        <v>0</v>
      </c>
      <c r="S397" s="239">
        <f t="shared" si="342"/>
        <v>0</v>
      </c>
      <c r="T397" s="239">
        <f t="shared" si="342"/>
        <v>0</v>
      </c>
      <c r="U397" s="239">
        <f t="shared" si="342"/>
        <v>0</v>
      </c>
      <c r="V397" s="239">
        <f t="shared" si="342"/>
        <v>0</v>
      </c>
      <c r="W397" s="239">
        <f t="shared" si="342"/>
        <v>0</v>
      </c>
      <c r="X397" s="239">
        <f t="shared" si="342"/>
        <v>0</v>
      </c>
      <c r="Y397" s="239">
        <f t="shared" si="342"/>
        <v>0</v>
      </c>
      <c r="Z397" s="239">
        <f t="shared" si="343"/>
        <v>0</v>
      </c>
      <c r="AA397" s="239">
        <f t="shared" si="343"/>
        <v>0</v>
      </c>
      <c r="AB397" s="239">
        <f t="shared" si="343"/>
        <v>0</v>
      </c>
      <c r="AC397" s="239">
        <f t="shared" si="343"/>
        <v>0</v>
      </c>
      <c r="AD397" s="239">
        <f t="shared" si="343"/>
        <v>0</v>
      </c>
      <c r="AE397" s="239">
        <f t="shared" si="343"/>
        <v>0</v>
      </c>
      <c r="AF397" s="239">
        <f t="shared" si="343"/>
        <v>0</v>
      </c>
      <c r="AH397" s="236">
        <f t="shared" si="330"/>
        <v>0</v>
      </c>
      <c r="AI397" s="236">
        <f t="shared" si="331"/>
        <v>0</v>
      </c>
    </row>
    <row r="398" spans="3:35" s="222" customFormat="1">
      <c r="C398"/>
      <c r="D398" s="191">
        <v>8930</v>
      </c>
      <c r="E398" s="192"/>
      <c r="F398" s="239">
        <f t="shared" si="341"/>
        <v>0</v>
      </c>
      <c r="G398" s="239">
        <f t="shared" si="341"/>
        <v>0</v>
      </c>
      <c r="H398" s="239">
        <f t="shared" si="341"/>
        <v>0</v>
      </c>
      <c r="I398" s="239">
        <f t="shared" si="341"/>
        <v>0</v>
      </c>
      <c r="J398" s="239">
        <f t="shared" si="341"/>
        <v>0</v>
      </c>
      <c r="K398" s="239">
        <f t="shared" si="341"/>
        <v>0</v>
      </c>
      <c r="L398" s="239">
        <f t="shared" si="341"/>
        <v>0</v>
      </c>
      <c r="M398" s="239">
        <f t="shared" si="341"/>
        <v>0</v>
      </c>
      <c r="N398" s="239">
        <f t="shared" si="341"/>
        <v>0</v>
      </c>
      <c r="O398" s="239">
        <f t="shared" si="341"/>
        <v>0</v>
      </c>
      <c r="P398" s="239">
        <f t="shared" si="342"/>
        <v>0</v>
      </c>
      <c r="Q398" s="239">
        <f t="shared" si="342"/>
        <v>0</v>
      </c>
      <c r="R398" s="239">
        <f t="shared" si="342"/>
        <v>0</v>
      </c>
      <c r="S398" s="239">
        <f t="shared" si="342"/>
        <v>0</v>
      </c>
      <c r="T398" s="239">
        <f t="shared" si="342"/>
        <v>0</v>
      </c>
      <c r="U398" s="239">
        <f t="shared" si="342"/>
        <v>0</v>
      </c>
      <c r="V398" s="239">
        <f t="shared" si="342"/>
        <v>0</v>
      </c>
      <c r="W398" s="239">
        <f t="shared" si="342"/>
        <v>0</v>
      </c>
      <c r="X398" s="239">
        <f t="shared" si="342"/>
        <v>0</v>
      </c>
      <c r="Y398" s="239">
        <f t="shared" si="342"/>
        <v>0</v>
      </c>
      <c r="Z398" s="239">
        <f t="shared" si="343"/>
        <v>0</v>
      </c>
      <c r="AA398" s="239">
        <f t="shared" si="343"/>
        <v>0</v>
      </c>
      <c r="AB398" s="239">
        <f t="shared" si="343"/>
        <v>0</v>
      </c>
      <c r="AC398" s="239">
        <f t="shared" si="343"/>
        <v>0</v>
      </c>
      <c r="AD398" s="239">
        <f t="shared" si="343"/>
        <v>0</v>
      </c>
      <c r="AE398" s="239">
        <f t="shared" si="343"/>
        <v>0</v>
      </c>
      <c r="AF398" s="239">
        <f t="shared" si="343"/>
        <v>0</v>
      </c>
      <c r="AH398" s="236">
        <f t="shared" si="330"/>
        <v>0</v>
      </c>
      <c r="AI398" s="236">
        <f t="shared" si="331"/>
        <v>0</v>
      </c>
    </row>
    <row r="399" spans="3:35" s="222" customFormat="1">
      <c r="C399"/>
      <c r="D399" s="191">
        <v>8940</v>
      </c>
      <c r="E399" s="192"/>
      <c r="F399" s="239">
        <f t="shared" ref="F399:O408" si="344">SUMIF($C$10:$C$333,$D399,F$10:F$333)</f>
        <v>0</v>
      </c>
      <c r="G399" s="239">
        <f t="shared" si="344"/>
        <v>0</v>
      </c>
      <c r="H399" s="239">
        <f t="shared" si="344"/>
        <v>0</v>
      </c>
      <c r="I399" s="239">
        <f t="shared" si="344"/>
        <v>0</v>
      </c>
      <c r="J399" s="239">
        <f t="shared" si="344"/>
        <v>0</v>
      </c>
      <c r="K399" s="239">
        <f t="shared" si="344"/>
        <v>0</v>
      </c>
      <c r="L399" s="239">
        <f t="shared" si="344"/>
        <v>0</v>
      </c>
      <c r="M399" s="239">
        <f t="shared" si="344"/>
        <v>0</v>
      </c>
      <c r="N399" s="239">
        <f t="shared" si="344"/>
        <v>0</v>
      </c>
      <c r="O399" s="239">
        <f t="shared" si="344"/>
        <v>0</v>
      </c>
      <c r="P399" s="239">
        <f t="shared" ref="P399:Y408" si="345">SUMIF($C$10:$C$333,$D399,P$10:P$333)</f>
        <v>0</v>
      </c>
      <c r="Q399" s="239">
        <f t="shared" si="345"/>
        <v>0</v>
      </c>
      <c r="R399" s="239">
        <f t="shared" si="345"/>
        <v>0</v>
      </c>
      <c r="S399" s="239">
        <f t="shared" si="345"/>
        <v>0</v>
      </c>
      <c r="T399" s="239">
        <f t="shared" si="345"/>
        <v>0</v>
      </c>
      <c r="U399" s="239">
        <f t="shared" si="345"/>
        <v>0</v>
      </c>
      <c r="V399" s="239">
        <f t="shared" si="345"/>
        <v>0</v>
      </c>
      <c r="W399" s="239">
        <f t="shared" si="345"/>
        <v>0</v>
      </c>
      <c r="X399" s="239">
        <f t="shared" si="345"/>
        <v>0</v>
      </c>
      <c r="Y399" s="239">
        <f t="shared" si="345"/>
        <v>0</v>
      </c>
      <c r="Z399" s="239">
        <f t="shared" ref="Z399:AF408" si="346">SUMIF($C$10:$C$333,$D399,Z$10:Z$333)</f>
        <v>0</v>
      </c>
      <c r="AA399" s="239">
        <f t="shared" si="346"/>
        <v>0</v>
      </c>
      <c r="AB399" s="239">
        <f t="shared" si="346"/>
        <v>0</v>
      </c>
      <c r="AC399" s="239">
        <f t="shared" si="346"/>
        <v>0</v>
      </c>
      <c r="AD399" s="239">
        <f t="shared" si="346"/>
        <v>0</v>
      </c>
      <c r="AE399" s="239">
        <f t="shared" si="346"/>
        <v>0</v>
      </c>
      <c r="AF399" s="239">
        <f t="shared" si="346"/>
        <v>0</v>
      </c>
      <c r="AH399" s="236">
        <f t="shared" si="330"/>
        <v>0</v>
      </c>
      <c r="AI399" s="236">
        <f t="shared" si="331"/>
        <v>0</v>
      </c>
    </row>
    <row r="400" spans="3:35" s="222" customFormat="1">
      <c r="C400"/>
      <c r="D400" s="191">
        <v>8950</v>
      </c>
      <c r="E400" s="192"/>
      <c r="F400" s="239">
        <f t="shared" si="344"/>
        <v>0</v>
      </c>
      <c r="G400" s="239">
        <f t="shared" si="344"/>
        <v>0</v>
      </c>
      <c r="H400" s="239">
        <f t="shared" si="344"/>
        <v>0</v>
      </c>
      <c r="I400" s="239">
        <f t="shared" si="344"/>
        <v>0</v>
      </c>
      <c r="J400" s="239">
        <f t="shared" si="344"/>
        <v>0</v>
      </c>
      <c r="K400" s="239">
        <f t="shared" si="344"/>
        <v>0</v>
      </c>
      <c r="L400" s="239">
        <f t="shared" si="344"/>
        <v>0</v>
      </c>
      <c r="M400" s="239">
        <f t="shared" si="344"/>
        <v>0</v>
      </c>
      <c r="N400" s="239">
        <f t="shared" si="344"/>
        <v>0</v>
      </c>
      <c r="O400" s="239">
        <f t="shared" si="344"/>
        <v>0</v>
      </c>
      <c r="P400" s="239">
        <f t="shared" si="345"/>
        <v>0</v>
      </c>
      <c r="Q400" s="239">
        <f t="shared" si="345"/>
        <v>0</v>
      </c>
      <c r="R400" s="239">
        <f t="shared" si="345"/>
        <v>0</v>
      </c>
      <c r="S400" s="239">
        <f t="shared" si="345"/>
        <v>0</v>
      </c>
      <c r="T400" s="239">
        <f t="shared" si="345"/>
        <v>0</v>
      </c>
      <c r="U400" s="239">
        <f t="shared" si="345"/>
        <v>0</v>
      </c>
      <c r="V400" s="239">
        <f t="shared" si="345"/>
        <v>0</v>
      </c>
      <c r="W400" s="239">
        <f t="shared" si="345"/>
        <v>0</v>
      </c>
      <c r="X400" s="239">
        <f t="shared" si="345"/>
        <v>0</v>
      </c>
      <c r="Y400" s="239">
        <f t="shared" si="345"/>
        <v>0</v>
      </c>
      <c r="Z400" s="239">
        <f t="shared" si="346"/>
        <v>0</v>
      </c>
      <c r="AA400" s="239">
        <f t="shared" si="346"/>
        <v>0</v>
      </c>
      <c r="AB400" s="239">
        <f t="shared" si="346"/>
        <v>0</v>
      </c>
      <c r="AC400" s="239">
        <f t="shared" si="346"/>
        <v>0</v>
      </c>
      <c r="AD400" s="239">
        <f t="shared" si="346"/>
        <v>0</v>
      </c>
      <c r="AE400" s="239">
        <f t="shared" si="346"/>
        <v>0</v>
      </c>
      <c r="AF400" s="239">
        <f t="shared" si="346"/>
        <v>0</v>
      </c>
      <c r="AH400" s="236">
        <f t="shared" si="330"/>
        <v>0</v>
      </c>
      <c r="AI400" s="236">
        <f t="shared" si="331"/>
        <v>0</v>
      </c>
    </row>
    <row r="401" spans="3:35" s="222" customFormat="1">
      <c r="C401"/>
      <c r="D401" s="191">
        <v>9010</v>
      </c>
      <c r="E401" s="192"/>
      <c r="F401" s="239">
        <f t="shared" si="344"/>
        <v>0</v>
      </c>
      <c r="G401" s="239">
        <f t="shared" si="344"/>
        <v>0</v>
      </c>
      <c r="H401" s="239">
        <f t="shared" si="344"/>
        <v>0</v>
      </c>
      <c r="I401" s="239">
        <f t="shared" si="344"/>
        <v>0</v>
      </c>
      <c r="J401" s="239">
        <f t="shared" si="344"/>
        <v>0</v>
      </c>
      <c r="K401" s="239">
        <f t="shared" si="344"/>
        <v>2.2737367544323206E-13</v>
      </c>
      <c r="L401" s="239">
        <f t="shared" si="344"/>
        <v>-68.633679147690373</v>
      </c>
      <c r="M401" s="239">
        <f t="shared" si="344"/>
        <v>-55.075525647498921</v>
      </c>
      <c r="N401" s="239">
        <f t="shared" si="344"/>
        <v>-8.5980592891780816</v>
      </c>
      <c r="O401" s="239">
        <f t="shared" si="344"/>
        <v>-161.01523428958922</v>
      </c>
      <c r="P401" s="239">
        <f t="shared" si="345"/>
        <v>-173.11736160570013</v>
      </c>
      <c r="Q401" s="239">
        <f t="shared" si="345"/>
        <v>-284.51452836331214</v>
      </c>
      <c r="R401" s="239">
        <f t="shared" si="345"/>
        <v>-212.29661624007178</v>
      </c>
      <c r="S401" s="239">
        <f t="shared" si="345"/>
        <v>-178.52434233392455</v>
      </c>
      <c r="T401" s="239">
        <f t="shared" si="345"/>
        <v>-149.41142073824062</v>
      </c>
      <c r="U401" s="239">
        <f t="shared" si="345"/>
        <v>-174.4120649431635</v>
      </c>
      <c r="V401" s="239">
        <f t="shared" si="345"/>
        <v>-182.43369348196836</v>
      </c>
      <c r="W401" s="239">
        <f t="shared" si="345"/>
        <v>-171.97305467292358</v>
      </c>
      <c r="X401" s="239">
        <f t="shared" si="345"/>
        <v>-188.54739061503767</v>
      </c>
      <c r="Y401" s="239">
        <f t="shared" si="345"/>
        <v>-175.95312781260384</v>
      </c>
      <c r="Z401" s="239">
        <f t="shared" si="346"/>
        <v>-150.41585571847941</v>
      </c>
      <c r="AA401" s="239">
        <f t="shared" si="346"/>
        <v>-161.01523428958922</v>
      </c>
      <c r="AB401" s="239">
        <f t="shared" si="346"/>
        <v>-173.11736160570013</v>
      </c>
      <c r="AC401" s="239">
        <f t="shared" si="346"/>
        <v>-284.51452836331214</v>
      </c>
      <c r="AD401" s="239">
        <f t="shared" si="346"/>
        <v>-212.29661624007178</v>
      </c>
      <c r="AE401" s="239">
        <f t="shared" si="346"/>
        <v>-178.52434233392455</v>
      </c>
      <c r="AF401" s="239">
        <f t="shared" si="346"/>
        <v>-149.41142073824062</v>
      </c>
      <c r="AH401" s="236">
        <f t="shared" si="330"/>
        <v>-750.95438834296863</v>
      </c>
      <c r="AI401" s="236">
        <f t="shared" si="331"/>
        <v>-2202.6146908150149</v>
      </c>
    </row>
    <row r="402" spans="3:35" s="222" customFormat="1">
      <c r="C402"/>
      <c r="D402" s="191">
        <v>9020</v>
      </c>
      <c r="E402" s="192"/>
      <c r="F402" s="239">
        <f t="shared" si="344"/>
        <v>16484.63</v>
      </c>
      <c r="G402" s="239">
        <f t="shared" si="344"/>
        <v>7956.9300000000012</v>
      </c>
      <c r="H402" s="239">
        <f t="shared" si="344"/>
        <v>10971.410000000002</v>
      </c>
      <c r="I402" s="239">
        <f t="shared" si="344"/>
        <v>8677.1899999999987</v>
      </c>
      <c r="J402" s="239">
        <f t="shared" si="344"/>
        <v>10685.679999999998</v>
      </c>
      <c r="K402" s="239">
        <f t="shared" si="344"/>
        <v>12176.06</v>
      </c>
      <c r="L402" s="239">
        <f t="shared" si="344"/>
        <v>14234.626984282571</v>
      </c>
      <c r="M402" s="239">
        <f t="shared" si="344"/>
        <v>13437.79148782304</v>
      </c>
      <c r="N402" s="239">
        <f t="shared" si="344"/>
        <v>12933.873372751023</v>
      </c>
      <c r="O402" s="239">
        <f t="shared" si="344"/>
        <v>14304.170492190966</v>
      </c>
      <c r="P402" s="239">
        <f t="shared" si="345"/>
        <v>13143.616733425391</v>
      </c>
      <c r="Q402" s="239">
        <f t="shared" si="345"/>
        <v>13824.270516126146</v>
      </c>
      <c r="R402" s="239">
        <f t="shared" si="345"/>
        <v>14482.477563329157</v>
      </c>
      <c r="S402" s="239">
        <f t="shared" si="345"/>
        <v>12531.545651855638</v>
      </c>
      <c r="T402" s="239">
        <f t="shared" si="345"/>
        <v>13152.247969101871</v>
      </c>
      <c r="U402" s="239">
        <f t="shared" si="345"/>
        <v>13830.644111246145</v>
      </c>
      <c r="V402" s="239">
        <f t="shared" si="345"/>
        <v>13834.697222042085</v>
      </c>
      <c r="W402" s="239">
        <f t="shared" si="345"/>
        <v>13197.33297741712</v>
      </c>
      <c r="X402" s="239">
        <f t="shared" si="345"/>
        <v>14508.228186642757</v>
      </c>
      <c r="Y402" s="239">
        <f t="shared" si="345"/>
        <v>13204.494158058038</v>
      </c>
      <c r="Z402" s="239">
        <f t="shared" si="346"/>
        <v>13845.144927698757</v>
      </c>
      <c r="AA402" s="239">
        <f t="shared" si="346"/>
        <v>14798.82421090666</v>
      </c>
      <c r="AB402" s="239">
        <f t="shared" si="346"/>
        <v>13597.661957211338</v>
      </c>
      <c r="AC402" s="239">
        <f t="shared" si="346"/>
        <v>14300.93755799375</v>
      </c>
      <c r="AD402" s="239">
        <f t="shared" si="346"/>
        <v>14982.198931805995</v>
      </c>
      <c r="AE402" s="239">
        <f t="shared" si="346"/>
        <v>12964.548928139046</v>
      </c>
      <c r="AF402" s="239">
        <f t="shared" si="346"/>
        <v>13606.466237328326</v>
      </c>
      <c r="AH402" s="236">
        <f t="shared" si="330"/>
        <v>148830.24958659915</v>
      </c>
      <c r="AI402" s="236">
        <f t="shared" si="331"/>
        <v>166671.17940649003</v>
      </c>
    </row>
    <row r="403" spans="3:35" s="222" customFormat="1">
      <c r="C403"/>
      <c r="D403" s="191">
        <v>9030</v>
      </c>
      <c r="E403" s="192"/>
      <c r="F403" s="239">
        <f t="shared" si="344"/>
        <v>35979.129999999997</v>
      </c>
      <c r="G403" s="239">
        <f t="shared" si="344"/>
        <v>37898.959999999992</v>
      </c>
      <c r="H403" s="239">
        <f t="shared" si="344"/>
        <v>40029.939999999995</v>
      </c>
      <c r="I403" s="239">
        <f t="shared" si="344"/>
        <v>43255.199999999997</v>
      </c>
      <c r="J403" s="239">
        <f t="shared" si="344"/>
        <v>46287.7</v>
      </c>
      <c r="K403" s="239">
        <f t="shared" si="344"/>
        <v>38621.89</v>
      </c>
      <c r="L403" s="239">
        <f t="shared" si="344"/>
        <v>45388.641479180224</v>
      </c>
      <c r="M403" s="239">
        <f t="shared" si="344"/>
        <v>43072.878842820995</v>
      </c>
      <c r="N403" s="239">
        <f t="shared" si="344"/>
        <v>48441.499590688501</v>
      </c>
      <c r="O403" s="239">
        <f t="shared" si="344"/>
        <v>51830.481641124505</v>
      </c>
      <c r="P403" s="239">
        <f t="shared" si="345"/>
        <v>42763.63978853116</v>
      </c>
      <c r="Q403" s="239">
        <f t="shared" si="345"/>
        <v>44285.385445073858</v>
      </c>
      <c r="R403" s="239">
        <f t="shared" si="345"/>
        <v>52073.85790865797</v>
      </c>
      <c r="S403" s="239">
        <f t="shared" si="345"/>
        <v>40951.674010022172</v>
      </c>
      <c r="T403" s="239">
        <f t="shared" si="345"/>
        <v>54387.632805544963</v>
      </c>
      <c r="U403" s="239">
        <f t="shared" si="345"/>
        <v>49874.329726045573</v>
      </c>
      <c r="V403" s="239">
        <f t="shared" si="345"/>
        <v>44229.512490008288</v>
      </c>
      <c r="W403" s="239">
        <f t="shared" si="345"/>
        <v>42089.368727248395</v>
      </c>
      <c r="X403" s="239">
        <f t="shared" si="345"/>
        <v>52383.494140431838</v>
      </c>
      <c r="Y403" s="239">
        <f t="shared" si="345"/>
        <v>42442.705776094066</v>
      </c>
      <c r="Z403" s="239">
        <f t="shared" si="346"/>
        <v>45008.363738845583</v>
      </c>
      <c r="AA403" s="239">
        <f t="shared" si="346"/>
        <v>53357.143417525484</v>
      </c>
      <c r="AB403" s="239">
        <f t="shared" si="346"/>
        <v>44164.970581537556</v>
      </c>
      <c r="AC403" s="239">
        <f t="shared" si="346"/>
        <v>45756.534504215262</v>
      </c>
      <c r="AD403" s="239">
        <f t="shared" si="346"/>
        <v>53616.160095499217</v>
      </c>
      <c r="AE403" s="239">
        <f t="shared" si="346"/>
        <v>42288.062529802424</v>
      </c>
      <c r="AF403" s="239">
        <f t="shared" si="346"/>
        <v>55789.497669807577</v>
      </c>
      <c r="AH403" s="236">
        <f t="shared" si="330"/>
        <v>517855.34678741929</v>
      </c>
      <c r="AI403" s="236">
        <f t="shared" si="331"/>
        <v>571000.14339706139</v>
      </c>
    </row>
    <row r="404" spans="3:35" s="222" customFormat="1">
      <c r="C404"/>
      <c r="D404" s="191">
        <v>9040</v>
      </c>
      <c r="E404" s="192"/>
      <c r="F404" s="239">
        <f t="shared" si="344"/>
        <v>0</v>
      </c>
      <c r="G404" s="239">
        <f t="shared" si="344"/>
        <v>0</v>
      </c>
      <c r="H404" s="239">
        <f t="shared" si="344"/>
        <v>0</v>
      </c>
      <c r="I404" s="239">
        <f t="shared" si="344"/>
        <v>0</v>
      </c>
      <c r="J404" s="239">
        <f t="shared" si="344"/>
        <v>0</v>
      </c>
      <c r="K404" s="239">
        <f t="shared" si="344"/>
        <v>0</v>
      </c>
      <c r="L404" s="239">
        <f t="shared" si="344"/>
        <v>1488509.73</v>
      </c>
      <c r="M404" s="239">
        <f t="shared" si="344"/>
        <v>1488509.73</v>
      </c>
      <c r="N404" s="239">
        <f t="shared" si="344"/>
        <v>1488509.73</v>
      </c>
      <c r="O404" s="239">
        <f t="shared" si="344"/>
        <v>0</v>
      </c>
      <c r="P404" s="239">
        <f t="shared" si="345"/>
        <v>0</v>
      </c>
      <c r="Q404" s="239">
        <f t="shared" si="345"/>
        <v>0</v>
      </c>
      <c r="R404" s="239">
        <f t="shared" si="345"/>
        <v>0</v>
      </c>
      <c r="S404" s="239">
        <f t="shared" si="345"/>
        <v>0</v>
      </c>
      <c r="T404" s="239">
        <f t="shared" si="345"/>
        <v>0</v>
      </c>
      <c r="U404" s="239">
        <f t="shared" si="345"/>
        <v>0</v>
      </c>
      <c r="V404" s="239">
        <f t="shared" si="345"/>
        <v>0</v>
      </c>
      <c r="W404" s="239">
        <f t="shared" si="345"/>
        <v>0</v>
      </c>
      <c r="X404" s="239">
        <f t="shared" si="345"/>
        <v>0</v>
      </c>
      <c r="Y404" s="239">
        <f t="shared" si="345"/>
        <v>0</v>
      </c>
      <c r="Z404" s="239">
        <f t="shared" si="346"/>
        <v>0</v>
      </c>
      <c r="AA404" s="239">
        <f t="shared" si="346"/>
        <v>0</v>
      </c>
      <c r="AB404" s="239">
        <f t="shared" si="346"/>
        <v>0</v>
      </c>
      <c r="AC404" s="239">
        <f t="shared" si="346"/>
        <v>0</v>
      </c>
      <c r="AD404" s="239">
        <f t="shared" si="346"/>
        <v>0</v>
      </c>
      <c r="AE404" s="239">
        <f t="shared" si="346"/>
        <v>0</v>
      </c>
      <c r="AF404" s="239">
        <f t="shared" si="346"/>
        <v>0</v>
      </c>
      <c r="AH404" s="236">
        <f t="shared" si="330"/>
        <v>4465529.1899999995</v>
      </c>
      <c r="AI404" s="236">
        <f t="shared" si="331"/>
        <v>0</v>
      </c>
    </row>
    <row r="405" spans="3:35" s="222" customFormat="1">
      <c r="C405"/>
      <c r="D405" s="191">
        <v>9070</v>
      </c>
      <c r="E405" s="192"/>
      <c r="F405" s="239">
        <f t="shared" si="344"/>
        <v>0</v>
      </c>
      <c r="G405" s="239">
        <f t="shared" si="344"/>
        <v>0</v>
      </c>
      <c r="H405" s="239">
        <f t="shared" si="344"/>
        <v>0</v>
      </c>
      <c r="I405" s="239">
        <f t="shared" si="344"/>
        <v>0</v>
      </c>
      <c r="J405" s="239">
        <f t="shared" si="344"/>
        <v>0</v>
      </c>
      <c r="K405" s="239">
        <f t="shared" si="344"/>
        <v>0</v>
      </c>
      <c r="L405" s="239">
        <f t="shared" si="344"/>
        <v>0</v>
      </c>
      <c r="M405" s="239">
        <f t="shared" si="344"/>
        <v>0</v>
      </c>
      <c r="N405" s="239">
        <f t="shared" si="344"/>
        <v>0</v>
      </c>
      <c r="O405" s="239">
        <f t="shared" si="344"/>
        <v>0</v>
      </c>
      <c r="P405" s="239">
        <f t="shared" si="345"/>
        <v>0</v>
      </c>
      <c r="Q405" s="239">
        <f t="shared" si="345"/>
        <v>0</v>
      </c>
      <c r="R405" s="239">
        <f t="shared" si="345"/>
        <v>0</v>
      </c>
      <c r="S405" s="239">
        <f t="shared" si="345"/>
        <v>0</v>
      </c>
      <c r="T405" s="239">
        <f t="shared" si="345"/>
        <v>0</v>
      </c>
      <c r="U405" s="239">
        <f t="shared" si="345"/>
        <v>0</v>
      </c>
      <c r="V405" s="239">
        <f t="shared" si="345"/>
        <v>0</v>
      </c>
      <c r="W405" s="239">
        <f t="shared" si="345"/>
        <v>0</v>
      </c>
      <c r="X405" s="239">
        <f t="shared" si="345"/>
        <v>0</v>
      </c>
      <c r="Y405" s="239">
        <f t="shared" si="345"/>
        <v>0</v>
      </c>
      <c r="Z405" s="239">
        <f t="shared" si="346"/>
        <v>0</v>
      </c>
      <c r="AA405" s="239">
        <f t="shared" si="346"/>
        <v>0</v>
      </c>
      <c r="AB405" s="239">
        <f t="shared" si="346"/>
        <v>0</v>
      </c>
      <c r="AC405" s="239">
        <f t="shared" si="346"/>
        <v>0</v>
      </c>
      <c r="AD405" s="239">
        <f t="shared" si="346"/>
        <v>0</v>
      </c>
      <c r="AE405" s="239">
        <f t="shared" si="346"/>
        <v>0</v>
      </c>
      <c r="AF405" s="239">
        <f t="shared" si="346"/>
        <v>0</v>
      </c>
      <c r="AH405" s="236">
        <f t="shared" si="330"/>
        <v>0</v>
      </c>
      <c r="AI405" s="236">
        <f t="shared" si="331"/>
        <v>0</v>
      </c>
    </row>
    <row r="406" spans="3:35" s="222" customFormat="1">
      <c r="C406"/>
      <c r="D406" s="191">
        <v>9080</v>
      </c>
      <c r="E406" s="192"/>
      <c r="F406" s="239">
        <f t="shared" si="344"/>
        <v>0</v>
      </c>
      <c r="G406" s="239">
        <f t="shared" si="344"/>
        <v>0</v>
      </c>
      <c r="H406" s="239">
        <f t="shared" si="344"/>
        <v>0</v>
      </c>
      <c r="I406" s="239">
        <f t="shared" si="344"/>
        <v>0</v>
      </c>
      <c r="J406" s="239">
        <f t="shared" si="344"/>
        <v>0</v>
      </c>
      <c r="K406" s="239">
        <f t="shared" si="344"/>
        <v>0</v>
      </c>
      <c r="L406" s="239">
        <f t="shared" si="344"/>
        <v>0</v>
      </c>
      <c r="M406" s="239">
        <f t="shared" si="344"/>
        <v>0</v>
      </c>
      <c r="N406" s="239">
        <f t="shared" si="344"/>
        <v>0</v>
      </c>
      <c r="O406" s="239">
        <f t="shared" si="344"/>
        <v>0</v>
      </c>
      <c r="P406" s="239">
        <f t="shared" si="345"/>
        <v>0</v>
      </c>
      <c r="Q406" s="239">
        <f t="shared" si="345"/>
        <v>0</v>
      </c>
      <c r="R406" s="239">
        <f t="shared" si="345"/>
        <v>0</v>
      </c>
      <c r="S406" s="239">
        <f t="shared" si="345"/>
        <v>0</v>
      </c>
      <c r="T406" s="239">
        <f t="shared" si="345"/>
        <v>0</v>
      </c>
      <c r="U406" s="239">
        <f t="shared" si="345"/>
        <v>0</v>
      </c>
      <c r="V406" s="239">
        <f t="shared" si="345"/>
        <v>0</v>
      </c>
      <c r="W406" s="239">
        <f t="shared" si="345"/>
        <v>0</v>
      </c>
      <c r="X406" s="239">
        <f t="shared" si="345"/>
        <v>0</v>
      </c>
      <c r="Y406" s="239">
        <f t="shared" si="345"/>
        <v>0</v>
      </c>
      <c r="Z406" s="239">
        <f t="shared" si="346"/>
        <v>0</v>
      </c>
      <c r="AA406" s="239">
        <f t="shared" si="346"/>
        <v>0</v>
      </c>
      <c r="AB406" s="239">
        <f t="shared" si="346"/>
        <v>0</v>
      </c>
      <c r="AC406" s="239">
        <f t="shared" si="346"/>
        <v>0</v>
      </c>
      <c r="AD406" s="239">
        <f t="shared" si="346"/>
        <v>0</v>
      </c>
      <c r="AE406" s="239">
        <f t="shared" si="346"/>
        <v>0</v>
      </c>
      <c r="AF406" s="239">
        <f t="shared" si="346"/>
        <v>0</v>
      </c>
      <c r="AH406" s="236">
        <f t="shared" si="330"/>
        <v>0</v>
      </c>
      <c r="AI406" s="236">
        <f t="shared" si="331"/>
        <v>0</v>
      </c>
    </row>
    <row r="407" spans="3:35" s="222" customFormat="1">
      <c r="C407"/>
      <c r="D407" s="191">
        <v>9090</v>
      </c>
      <c r="E407" s="192"/>
      <c r="F407" s="239">
        <f t="shared" si="344"/>
        <v>0</v>
      </c>
      <c r="G407" s="239">
        <f t="shared" si="344"/>
        <v>0</v>
      </c>
      <c r="H407" s="239">
        <f t="shared" si="344"/>
        <v>0</v>
      </c>
      <c r="I407" s="239">
        <f t="shared" si="344"/>
        <v>0</v>
      </c>
      <c r="J407" s="239">
        <f t="shared" si="344"/>
        <v>0</v>
      </c>
      <c r="K407" s="239">
        <f t="shared" si="344"/>
        <v>0</v>
      </c>
      <c r="L407" s="239">
        <f t="shared" si="344"/>
        <v>0</v>
      </c>
      <c r="M407" s="239">
        <f t="shared" si="344"/>
        <v>0</v>
      </c>
      <c r="N407" s="239">
        <f t="shared" si="344"/>
        <v>0</v>
      </c>
      <c r="O407" s="239">
        <f t="shared" si="344"/>
        <v>0</v>
      </c>
      <c r="P407" s="239">
        <f t="shared" si="345"/>
        <v>0</v>
      </c>
      <c r="Q407" s="239">
        <f t="shared" si="345"/>
        <v>0</v>
      </c>
      <c r="R407" s="239">
        <f t="shared" si="345"/>
        <v>0</v>
      </c>
      <c r="S407" s="239">
        <f t="shared" si="345"/>
        <v>0</v>
      </c>
      <c r="T407" s="239">
        <f t="shared" si="345"/>
        <v>0</v>
      </c>
      <c r="U407" s="239">
        <f t="shared" si="345"/>
        <v>0</v>
      </c>
      <c r="V407" s="239">
        <f t="shared" si="345"/>
        <v>0</v>
      </c>
      <c r="W407" s="239">
        <f t="shared" si="345"/>
        <v>0</v>
      </c>
      <c r="X407" s="239">
        <f t="shared" si="345"/>
        <v>0</v>
      </c>
      <c r="Y407" s="239">
        <f t="shared" si="345"/>
        <v>0</v>
      </c>
      <c r="Z407" s="239">
        <f t="shared" si="346"/>
        <v>0</v>
      </c>
      <c r="AA407" s="239">
        <f t="shared" si="346"/>
        <v>0</v>
      </c>
      <c r="AB407" s="239">
        <f t="shared" si="346"/>
        <v>0</v>
      </c>
      <c r="AC407" s="239">
        <f t="shared" si="346"/>
        <v>0</v>
      </c>
      <c r="AD407" s="239">
        <f t="shared" si="346"/>
        <v>0</v>
      </c>
      <c r="AE407" s="239">
        <f t="shared" si="346"/>
        <v>0</v>
      </c>
      <c r="AF407" s="239">
        <f t="shared" si="346"/>
        <v>0</v>
      </c>
      <c r="AH407" s="236">
        <f t="shared" si="330"/>
        <v>0</v>
      </c>
      <c r="AI407" s="236">
        <f t="shared" si="331"/>
        <v>0</v>
      </c>
    </row>
    <row r="408" spans="3:35" s="222" customFormat="1">
      <c r="C408"/>
      <c r="D408" s="191">
        <v>9100</v>
      </c>
      <c r="E408" s="192"/>
      <c r="F408" s="239">
        <f t="shared" si="344"/>
        <v>0</v>
      </c>
      <c r="G408" s="239">
        <f t="shared" si="344"/>
        <v>0</v>
      </c>
      <c r="H408" s="239">
        <f t="shared" si="344"/>
        <v>0</v>
      </c>
      <c r="I408" s="239">
        <f t="shared" si="344"/>
        <v>0</v>
      </c>
      <c r="J408" s="239">
        <f t="shared" si="344"/>
        <v>0</v>
      </c>
      <c r="K408" s="239">
        <f t="shared" si="344"/>
        <v>0</v>
      </c>
      <c r="L408" s="239">
        <f t="shared" si="344"/>
        <v>0</v>
      </c>
      <c r="M408" s="239">
        <f t="shared" si="344"/>
        <v>0</v>
      </c>
      <c r="N408" s="239">
        <f t="shared" si="344"/>
        <v>0</v>
      </c>
      <c r="O408" s="239">
        <f t="shared" si="344"/>
        <v>0</v>
      </c>
      <c r="P408" s="239">
        <f t="shared" si="345"/>
        <v>0</v>
      </c>
      <c r="Q408" s="239">
        <f t="shared" si="345"/>
        <v>0</v>
      </c>
      <c r="R408" s="239">
        <f t="shared" si="345"/>
        <v>0</v>
      </c>
      <c r="S408" s="239">
        <f t="shared" si="345"/>
        <v>0</v>
      </c>
      <c r="T408" s="239">
        <f t="shared" si="345"/>
        <v>0</v>
      </c>
      <c r="U408" s="239">
        <f t="shared" si="345"/>
        <v>0</v>
      </c>
      <c r="V408" s="239">
        <f t="shared" si="345"/>
        <v>0</v>
      </c>
      <c r="W408" s="239">
        <f t="shared" si="345"/>
        <v>0</v>
      </c>
      <c r="X408" s="239">
        <f t="shared" si="345"/>
        <v>0</v>
      </c>
      <c r="Y408" s="239">
        <f t="shared" si="345"/>
        <v>0</v>
      </c>
      <c r="Z408" s="239">
        <f t="shared" si="346"/>
        <v>0</v>
      </c>
      <c r="AA408" s="239">
        <f t="shared" si="346"/>
        <v>0</v>
      </c>
      <c r="AB408" s="239">
        <f t="shared" si="346"/>
        <v>0</v>
      </c>
      <c r="AC408" s="239">
        <f t="shared" si="346"/>
        <v>0</v>
      </c>
      <c r="AD408" s="239">
        <f t="shared" si="346"/>
        <v>0</v>
      </c>
      <c r="AE408" s="239">
        <f t="shared" si="346"/>
        <v>0</v>
      </c>
      <c r="AF408" s="239">
        <f t="shared" si="346"/>
        <v>0</v>
      </c>
      <c r="AH408" s="236">
        <f t="shared" si="330"/>
        <v>0</v>
      </c>
      <c r="AI408" s="236">
        <f t="shared" si="331"/>
        <v>0</v>
      </c>
    </row>
    <row r="409" spans="3:35" s="222" customFormat="1">
      <c r="C409"/>
      <c r="D409" s="191">
        <v>9110</v>
      </c>
      <c r="E409" s="192"/>
      <c r="F409" s="239">
        <f t="shared" ref="F409:O418" si="347">SUMIF($C$10:$C$333,$D409,F$10:F$333)</f>
        <v>0</v>
      </c>
      <c r="G409" s="239">
        <f t="shared" si="347"/>
        <v>0</v>
      </c>
      <c r="H409" s="239">
        <f t="shared" si="347"/>
        <v>0</v>
      </c>
      <c r="I409" s="239">
        <f t="shared" si="347"/>
        <v>0</v>
      </c>
      <c r="J409" s="239">
        <f t="shared" si="347"/>
        <v>0</v>
      </c>
      <c r="K409" s="239">
        <f t="shared" si="347"/>
        <v>0</v>
      </c>
      <c r="L409" s="239">
        <f t="shared" si="347"/>
        <v>0</v>
      </c>
      <c r="M409" s="239">
        <f t="shared" si="347"/>
        <v>0</v>
      </c>
      <c r="N409" s="239">
        <f t="shared" si="347"/>
        <v>0</v>
      </c>
      <c r="O409" s="239">
        <f t="shared" si="347"/>
        <v>0</v>
      </c>
      <c r="P409" s="239">
        <f t="shared" ref="P409:Y418" si="348">SUMIF($C$10:$C$333,$D409,P$10:P$333)</f>
        <v>0</v>
      </c>
      <c r="Q409" s="239">
        <f t="shared" si="348"/>
        <v>0</v>
      </c>
      <c r="R409" s="239">
        <f t="shared" si="348"/>
        <v>0</v>
      </c>
      <c r="S409" s="239">
        <f t="shared" si="348"/>
        <v>0</v>
      </c>
      <c r="T409" s="239">
        <f t="shared" si="348"/>
        <v>0</v>
      </c>
      <c r="U409" s="239">
        <f t="shared" si="348"/>
        <v>0</v>
      </c>
      <c r="V409" s="239">
        <f t="shared" si="348"/>
        <v>0</v>
      </c>
      <c r="W409" s="239">
        <f t="shared" si="348"/>
        <v>0</v>
      </c>
      <c r="X409" s="239">
        <f t="shared" si="348"/>
        <v>0</v>
      </c>
      <c r="Y409" s="239">
        <f t="shared" si="348"/>
        <v>0</v>
      </c>
      <c r="Z409" s="239">
        <f t="shared" ref="Z409:AF418" si="349">SUMIF($C$10:$C$333,$D409,Z$10:Z$333)</f>
        <v>0</v>
      </c>
      <c r="AA409" s="239">
        <f t="shared" si="349"/>
        <v>0</v>
      </c>
      <c r="AB409" s="239">
        <f t="shared" si="349"/>
        <v>0</v>
      </c>
      <c r="AC409" s="239">
        <f t="shared" si="349"/>
        <v>0</v>
      </c>
      <c r="AD409" s="239">
        <f t="shared" si="349"/>
        <v>0</v>
      </c>
      <c r="AE409" s="239">
        <f t="shared" si="349"/>
        <v>0</v>
      </c>
      <c r="AF409" s="239">
        <f t="shared" si="349"/>
        <v>0</v>
      </c>
      <c r="AH409" s="236">
        <f t="shared" si="330"/>
        <v>0</v>
      </c>
      <c r="AI409" s="236">
        <f t="shared" si="331"/>
        <v>0</v>
      </c>
    </row>
    <row r="410" spans="3:35" s="222" customFormat="1">
      <c r="C410"/>
      <c r="D410" s="191">
        <v>9120</v>
      </c>
      <c r="E410" s="192"/>
      <c r="F410" s="239">
        <f t="shared" si="347"/>
        <v>10943.41</v>
      </c>
      <c r="G410" s="239">
        <f t="shared" si="347"/>
        <v>10943.41</v>
      </c>
      <c r="H410" s="239">
        <f t="shared" si="347"/>
        <v>13518.76</v>
      </c>
      <c r="I410" s="239">
        <f t="shared" si="347"/>
        <v>6248.65</v>
      </c>
      <c r="J410" s="239">
        <f t="shared" si="347"/>
        <v>10943.41</v>
      </c>
      <c r="K410" s="239">
        <f t="shared" si="347"/>
        <v>13011.13</v>
      </c>
      <c r="L410" s="239">
        <f t="shared" si="347"/>
        <v>89785.058741535438</v>
      </c>
      <c r="M410" s="239">
        <f t="shared" si="347"/>
        <v>90162.397787110298</v>
      </c>
      <c r="N410" s="239">
        <f t="shared" si="347"/>
        <v>91569.117749013356</v>
      </c>
      <c r="O410" s="239">
        <f t="shared" si="347"/>
        <v>9740.3785631055453</v>
      </c>
      <c r="P410" s="239">
        <f t="shared" si="348"/>
        <v>6419.7949620468362</v>
      </c>
      <c r="Q410" s="239">
        <f t="shared" si="348"/>
        <v>12834.558736819343</v>
      </c>
      <c r="R410" s="239">
        <f t="shared" si="348"/>
        <v>10214.170499916605</v>
      </c>
      <c r="S410" s="239">
        <f t="shared" si="348"/>
        <v>7400.8764805414557</v>
      </c>
      <c r="T410" s="239">
        <f t="shared" si="348"/>
        <v>6696.5102621350625</v>
      </c>
      <c r="U410" s="239">
        <f t="shared" si="348"/>
        <v>8306.4901899211036</v>
      </c>
      <c r="V410" s="239">
        <f t="shared" si="348"/>
        <v>7677.5917806296802</v>
      </c>
      <c r="W410" s="239">
        <f t="shared" si="348"/>
        <v>6419.7949620468362</v>
      </c>
      <c r="X410" s="239">
        <f t="shared" si="348"/>
        <v>7048.6933713382587</v>
      </c>
      <c r="Y410" s="239">
        <f t="shared" si="348"/>
        <v>6419.7949620468362</v>
      </c>
      <c r="Z410" s="239">
        <f t="shared" si="349"/>
        <v>7828.5273988596218</v>
      </c>
      <c r="AA410" s="239">
        <f t="shared" si="349"/>
        <v>9740.3785631055453</v>
      </c>
      <c r="AB410" s="239">
        <f t="shared" si="349"/>
        <v>6419.7949620468362</v>
      </c>
      <c r="AC410" s="239">
        <f t="shared" si="349"/>
        <v>12834.558736819343</v>
      </c>
      <c r="AD410" s="239">
        <f t="shared" si="349"/>
        <v>10214.170499916605</v>
      </c>
      <c r="AE410" s="239">
        <f t="shared" si="349"/>
        <v>7400.8764805414557</v>
      </c>
      <c r="AF410" s="239">
        <f t="shared" si="349"/>
        <v>6696.5102621350625</v>
      </c>
      <c r="AH410" s="236">
        <f t="shared" si="330"/>
        <v>366120.07653963083</v>
      </c>
      <c r="AI410" s="236">
        <f t="shared" si="331"/>
        <v>97007.182169407184</v>
      </c>
    </row>
    <row r="411" spans="3:35" s="222" customFormat="1">
      <c r="C411"/>
      <c r="D411" s="191">
        <v>9130</v>
      </c>
      <c r="E411" s="192"/>
      <c r="F411" s="239">
        <f t="shared" si="347"/>
        <v>0</v>
      </c>
      <c r="G411" s="239">
        <f t="shared" si="347"/>
        <v>0</v>
      </c>
      <c r="H411" s="239">
        <f t="shared" si="347"/>
        <v>0</v>
      </c>
      <c r="I411" s="239">
        <f t="shared" si="347"/>
        <v>0</v>
      </c>
      <c r="J411" s="239">
        <f t="shared" si="347"/>
        <v>3027.66</v>
      </c>
      <c r="K411" s="239">
        <f t="shared" si="347"/>
        <v>0</v>
      </c>
      <c r="L411" s="239">
        <f t="shared" si="347"/>
        <v>977.83992544274406</v>
      </c>
      <c r="M411" s="239">
        <f t="shared" si="347"/>
        <v>973.35506301384214</v>
      </c>
      <c r="N411" s="239">
        <f t="shared" si="347"/>
        <v>1061.6015482297814</v>
      </c>
      <c r="O411" s="239">
        <f t="shared" si="347"/>
        <v>384.95307674491414</v>
      </c>
      <c r="P411" s="239">
        <f t="shared" si="348"/>
        <v>388.6617435602347</v>
      </c>
      <c r="Q411" s="239">
        <f t="shared" si="348"/>
        <v>364.43564200917052</v>
      </c>
      <c r="R411" s="239">
        <f t="shared" si="348"/>
        <v>347.49009631811055</v>
      </c>
      <c r="S411" s="239">
        <f t="shared" si="348"/>
        <v>336.55377140863158</v>
      </c>
      <c r="T411" s="239">
        <f t="shared" si="348"/>
        <v>346.1676521719653</v>
      </c>
      <c r="U411" s="239">
        <f t="shared" si="348"/>
        <v>333.49079480434267</v>
      </c>
      <c r="V411" s="239">
        <f t="shared" si="348"/>
        <v>344.28101288874808</v>
      </c>
      <c r="W411" s="239">
        <f t="shared" si="348"/>
        <v>371.28437235558579</v>
      </c>
      <c r="X411" s="239">
        <f t="shared" si="348"/>
        <v>333.86997495726513</v>
      </c>
      <c r="Y411" s="239">
        <f t="shared" si="348"/>
        <v>328.16204050020303</v>
      </c>
      <c r="Z411" s="239">
        <f t="shared" si="349"/>
        <v>358.08898730143244</v>
      </c>
      <c r="AA411" s="239">
        <f t="shared" si="349"/>
        <v>384.95307674491414</v>
      </c>
      <c r="AB411" s="239">
        <f t="shared" si="349"/>
        <v>388.6617435602347</v>
      </c>
      <c r="AC411" s="239">
        <f t="shared" si="349"/>
        <v>364.43564200917052</v>
      </c>
      <c r="AD411" s="239">
        <f t="shared" si="349"/>
        <v>347.49009631811055</v>
      </c>
      <c r="AE411" s="239">
        <f t="shared" si="349"/>
        <v>336.55377140863158</v>
      </c>
      <c r="AF411" s="239">
        <f t="shared" si="349"/>
        <v>346.1676521719653</v>
      </c>
      <c r="AH411" s="236">
        <f t="shared" si="330"/>
        <v>7178.5069990006878</v>
      </c>
      <c r="AI411" s="236">
        <f t="shared" si="331"/>
        <v>4237.4391650206044</v>
      </c>
    </row>
    <row r="412" spans="3:35" s="222" customFormat="1">
      <c r="C412"/>
      <c r="D412" s="191">
        <v>9160</v>
      </c>
      <c r="E412" s="192"/>
      <c r="F412" s="239">
        <f t="shared" si="347"/>
        <v>0</v>
      </c>
      <c r="G412" s="239">
        <f t="shared" si="347"/>
        <v>0</v>
      </c>
      <c r="H412" s="239">
        <f t="shared" si="347"/>
        <v>0</v>
      </c>
      <c r="I412" s="239">
        <f t="shared" si="347"/>
        <v>0</v>
      </c>
      <c r="J412" s="239">
        <f t="shared" si="347"/>
        <v>0</v>
      </c>
      <c r="K412" s="239">
        <f t="shared" si="347"/>
        <v>0</v>
      </c>
      <c r="L412" s="239">
        <f t="shared" si="347"/>
        <v>0</v>
      </c>
      <c r="M412" s="239">
        <f t="shared" si="347"/>
        <v>0</v>
      </c>
      <c r="N412" s="239">
        <f t="shared" si="347"/>
        <v>0</v>
      </c>
      <c r="O412" s="239">
        <f t="shared" si="347"/>
        <v>0</v>
      </c>
      <c r="P412" s="239">
        <f t="shared" si="348"/>
        <v>0</v>
      </c>
      <c r="Q412" s="239">
        <f t="shared" si="348"/>
        <v>0</v>
      </c>
      <c r="R412" s="239">
        <f t="shared" si="348"/>
        <v>0</v>
      </c>
      <c r="S412" s="239">
        <f t="shared" si="348"/>
        <v>0</v>
      </c>
      <c r="T412" s="239">
        <f t="shared" si="348"/>
        <v>0</v>
      </c>
      <c r="U412" s="239">
        <f t="shared" si="348"/>
        <v>0</v>
      </c>
      <c r="V412" s="239">
        <f t="shared" si="348"/>
        <v>0</v>
      </c>
      <c r="W412" s="239">
        <f t="shared" si="348"/>
        <v>0</v>
      </c>
      <c r="X412" s="239">
        <f t="shared" si="348"/>
        <v>0</v>
      </c>
      <c r="Y412" s="239">
        <f t="shared" si="348"/>
        <v>0</v>
      </c>
      <c r="Z412" s="239">
        <f t="shared" si="349"/>
        <v>0</v>
      </c>
      <c r="AA412" s="239">
        <f t="shared" si="349"/>
        <v>0</v>
      </c>
      <c r="AB412" s="239">
        <f t="shared" si="349"/>
        <v>0</v>
      </c>
      <c r="AC412" s="239">
        <f t="shared" si="349"/>
        <v>0</v>
      </c>
      <c r="AD412" s="239">
        <f t="shared" si="349"/>
        <v>0</v>
      </c>
      <c r="AE412" s="239">
        <f t="shared" si="349"/>
        <v>0</v>
      </c>
      <c r="AF412" s="239">
        <f t="shared" si="349"/>
        <v>0</v>
      </c>
      <c r="AH412" s="236">
        <f t="shared" si="330"/>
        <v>0</v>
      </c>
      <c r="AI412" s="236">
        <f t="shared" si="331"/>
        <v>0</v>
      </c>
    </row>
    <row r="413" spans="3:35" s="222" customFormat="1">
      <c r="C413"/>
      <c r="D413" s="191">
        <v>9200</v>
      </c>
      <c r="E413" s="192"/>
      <c r="F413" s="239">
        <f t="shared" si="347"/>
        <v>-3648234.59</v>
      </c>
      <c r="G413" s="239">
        <f t="shared" si="347"/>
        <v>-4393070.2799999993</v>
      </c>
      <c r="H413" s="239">
        <f t="shared" si="347"/>
        <v>-3932316.2</v>
      </c>
      <c r="I413" s="239">
        <f t="shared" si="347"/>
        <v>-3531607.7600000016</v>
      </c>
      <c r="J413" s="239">
        <f t="shared" si="347"/>
        <v>-3661275.6199999982</v>
      </c>
      <c r="K413" s="239">
        <f t="shared" si="347"/>
        <v>-10063607.989999998</v>
      </c>
      <c r="L413" s="239">
        <f t="shared" si="347"/>
        <v>-3892474.0901852674</v>
      </c>
      <c r="M413" s="239">
        <f t="shared" si="347"/>
        <v>-2297766.6245849724</v>
      </c>
      <c r="N413" s="239">
        <f t="shared" si="347"/>
        <v>-2624979.4925140324</v>
      </c>
      <c r="O413" s="239">
        <f t="shared" si="347"/>
        <v>-3161135.8917140951</v>
      </c>
      <c r="P413" s="239">
        <f t="shared" si="348"/>
        <v>-4143748.5512470291</v>
      </c>
      <c r="Q413" s="239">
        <f t="shared" si="348"/>
        <v>-3834805.2933778134</v>
      </c>
      <c r="R413" s="239">
        <f t="shared" si="348"/>
        <v>-3792284.6050380953</v>
      </c>
      <c r="S413" s="239">
        <f t="shared" si="348"/>
        <v>-4707507.4020696953</v>
      </c>
      <c r="T413" s="239">
        <f t="shared" si="348"/>
        <v>-4028721.8941938914</v>
      </c>
      <c r="U413" s="239">
        <f t="shared" si="348"/>
        <v>-3829865.4083246416</v>
      </c>
      <c r="V413" s="239">
        <f t="shared" si="348"/>
        <v>-3924257.4096160587</v>
      </c>
      <c r="W413" s="239">
        <f t="shared" si="348"/>
        <v>-6625553.7081440408</v>
      </c>
      <c r="X413" s="239">
        <f t="shared" si="348"/>
        <v>-4141435.2477419586</v>
      </c>
      <c r="Y413" s="239">
        <f t="shared" si="348"/>
        <v>-5977577.7880860614</v>
      </c>
      <c r="Z413" s="239">
        <f t="shared" si="349"/>
        <v>-3109333.2716778358</v>
      </c>
      <c r="AA413" s="239">
        <f t="shared" si="349"/>
        <v>-2946418.1036998089</v>
      </c>
      <c r="AB413" s="239">
        <f t="shared" si="349"/>
        <v>-3946657.9757169499</v>
      </c>
      <c r="AC413" s="239">
        <f t="shared" si="349"/>
        <v>-3627895.1075717504</v>
      </c>
      <c r="AD413" s="239">
        <f t="shared" si="349"/>
        <v>-3575367.0669643767</v>
      </c>
      <c r="AE413" s="239">
        <f t="shared" si="349"/>
        <v>-4519550.6513797259</v>
      </c>
      <c r="AF413" s="239">
        <f t="shared" si="349"/>
        <v>-3831556.2040571952</v>
      </c>
      <c r="AH413" s="236">
        <f t="shared" si="330"/>
        <v>-49185022.383623205</v>
      </c>
      <c r="AI413" s="236">
        <f t="shared" si="331"/>
        <v>-50055467.942980409</v>
      </c>
    </row>
    <row r="414" spans="3:35" s="222" customFormat="1">
      <c r="C414"/>
      <c r="D414" s="191">
        <v>9210</v>
      </c>
      <c r="E414" s="192"/>
      <c r="F414" s="239">
        <f>SUMIF($C$10:$C$330,$D414,F$10:F$330)</f>
        <v>4067102.1200000006</v>
      </c>
      <c r="G414" s="239">
        <f t="shared" ref="G414:AF414" si="350">SUMIF($C$10:$C$330,$D414,G$10:G$330)</f>
        <v>3851891.5200000005</v>
      </c>
      <c r="H414" s="239">
        <f t="shared" si="350"/>
        <v>3738665.1800000011</v>
      </c>
      <c r="I414" s="239">
        <f t="shared" si="350"/>
        <v>4077435.6300000008</v>
      </c>
      <c r="J414" s="239">
        <f t="shared" si="350"/>
        <v>4073809.1999999997</v>
      </c>
      <c r="K414" s="239">
        <f t="shared" si="350"/>
        <v>4244110.47</v>
      </c>
      <c r="L414" s="239">
        <f t="shared" si="350"/>
        <v>5455488.0234697582</v>
      </c>
      <c r="M414" s="239">
        <f t="shared" si="350"/>
        <v>5337952.7985181091</v>
      </c>
      <c r="N414" s="239">
        <f t="shared" si="350"/>
        <v>5703986.8785327813</v>
      </c>
      <c r="O414" s="239">
        <f t="shared" si="350"/>
        <v>4246588.6300230334</v>
      </c>
      <c r="P414" s="239">
        <f t="shared" si="350"/>
        <v>4051579.8511325931</v>
      </c>
      <c r="Q414" s="239">
        <f t="shared" si="350"/>
        <v>4318073.6968942955</v>
      </c>
      <c r="R414" s="239">
        <f t="shared" si="350"/>
        <v>4338526.8175643068</v>
      </c>
      <c r="S414" s="239">
        <f t="shared" si="350"/>
        <v>4254625.9735552501</v>
      </c>
      <c r="T414" s="239">
        <f t="shared" si="350"/>
        <v>4309157.0485527217</v>
      </c>
      <c r="U414" s="239">
        <f t="shared" si="350"/>
        <v>4791713.3986227876</v>
      </c>
      <c r="V414" s="239">
        <f t="shared" si="350"/>
        <v>4470149.1296166088</v>
      </c>
      <c r="W414" s="239">
        <f t="shared" si="350"/>
        <v>4515318.4808454402</v>
      </c>
      <c r="X414" s="239">
        <f t="shared" si="350"/>
        <v>4686270.1667676969</v>
      </c>
      <c r="Y414" s="239">
        <f t="shared" si="350"/>
        <v>4613470.5971388612</v>
      </c>
      <c r="Z414" s="239">
        <f t="shared" si="350"/>
        <v>4937598.7214212678</v>
      </c>
      <c r="AA414" s="239">
        <f t="shared" si="350"/>
        <v>4246588.6300230334</v>
      </c>
      <c r="AB414" s="239">
        <f t="shared" si="350"/>
        <v>4051579.8511325931</v>
      </c>
      <c r="AC414" s="239">
        <f t="shared" si="350"/>
        <v>4318073.6968942955</v>
      </c>
      <c r="AD414" s="239">
        <f t="shared" si="350"/>
        <v>4338526.8175643068</v>
      </c>
      <c r="AE414" s="239">
        <f t="shared" si="350"/>
        <v>4254625.9735552501</v>
      </c>
      <c r="AF414" s="239">
        <f t="shared" si="350"/>
        <v>4309157.0485527217</v>
      </c>
      <c r="AH414" s="236">
        <f t="shared" si="330"/>
        <v>53166683.998570569</v>
      </c>
      <c r="AI414" s="236">
        <f t="shared" si="331"/>
        <v>53533072.512134865</v>
      </c>
    </row>
    <row r="415" spans="3:35" s="222" customFormat="1">
      <c r="C415"/>
      <c r="D415" s="191">
        <v>9220</v>
      </c>
      <c r="E415" s="192"/>
      <c r="F415" s="239">
        <f t="shared" si="347"/>
        <v>0</v>
      </c>
      <c r="G415" s="239">
        <f t="shared" si="347"/>
        <v>0</v>
      </c>
      <c r="H415" s="239">
        <f t="shared" si="347"/>
        <v>0</v>
      </c>
      <c r="I415" s="239">
        <f t="shared" si="347"/>
        <v>0</v>
      </c>
      <c r="J415" s="239">
        <f t="shared" si="347"/>
        <v>0</v>
      </c>
      <c r="K415" s="239">
        <f t="shared" si="347"/>
        <v>0</v>
      </c>
      <c r="L415" s="239">
        <f t="shared" si="347"/>
        <v>0</v>
      </c>
      <c r="M415" s="239">
        <f t="shared" si="347"/>
        <v>0</v>
      </c>
      <c r="N415" s="239">
        <f t="shared" si="347"/>
        <v>0</v>
      </c>
      <c r="O415" s="239">
        <f t="shared" si="347"/>
        <v>0</v>
      </c>
      <c r="P415" s="239">
        <f t="shared" si="348"/>
        <v>0</v>
      </c>
      <c r="Q415" s="239">
        <f t="shared" si="348"/>
        <v>0</v>
      </c>
      <c r="R415" s="239">
        <f t="shared" si="348"/>
        <v>0</v>
      </c>
      <c r="S415" s="239">
        <f t="shared" si="348"/>
        <v>0</v>
      </c>
      <c r="T415" s="239">
        <f t="shared" si="348"/>
        <v>0</v>
      </c>
      <c r="U415" s="239">
        <f t="shared" si="348"/>
        <v>0</v>
      </c>
      <c r="V415" s="239">
        <f t="shared" si="348"/>
        <v>0</v>
      </c>
      <c r="W415" s="239">
        <f t="shared" si="348"/>
        <v>0</v>
      </c>
      <c r="X415" s="239">
        <f t="shared" si="348"/>
        <v>0</v>
      </c>
      <c r="Y415" s="239">
        <f t="shared" si="348"/>
        <v>0</v>
      </c>
      <c r="Z415" s="239">
        <f t="shared" si="349"/>
        <v>0</v>
      </c>
      <c r="AA415" s="239">
        <f t="shared" si="349"/>
        <v>0</v>
      </c>
      <c r="AB415" s="239">
        <f t="shared" si="349"/>
        <v>0</v>
      </c>
      <c r="AC415" s="239">
        <f t="shared" si="349"/>
        <v>0</v>
      </c>
      <c r="AD415" s="239">
        <f t="shared" si="349"/>
        <v>0</v>
      </c>
      <c r="AE415" s="239">
        <f t="shared" si="349"/>
        <v>0</v>
      </c>
      <c r="AF415" s="239">
        <f t="shared" si="349"/>
        <v>0</v>
      </c>
      <c r="AH415" s="236">
        <f t="shared" ref="AH415:AH428" si="351">SUM(F415:Q415)</f>
        <v>0</v>
      </c>
      <c r="AI415" s="236">
        <f t="shared" ref="AI415:AI428" si="352">SUM(U415:AF415)</f>
        <v>0</v>
      </c>
    </row>
    <row r="416" spans="3:35" s="222" customFormat="1">
      <c r="C416"/>
      <c r="D416" s="191">
        <v>9230</v>
      </c>
      <c r="E416" s="192"/>
      <c r="F416" s="239">
        <f t="shared" si="347"/>
        <v>1811008.67</v>
      </c>
      <c r="G416" s="239">
        <f t="shared" si="347"/>
        <v>2683363.41</v>
      </c>
      <c r="H416" s="239">
        <f t="shared" si="347"/>
        <v>169560.02000000002</v>
      </c>
      <c r="I416" s="239">
        <f t="shared" si="347"/>
        <v>2119420.7599999998</v>
      </c>
      <c r="J416" s="239">
        <f t="shared" si="347"/>
        <v>1429956.4199999997</v>
      </c>
      <c r="K416" s="239">
        <f t="shared" si="347"/>
        <v>2133366.52</v>
      </c>
      <c r="L416" s="239">
        <f t="shared" si="347"/>
        <v>3648600.6148832953</v>
      </c>
      <c r="M416" s="239">
        <f t="shared" si="347"/>
        <v>3665165.027685795</v>
      </c>
      <c r="N416" s="239">
        <f t="shared" si="347"/>
        <v>4014825.5919014025</v>
      </c>
      <c r="O416" s="239">
        <f t="shared" si="347"/>
        <v>1255448.2218415176</v>
      </c>
      <c r="P416" s="239">
        <f t="shared" si="348"/>
        <v>1253090.3947242908</v>
      </c>
      <c r="Q416" s="239">
        <f t="shared" si="348"/>
        <v>1160319.9210477939</v>
      </c>
      <c r="R416" s="239">
        <f t="shared" si="348"/>
        <v>1084804.0732457207</v>
      </c>
      <c r="S416" s="239">
        <f t="shared" si="348"/>
        <v>1033087.8291051188</v>
      </c>
      <c r="T416" s="239">
        <f t="shared" si="348"/>
        <v>1086771.7389266682</v>
      </c>
      <c r="U416" s="239">
        <f t="shared" si="348"/>
        <v>1033260.0312527681</v>
      </c>
      <c r="V416" s="239">
        <f t="shared" si="348"/>
        <v>1102791.5801867871</v>
      </c>
      <c r="W416" s="239">
        <f t="shared" si="348"/>
        <v>1094291.828727558</v>
      </c>
      <c r="X416" s="239">
        <f t="shared" si="348"/>
        <v>1041979.6782567992</v>
      </c>
      <c r="Y416" s="239">
        <f t="shared" si="348"/>
        <v>927298.81556125032</v>
      </c>
      <c r="Z416" s="239">
        <f t="shared" si="349"/>
        <v>1149296.1818549237</v>
      </c>
      <c r="AA416" s="239">
        <f t="shared" si="349"/>
        <v>1255451.111953099</v>
      </c>
      <c r="AB416" s="239">
        <f t="shared" si="349"/>
        <v>1253093.0475727585</v>
      </c>
      <c r="AC416" s="239">
        <f t="shared" si="349"/>
        <v>1160322.7060686802</v>
      </c>
      <c r="AD416" s="239">
        <f t="shared" si="349"/>
        <v>1084806.9929660421</v>
      </c>
      <c r="AE416" s="239">
        <f t="shared" si="349"/>
        <v>1033090.3590118722</v>
      </c>
      <c r="AF416" s="239">
        <f t="shared" si="349"/>
        <v>1086774.392786182</v>
      </c>
      <c r="AH416" s="236">
        <f t="shared" si="351"/>
        <v>25344125.572084095</v>
      </c>
      <c r="AI416" s="236">
        <f t="shared" si="352"/>
        <v>13222456.726198722</v>
      </c>
    </row>
    <row r="417" spans="3:35" s="222" customFormat="1">
      <c r="C417"/>
      <c r="D417" s="191">
        <v>9240</v>
      </c>
      <c r="E417" s="192"/>
      <c r="F417" s="239">
        <f t="shared" si="347"/>
        <v>10483.68</v>
      </c>
      <c r="G417" s="239">
        <f t="shared" si="347"/>
        <v>10483.68</v>
      </c>
      <c r="H417" s="239">
        <f t="shared" si="347"/>
        <v>11290.67</v>
      </c>
      <c r="I417" s="239">
        <f t="shared" si="347"/>
        <v>11290.67</v>
      </c>
      <c r="J417" s="239">
        <f t="shared" si="347"/>
        <v>11290.67</v>
      </c>
      <c r="K417" s="239">
        <f t="shared" si="347"/>
        <v>11290.67</v>
      </c>
      <c r="L417" s="239">
        <f t="shared" si="347"/>
        <v>8920.6369233910118</v>
      </c>
      <c r="M417" s="239">
        <f t="shared" si="347"/>
        <v>8963.0627378960671</v>
      </c>
      <c r="N417" s="239">
        <f t="shared" si="347"/>
        <v>8920.6369233910118</v>
      </c>
      <c r="O417" s="239">
        <f t="shared" si="347"/>
        <v>11190.481094468694</v>
      </c>
      <c r="P417" s="239">
        <f t="shared" si="348"/>
        <v>11251.496367394653</v>
      </c>
      <c r="Q417" s="239">
        <f t="shared" si="348"/>
        <v>11251.496367394653</v>
      </c>
      <c r="R417" s="239">
        <f t="shared" si="348"/>
        <v>11251.496367394653</v>
      </c>
      <c r="S417" s="239">
        <f t="shared" si="348"/>
        <v>11251.496367394653</v>
      </c>
      <c r="T417" s="239">
        <f t="shared" si="348"/>
        <v>11253.604218105627</v>
      </c>
      <c r="U417" s="239">
        <f t="shared" si="348"/>
        <v>11253.806089010424</v>
      </c>
      <c r="V417" s="239">
        <f t="shared" si="348"/>
        <v>11253.806089010424</v>
      </c>
      <c r="W417" s="239">
        <f t="shared" si="348"/>
        <v>11253.806089010424</v>
      </c>
      <c r="X417" s="239">
        <f t="shared" si="348"/>
        <v>11270.974775244711</v>
      </c>
      <c r="Y417" s="239">
        <f t="shared" si="348"/>
        <v>11313.400589749765</v>
      </c>
      <c r="Z417" s="239">
        <f t="shared" si="349"/>
        <v>11270.974775244711</v>
      </c>
      <c r="AA417" s="239">
        <f t="shared" si="349"/>
        <v>11190.481094468694</v>
      </c>
      <c r="AB417" s="239">
        <f t="shared" si="349"/>
        <v>11251.496367394653</v>
      </c>
      <c r="AC417" s="239">
        <f t="shared" si="349"/>
        <v>11251.496367394653</v>
      </c>
      <c r="AD417" s="239">
        <f t="shared" si="349"/>
        <v>11251.496367394653</v>
      </c>
      <c r="AE417" s="239">
        <f t="shared" si="349"/>
        <v>11251.496367394653</v>
      </c>
      <c r="AF417" s="239">
        <f t="shared" si="349"/>
        <v>11253.604218105627</v>
      </c>
      <c r="AH417" s="236">
        <f t="shared" si="351"/>
        <v>126627.85041393606</v>
      </c>
      <c r="AI417" s="236">
        <f t="shared" si="352"/>
        <v>135066.83918942336</v>
      </c>
    </row>
    <row r="418" spans="3:35" s="222" customFormat="1">
      <c r="C418"/>
      <c r="D418" s="191">
        <v>9250</v>
      </c>
      <c r="E418" s="192"/>
      <c r="F418" s="239">
        <f t="shared" si="347"/>
        <v>4498330.75</v>
      </c>
      <c r="G418" s="239">
        <f t="shared" si="347"/>
        <v>8498263.4400000013</v>
      </c>
      <c r="H418" s="239">
        <f t="shared" si="347"/>
        <v>4481042.53</v>
      </c>
      <c r="I418" s="239">
        <f t="shared" si="347"/>
        <v>4499438.9300000006</v>
      </c>
      <c r="J418" s="239">
        <f t="shared" si="347"/>
        <v>4499395.0100000007</v>
      </c>
      <c r="K418" s="239">
        <f t="shared" si="347"/>
        <v>4992750.07</v>
      </c>
      <c r="L418" s="239">
        <f t="shared" si="347"/>
        <v>4251729.1500271289</v>
      </c>
      <c r="M418" s="239">
        <f t="shared" si="347"/>
        <v>4271308.5039389497</v>
      </c>
      <c r="N418" s="239">
        <f t="shared" si="347"/>
        <v>4250743.3935639579</v>
      </c>
      <c r="O418" s="239">
        <f t="shared" si="347"/>
        <v>5330481.1918999515</v>
      </c>
      <c r="P418" s="239">
        <f t="shared" si="348"/>
        <v>5358604.666890623</v>
      </c>
      <c r="Q418" s="239">
        <f t="shared" si="348"/>
        <v>5359120.8443442369</v>
      </c>
      <c r="R418" s="239">
        <f t="shared" si="348"/>
        <v>5359624.213781273</v>
      </c>
      <c r="S418" s="239">
        <f t="shared" si="348"/>
        <v>5358201.3056693356</v>
      </c>
      <c r="T418" s="239">
        <f t="shared" si="348"/>
        <v>5359647.898103389</v>
      </c>
      <c r="U418" s="239">
        <f t="shared" si="348"/>
        <v>5360230.547132588</v>
      </c>
      <c r="V418" s="239">
        <f t="shared" si="348"/>
        <v>5360211.2168243658</v>
      </c>
      <c r="W418" s="239">
        <f t="shared" si="348"/>
        <v>5359758.5513446648</v>
      </c>
      <c r="X418" s="239">
        <f t="shared" si="348"/>
        <v>5368862.5375469802</v>
      </c>
      <c r="Y418" s="239">
        <f t="shared" si="348"/>
        <v>5388092.1544893458</v>
      </c>
      <c r="Z418" s="239">
        <f t="shared" si="349"/>
        <v>5368388.1408753172</v>
      </c>
      <c r="AA418" s="239">
        <f t="shared" si="349"/>
        <v>5330481.1918999515</v>
      </c>
      <c r="AB418" s="239">
        <f t="shared" si="349"/>
        <v>5358604.666890623</v>
      </c>
      <c r="AC418" s="239">
        <f t="shared" si="349"/>
        <v>5359120.8443442369</v>
      </c>
      <c r="AD418" s="239">
        <f t="shared" si="349"/>
        <v>5359624.213781273</v>
      </c>
      <c r="AE418" s="239">
        <f t="shared" si="349"/>
        <v>5358201.3056693356</v>
      </c>
      <c r="AF418" s="239">
        <f t="shared" si="349"/>
        <v>5359647.898103389</v>
      </c>
      <c r="AH418" s="236">
        <f t="shared" si="351"/>
        <v>60291208.480664842</v>
      </c>
      <c r="AI418" s="236">
        <f t="shared" si="352"/>
        <v>64331223.268902063</v>
      </c>
    </row>
    <row r="419" spans="3:35" s="222" customFormat="1">
      <c r="C419"/>
      <c r="D419" s="191">
        <v>9260</v>
      </c>
      <c r="E419" s="192"/>
      <c r="F419" s="239">
        <f t="shared" ref="F419:O426" si="353">SUMIF($C$10:$C$333,$D419,F$10:F$333)</f>
        <v>3226661.56</v>
      </c>
      <c r="G419" s="239">
        <f t="shared" si="353"/>
        <v>2979869.44</v>
      </c>
      <c r="H419" s="239">
        <f t="shared" si="353"/>
        <v>2896527.51</v>
      </c>
      <c r="I419" s="239">
        <f t="shared" si="353"/>
        <v>2449236.8800000004</v>
      </c>
      <c r="J419" s="239">
        <f t="shared" si="353"/>
        <v>15585680.600000003</v>
      </c>
      <c r="K419" s="239">
        <f t="shared" si="353"/>
        <v>1475046.8100000005</v>
      </c>
      <c r="L419" s="239">
        <f t="shared" si="353"/>
        <v>7437106.0519608147</v>
      </c>
      <c r="M419" s="239">
        <f t="shared" si="353"/>
        <v>2753266.3971726196</v>
      </c>
      <c r="N419" s="239">
        <f t="shared" si="353"/>
        <v>2599524.8993322221</v>
      </c>
      <c r="O419" s="239">
        <f t="shared" si="353"/>
        <v>3829320.5649243249</v>
      </c>
      <c r="P419" s="239">
        <f t="shared" ref="P419:Y426" si="354">SUMIF($C$10:$C$333,$D419,P$10:P$333)</f>
        <v>4124919.1817083326</v>
      </c>
      <c r="Q419" s="239">
        <f t="shared" si="354"/>
        <v>4249474.88021727</v>
      </c>
      <c r="R419" s="239">
        <f t="shared" si="354"/>
        <v>4529017.3692119662</v>
      </c>
      <c r="S419" s="239">
        <f t="shared" si="354"/>
        <v>4141902.7758127595</v>
      </c>
      <c r="T419" s="239">
        <f t="shared" si="354"/>
        <v>3985991.2333756802</v>
      </c>
      <c r="U419" s="239">
        <f t="shared" si="354"/>
        <v>3785201.6273909709</v>
      </c>
      <c r="V419" s="239">
        <f t="shared" si="354"/>
        <v>7473383.5488177463</v>
      </c>
      <c r="W419" s="239">
        <f t="shared" si="354"/>
        <v>4626383.6793370713</v>
      </c>
      <c r="X419" s="239">
        <f t="shared" si="354"/>
        <v>7263090.7733258419</v>
      </c>
      <c r="Y419" s="239">
        <f t="shared" si="354"/>
        <v>2364752.4171227785</v>
      </c>
      <c r="Z419" s="239">
        <f t="shared" ref="Z419:AF426" si="355">SUMIF($C$10:$C$333,$D419,Z$10:Z$333)</f>
        <v>2357263.932906305</v>
      </c>
      <c r="AA419" s="239">
        <f t="shared" si="355"/>
        <v>3829320.5649243249</v>
      </c>
      <c r="AB419" s="239">
        <f t="shared" si="355"/>
        <v>4124919.1817083326</v>
      </c>
      <c r="AC419" s="239">
        <f t="shared" si="355"/>
        <v>4249474.88021727</v>
      </c>
      <c r="AD419" s="239">
        <f t="shared" si="355"/>
        <v>4529017.3692119662</v>
      </c>
      <c r="AE419" s="239">
        <f t="shared" si="355"/>
        <v>4141902.7758127595</v>
      </c>
      <c r="AF419" s="239">
        <f t="shared" si="355"/>
        <v>3985991.2333756802</v>
      </c>
      <c r="AH419" s="236">
        <f t="shared" si="351"/>
        <v>53606634.775315598</v>
      </c>
      <c r="AI419" s="236">
        <f t="shared" si="352"/>
        <v>52730701.98415105</v>
      </c>
    </row>
    <row r="420" spans="3:35" s="222" customFormat="1">
      <c r="C420"/>
      <c r="D420" s="191">
        <v>9270</v>
      </c>
      <c r="E420" s="192"/>
      <c r="F420" s="239">
        <f t="shared" si="353"/>
        <v>0</v>
      </c>
      <c r="G420" s="239">
        <f t="shared" si="353"/>
        <v>0</v>
      </c>
      <c r="H420" s="239">
        <f t="shared" si="353"/>
        <v>0</v>
      </c>
      <c r="I420" s="239">
        <f t="shared" si="353"/>
        <v>0</v>
      </c>
      <c r="J420" s="239">
        <f t="shared" si="353"/>
        <v>0</v>
      </c>
      <c r="K420" s="239">
        <f t="shared" si="353"/>
        <v>0</v>
      </c>
      <c r="L420" s="239">
        <f t="shared" si="353"/>
        <v>0</v>
      </c>
      <c r="M420" s="239">
        <f t="shared" si="353"/>
        <v>0</v>
      </c>
      <c r="N420" s="239">
        <f t="shared" si="353"/>
        <v>0</v>
      </c>
      <c r="O420" s="239">
        <f t="shared" si="353"/>
        <v>0</v>
      </c>
      <c r="P420" s="239">
        <f t="shared" si="354"/>
        <v>0</v>
      </c>
      <c r="Q420" s="239">
        <f t="shared" si="354"/>
        <v>0</v>
      </c>
      <c r="R420" s="239">
        <f t="shared" si="354"/>
        <v>0</v>
      </c>
      <c r="S420" s="239">
        <f t="shared" si="354"/>
        <v>0</v>
      </c>
      <c r="T420" s="239">
        <f t="shared" si="354"/>
        <v>0</v>
      </c>
      <c r="U420" s="239">
        <f t="shared" si="354"/>
        <v>0</v>
      </c>
      <c r="V420" s="239">
        <f t="shared" si="354"/>
        <v>0</v>
      </c>
      <c r="W420" s="239">
        <f t="shared" si="354"/>
        <v>0</v>
      </c>
      <c r="X420" s="239">
        <f t="shared" si="354"/>
        <v>0</v>
      </c>
      <c r="Y420" s="239">
        <f t="shared" si="354"/>
        <v>0</v>
      </c>
      <c r="Z420" s="239">
        <f t="shared" si="355"/>
        <v>0</v>
      </c>
      <c r="AA420" s="239">
        <f t="shared" si="355"/>
        <v>0</v>
      </c>
      <c r="AB420" s="239">
        <f t="shared" si="355"/>
        <v>0</v>
      </c>
      <c r="AC420" s="239">
        <f t="shared" si="355"/>
        <v>0</v>
      </c>
      <c r="AD420" s="239">
        <f t="shared" si="355"/>
        <v>0</v>
      </c>
      <c r="AE420" s="239">
        <f t="shared" si="355"/>
        <v>0</v>
      </c>
      <c r="AF420" s="239">
        <f t="shared" si="355"/>
        <v>0</v>
      </c>
      <c r="AH420" s="236">
        <f t="shared" si="351"/>
        <v>0</v>
      </c>
      <c r="AI420" s="236">
        <f t="shared" si="352"/>
        <v>0</v>
      </c>
    </row>
    <row r="421" spans="3:35" s="222" customFormat="1">
      <c r="C421"/>
      <c r="D421" s="191">
        <v>9280</v>
      </c>
      <c r="E421" s="192"/>
      <c r="F421" s="239">
        <f t="shared" si="353"/>
        <v>0</v>
      </c>
      <c r="G421" s="239">
        <f t="shared" si="353"/>
        <v>0</v>
      </c>
      <c r="H421" s="239">
        <f t="shared" si="353"/>
        <v>0</v>
      </c>
      <c r="I421" s="239">
        <f t="shared" si="353"/>
        <v>0</v>
      </c>
      <c r="J421" s="239">
        <f t="shared" si="353"/>
        <v>0</v>
      </c>
      <c r="K421" s="239">
        <f t="shared" si="353"/>
        <v>0</v>
      </c>
      <c r="L421" s="239">
        <f t="shared" si="353"/>
        <v>0</v>
      </c>
      <c r="M421" s="239">
        <f t="shared" si="353"/>
        <v>0</v>
      </c>
      <c r="N421" s="239">
        <f t="shared" si="353"/>
        <v>0</v>
      </c>
      <c r="O421" s="239">
        <f t="shared" si="353"/>
        <v>0</v>
      </c>
      <c r="P421" s="239">
        <f t="shared" si="354"/>
        <v>0</v>
      </c>
      <c r="Q421" s="239">
        <f t="shared" si="354"/>
        <v>0</v>
      </c>
      <c r="R421" s="239">
        <f t="shared" si="354"/>
        <v>0</v>
      </c>
      <c r="S421" s="239">
        <f t="shared" si="354"/>
        <v>0</v>
      </c>
      <c r="T421" s="239">
        <f t="shared" si="354"/>
        <v>0</v>
      </c>
      <c r="U421" s="239">
        <f t="shared" si="354"/>
        <v>0</v>
      </c>
      <c r="V421" s="239">
        <f t="shared" si="354"/>
        <v>0</v>
      </c>
      <c r="W421" s="239">
        <f t="shared" si="354"/>
        <v>0</v>
      </c>
      <c r="X421" s="239">
        <f t="shared" si="354"/>
        <v>0</v>
      </c>
      <c r="Y421" s="239">
        <f t="shared" si="354"/>
        <v>0</v>
      </c>
      <c r="Z421" s="239">
        <f t="shared" si="355"/>
        <v>0</v>
      </c>
      <c r="AA421" s="239">
        <f t="shared" si="355"/>
        <v>0</v>
      </c>
      <c r="AB421" s="239">
        <f t="shared" si="355"/>
        <v>0</v>
      </c>
      <c r="AC421" s="239">
        <f t="shared" si="355"/>
        <v>0</v>
      </c>
      <c r="AD421" s="239">
        <f t="shared" si="355"/>
        <v>0</v>
      </c>
      <c r="AE421" s="239">
        <f t="shared" si="355"/>
        <v>0</v>
      </c>
      <c r="AF421" s="239">
        <f t="shared" si="355"/>
        <v>0</v>
      </c>
      <c r="AH421" s="236">
        <f t="shared" si="351"/>
        <v>0</v>
      </c>
      <c r="AI421" s="236">
        <f t="shared" si="352"/>
        <v>0</v>
      </c>
    </row>
    <row r="422" spans="3:35" s="222" customFormat="1">
      <c r="C422"/>
      <c r="D422" s="191">
        <v>9290</v>
      </c>
      <c r="E422" s="192"/>
      <c r="F422" s="239">
        <f t="shared" si="353"/>
        <v>0</v>
      </c>
      <c r="G422" s="239">
        <f t="shared" si="353"/>
        <v>0</v>
      </c>
      <c r="H422" s="239">
        <f t="shared" si="353"/>
        <v>0</v>
      </c>
      <c r="I422" s="239">
        <f t="shared" si="353"/>
        <v>0</v>
      </c>
      <c r="J422" s="239">
        <f t="shared" si="353"/>
        <v>0</v>
      </c>
      <c r="K422" s="239">
        <f t="shared" si="353"/>
        <v>0</v>
      </c>
      <c r="L422" s="239">
        <f t="shared" si="353"/>
        <v>0</v>
      </c>
      <c r="M422" s="239">
        <f t="shared" si="353"/>
        <v>0</v>
      </c>
      <c r="N422" s="239">
        <f t="shared" si="353"/>
        <v>0</v>
      </c>
      <c r="O422" s="239">
        <f t="shared" si="353"/>
        <v>0</v>
      </c>
      <c r="P422" s="239">
        <f t="shared" si="354"/>
        <v>0</v>
      </c>
      <c r="Q422" s="239">
        <f t="shared" si="354"/>
        <v>0</v>
      </c>
      <c r="R422" s="239">
        <f t="shared" si="354"/>
        <v>0</v>
      </c>
      <c r="S422" s="239">
        <f t="shared" si="354"/>
        <v>0</v>
      </c>
      <c r="T422" s="239">
        <f t="shared" si="354"/>
        <v>0</v>
      </c>
      <c r="U422" s="239">
        <f t="shared" si="354"/>
        <v>0</v>
      </c>
      <c r="V422" s="239">
        <f t="shared" si="354"/>
        <v>0</v>
      </c>
      <c r="W422" s="239">
        <f t="shared" si="354"/>
        <v>0</v>
      </c>
      <c r="X422" s="239">
        <f t="shared" si="354"/>
        <v>0</v>
      </c>
      <c r="Y422" s="239">
        <f t="shared" si="354"/>
        <v>0</v>
      </c>
      <c r="Z422" s="239">
        <f t="shared" si="355"/>
        <v>0</v>
      </c>
      <c r="AA422" s="239">
        <f t="shared" si="355"/>
        <v>0</v>
      </c>
      <c r="AB422" s="239">
        <f t="shared" si="355"/>
        <v>0</v>
      </c>
      <c r="AC422" s="239">
        <f t="shared" si="355"/>
        <v>0</v>
      </c>
      <c r="AD422" s="239">
        <f t="shared" si="355"/>
        <v>0</v>
      </c>
      <c r="AE422" s="239">
        <f t="shared" si="355"/>
        <v>0</v>
      </c>
      <c r="AF422" s="239">
        <f t="shared" si="355"/>
        <v>0</v>
      </c>
      <c r="AH422" s="236">
        <f t="shared" si="351"/>
        <v>0</v>
      </c>
      <c r="AI422" s="236">
        <f t="shared" si="352"/>
        <v>0</v>
      </c>
    </row>
    <row r="423" spans="3:35" s="222" customFormat="1">
      <c r="C423"/>
      <c r="D423" s="191">
        <v>9301</v>
      </c>
      <c r="E423" s="192"/>
      <c r="F423" s="239">
        <f t="shared" si="353"/>
        <v>0</v>
      </c>
      <c r="G423" s="239">
        <f t="shared" si="353"/>
        <v>0</v>
      </c>
      <c r="H423" s="239">
        <f t="shared" si="353"/>
        <v>0</v>
      </c>
      <c r="I423" s="239">
        <f t="shared" si="353"/>
        <v>0</v>
      </c>
      <c r="J423" s="239">
        <f t="shared" si="353"/>
        <v>0</v>
      </c>
      <c r="K423" s="239">
        <f t="shared" si="353"/>
        <v>0</v>
      </c>
      <c r="L423" s="239">
        <f t="shared" si="353"/>
        <v>0</v>
      </c>
      <c r="M423" s="239">
        <f t="shared" si="353"/>
        <v>0</v>
      </c>
      <c r="N423" s="239">
        <f t="shared" si="353"/>
        <v>0</v>
      </c>
      <c r="O423" s="239">
        <f t="shared" si="353"/>
        <v>0</v>
      </c>
      <c r="P423" s="239">
        <f t="shared" si="354"/>
        <v>0</v>
      </c>
      <c r="Q423" s="239">
        <f t="shared" si="354"/>
        <v>0</v>
      </c>
      <c r="R423" s="239">
        <f t="shared" si="354"/>
        <v>0</v>
      </c>
      <c r="S423" s="239">
        <f t="shared" si="354"/>
        <v>0</v>
      </c>
      <c r="T423" s="239">
        <f t="shared" si="354"/>
        <v>0</v>
      </c>
      <c r="U423" s="239">
        <f t="shared" si="354"/>
        <v>0</v>
      </c>
      <c r="V423" s="239">
        <f t="shared" si="354"/>
        <v>0</v>
      </c>
      <c r="W423" s="239">
        <f t="shared" si="354"/>
        <v>0</v>
      </c>
      <c r="X423" s="239">
        <f t="shared" si="354"/>
        <v>0</v>
      </c>
      <c r="Y423" s="239">
        <f t="shared" si="354"/>
        <v>0</v>
      </c>
      <c r="Z423" s="239">
        <f t="shared" si="355"/>
        <v>0</v>
      </c>
      <c r="AA423" s="239">
        <f t="shared" si="355"/>
        <v>0</v>
      </c>
      <c r="AB423" s="239">
        <f t="shared" si="355"/>
        <v>0</v>
      </c>
      <c r="AC423" s="239">
        <f t="shared" si="355"/>
        <v>0</v>
      </c>
      <c r="AD423" s="239">
        <f t="shared" si="355"/>
        <v>0</v>
      </c>
      <c r="AE423" s="239">
        <f t="shared" si="355"/>
        <v>0</v>
      </c>
      <c r="AF423" s="239">
        <f t="shared" si="355"/>
        <v>0</v>
      </c>
      <c r="AH423" s="236">
        <f t="shared" si="351"/>
        <v>0</v>
      </c>
      <c r="AI423" s="236">
        <f t="shared" si="352"/>
        <v>0</v>
      </c>
    </row>
    <row r="424" spans="3:35" s="222" customFormat="1">
      <c r="C424"/>
      <c r="D424" s="191">
        <v>9302</v>
      </c>
      <c r="E424" s="192"/>
      <c r="F424" s="239">
        <f t="shared" si="353"/>
        <v>880821.69000000006</v>
      </c>
      <c r="G424" s="239">
        <f t="shared" si="353"/>
        <v>82116.010000000009</v>
      </c>
      <c r="H424" s="239">
        <f t="shared" si="353"/>
        <v>1781272.6800000002</v>
      </c>
      <c r="I424" s="239">
        <f t="shared" si="353"/>
        <v>776769.73</v>
      </c>
      <c r="J424" s="239">
        <f t="shared" si="353"/>
        <v>232679.31000000003</v>
      </c>
      <c r="K424" s="239">
        <f t="shared" si="353"/>
        <v>698026.98</v>
      </c>
      <c r="L424" s="239">
        <f t="shared" si="353"/>
        <v>233231.35524848846</v>
      </c>
      <c r="M424" s="239">
        <f t="shared" si="353"/>
        <v>254386.71588168442</v>
      </c>
      <c r="N424" s="239">
        <f t="shared" si="353"/>
        <v>1053587.1234676598</v>
      </c>
      <c r="O424" s="239">
        <f t="shared" si="353"/>
        <v>968063.74380567227</v>
      </c>
      <c r="P424" s="239">
        <f t="shared" si="354"/>
        <v>304520.82160574995</v>
      </c>
      <c r="Q424" s="239">
        <f t="shared" si="354"/>
        <v>249247.98463538257</v>
      </c>
      <c r="R424" s="239">
        <f t="shared" si="354"/>
        <v>966963.90665062016</v>
      </c>
      <c r="S424" s="239">
        <f t="shared" si="354"/>
        <v>314499.22228261572</v>
      </c>
      <c r="T424" s="239">
        <f t="shared" si="354"/>
        <v>1729218.5543428943</v>
      </c>
      <c r="U424" s="239">
        <f t="shared" si="354"/>
        <v>878743.80557657394</v>
      </c>
      <c r="V424" s="239">
        <f t="shared" si="354"/>
        <v>229664.56875086005</v>
      </c>
      <c r="W424" s="239">
        <f t="shared" si="354"/>
        <v>197506.10896178597</v>
      </c>
      <c r="X424" s="239">
        <f t="shared" si="354"/>
        <v>979783.12751661905</v>
      </c>
      <c r="Y424" s="239">
        <f t="shared" si="354"/>
        <v>226175.14570859045</v>
      </c>
      <c r="Z424" s="239">
        <f t="shared" si="355"/>
        <v>263459.74963791756</v>
      </c>
      <c r="AA424" s="239">
        <f t="shared" si="355"/>
        <v>968108.19468875625</v>
      </c>
      <c r="AB424" s="239">
        <f t="shared" si="355"/>
        <v>304561.6233027628</v>
      </c>
      <c r="AC424" s="239">
        <f t="shared" si="355"/>
        <v>249290.81918841696</v>
      </c>
      <c r="AD424" s="239">
        <f t="shared" si="355"/>
        <v>967008.81292602897</v>
      </c>
      <c r="AE424" s="239">
        <f t="shared" si="355"/>
        <v>314538.13309492893</v>
      </c>
      <c r="AF424" s="239">
        <f t="shared" si="355"/>
        <v>1729259.3715901352</v>
      </c>
      <c r="AH424" s="236">
        <f t="shared" si="351"/>
        <v>7514724.1446446385</v>
      </c>
      <c r="AI424" s="236">
        <f t="shared" si="352"/>
        <v>7308099.4609433766</v>
      </c>
    </row>
    <row r="425" spans="3:35" s="222" customFormat="1">
      <c r="C425"/>
      <c r="D425" s="191">
        <v>9310</v>
      </c>
      <c r="E425" s="192"/>
      <c r="F425" s="239">
        <f t="shared" si="353"/>
        <v>528827.8600000001</v>
      </c>
      <c r="G425" s="239">
        <f t="shared" si="353"/>
        <v>668938.4800000001</v>
      </c>
      <c r="H425" s="239">
        <f t="shared" si="353"/>
        <v>410943.94000000006</v>
      </c>
      <c r="I425" s="239">
        <f t="shared" si="353"/>
        <v>586478.67000000004</v>
      </c>
      <c r="J425" s="239">
        <f t="shared" si="353"/>
        <v>620633.28</v>
      </c>
      <c r="K425" s="239">
        <f t="shared" si="353"/>
        <v>417245.33000000007</v>
      </c>
      <c r="L425" s="239">
        <f t="shared" si="353"/>
        <v>505916.1830725061</v>
      </c>
      <c r="M425" s="239">
        <f t="shared" si="353"/>
        <v>505571.23484483635</v>
      </c>
      <c r="N425" s="239">
        <f t="shared" si="353"/>
        <v>528494.14462432638</v>
      </c>
      <c r="O425" s="239">
        <f t="shared" si="353"/>
        <v>504857.16351252573</v>
      </c>
      <c r="P425" s="239">
        <f t="shared" si="354"/>
        <v>500503.71262924513</v>
      </c>
      <c r="Q425" s="239">
        <f t="shared" si="354"/>
        <v>511274.93397674285</v>
      </c>
      <c r="R425" s="239">
        <f t="shared" si="354"/>
        <v>499308.74039951159</v>
      </c>
      <c r="S425" s="239">
        <f t="shared" si="354"/>
        <v>499134.84023814439</v>
      </c>
      <c r="T425" s="239">
        <f t="shared" si="354"/>
        <v>506595.93979891151</v>
      </c>
      <c r="U425" s="239">
        <f t="shared" si="354"/>
        <v>499934.60355100257</v>
      </c>
      <c r="V425" s="239">
        <f t="shared" si="354"/>
        <v>499202.15345471172</v>
      </c>
      <c r="W425" s="239">
        <f t="shared" si="354"/>
        <v>507555.29090800794</v>
      </c>
      <c r="X425" s="239">
        <f t="shared" si="354"/>
        <v>499284.83226982818</v>
      </c>
      <c r="Y425" s="239">
        <f t="shared" si="354"/>
        <v>498929.32640953449</v>
      </c>
      <c r="Z425" s="239">
        <f t="shared" si="355"/>
        <v>507111.3258803151</v>
      </c>
      <c r="AA425" s="239">
        <f t="shared" si="355"/>
        <v>504857.16351252573</v>
      </c>
      <c r="AB425" s="239">
        <f t="shared" si="355"/>
        <v>500503.71262924513</v>
      </c>
      <c r="AC425" s="239">
        <f t="shared" si="355"/>
        <v>511274.93397674285</v>
      </c>
      <c r="AD425" s="239">
        <f t="shared" si="355"/>
        <v>499308.74039951159</v>
      </c>
      <c r="AE425" s="239">
        <f t="shared" si="355"/>
        <v>499134.84023814439</v>
      </c>
      <c r="AF425" s="239">
        <f t="shared" si="355"/>
        <v>506595.93979891151</v>
      </c>
      <c r="AH425" s="236">
        <f t="shared" si="351"/>
        <v>6289684.932660182</v>
      </c>
      <c r="AI425" s="236">
        <f t="shared" si="352"/>
        <v>6033692.8630284807</v>
      </c>
    </row>
    <row r="426" spans="3:35" s="222" customFormat="1">
      <c r="C426"/>
      <c r="D426" s="191">
        <v>9320</v>
      </c>
      <c r="E426" s="192"/>
      <c r="F426" s="239">
        <f t="shared" si="353"/>
        <v>42941.760000000002</v>
      </c>
      <c r="G426" s="239">
        <f t="shared" si="353"/>
        <v>56650.16</v>
      </c>
      <c r="H426" s="239">
        <f t="shared" si="353"/>
        <v>83265.399999999994</v>
      </c>
      <c r="I426" s="239">
        <f t="shared" si="353"/>
        <v>65775.64</v>
      </c>
      <c r="J426" s="239">
        <f t="shared" si="353"/>
        <v>50743.86</v>
      </c>
      <c r="K426" s="239">
        <f t="shared" si="353"/>
        <v>36532.33</v>
      </c>
      <c r="L426" s="239">
        <f t="shared" si="353"/>
        <v>92978.893653838881</v>
      </c>
      <c r="M426" s="239">
        <f t="shared" si="353"/>
        <v>92628.425330919898</v>
      </c>
      <c r="N426" s="239">
        <f t="shared" si="353"/>
        <v>97824.44400713763</v>
      </c>
      <c r="O426" s="239">
        <f t="shared" si="353"/>
        <v>50108.43268256585</v>
      </c>
      <c r="P426" s="239">
        <f t="shared" si="354"/>
        <v>49878.557454183552</v>
      </c>
      <c r="Q426" s="239">
        <f t="shared" si="354"/>
        <v>50864.727307871071</v>
      </c>
      <c r="R426" s="239">
        <f t="shared" si="354"/>
        <v>48942.623483423216</v>
      </c>
      <c r="S426" s="239">
        <f t="shared" si="354"/>
        <v>48352.94618477748</v>
      </c>
      <c r="T426" s="239">
        <f t="shared" si="354"/>
        <v>48750.551625751381</v>
      </c>
      <c r="U426" s="239">
        <f t="shared" si="354"/>
        <v>50795.086490923699</v>
      </c>
      <c r="V426" s="239">
        <f t="shared" si="354"/>
        <v>50179.446568495179</v>
      </c>
      <c r="W426" s="239">
        <f t="shared" si="354"/>
        <v>52643.232523200662</v>
      </c>
      <c r="X426" s="239">
        <f t="shared" si="354"/>
        <v>51059.01317853645</v>
      </c>
      <c r="Y426" s="239">
        <f t="shared" si="354"/>
        <v>50735.448352167994</v>
      </c>
      <c r="Z426" s="239">
        <f t="shared" si="355"/>
        <v>53037.864410957831</v>
      </c>
      <c r="AA426" s="239">
        <f t="shared" si="355"/>
        <v>50108.43268256585</v>
      </c>
      <c r="AB426" s="239">
        <f t="shared" si="355"/>
        <v>49878.557454183552</v>
      </c>
      <c r="AC426" s="239">
        <f t="shared" si="355"/>
        <v>50864.727307871071</v>
      </c>
      <c r="AD426" s="239">
        <f t="shared" si="355"/>
        <v>48942.623483423216</v>
      </c>
      <c r="AE426" s="239">
        <f t="shared" si="355"/>
        <v>48352.94618477748</v>
      </c>
      <c r="AF426" s="239">
        <f t="shared" si="355"/>
        <v>48750.551625751381</v>
      </c>
      <c r="AH426" s="236">
        <f t="shared" si="351"/>
        <v>770192.63043651707</v>
      </c>
      <c r="AI426" s="236">
        <f t="shared" si="352"/>
        <v>605347.93026285444</v>
      </c>
    </row>
    <row r="427" spans="3:35" s="222" customFormat="1">
      <c r="C427"/>
      <c r="D427" s="221"/>
      <c r="E427" s="192"/>
      <c r="AH427" s="241"/>
      <c r="AI427" s="241"/>
    </row>
    <row r="428" spans="3:35" s="222" customFormat="1">
      <c r="C428"/>
      <c r="D428" s="221"/>
      <c r="E428" s="192"/>
      <c r="F428" s="239">
        <f t="shared" ref="F428:AF428" si="356">SUM(F349:F426)</f>
        <v>11531273.33</v>
      </c>
      <c r="G428" s="239">
        <f t="shared" si="356"/>
        <v>14547396.200000003</v>
      </c>
      <c r="H428" s="239">
        <f t="shared" si="356"/>
        <v>9749868.0200000014</v>
      </c>
      <c r="I428" s="239">
        <f t="shared" si="356"/>
        <v>11131732.710000001</v>
      </c>
      <c r="J428" s="239">
        <f t="shared" si="356"/>
        <v>23056538.880000006</v>
      </c>
      <c r="K428" s="239">
        <f t="shared" si="356"/>
        <v>4064711.990000003</v>
      </c>
      <c r="L428" s="239">
        <f t="shared" si="356"/>
        <v>19472281.630000006</v>
      </c>
      <c r="M428" s="239">
        <f t="shared" si="356"/>
        <v>16319007.429999998</v>
      </c>
      <c r="N428" s="239">
        <f t="shared" si="356"/>
        <v>17374781.259999998</v>
      </c>
      <c r="O428" s="239">
        <f t="shared" si="356"/>
        <v>13171166.402942495</v>
      </c>
      <c r="P428" s="239">
        <f t="shared" si="356"/>
        <v>11632019.894029098</v>
      </c>
      <c r="Q428" s="239">
        <f t="shared" si="356"/>
        <v>12208845.578612056</v>
      </c>
      <c r="R428" s="239">
        <f t="shared" si="356"/>
        <v>13184627.746134173</v>
      </c>
      <c r="S428" s="239">
        <f t="shared" si="356"/>
        <v>11070251.405358624</v>
      </c>
      <c r="T428" s="239">
        <f t="shared" si="356"/>
        <v>13141773.651803803</v>
      </c>
      <c r="U428" s="239">
        <f t="shared" si="356"/>
        <v>12715975.425886931</v>
      </c>
      <c r="V428" s="239">
        <f t="shared" si="356"/>
        <v>15396830.738811469</v>
      </c>
      <c r="W428" s="239">
        <f t="shared" si="356"/>
        <v>9861630.6277301647</v>
      </c>
      <c r="X428" s="239">
        <f t="shared" si="356"/>
        <v>15896565.850667218</v>
      </c>
      <c r="Y428" s="239">
        <f t="shared" si="356"/>
        <v>8224311.8522144491</v>
      </c>
      <c r="Z428" s="239">
        <f t="shared" si="356"/>
        <v>11669249.168755544</v>
      </c>
      <c r="AA428" s="239">
        <f t="shared" si="356"/>
        <v>13387955.318890126</v>
      </c>
      <c r="AB428" s="239">
        <f t="shared" si="356"/>
        <v>11831011.568672366</v>
      </c>
      <c r="AC428" s="239">
        <f t="shared" si="356"/>
        <v>12417751.58166959</v>
      </c>
      <c r="AD428" s="239">
        <f t="shared" si="356"/>
        <v>13403637.630522057</v>
      </c>
      <c r="AE428" s="239">
        <f t="shared" si="356"/>
        <v>11260021.151982533</v>
      </c>
      <c r="AF428" s="239">
        <f t="shared" si="356"/>
        <v>13340841.165595243</v>
      </c>
      <c r="AH428" s="236">
        <f t="shared" si="351"/>
        <v>164259623.3255837</v>
      </c>
      <c r="AI428" s="236">
        <f t="shared" si="352"/>
        <v>149405782.08139768</v>
      </c>
    </row>
    <row r="429" spans="3:35" ht="15">
      <c r="C429" s="60"/>
      <c r="F429" s="180">
        <f>+F428-F333</f>
        <v>0</v>
      </c>
      <c r="G429" s="180">
        <f t="shared" ref="G429:N429" si="357">+G428-G333</f>
        <v>0</v>
      </c>
      <c r="H429" s="180">
        <f t="shared" si="357"/>
        <v>0</v>
      </c>
      <c r="I429" s="180">
        <f t="shared" si="357"/>
        <v>0</v>
      </c>
      <c r="J429" s="180">
        <f t="shared" si="357"/>
        <v>0</v>
      </c>
      <c r="K429" s="180">
        <f t="shared" si="357"/>
        <v>0</v>
      </c>
      <c r="L429" s="180">
        <f t="shared" si="357"/>
        <v>0</v>
      </c>
      <c r="M429" s="180">
        <f t="shared" si="357"/>
        <v>0</v>
      </c>
      <c r="N429" s="180">
        <f t="shared" si="357"/>
        <v>0</v>
      </c>
      <c r="O429" s="180">
        <f>+O428-O333-O336</f>
        <v>147113.14875619026</v>
      </c>
      <c r="P429" s="180">
        <f t="shared" ref="P429:AF429" si="358">+P428-P333-P336</f>
        <v>147113.14875619026</v>
      </c>
      <c r="Q429" s="180">
        <f t="shared" si="358"/>
        <v>120147.14471578441</v>
      </c>
      <c r="R429" s="180">
        <f t="shared" si="358"/>
        <v>118176.88504911741</v>
      </c>
      <c r="S429" s="180">
        <f t="shared" si="358"/>
        <v>118176.88504912486</v>
      </c>
      <c r="T429" s="180">
        <f t="shared" si="358"/>
        <v>118176.88504912486</v>
      </c>
      <c r="U429" s="180">
        <f t="shared" si="358"/>
        <v>118176.88504912672</v>
      </c>
      <c r="V429" s="180">
        <f t="shared" si="358"/>
        <v>118176.885049123</v>
      </c>
      <c r="W429" s="180">
        <f t="shared" si="358"/>
        <v>118176.88504912486</v>
      </c>
      <c r="X429" s="180">
        <f t="shared" si="358"/>
        <v>116087.46241023773</v>
      </c>
      <c r="Y429" s="180">
        <f t="shared" si="358"/>
        <v>116016.41921578906</v>
      </c>
      <c r="Z429" s="180">
        <f t="shared" si="358"/>
        <v>111959.38699356886</v>
      </c>
      <c r="AA429" s="180">
        <f t="shared" si="358"/>
        <v>-3.7252902984619141E-9</v>
      </c>
      <c r="AB429" s="180">
        <f t="shared" si="358"/>
        <v>1.862645149230957E-9</v>
      </c>
      <c r="AC429" s="180">
        <f t="shared" si="358"/>
        <v>-7.4505805969238281E-9</v>
      </c>
      <c r="AD429" s="180">
        <f t="shared" si="358"/>
        <v>-1.862645149230957E-9</v>
      </c>
      <c r="AE429" s="180">
        <f t="shared" si="358"/>
        <v>0</v>
      </c>
      <c r="AF429" s="180">
        <f t="shared" si="358"/>
        <v>0</v>
      </c>
    </row>
    <row r="430" spans="3:35" ht="15">
      <c r="C430" s="60"/>
    </row>
    <row r="431" spans="3:35" ht="15">
      <c r="C431" s="60"/>
    </row>
    <row r="432" spans="3:35" ht="15">
      <c r="C432" s="60"/>
    </row>
    <row r="433" spans="3:38" ht="15">
      <c r="C433" s="60"/>
      <c r="AH433" s="351" t="s">
        <v>2239</v>
      </c>
      <c r="AI433" s="222"/>
      <c r="AK433" s="350" t="s">
        <v>2240</v>
      </c>
    </row>
    <row r="434" spans="3:38" ht="15">
      <c r="C434" s="60"/>
      <c r="AH434" s="149" t="s">
        <v>1333</v>
      </c>
      <c r="AI434" s="149" t="s">
        <v>1401</v>
      </c>
      <c r="AK434" s="149" t="s">
        <v>1333</v>
      </c>
      <c r="AL434" s="149" t="s">
        <v>1401</v>
      </c>
    </row>
    <row r="435" spans="3:38" ht="15">
      <c r="C435" s="60"/>
      <c r="AG435" s="352" t="s">
        <v>2237</v>
      </c>
      <c r="AH435" s="194">
        <f>AH333</f>
        <v>164259623.3255837</v>
      </c>
      <c r="AI435" s="194">
        <f>AK333</f>
        <v>7911544.0588308377</v>
      </c>
      <c r="AJ435" s="352" t="s">
        <v>2237</v>
      </c>
      <c r="AK435" s="194">
        <f>AI333</f>
        <v>149405782.08139768</v>
      </c>
      <c r="AL435" s="194">
        <f>AL333</f>
        <v>6816281.7276445953</v>
      </c>
    </row>
    <row r="436" spans="3:38" ht="15">
      <c r="C436" s="60"/>
      <c r="AG436" s="352" t="s">
        <v>2238</v>
      </c>
      <c r="AH436" s="194">
        <f>+'Div 12 forecast'!AH163</f>
        <v>58712454.08473587</v>
      </c>
      <c r="AI436" s="194">
        <f>+'Div 12 forecast'!AK163</f>
        <v>2724315.4613738195</v>
      </c>
      <c r="AJ436" s="352" t="s">
        <v>2238</v>
      </c>
      <c r="AK436" s="194">
        <f>+'Div 12 forecast'!AI163</f>
        <v>61829082.331605434</v>
      </c>
      <c r="AL436" s="194">
        <f>+'Div 12 forecast'!AK163</f>
        <v>2724315.4613738195</v>
      </c>
    </row>
    <row r="437" spans="3:38" ht="15">
      <c r="C437" s="60"/>
      <c r="AG437" s="354" t="s">
        <v>1333</v>
      </c>
      <c r="AH437" s="194">
        <f>SUM(AH435:AH436)</f>
        <v>222972077.41031957</v>
      </c>
      <c r="AI437" s="194">
        <f>SUM(AI435:AI436)</f>
        <v>10635859.520204658</v>
      </c>
      <c r="AJ437" s="354" t="s">
        <v>1333</v>
      </c>
      <c r="AK437" s="194">
        <f>SUM(AK435:AK436)</f>
        <v>211234864.41300312</v>
      </c>
      <c r="AL437" s="194">
        <f>SUM(AL435:AL436)</f>
        <v>9540597.1890184153</v>
      </c>
    </row>
    <row r="438" spans="3:38" ht="15">
      <c r="C438" s="60"/>
      <c r="AH438" s="353" t="s">
        <v>1656</v>
      </c>
      <c r="AI438" s="196">
        <f>AI437/AH437</f>
        <v>4.7700410041174104E-2</v>
      </c>
      <c r="AK438" s="353" t="s">
        <v>1656</v>
      </c>
      <c r="AL438" s="196">
        <f>AL437/AK437</f>
        <v>4.51658262736628E-2</v>
      </c>
    </row>
    <row r="439" spans="3:38" ht="15">
      <c r="C439" s="60"/>
      <c r="AL439" s="222"/>
    </row>
    <row r="440" spans="3:38" ht="15">
      <c r="C440" s="60"/>
      <c r="AL440" s="222"/>
    </row>
    <row r="441" spans="3:38" ht="15">
      <c r="C441" s="60"/>
      <c r="AJ441" s="195"/>
      <c r="AL441" s="222"/>
    </row>
    <row r="442" spans="3:38" ht="15">
      <c r="C442" s="60"/>
      <c r="AJ442" s="195"/>
      <c r="AL442" s="222"/>
    </row>
    <row r="443" spans="3:38" ht="15">
      <c r="C443" s="60"/>
      <c r="AJ443" s="195"/>
      <c r="AL443" s="222"/>
    </row>
    <row r="444" spans="3:38" ht="15">
      <c r="C444" s="60"/>
      <c r="AL444" s="222"/>
    </row>
    <row r="445" spans="3:38" ht="15">
      <c r="C445" s="60"/>
    </row>
    <row r="446" spans="3:38" ht="15">
      <c r="C446" s="60"/>
    </row>
    <row r="447" spans="3:38" ht="15">
      <c r="C447" s="60"/>
    </row>
    <row r="448" spans="3:38" ht="15">
      <c r="C448" s="60"/>
    </row>
    <row r="449" spans="3:3" ht="15">
      <c r="C449" s="60"/>
    </row>
    <row r="450" spans="3:3" ht="15">
      <c r="C450" s="60"/>
    </row>
    <row r="451" spans="3:3" ht="15">
      <c r="C451" s="60"/>
    </row>
    <row r="452" spans="3:3" ht="15">
      <c r="C452" s="60"/>
    </row>
    <row r="453" spans="3:3" ht="15">
      <c r="C453" s="60"/>
    </row>
    <row r="454" spans="3:3" ht="15">
      <c r="C454" s="60"/>
    </row>
    <row r="455" spans="3:3" ht="15">
      <c r="C455" s="60"/>
    </row>
    <row r="456" spans="3:3" ht="15">
      <c r="C456" s="60"/>
    </row>
    <row r="457" spans="3:3" ht="15">
      <c r="C457" s="60"/>
    </row>
    <row r="458" spans="3:3" ht="15">
      <c r="C458" s="60"/>
    </row>
    <row r="459" spans="3:3" ht="15">
      <c r="C459" s="60"/>
    </row>
    <row r="460" spans="3:3" ht="15">
      <c r="C460" s="60"/>
    </row>
    <row r="461" spans="3:3" ht="15">
      <c r="C461" s="60"/>
    </row>
    <row r="462" spans="3:3" ht="15">
      <c r="C462" s="60"/>
    </row>
    <row r="463" spans="3:3" ht="15">
      <c r="C463" s="60"/>
    </row>
    <row r="464" spans="3:3" ht="15">
      <c r="C464" s="60"/>
    </row>
    <row r="465" spans="3:3" ht="15">
      <c r="C465" s="60"/>
    </row>
    <row r="466" spans="3:3" ht="15">
      <c r="C466" s="60"/>
    </row>
    <row r="467" spans="3:3" ht="15">
      <c r="C467" s="60"/>
    </row>
    <row r="468" spans="3:3" ht="15">
      <c r="C468" s="60"/>
    </row>
    <row r="469" spans="3:3" ht="15">
      <c r="C469" s="60"/>
    </row>
    <row r="470" spans="3:3" ht="15">
      <c r="C470" s="60"/>
    </row>
    <row r="471" spans="3:3" ht="15">
      <c r="C471" s="60"/>
    </row>
    <row r="472" spans="3:3" ht="15">
      <c r="C472" s="60"/>
    </row>
    <row r="473" spans="3:3" ht="15">
      <c r="C473" s="60"/>
    </row>
    <row r="474" spans="3:3" ht="15">
      <c r="C474" s="60"/>
    </row>
    <row r="475" spans="3:3" ht="15">
      <c r="C475" s="60"/>
    </row>
    <row r="476" spans="3:3" ht="15">
      <c r="C476" s="60"/>
    </row>
    <row r="477" spans="3:3" ht="15">
      <c r="C477" s="60"/>
    </row>
    <row r="478" spans="3:3" ht="15">
      <c r="C478" s="60"/>
    </row>
    <row r="479" spans="3:3" ht="15">
      <c r="C479" s="60"/>
    </row>
    <row r="480" spans="3:3" ht="15">
      <c r="C480" s="60"/>
    </row>
    <row r="481" spans="3:3" ht="15">
      <c r="C481" s="60"/>
    </row>
    <row r="482" spans="3:3" ht="15">
      <c r="C482" s="60"/>
    </row>
    <row r="483" spans="3:3" ht="15">
      <c r="C483" s="60"/>
    </row>
    <row r="484" spans="3:3" ht="15">
      <c r="C484" s="60"/>
    </row>
    <row r="485" spans="3:3" ht="15">
      <c r="C485" s="60"/>
    </row>
    <row r="486" spans="3:3" ht="15">
      <c r="C486" s="60"/>
    </row>
    <row r="487" spans="3:3" ht="15">
      <c r="C487" s="60"/>
    </row>
    <row r="488" spans="3:3" ht="15">
      <c r="C488" s="60"/>
    </row>
    <row r="489" spans="3:3" ht="15">
      <c r="C489" s="60"/>
    </row>
    <row r="490" spans="3:3" ht="15">
      <c r="C490" s="60"/>
    </row>
    <row r="491" spans="3:3" ht="15">
      <c r="C491" s="60"/>
    </row>
    <row r="492" spans="3:3" ht="15">
      <c r="C492" s="60"/>
    </row>
    <row r="493" spans="3:3" ht="15">
      <c r="C493" s="60"/>
    </row>
    <row r="494" spans="3:3" ht="15">
      <c r="C494" s="60"/>
    </row>
    <row r="495" spans="3:3" ht="15">
      <c r="C495" s="60"/>
    </row>
    <row r="496" spans="3:3" ht="15">
      <c r="C496" s="60"/>
    </row>
    <row r="497" spans="3:3" ht="15">
      <c r="C497" s="60"/>
    </row>
    <row r="498" spans="3:3" ht="15">
      <c r="C498" s="60"/>
    </row>
    <row r="499" spans="3:3" ht="15">
      <c r="C499" s="60"/>
    </row>
    <row r="500" spans="3:3" ht="15">
      <c r="C500" s="60"/>
    </row>
    <row r="501" spans="3:3" ht="15">
      <c r="C501" s="60"/>
    </row>
    <row r="502" spans="3:3" ht="15">
      <c r="C502" s="60"/>
    </row>
    <row r="503" spans="3:3" ht="15">
      <c r="C503" s="60"/>
    </row>
    <row r="504" spans="3:3" ht="15">
      <c r="C504" s="60"/>
    </row>
    <row r="505" spans="3:3" ht="15">
      <c r="C505" s="60"/>
    </row>
    <row r="506" spans="3:3" ht="15">
      <c r="C506" s="60"/>
    </row>
    <row r="507" spans="3:3" ht="15">
      <c r="C507" s="60"/>
    </row>
    <row r="508" spans="3:3" ht="15">
      <c r="C508" s="60"/>
    </row>
    <row r="509" spans="3:3" ht="15">
      <c r="C509" s="60"/>
    </row>
    <row r="510" spans="3:3" ht="15">
      <c r="C510" s="60"/>
    </row>
    <row r="511" spans="3:3" ht="15">
      <c r="C511" s="60"/>
    </row>
    <row r="512" spans="3:3" ht="15">
      <c r="C512" s="60"/>
    </row>
    <row r="513" spans="3:3" ht="15">
      <c r="C513" s="60"/>
    </row>
    <row r="514" spans="3:3" ht="15">
      <c r="C514" s="60"/>
    </row>
    <row r="515" spans="3:3" ht="15">
      <c r="C515" s="60"/>
    </row>
    <row r="516" spans="3:3" ht="15">
      <c r="C516" s="60"/>
    </row>
    <row r="517" spans="3:3" ht="15">
      <c r="C517" s="60"/>
    </row>
    <row r="518" spans="3:3" ht="15">
      <c r="C518" s="60"/>
    </row>
    <row r="519" spans="3:3" ht="15">
      <c r="C519" s="60"/>
    </row>
    <row r="520" spans="3:3" ht="15">
      <c r="C520" s="60"/>
    </row>
    <row r="521" spans="3:3" ht="15">
      <c r="C521" s="60"/>
    </row>
    <row r="522" spans="3:3" ht="15">
      <c r="C522" s="60"/>
    </row>
    <row r="523" spans="3:3" ht="15">
      <c r="C523" s="60"/>
    </row>
    <row r="524" spans="3:3" ht="15">
      <c r="C524" s="60"/>
    </row>
    <row r="525" spans="3:3" ht="15">
      <c r="C525" s="60"/>
    </row>
    <row r="526" spans="3:3" ht="15">
      <c r="C526" s="60"/>
    </row>
    <row r="527" spans="3:3" ht="15">
      <c r="C527" s="60"/>
    </row>
    <row r="528" spans="3:3" ht="15">
      <c r="C528" s="60"/>
    </row>
    <row r="529" spans="3:3" ht="15">
      <c r="C529" s="60"/>
    </row>
    <row r="530" spans="3:3" ht="15">
      <c r="C530" s="60"/>
    </row>
    <row r="531" spans="3:3" ht="15">
      <c r="C531" s="60"/>
    </row>
    <row r="532" spans="3:3" ht="15">
      <c r="C532" s="60"/>
    </row>
    <row r="533" spans="3:3" ht="15">
      <c r="C533" s="60"/>
    </row>
    <row r="534" spans="3:3" ht="15">
      <c r="C534" s="60"/>
    </row>
    <row r="535" spans="3:3" ht="15">
      <c r="C535" s="60"/>
    </row>
    <row r="536" spans="3:3" ht="15">
      <c r="C536" s="60"/>
    </row>
    <row r="537" spans="3:3" ht="15">
      <c r="C537" s="60"/>
    </row>
    <row r="538" spans="3:3" ht="15">
      <c r="C538" s="60"/>
    </row>
    <row r="539" spans="3:3" ht="15">
      <c r="C539" s="60"/>
    </row>
    <row r="540" spans="3:3" ht="15">
      <c r="C540" s="60"/>
    </row>
    <row r="541" spans="3:3" ht="15">
      <c r="C541" s="60"/>
    </row>
    <row r="542" spans="3:3" ht="15">
      <c r="C542" s="60"/>
    </row>
    <row r="543" spans="3:3" ht="15">
      <c r="C543" s="60"/>
    </row>
    <row r="544" spans="3:3" ht="15">
      <c r="C544" s="60"/>
    </row>
    <row r="545" spans="3:3" ht="15">
      <c r="C545" s="60"/>
    </row>
    <row r="546" spans="3:3" ht="15">
      <c r="C546" s="60"/>
    </row>
    <row r="547" spans="3:3" ht="15">
      <c r="C547" s="60"/>
    </row>
    <row r="548" spans="3:3" ht="15">
      <c r="C548" s="60"/>
    </row>
    <row r="549" spans="3:3" ht="15">
      <c r="C549" s="60"/>
    </row>
    <row r="550" spans="3:3" ht="15">
      <c r="C550" s="60"/>
    </row>
    <row r="551" spans="3:3" ht="15">
      <c r="C551" s="60"/>
    </row>
    <row r="552" spans="3:3" ht="15">
      <c r="C552" s="60"/>
    </row>
    <row r="553" spans="3:3" ht="15">
      <c r="C553" s="60"/>
    </row>
    <row r="554" spans="3:3" ht="15">
      <c r="C554" s="60"/>
    </row>
    <row r="555" spans="3:3" ht="15">
      <c r="C555" s="60"/>
    </row>
    <row r="556" spans="3:3" ht="15">
      <c r="C556" s="60"/>
    </row>
    <row r="557" spans="3:3" ht="15">
      <c r="C557" s="60"/>
    </row>
    <row r="558" spans="3:3" ht="15">
      <c r="C558" s="60"/>
    </row>
    <row r="559" spans="3:3" ht="15">
      <c r="C559" s="60"/>
    </row>
    <row r="560" spans="3:3" ht="15">
      <c r="C560" s="60"/>
    </row>
    <row r="561" spans="3:3" ht="15">
      <c r="C561" s="60"/>
    </row>
    <row r="562" spans="3:3" ht="15">
      <c r="C562" s="60"/>
    </row>
    <row r="563" spans="3:3" ht="15">
      <c r="C563" s="60"/>
    </row>
    <row r="564" spans="3:3" ht="15">
      <c r="C564" s="60"/>
    </row>
    <row r="565" spans="3:3" ht="15">
      <c r="C565" s="60"/>
    </row>
    <row r="566" spans="3:3" ht="15">
      <c r="C566" s="60"/>
    </row>
    <row r="567" spans="3:3" ht="15">
      <c r="C567" s="60"/>
    </row>
    <row r="568" spans="3:3" ht="15">
      <c r="C568" s="60"/>
    </row>
    <row r="569" spans="3:3" ht="15">
      <c r="C569" s="60"/>
    </row>
    <row r="570" spans="3:3" ht="15">
      <c r="C570" s="60"/>
    </row>
    <row r="571" spans="3:3" ht="15">
      <c r="C571" s="60"/>
    </row>
    <row r="572" spans="3:3" ht="15">
      <c r="C572" s="60"/>
    </row>
    <row r="573" spans="3:3" ht="15">
      <c r="C573" s="60"/>
    </row>
    <row r="574" spans="3:3" ht="15">
      <c r="C574" s="60"/>
    </row>
    <row r="575" spans="3:3" ht="15">
      <c r="C575" s="60"/>
    </row>
    <row r="576" spans="3:3" ht="15">
      <c r="C576" s="60"/>
    </row>
    <row r="577" spans="3:3" ht="15">
      <c r="C577" s="60"/>
    </row>
    <row r="578" spans="3:3" ht="15">
      <c r="C578" s="60"/>
    </row>
    <row r="579" spans="3:3" ht="15">
      <c r="C579" s="60"/>
    </row>
    <row r="580" spans="3:3" ht="15">
      <c r="C580" s="60"/>
    </row>
  </sheetData>
  <mergeCells count="5">
    <mergeCell ref="AK2:AL2"/>
    <mergeCell ref="AK3:AL3"/>
    <mergeCell ref="AK4:AL4"/>
    <mergeCell ref="F5:Q5"/>
    <mergeCell ref="U5:AF5"/>
  </mergeCells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0A857-F4D3-4B83-9D20-A22AEC4A8546}">
  <dimension ref="A2:AL267"/>
  <sheetViews>
    <sheetView zoomScale="85" zoomScaleNormal="85" workbookViewId="0">
      <pane xSplit="5" ySplit="8" topLeftCell="AB9" activePane="bottomRight" state="frozen"/>
      <selection activeCell="E39" sqref="E39"/>
      <selection pane="topRight" activeCell="E39" sqref="E39"/>
      <selection pane="bottomLeft" activeCell="E39" sqref="E39"/>
      <selection pane="bottomRight" activeCell="AR20" sqref="AR20"/>
    </sheetView>
  </sheetViews>
  <sheetFormatPr defaultColWidth="9.140625" defaultRowHeight="12.75"/>
  <cols>
    <col min="1" max="1" width="81.140625" style="149" customWidth="1"/>
    <col min="2" max="2" width="13.140625" style="149" customWidth="1"/>
    <col min="3" max="3" width="7" style="149" customWidth="1"/>
    <col min="4" max="4" width="13" style="150" customWidth="1"/>
    <col min="5" max="5" width="9.28515625" style="150" customWidth="1"/>
    <col min="6" max="6" width="11.85546875" style="149" bestFit="1" customWidth="1"/>
    <col min="7" max="9" width="11.85546875" style="149" customWidth="1"/>
    <col min="10" max="10" width="11.85546875" style="149" bestFit="1" customWidth="1"/>
    <col min="11" max="11" width="10.28515625" style="149" bestFit="1" customWidth="1"/>
    <col min="12" max="21" width="11.140625" style="149" customWidth="1"/>
    <col min="22" max="22" width="11.140625" style="150" customWidth="1"/>
    <col min="23" max="26" width="11.140625" style="149" customWidth="1"/>
    <col min="27" max="32" width="12" style="149" bestFit="1" customWidth="1"/>
    <col min="33" max="33" width="9.140625" style="149"/>
    <col min="34" max="35" width="12.28515625" style="149" bestFit="1" customWidth="1"/>
    <col min="36" max="36" width="9.140625" style="149"/>
    <col min="37" max="37" width="15.5703125" style="149" bestFit="1" customWidth="1"/>
    <col min="38" max="38" width="12.28515625" style="149" bestFit="1" customWidth="1"/>
    <col min="39" max="16384" width="9.140625" style="149"/>
  </cols>
  <sheetData>
    <row r="2" spans="1:38">
      <c r="D2" s="135" t="s">
        <v>1586</v>
      </c>
      <c r="R2" s="151"/>
      <c r="S2" s="151"/>
      <c r="T2" s="151"/>
      <c r="U2" s="151"/>
      <c r="V2" s="151"/>
      <c r="W2" s="151"/>
      <c r="X2" s="151"/>
      <c r="Y2" s="151"/>
      <c r="Z2" s="151"/>
      <c r="AA2" s="151">
        <f>+Escalation!C6</f>
        <v>3.5000000000000003E-2</v>
      </c>
      <c r="AB2" s="151">
        <f t="shared" ref="W2:AF4" si="0">AA2</f>
        <v>3.5000000000000003E-2</v>
      </c>
      <c r="AC2" s="151">
        <f t="shared" si="0"/>
        <v>3.5000000000000003E-2</v>
      </c>
      <c r="AD2" s="151">
        <f t="shared" si="0"/>
        <v>3.5000000000000003E-2</v>
      </c>
      <c r="AE2" s="151">
        <f t="shared" si="0"/>
        <v>3.5000000000000003E-2</v>
      </c>
      <c r="AF2" s="151">
        <f t="shared" si="0"/>
        <v>3.5000000000000003E-2</v>
      </c>
      <c r="AK2" s="461" t="s">
        <v>1608</v>
      </c>
      <c r="AL2" s="461"/>
    </row>
    <row r="3" spans="1:38">
      <c r="A3" s="152"/>
      <c r="B3" s="152"/>
      <c r="C3" s="152"/>
      <c r="D3" s="135" t="s">
        <v>1589</v>
      </c>
      <c r="E3" s="68"/>
      <c r="F3" s="68">
        <f>(F40)/F27</f>
        <v>0.25890001093332093</v>
      </c>
      <c r="G3" s="68">
        <f t="shared" ref="G3:Q3" si="1">(G40)/G27</f>
        <v>0.25890000371731092</v>
      </c>
      <c r="H3" s="68">
        <f t="shared" si="1"/>
        <v>0.25889999712359263</v>
      </c>
      <c r="I3" s="68">
        <f t="shared" si="1"/>
        <v>0.25890000001332031</v>
      </c>
      <c r="J3" s="68">
        <f t="shared" si="1"/>
        <v>0.25242619617600714</v>
      </c>
      <c r="K3" s="68">
        <f t="shared" si="1"/>
        <v>0.25890000166349275</v>
      </c>
      <c r="L3" s="68">
        <f t="shared" si="1"/>
        <v>0.25788561207728489</v>
      </c>
      <c r="M3" s="68">
        <f t="shared" si="1"/>
        <v>0.25788560897694351</v>
      </c>
      <c r="N3" s="68">
        <f t="shared" si="1"/>
        <v>0.25788560411357497</v>
      </c>
      <c r="O3" s="68">
        <f t="shared" si="1"/>
        <v>0.24478275683333012</v>
      </c>
      <c r="P3" s="68">
        <f t="shared" si="1"/>
        <v>0.24478275683333017</v>
      </c>
      <c r="Q3" s="68">
        <f t="shared" si="1"/>
        <v>0.24478275683333017</v>
      </c>
      <c r="R3" s="68">
        <f>AVERAGE($F3:K3)</f>
        <v>0.25782103493784081</v>
      </c>
      <c r="S3" s="68">
        <f t="shared" ref="S3:V4" si="2">R3</f>
        <v>0.25782103493784081</v>
      </c>
      <c r="T3" s="68">
        <f t="shared" si="2"/>
        <v>0.25782103493784081</v>
      </c>
      <c r="U3" s="68">
        <f t="shared" si="2"/>
        <v>0.25782103493784081</v>
      </c>
      <c r="V3" s="68">
        <f>U3</f>
        <v>0.25782103493784081</v>
      </c>
      <c r="W3" s="68">
        <f t="shared" si="0"/>
        <v>0.25782103493784081</v>
      </c>
      <c r="X3" s="68">
        <f t="shared" si="0"/>
        <v>0.25782103493784081</v>
      </c>
      <c r="Y3" s="68">
        <f t="shared" si="0"/>
        <v>0.25782103493784081</v>
      </c>
      <c r="Z3" s="68">
        <f t="shared" si="0"/>
        <v>0.25782103493784081</v>
      </c>
      <c r="AA3" s="68">
        <f t="shared" si="0"/>
        <v>0.25782103493784081</v>
      </c>
      <c r="AB3" s="68">
        <f t="shared" si="0"/>
        <v>0.25782103493784081</v>
      </c>
      <c r="AC3" s="68">
        <f t="shared" si="0"/>
        <v>0.25782103493784081</v>
      </c>
      <c r="AD3" s="68">
        <f t="shared" si="0"/>
        <v>0.25782103493784081</v>
      </c>
      <c r="AE3" s="68">
        <f t="shared" si="0"/>
        <v>0.25782103493784081</v>
      </c>
      <c r="AF3" s="68">
        <f t="shared" si="0"/>
        <v>0.25782103493784081</v>
      </c>
      <c r="AK3" s="461" t="s">
        <v>1609</v>
      </c>
      <c r="AL3" s="461"/>
    </row>
    <row r="4" spans="1:38">
      <c r="A4" s="152"/>
      <c r="B4" s="152"/>
      <c r="C4" s="152"/>
      <c r="D4" s="135" t="s">
        <v>1591</v>
      </c>
      <c r="E4" s="68"/>
      <c r="F4" s="68"/>
      <c r="G4" s="68"/>
      <c r="H4" s="68"/>
      <c r="I4" s="68"/>
      <c r="J4" s="68"/>
      <c r="K4" s="68"/>
      <c r="L4" s="68"/>
      <c r="M4" s="150"/>
      <c r="N4" s="150"/>
      <c r="O4" s="150"/>
      <c r="P4" s="150"/>
      <c r="Q4" s="150"/>
      <c r="R4" s="151">
        <f>Escalation!C7</f>
        <v>0</v>
      </c>
      <c r="S4" s="151">
        <f t="shared" si="2"/>
        <v>0</v>
      </c>
      <c r="T4" s="151">
        <f t="shared" si="2"/>
        <v>0</v>
      </c>
      <c r="U4" s="151">
        <f t="shared" si="2"/>
        <v>0</v>
      </c>
      <c r="V4" s="151">
        <f t="shared" si="2"/>
        <v>0</v>
      </c>
      <c r="W4" s="151">
        <f t="shared" si="0"/>
        <v>0</v>
      </c>
      <c r="X4" s="151">
        <f t="shared" si="0"/>
        <v>0</v>
      </c>
      <c r="Y4" s="151">
        <f t="shared" si="0"/>
        <v>0</v>
      </c>
      <c r="Z4" s="151">
        <f>Y4</f>
        <v>0</v>
      </c>
      <c r="AA4" s="151">
        <f t="shared" si="0"/>
        <v>0</v>
      </c>
      <c r="AB4" s="151">
        <f t="shared" si="0"/>
        <v>0</v>
      </c>
      <c r="AC4" s="151">
        <f t="shared" si="0"/>
        <v>0</v>
      </c>
      <c r="AD4" s="151">
        <f t="shared" si="0"/>
        <v>0</v>
      </c>
      <c r="AE4" s="151">
        <f t="shared" si="0"/>
        <v>0</v>
      </c>
      <c r="AF4" s="151">
        <f t="shared" si="0"/>
        <v>0</v>
      </c>
      <c r="AK4" s="461" t="s">
        <v>1592</v>
      </c>
      <c r="AL4" s="461"/>
    </row>
    <row r="5" spans="1:38">
      <c r="A5" s="152" t="s">
        <v>110</v>
      </c>
      <c r="B5" s="152"/>
      <c r="C5" s="152"/>
      <c r="F5" s="462" t="s">
        <v>1339</v>
      </c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4"/>
      <c r="R5" s="154"/>
      <c r="S5" s="154"/>
      <c r="T5" s="154"/>
      <c r="U5" s="462" t="s">
        <v>1340</v>
      </c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4"/>
      <c r="AK5" s="149" t="s">
        <v>1401</v>
      </c>
    </row>
    <row r="6" spans="1:38">
      <c r="F6" s="71" t="s">
        <v>1341</v>
      </c>
      <c r="G6" s="155"/>
      <c r="H6" s="155"/>
      <c r="I6" s="155"/>
      <c r="J6" s="155"/>
      <c r="K6" s="155"/>
      <c r="L6" s="72" t="s">
        <v>1593</v>
      </c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73" t="s">
        <v>1343</v>
      </c>
      <c r="AA6" s="74" t="s">
        <v>1344</v>
      </c>
      <c r="AB6" s="158"/>
      <c r="AC6" s="158"/>
      <c r="AD6" s="158"/>
      <c r="AE6" s="158"/>
      <c r="AF6" s="75" t="s">
        <v>1345</v>
      </c>
    </row>
    <row r="7" spans="1:38">
      <c r="A7" s="76"/>
      <c r="D7" s="159" t="s">
        <v>1594</v>
      </c>
      <c r="E7" s="159" t="s">
        <v>1595</v>
      </c>
      <c r="F7" s="197">
        <f>'Div 2 forecast'!F7</f>
        <v>2024</v>
      </c>
      <c r="G7" s="197">
        <f>'Div 2 forecast'!G7</f>
        <v>2024</v>
      </c>
      <c r="H7" s="197">
        <f>'Div 2 forecast'!H7</f>
        <v>2024</v>
      </c>
      <c r="I7" s="197">
        <f>'Div 2 forecast'!I7</f>
        <v>2024</v>
      </c>
      <c r="J7" s="197">
        <f>'Div 2 forecast'!J7</f>
        <v>2024</v>
      </c>
      <c r="K7" s="197">
        <f>'Div 2 forecast'!K7</f>
        <v>2024</v>
      </c>
      <c r="L7" s="197">
        <f>'Div 2 forecast'!L7</f>
        <v>2024</v>
      </c>
      <c r="M7" s="197">
        <f>'Div 2 forecast'!M7</f>
        <v>2024</v>
      </c>
      <c r="N7" s="197">
        <f>'Div 2 forecast'!N7</f>
        <v>2024</v>
      </c>
      <c r="O7" s="197">
        <f>'Div 2 forecast'!O7</f>
        <v>2024</v>
      </c>
      <c r="P7" s="197">
        <f>'Div 2 forecast'!P7</f>
        <v>2024</v>
      </c>
      <c r="Q7" s="197">
        <f>'Div 2 forecast'!Q7</f>
        <v>2024</v>
      </c>
      <c r="R7" s="197">
        <f>'Div 2 forecast'!R7</f>
        <v>2025</v>
      </c>
      <c r="S7" s="197">
        <f>'Div 2 forecast'!S7</f>
        <v>2025</v>
      </c>
      <c r="T7" s="197">
        <f>'Div 2 forecast'!T7</f>
        <v>2025</v>
      </c>
      <c r="U7" s="197">
        <f>'Div 2 forecast'!U7</f>
        <v>2025</v>
      </c>
      <c r="V7" s="197">
        <f>'Div 2 forecast'!V7</f>
        <v>2025</v>
      </c>
      <c r="W7" s="197">
        <f>'Div 2 forecast'!W7</f>
        <v>2025</v>
      </c>
      <c r="X7" s="197">
        <f>'Div 2 forecast'!X7</f>
        <v>2025</v>
      </c>
      <c r="Y7" s="197">
        <f>'Div 2 forecast'!Y7</f>
        <v>2025</v>
      </c>
      <c r="Z7" s="197">
        <f>'Div 2 forecast'!Z7</f>
        <v>2025</v>
      </c>
      <c r="AA7" s="197">
        <f>'Div 2 forecast'!AA7</f>
        <v>2025</v>
      </c>
      <c r="AB7" s="197">
        <f>'Div 2 forecast'!AB7</f>
        <v>2025</v>
      </c>
      <c r="AC7" s="197">
        <f>'Div 2 forecast'!AC7</f>
        <v>2025</v>
      </c>
      <c r="AD7" s="197">
        <f>'Div 2 forecast'!AD7</f>
        <v>2026</v>
      </c>
      <c r="AE7" s="197">
        <f>'Div 2 forecast'!AE7</f>
        <v>2026</v>
      </c>
      <c r="AF7" s="197">
        <f>'Div 2 forecast'!AF7</f>
        <v>2026</v>
      </c>
      <c r="AK7" s="161">
        <f>+'[1]C.2.2 B 12'!$P$37</f>
        <v>4.6400980913555274E-2</v>
      </c>
      <c r="AL7" s="161">
        <f>+'[1]C.2.2-F 12'!$O$37</f>
        <v>5.3911399999999998E-2</v>
      </c>
    </row>
    <row r="8" spans="1:38">
      <c r="B8" s="162" t="s">
        <v>1596</v>
      </c>
      <c r="C8" s="162" t="s">
        <v>1595</v>
      </c>
      <c r="D8" s="163" t="s">
        <v>1597</v>
      </c>
      <c r="E8" s="164" t="s">
        <v>1598</v>
      </c>
      <c r="F8" s="197" t="str">
        <f>'Div 2 forecast'!F8</f>
        <v>January</v>
      </c>
      <c r="G8" s="197" t="str">
        <f>'Div 2 forecast'!G8</f>
        <v>February</v>
      </c>
      <c r="H8" s="197" t="str">
        <f>'Div 2 forecast'!H8</f>
        <v>March</v>
      </c>
      <c r="I8" s="197" t="str">
        <f>'Div 2 forecast'!I8</f>
        <v>April</v>
      </c>
      <c r="J8" s="197" t="str">
        <f>'Div 2 forecast'!J8</f>
        <v>May</v>
      </c>
      <c r="K8" s="197" t="str">
        <f>'Div 2 forecast'!K8</f>
        <v>June</v>
      </c>
      <c r="L8" s="197" t="str">
        <f>'Div 2 forecast'!L8</f>
        <v>July</v>
      </c>
      <c r="M8" s="197" t="str">
        <f>'Div 2 forecast'!M8</f>
        <v>August</v>
      </c>
      <c r="N8" s="197" t="str">
        <f>'Div 2 forecast'!N8</f>
        <v>September</v>
      </c>
      <c r="O8" s="197" t="str">
        <f>'Div 2 forecast'!O8</f>
        <v>October</v>
      </c>
      <c r="P8" s="197" t="str">
        <f>'Div 2 forecast'!P8</f>
        <v>November</v>
      </c>
      <c r="Q8" s="197" t="str">
        <f>'Div 2 forecast'!Q8</f>
        <v>December</v>
      </c>
      <c r="R8" s="197" t="str">
        <f>'Div 2 forecast'!R8</f>
        <v>January</v>
      </c>
      <c r="S8" s="197" t="str">
        <f>'Div 2 forecast'!S8</f>
        <v>February</v>
      </c>
      <c r="T8" s="197" t="str">
        <f>'Div 2 forecast'!T8</f>
        <v>March</v>
      </c>
      <c r="U8" s="197" t="str">
        <f>'Div 2 forecast'!U8</f>
        <v>April</v>
      </c>
      <c r="V8" s="197" t="str">
        <f>'Div 2 forecast'!V8</f>
        <v>May</v>
      </c>
      <c r="W8" s="197" t="str">
        <f>'Div 2 forecast'!W8</f>
        <v>June</v>
      </c>
      <c r="X8" s="197" t="str">
        <f>'Div 2 forecast'!X8</f>
        <v>July</v>
      </c>
      <c r="Y8" s="197" t="str">
        <f>'Div 2 forecast'!Y8</f>
        <v>August</v>
      </c>
      <c r="Z8" s="197" t="str">
        <f>'Div 2 forecast'!Z8</f>
        <v>September</v>
      </c>
      <c r="AA8" s="197" t="str">
        <f>'Div 2 forecast'!AA8</f>
        <v>October</v>
      </c>
      <c r="AB8" s="197" t="str">
        <f>'Div 2 forecast'!AB8</f>
        <v>November</v>
      </c>
      <c r="AC8" s="197" t="str">
        <f>'Div 2 forecast'!AC8</f>
        <v>December</v>
      </c>
      <c r="AD8" s="197" t="str">
        <f>'Div 2 forecast'!AD8</f>
        <v>January</v>
      </c>
      <c r="AE8" s="197" t="str">
        <f>'Div 2 forecast'!AE8</f>
        <v>February</v>
      </c>
      <c r="AF8" s="197" t="str">
        <f>'Div 2 forecast'!AF8</f>
        <v>March</v>
      </c>
      <c r="AH8" s="166" t="s">
        <v>1571</v>
      </c>
      <c r="AI8" s="166" t="s">
        <v>1572</v>
      </c>
      <c r="AK8" s="166" t="s">
        <v>1571</v>
      </c>
      <c r="AL8" s="166" t="s">
        <v>1572</v>
      </c>
    </row>
    <row r="9" spans="1:38">
      <c r="D9" s="167"/>
      <c r="E9" s="167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</row>
    <row r="10" spans="1:38">
      <c r="A10" s="168" t="s">
        <v>111</v>
      </c>
      <c r="B10" s="169" t="str">
        <f>RIGHT(A10,10)</f>
        <v>9010-01000</v>
      </c>
      <c r="C10" s="170" t="str">
        <f>LEFT(B10,4)</f>
        <v>9010</v>
      </c>
      <c r="D10" s="171">
        <f>SUM($F10:K10)</f>
        <v>1496317.04</v>
      </c>
      <c r="E10" s="78">
        <f>D10/$D$27</f>
        <v>8.8549509660203599E-2</v>
      </c>
      <c r="F10" s="79">
        <f>+'Div012 history '!I10</f>
        <v>241959.81</v>
      </c>
      <c r="G10" s="79">
        <f>+'Div012 history '!J10</f>
        <v>241684.84</v>
      </c>
      <c r="H10" s="79">
        <f>+'Div012 history '!K10</f>
        <v>241959.79</v>
      </c>
      <c r="I10" s="79">
        <f>+'Div012 history '!L10</f>
        <v>236245.36</v>
      </c>
      <c r="J10" s="79">
        <f>+'Div012 history '!M10</f>
        <v>325575.05</v>
      </c>
      <c r="K10" s="79">
        <f>+'Div012 history '!N10</f>
        <v>208892.19</v>
      </c>
      <c r="L10" s="171">
        <f t="shared" ref="L10:AA25" si="3">$E10*L$27</f>
        <v>280626.56608175696</v>
      </c>
      <c r="M10" s="171">
        <f t="shared" si="3"/>
        <v>269392.95833996485</v>
      </c>
      <c r="N10" s="171">
        <f t="shared" si="3"/>
        <v>257334.32950369807</v>
      </c>
      <c r="O10" s="171">
        <f t="shared" si="3"/>
        <v>285558.67022909917</v>
      </c>
      <c r="P10" s="171">
        <f t="shared" si="3"/>
        <v>260735.52282334198</v>
      </c>
      <c r="Q10" s="171">
        <f t="shared" si="3"/>
        <v>280228.18209645926</v>
      </c>
      <c r="R10" s="171">
        <f t="shared" si="3"/>
        <v>298993.96678061713</v>
      </c>
      <c r="S10" s="171">
        <f t="shared" si="3"/>
        <v>258821.83263530492</v>
      </c>
      <c r="T10" s="171">
        <f t="shared" si="3"/>
        <v>268479.60159527947</v>
      </c>
      <c r="U10" s="171">
        <f t="shared" si="3"/>
        <v>278362.11718022794</v>
      </c>
      <c r="V10" s="171">
        <f t="shared" si="3"/>
        <v>275533.45179636159</v>
      </c>
      <c r="W10" s="171">
        <f t="shared" si="3"/>
        <v>263437.81388900173</v>
      </c>
      <c r="X10" s="171">
        <f t="shared" si="3"/>
        <v>285904.84036919434</v>
      </c>
      <c r="Y10" s="171">
        <f t="shared" si="3"/>
        <v>260442.66922850994</v>
      </c>
      <c r="Z10" s="171">
        <f t="shared" si="3"/>
        <v>272631.0353057473</v>
      </c>
      <c r="AA10" s="171">
        <f t="shared" si="3"/>
        <v>295553.22368711757</v>
      </c>
      <c r="AB10" s="171">
        <f t="shared" ref="AB10:AF24" si="4">$E10*AB$27</f>
        <v>269861.26612215891</v>
      </c>
      <c r="AC10" s="171">
        <f t="shared" si="4"/>
        <v>290036.16846983531</v>
      </c>
      <c r="AD10" s="171">
        <f t="shared" si="4"/>
        <v>309458.7556179387</v>
      </c>
      <c r="AE10" s="171">
        <f t="shared" si="4"/>
        <v>267880.59677754057</v>
      </c>
      <c r="AF10" s="171">
        <f t="shared" si="4"/>
        <v>277876.38765111426</v>
      </c>
    </row>
    <row r="11" spans="1:38" s="198" customFormat="1">
      <c r="A11" s="168" t="s">
        <v>136</v>
      </c>
      <c r="B11" s="169" t="str">
        <f t="shared" ref="B11:B26" si="5">RIGHT(A11,10)</f>
        <v>9020-01000</v>
      </c>
      <c r="C11" s="170" t="str">
        <f t="shared" ref="C11:C26" si="6">LEFT(B11,4)</f>
        <v>9020</v>
      </c>
      <c r="D11" s="171">
        <f>SUM($F11:K11)</f>
        <v>0</v>
      </c>
      <c r="E11" s="78">
        <f t="shared" ref="E11:E26" si="7">D11/$D$27</f>
        <v>0</v>
      </c>
      <c r="F11" s="79">
        <f>+'Div012 history '!I11</f>
        <v>0</v>
      </c>
      <c r="G11" s="79">
        <f>+'Div012 history '!J11</f>
        <v>0</v>
      </c>
      <c r="H11" s="79">
        <f>+'Div012 history '!K11</f>
        <v>0</v>
      </c>
      <c r="I11" s="79">
        <f>+'Div012 history '!L11</f>
        <v>0</v>
      </c>
      <c r="J11" s="79">
        <f>+'Div012 history '!M11</f>
        <v>0</v>
      </c>
      <c r="K11" s="79">
        <f>+'Div012 history '!N11</f>
        <v>0</v>
      </c>
      <c r="L11" s="171">
        <f t="shared" si="3"/>
        <v>0</v>
      </c>
      <c r="M11" s="171">
        <f t="shared" si="3"/>
        <v>0</v>
      </c>
      <c r="N11" s="171">
        <f t="shared" si="3"/>
        <v>0</v>
      </c>
      <c r="O11" s="171">
        <f t="shared" si="3"/>
        <v>0</v>
      </c>
      <c r="P11" s="171">
        <f t="shared" si="3"/>
        <v>0</v>
      </c>
      <c r="Q11" s="171">
        <f t="shared" si="3"/>
        <v>0</v>
      </c>
      <c r="R11" s="171">
        <f t="shared" si="3"/>
        <v>0</v>
      </c>
      <c r="S11" s="171">
        <f t="shared" si="3"/>
        <v>0</v>
      </c>
      <c r="T11" s="171">
        <f t="shared" si="3"/>
        <v>0</v>
      </c>
      <c r="U11" s="171">
        <f t="shared" si="3"/>
        <v>0</v>
      </c>
      <c r="V11" s="171">
        <f t="shared" si="3"/>
        <v>0</v>
      </c>
      <c r="W11" s="171">
        <f t="shared" si="3"/>
        <v>0</v>
      </c>
      <c r="X11" s="171">
        <f t="shared" si="3"/>
        <v>0</v>
      </c>
      <c r="Y11" s="171">
        <f t="shared" si="3"/>
        <v>0</v>
      </c>
      <c r="Z11" s="171">
        <f t="shared" si="3"/>
        <v>0</v>
      </c>
      <c r="AA11" s="171">
        <f t="shared" si="3"/>
        <v>0</v>
      </c>
      <c r="AB11" s="171">
        <f t="shared" si="4"/>
        <v>0</v>
      </c>
      <c r="AC11" s="171">
        <f t="shared" si="4"/>
        <v>0</v>
      </c>
      <c r="AD11" s="171">
        <f t="shared" si="4"/>
        <v>0</v>
      </c>
      <c r="AE11" s="171">
        <f t="shared" si="4"/>
        <v>0</v>
      </c>
      <c r="AF11" s="171">
        <f t="shared" si="4"/>
        <v>0</v>
      </c>
    </row>
    <row r="12" spans="1:38">
      <c r="A12" s="168" t="s">
        <v>4</v>
      </c>
      <c r="B12" s="169" t="str">
        <f t="shared" si="5"/>
        <v>9030-01000</v>
      </c>
      <c r="C12" s="170" t="str">
        <f t="shared" si="6"/>
        <v>9030</v>
      </c>
      <c r="D12" s="171">
        <f>SUM($F12:K12)</f>
        <v>13156345.489999998</v>
      </c>
      <c r="E12" s="78">
        <f t="shared" si="7"/>
        <v>0.77857025678176517</v>
      </c>
      <c r="F12" s="79">
        <f>+'Div012 history '!I12</f>
        <v>2259582.87</v>
      </c>
      <c r="G12" s="79">
        <f>+'Div012 history '!J12</f>
        <v>2138275.7400000002</v>
      </c>
      <c r="H12" s="79">
        <f>+'Div012 history '!K12</f>
        <v>2041867.2500000002</v>
      </c>
      <c r="I12" s="79">
        <f>+'Div012 history '!L12</f>
        <v>1996702.9</v>
      </c>
      <c r="J12" s="79">
        <f>+'Div012 history '!M12</f>
        <v>2851632.02</v>
      </c>
      <c r="K12" s="79">
        <f>+'Div012 history '!N12</f>
        <v>1868284.71</v>
      </c>
      <c r="L12" s="171">
        <f t="shared" si="3"/>
        <v>2467404.9404957048</v>
      </c>
      <c r="M12" s="171">
        <f t="shared" si="3"/>
        <v>2368633.6102232412</v>
      </c>
      <c r="N12" s="171">
        <f t="shared" si="3"/>
        <v>2262608.2941541262</v>
      </c>
      <c r="O12" s="171">
        <f t="shared" si="3"/>
        <v>2510770.3934180988</v>
      </c>
      <c r="P12" s="171">
        <f t="shared" si="3"/>
        <v>2292513.2362187537</v>
      </c>
      <c r="Q12" s="171">
        <f t="shared" si="3"/>
        <v>2463902.1551847393</v>
      </c>
      <c r="R12" s="171">
        <f t="shared" si="3"/>
        <v>2628900.0400552689</v>
      </c>
      <c r="S12" s="171">
        <f t="shared" si="3"/>
        <v>2275687.1434846641</v>
      </c>
      <c r="T12" s="171">
        <f t="shared" si="3"/>
        <v>2360602.9345258619</v>
      </c>
      <c r="U12" s="171">
        <f t="shared" si="3"/>
        <v>2447494.8069500984</v>
      </c>
      <c r="V12" s="171">
        <f t="shared" si="3"/>
        <v>2422623.8083108333</v>
      </c>
      <c r="W12" s="171">
        <f t="shared" si="3"/>
        <v>2316273.0905303508</v>
      </c>
      <c r="X12" s="171">
        <f t="shared" si="3"/>
        <v>2513814.0892657475</v>
      </c>
      <c r="Y12" s="171">
        <f t="shared" si="3"/>
        <v>2289938.3253084305</v>
      </c>
      <c r="Z12" s="171">
        <f t="shared" si="3"/>
        <v>2397104.3541539824</v>
      </c>
      <c r="AA12" s="171">
        <f t="shared" si="3"/>
        <v>2598647.3571877321</v>
      </c>
      <c r="AB12" s="171">
        <f t="shared" si="4"/>
        <v>2372751.1994864098</v>
      </c>
      <c r="AC12" s="171">
        <f t="shared" si="4"/>
        <v>2550138.7306162049</v>
      </c>
      <c r="AD12" s="171">
        <f t="shared" si="4"/>
        <v>2720911.5414572028</v>
      </c>
      <c r="AE12" s="171">
        <f t="shared" si="4"/>
        <v>2355336.1935066269</v>
      </c>
      <c r="AF12" s="171">
        <f t="shared" si="4"/>
        <v>2443224.0372342668</v>
      </c>
    </row>
    <row r="13" spans="1:38">
      <c r="A13" s="168" t="s">
        <v>5</v>
      </c>
      <c r="B13" s="169" t="str">
        <f t="shared" si="5"/>
        <v>9200-01000</v>
      </c>
      <c r="C13" s="170" t="str">
        <f t="shared" si="6"/>
        <v>9200</v>
      </c>
      <c r="D13" s="171">
        <f>SUM($F13:K13)</f>
        <v>2256118.7799999998</v>
      </c>
      <c r="E13" s="78">
        <f t="shared" si="7"/>
        <v>0.13351329054180705</v>
      </c>
      <c r="F13" s="79">
        <f>+'Div012 history '!I13</f>
        <v>256931.12</v>
      </c>
      <c r="G13" s="79">
        <f>+'Div012 history '!J13</f>
        <v>227716.41999999998</v>
      </c>
      <c r="H13" s="79">
        <f>+'Div012 history '!K13</f>
        <v>300492.54000000004</v>
      </c>
      <c r="I13" s="79">
        <f>+'Div012 history '!L13</f>
        <v>357640.74</v>
      </c>
      <c r="J13" s="79">
        <f>+'Div012 history '!M13</f>
        <v>736719.87</v>
      </c>
      <c r="K13" s="79">
        <f>+'Div012 history '!N13</f>
        <v>376618.08999999997</v>
      </c>
      <c r="L13" s="171">
        <f t="shared" si="3"/>
        <v>423123.47515868885</v>
      </c>
      <c r="M13" s="171">
        <f t="shared" si="3"/>
        <v>406185.65201299335</v>
      </c>
      <c r="N13" s="171">
        <f t="shared" si="3"/>
        <v>388003.87752852245</v>
      </c>
      <c r="O13" s="171">
        <f t="shared" si="3"/>
        <v>430560.00932509423</v>
      </c>
      <c r="P13" s="171">
        <f t="shared" si="3"/>
        <v>393132.13305039977</v>
      </c>
      <c r="Q13" s="171">
        <f t="shared" si="3"/>
        <v>422522.79925454932</v>
      </c>
      <c r="R13" s="171">
        <f t="shared" si="3"/>
        <v>450817.49758089124</v>
      </c>
      <c r="S13" s="171">
        <f t="shared" si="3"/>
        <v>390246.70686269016</v>
      </c>
      <c r="T13" s="171">
        <f t="shared" si="3"/>
        <v>404808.50983694464</v>
      </c>
      <c r="U13" s="171">
        <f t="shared" si="3"/>
        <v>419709.18155879102</v>
      </c>
      <c r="V13" s="171">
        <f t="shared" si="3"/>
        <v>415444.17292474059</v>
      </c>
      <c r="W13" s="171">
        <f t="shared" si="3"/>
        <v>397206.59685672063</v>
      </c>
      <c r="X13" s="171">
        <f t="shared" si="3"/>
        <v>431081.95817234123</v>
      </c>
      <c r="Y13" s="171">
        <f t="shared" si="3"/>
        <v>392690.5738905234</v>
      </c>
      <c r="Z13" s="171">
        <f t="shared" si="3"/>
        <v>411067.96375461941</v>
      </c>
      <c r="AA13" s="171">
        <f t="shared" si="3"/>
        <v>445629.60965147248</v>
      </c>
      <c r="AB13" s="171">
        <f t="shared" si="4"/>
        <v>406891.75770716369</v>
      </c>
      <c r="AC13" s="171">
        <f t="shared" si="4"/>
        <v>437311.0972284585</v>
      </c>
      <c r="AD13" s="171">
        <f t="shared" si="4"/>
        <v>466596.10999622237</v>
      </c>
      <c r="AE13" s="171">
        <f t="shared" si="4"/>
        <v>403905.34160288423</v>
      </c>
      <c r="AF13" s="171">
        <f t="shared" si="4"/>
        <v>418976.80768123764</v>
      </c>
    </row>
    <row r="14" spans="1:38">
      <c r="A14" s="168" t="s">
        <v>148</v>
      </c>
      <c r="B14" s="169" t="str">
        <f t="shared" si="5"/>
        <v>8740-01000</v>
      </c>
      <c r="C14" s="170" t="str">
        <f t="shared" si="6"/>
        <v>8740</v>
      </c>
      <c r="D14" s="171">
        <f>SUM($F14:K14)</f>
        <v>0</v>
      </c>
      <c r="E14" s="78">
        <f t="shared" si="7"/>
        <v>0</v>
      </c>
      <c r="F14" s="79">
        <f>+'Div012 history '!I14</f>
        <v>0</v>
      </c>
      <c r="G14" s="79">
        <f>+'Div012 history '!J14</f>
        <v>0</v>
      </c>
      <c r="H14" s="79">
        <f>+'Div012 history '!K14</f>
        <v>0</v>
      </c>
      <c r="I14" s="79">
        <f>+'Div012 history '!L14</f>
        <v>0</v>
      </c>
      <c r="J14" s="79">
        <f>+'Div012 history '!M14</f>
        <v>0</v>
      </c>
      <c r="K14" s="79">
        <f>+'Div012 history '!N14</f>
        <v>0</v>
      </c>
      <c r="L14" s="171">
        <f t="shared" si="3"/>
        <v>0</v>
      </c>
      <c r="M14" s="171">
        <f t="shared" si="3"/>
        <v>0</v>
      </c>
      <c r="N14" s="171">
        <f t="shared" si="3"/>
        <v>0</v>
      </c>
      <c r="O14" s="171">
        <f t="shared" si="3"/>
        <v>0</v>
      </c>
      <c r="P14" s="171">
        <f t="shared" si="3"/>
        <v>0</v>
      </c>
      <c r="Q14" s="171">
        <f t="shared" si="3"/>
        <v>0</v>
      </c>
      <c r="R14" s="171">
        <f t="shared" si="3"/>
        <v>0</v>
      </c>
      <c r="S14" s="171">
        <f t="shared" si="3"/>
        <v>0</v>
      </c>
      <c r="T14" s="171">
        <f t="shared" si="3"/>
        <v>0</v>
      </c>
      <c r="U14" s="171">
        <f t="shared" si="3"/>
        <v>0</v>
      </c>
      <c r="V14" s="171">
        <f t="shared" si="3"/>
        <v>0</v>
      </c>
      <c r="W14" s="171">
        <f t="shared" si="3"/>
        <v>0</v>
      </c>
      <c r="X14" s="171">
        <f t="shared" si="3"/>
        <v>0</v>
      </c>
      <c r="Y14" s="171">
        <f t="shared" si="3"/>
        <v>0</v>
      </c>
      <c r="Z14" s="171">
        <f t="shared" si="3"/>
        <v>0</v>
      </c>
      <c r="AA14" s="171">
        <f t="shared" si="3"/>
        <v>0</v>
      </c>
      <c r="AB14" s="171">
        <f t="shared" si="4"/>
        <v>0</v>
      </c>
      <c r="AC14" s="171">
        <f t="shared" si="4"/>
        <v>0</v>
      </c>
      <c r="AD14" s="171">
        <f t="shared" si="4"/>
        <v>0</v>
      </c>
      <c r="AE14" s="171">
        <f t="shared" si="4"/>
        <v>0</v>
      </c>
      <c r="AF14" s="171">
        <f t="shared" si="4"/>
        <v>0</v>
      </c>
    </row>
    <row r="15" spans="1:38">
      <c r="A15" s="168" t="s">
        <v>7</v>
      </c>
      <c r="B15" s="169" t="str">
        <f t="shared" si="5"/>
        <v>9200-01001</v>
      </c>
      <c r="C15" s="170" t="str">
        <f t="shared" si="6"/>
        <v>9200</v>
      </c>
      <c r="D15" s="171">
        <f>SUM($F15:K15)</f>
        <v>320325.87</v>
      </c>
      <c r="E15" s="78">
        <f t="shared" si="7"/>
        <v>1.8956342781459013E-2</v>
      </c>
      <c r="F15" s="79">
        <f>+'Div012 history '!I15</f>
        <v>15364.099999999999</v>
      </c>
      <c r="G15" s="79">
        <f>+'Div012 history '!J15</f>
        <v>53434.04</v>
      </c>
      <c r="H15" s="79">
        <f>+'Div012 history '!K15</f>
        <v>51454.009999999995</v>
      </c>
      <c r="I15" s="79">
        <f>+'Div012 history '!L15</f>
        <v>69376.76999999999</v>
      </c>
      <c r="J15" s="79">
        <f>+'Div012 history '!M15</f>
        <v>84101.430000000008</v>
      </c>
      <c r="K15" s="79">
        <f>+'Div012 history '!N15</f>
        <v>46595.520000000004</v>
      </c>
      <c r="L15" s="171">
        <f t="shared" si="3"/>
        <v>60075.469651305495</v>
      </c>
      <c r="M15" s="171">
        <f t="shared" si="3"/>
        <v>57670.621563009787</v>
      </c>
      <c r="N15" s="171">
        <f t="shared" si="3"/>
        <v>55089.156091638666</v>
      </c>
      <c r="O15" s="171">
        <f t="shared" si="3"/>
        <v>61131.315778626209</v>
      </c>
      <c r="P15" s="171">
        <f t="shared" si="3"/>
        <v>55817.270642250958</v>
      </c>
      <c r="Q15" s="171">
        <f t="shared" si="3"/>
        <v>59990.185120505426</v>
      </c>
      <c r="R15" s="171">
        <f t="shared" si="3"/>
        <v>64007.493046896176</v>
      </c>
      <c r="S15" s="171">
        <f t="shared" si="3"/>
        <v>55407.595113598669</v>
      </c>
      <c r="T15" s="171">
        <f t="shared" si="3"/>
        <v>57475.093619371786</v>
      </c>
      <c r="U15" s="171">
        <f t="shared" si="3"/>
        <v>59590.705029195182</v>
      </c>
      <c r="V15" s="171">
        <f t="shared" si="3"/>
        <v>58985.155085029692</v>
      </c>
      <c r="W15" s="171">
        <f t="shared" si="3"/>
        <v>56395.766852252476</v>
      </c>
      <c r="X15" s="171">
        <f t="shared" si="3"/>
        <v>61205.422567715519</v>
      </c>
      <c r="Y15" s="171">
        <f t="shared" si="3"/>
        <v>55754.577656714151</v>
      </c>
      <c r="Z15" s="171">
        <f t="shared" si="3"/>
        <v>58363.816783984636</v>
      </c>
      <c r="AA15" s="171">
        <f t="shared" si="3"/>
        <v>63270.911830878125</v>
      </c>
      <c r="AB15" s="171">
        <f t="shared" si="4"/>
        <v>57770.875114729737</v>
      </c>
      <c r="AC15" s="171">
        <f t="shared" si="4"/>
        <v>62089.841599723113</v>
      </c>
      <c r="AD15" s="171">
        <f t="shared" si="4"/>
        <v>66247.755303537531</v>
      </c>
      <c r="AE15" s="171">
        <f t="shared" si="4"/>
        <v>57346.860942574618</v>
      </c>
      <c r="AF15" s="171">
        <f t="shared" si="4"/>
        <v>59486.721896049792</v>
      </c>
    </row>
    <row r="16" spans="1:38">
      <c r="A16" s="168" t="s">
        <v>9</v>
      </c>
      <c r="B16" s="169" t="str">
        <f t="shared" si="5"/>
        <v>9200-01002</v>
      </c>
      <c r="C16" s="170" t="str">
        <f t="shared" si="6"/>
        <v>9200</v>
      </c>
      <c r="D16" s="171">
        <f>SUM($F16:K16)</f>
        <v>-308450.91000000003</v>
      </c>
      <c r="E16" s="78">
        <f t="shared" si="7"/>
        <v>-1.8253602749016072E-2</v>
      </c>
      <c r="F16" s="79">
        <f>+'Div012 history '!I16</f>
        <v>-17870.39</v>
      </c>
      <c r="G16" s="79">
        <f>+'Div012 history '!J16</f>
        <v>-54571.59</v>
      </c>
      <c r="H16" s="79">
        <f>+'Div012 history '!K16</f>
        <v>-50758.63</v>
      </c>
      <c r="I16" s="79">
        <f>+'Div012 history '!L16</f>
        <v>-64330.13</v>
      </c>
      <c r="J16" s="79">
        <f>+'Div012 history '!M16</f>
        <v>-81891.16</v>
      </c>
      <c r="K16" s="79">
        <f>+'Div012 history '!N16</f>
        <v>-39029.01</v>
      </c>
      <c r="L16" s="171">
        <f t="shared" si="3"/>
        <v>-57848.381969968796</v>
      </c>
      <c r="M16" s="171">
        <f t="shared" si="3"/>
        <v>-55532.685203901878</v>
      </c>
      <c r="N16" s="171">
        <f t="shared" si="3"/>
        <v>-53046.918525806221</v>
      </c>
      <c r="O16" s="171">
        <f t="shared" si="3"/>
        <v>-58865.086299194685</v>
      </c>
      <c r="P16" s="171">
        <f t="shared" si="3"/>
        <v>-53748.040778968607</v>
      </c>
      <c r="Q16" s="171">
        <f t="shared" si="3"/>
        <v>-57766.259064521895</v>
      </c>
      <c r="R16" s="171">
        <f t="shared" si="3"/>
        <v>-61634.639366260999</v>
      </c>
      <c r="S16" s="171">
        <f t="shared" si="3"/>
        <v>-53353.552536050447</v>
      </c>
      <c r="T16" s="171">
        <f t="shared" si="3"/>
        <v>-55344.405774127532</v>
      </c>
      <c r="U16" s="171">
        <f t="shared" si="3"/>
        <v>-57381.588298805946</v>
      </c>
      <c r="V16" s="171">
        <f t="shared" si="3"/>
        <v>-56798.486998469838</v>
      </c>
      <c r="W16" s="171">
        <f t="shared" si="3"/>
        <v>-54305.091267605443</v>
      </c>
      <c r="X16" s="171">
        <f t="shared" si="3"/>
        <v>-58936.44583856556</v>
      </c>
      <c r="Y16" s="171">
        <f t="shared" si="3"/>
        <v>-53687.671916349289</v>
      </c>
      <c r="Z16" s="171">
        <f t="shared" si="3"/>
        <v>-56200.182639302089</v>
      </c>
      <c r="AA16" s="171">
        <f t="shared" si="3"/>
        <v>-60925.364319666493</v>
      </c>
      <c r="AB16" s="171">
        <f t="shared" si="4"/>
        <v>-55629.222206232502</v>
      </c>
      <c r="AC16" s="171">
        <f t="shared" si="4"/>
        <v>-59788.078131780159</v>
      </c>
      <c r="AD16" s="171">
        <f t="shared" si="4"/>
        <v>-63791.851744080122</v>
      </c>
      <c r="AE16" s="171">
        <f t="shared" si="4"/>
        <v>-55220.926874812205</v>
      </c>
      <c r="AF16" s="171">
        <f t="shared" si="4"/>
        <v>-57281.459976221988</v>
      </c>
    </row>
    <row r="17" spans="1:38">
      <c r="A17" s="168" t="s">
        <v>153</v>
      </c>
      <c r="B17" s="169" t="str">
        <f t="shared" si="5"/>
        <v>8700-01006</v>
      </c>
      <c r="C17" s="170" t="str">
        <f t="shared" si="6"/>
        <v>8700</v>
      </c>
      <c r="D17" s="171">
        <f>SUM($F17:K17)</f>
        <v>0</v>
      </c>
      <c r="E17" s="78">
        <f t="shared" si="7"/>
        <v>0</v>
      </c>
      <c r="F17" s="79">
        <f>+'Div012 history '!I17</f>
        <v>0</v>
      </c>
      <c r="G17" s="79">
        <f>+'Div012 history '!J17</f>
        <v>0</v>
      </c>
      <c r="H17" s="79">
        <f>+'Div012 history '!K17</f>
        <v>0</v>
      </c>
      <c r="I17" s="79">
        <f>+'Div012 history '!L17</f>
        <v>0</v>
      </c>
      <c r="J17" s="79">
        <f>+'Div012 history '!M17</f>
        <v>0</v>
      </c>
      <c r="K17" s="79">
        <f>+'Div012 history '!N17</f>
        <v>0</v>
      </c>
      <c r="L17" s="171">
        <f t="shared" si="3"/>
        <v>0</v>
      </c>
      <c r="M17" s="171">
        <f t="shared" si="3"/>
        <v>0</v>
      </c>
      <c r="N17" s="171">
        <f t="shared" si="3"/>
        <v>0</v>
      </c>
      <c r="O17" s="171">
        <f t="shared" si="3"/>
        <v>0</v>
      </c>
      <c r="P17" s="171">
        <f t="shared" si="3"/>
        <v>0</v>
      </c>
      <c r="Q17" s="171">
        <f t="shared" si="3"/>
        <v>0</v>
      </c>
      <c r="R17" s="171">
        <f t="shared" si="3"/>
        <v>0</v>
      </c>
      <c r="S17" s="171">
        <f t="shared" si="3"/>
        <v>0</v>
      </c>
      <c r="T17" s="171">
        <f t="shared" si="3"/>
        <v>0</v>
      </c>
      <c r="U17" s="171">
        <f t="shared" si="3"/>
        <v>0</v>
      </c>
      <c r="V17" s="171">
        <f t="shared" si="3"/>
        <v>0</v>
      </c>
      <c r="W17" s="171">
        <f t="shared" si="3"/>
        <v>0</v>
      </c>
      <c r="X17" s="171">
        <f t="shared" si="3"/>
        <v>0</v>
      </c>
      <c r="Y17" s="171">
        <f t="shared" si="3"/>
        <v>0</v>
      </c>
      <c r="Z17" s="171">
        <f t="shared" si="3"/>
        <v>0</v>
      </c>
      <c r="AA17" s="171">
        <f t="shared" si="3"/>
        <v>0</v>
      </c>
      <c r="AB17" s="171">
        <f t="shared" si="4"/>
        <v>0</v>
      </c>
      <c r="AC17" s="171">
        <f t="shared" si="4"/>
        <v>0</v>
      </c>
      <c r="AD17" s="171">
        <f t="shared" si="4"/>
        <v>0</v>
      </c>
      <c r="AE17" s="171">
        <f t="shared" si="4"/>
        <v>0</v>
      </c>
      <c r="AF17" s="171">
        <f t="shared" si="4"/>
        <v>0</v>
      </c>
    </row>
    <row r="18" spans="1:38">
      <c r="A18" s="168" t="s">
        <v>16</v>
      </c>
      <c r="B18" s="169" t="str">
        <f t="shared" si="5"/>
        <v>8740-01008</v>
      </c>
      <c r="C18" s="170" t="str">
        <f t="shared" si="6"/>
        <v>8740</v>
      </c>
      <c r="D18" s="171">
        <f>SUM($F18:K18)</f>
        <v>0</v>
      </c>
      <c r="E18" s="78">
        <f t="shared" si="7"/>
        <v>0</v>
      </c>
      <c r="F18" s="79">
        <f>+'Div012 history '!I18</f>
        <v>0</v>
      </c>
      <c r="G18" s="79">
        <f>+'Div012 history '!J18</f>
        <v>0</v>
      </c>
      <c r="H18" s="79">
        <f>+'Div012 history '!K18</f>
        <v>0</v>
      </c>
      <c r="I18" s="79">
        <f>+'Div012 history '!L18</f>
        <v>0</v>
      </c>
      <c r="J18" s="79">
        <f>+'Div012 history '!M18</f>
        <v>0</v>
      </c>
      <c r="K18" s="79">
        <f>+'Div012 history '!N18</f>
        <v>0</v>
      </c>
      <c r="L18" s="171">
        <f t="shared" si="3"/>
        <v>0</v>
      </c>
      <c r="M18" s="171">
        <f t="shared" si="3"/>
        <v>0</v>
      </c>
      <c r="N18" s="171">
        <f t="shared" si="3"/>
        <v>0</v>
      </c>
      <c r="O18" s="171">
        <f t="shared" si="3"/>
        <v>0</v>
      </c>
      <c r="P18" s="171">
        <f t="shared" si="3"/>
        <v>0</v>
      </c>
      <c r="Q18" s="171">
        <f t="shared" si="3"/>
        <v>0</v>
      </c>
      <c r="R18" s="171">
        <f t="shared" si="3"/>
        <v>0</v>
      </c>
      <c r="S18" s="171">
        <f t="shared" si="3"/>
        <v>0</v>
      </c>
      <c r="T18" s="171">
        <f t="shared" si="3"/>
        <v>0</v>
      </c>
      <c r="U18" s="171">
        <f t="shared" si="3"/>
        <v>0</v>
      </c>
      <c r="V18" s="171">
        <f t="shared" si="3"/>
        <v>0</v>
      </c>
      <c r="W18" s="171">
        <f t="shared" si="3"/>
        <v>0</v>
      </c>
      <c r="X18" s="171">
        <f t="shared" si="3"/>
        <v>0</v>
      </c>
      <c r="Y18" s="171">
        <f t="shared" si="3"/>
        <v>0</v>
      </c>
      <c r="Z18" s="171">
        <f t="shared" si="3"/>
        <v>0</v>
      </c>
      <c r="AA18" s="171">
        <f t="shared" si="3"/>
        <v>0</v>
      </c>
      <c r="AB18" s="171">
        <f t="shared" si="4"/>
        <v>0</v>
      </c>
      <c r="AC18" s="171">
        <f t="shared" si="4"/>
        <v>0</v>
      </c>
      <c r="AD18" s="171">
        <f t="shared" si="4"/>
        <v>0</v>
      </c>
      <c r="AE18" s="171">
        <f t="shared" si="4"/>
        <v>0</v>
      </c>
      <c r="AF18" s="171">
        <f t="shared" si="4"/>
        <v>0</v>
      </c>
    </row>
    <row r="19" spans="1:38">
      <c r="A19" s="168" t="s">
        <v>112</v>
      </c>
      <c r="B19" s="169" t="str">
        <f t="shared" si="5"/>
        <v>9010-01008</v>
      </c>
      <c r="C19" s="170" t="str">
        <f t="shared" si="6"/>
        <v>9010</v>
      </c>
      <c r="D19" s="171">
        <f>SUM($F19:K19)</f>
        <v>-8297.279999999997</v>
      </c>
      <c r="E19" s="78">
        <f t="shared" si="7"/>
        <v>-4.910189858650636E-4</v>
      </c>
      <c r="F19" s="79">
        <f>+'Div012 history '!I19</f>
        <v>36263.589999999997</v>
      </c>
      <c r="G19" s="79">
        <f>+'Div012 history '!J19</f>
        <v>11974.26</v>
      </c>
      <c r="H19" s="79">
        <f>+'Div012 history '!K19</f>
        <v>12221.720000000001</v>
      </c>
      <c r="I19" s="79">
        <f>+'Div012 history '!L19</f>
        <v>20767.32</v>
      </c>
      <c r="J19" s="79">
        <f>+'Div012 history '!M19</f>
        <v>-87484.7</v>
      </c>
      <c r="K19" s="79">
        <f>+'Div012 history '!N19</f>
        <v>-2039.4699999999998</v>
      </c>
      <c r="L19" s="171">
        <f t="shared" si="3"/>
        <v>-1556.1121954601542</v>
      </c>
      <c r="M19" s="171">
        <f t="shared" si="3"/>
        <v>-1493.8203239167967</v>
      </c>
      <c r="N19" s="171">
        <f t="shared" si="3"/>
        <v>-1426.9535990209956</v>
      </c>
      <c r="O19" s="171">
        <f t="shared" si="3"/>
        <v>-1583.4613788255053</v>
      </c>
      <c r="P19" s="171">
        <f t="shared" si="3"/>
        <v>-1445.8136751631578</v>
      </c>
      <c r="Q19" s="171">
        <f t="shared" si="3"/>
        <v>-1553.9031024770718</v>
      </c>
      <c r="R19" s="171">
        <f t="shared" si="3"/>
        <v>-1657.9619120620841</v>
      </c>
      <c r="S19" s="171">
        <f t="shared" si="3"/>
        <v>-1435.2020047090166</v>
      </c>
      <c r="T19" s="171">
        <f t="shared" si="3"/>
        <v>-1488.7556374580079</v>
      </c>
      <c r="U19" s="171">
        <f t="shared" si="3"/>
        <v>-1543.5555205848359</v>
      </c>
      <c r="V19" s="171">
        <f t="shared" si="3"/>
        <v>-1527.8701891418104</v>
      </c>
      <c r="W19" s="171">
        <f t="shared" si="3"/>
        <v>-1460.7982439503164</v>
      </c>
      <c r="X19" s="171">
        <f t="shared" si="3"/>
        <v>-1585.3809389877081</v>
      </c>
      <c r="Y19" s="171">
        <f t="shared" si="3"/>
        <v>-1444.1897624425435</v>
      </c>
      <c r="Z19" s="171">
        <f t="shared" si="3"/>
        <v>-1511.7758978549559</v>
      </c>
      <c r="AA19" s="171">
        <f t="shared" si="3"/>
        <v>-1638.8825270843979</v>
      </c>
      <c r="AB19" s="171">
        <f t="shared" si="4"/>
        <v>-1496.4171537938682</v>
      </c>
      <c r="AC19" s="171">
        <f t="shared" si="4"/>
        <v>-1608.2897110637691</v>
      </c>
      <c r="AD19" s="171">
        <f t="shared" si="4"/>
        <v>-1715.9905789842569</v>
      </c>
      <c r="AE19" s="171">
        <f t="shared" si="4"/>
        <v>-1485.4340748738321</v>
      </c>
      <c r="AF19" s="171">
        <f t="shared" si="4"/>
        <v>-1540.8620847690381</v>
      </c>
    </row>
    <row r="20" spans="1:38">
      <c r="A20" s="168" t="s">
        <v>156</v>
      </c>
      <c r="B20" s="169" t="str">
        <f t="shared" si="5"/>
        <v>9020-01008</v>
      </c>
      <c r="C20" s="170" t="str">
        <f t="shared" si="6"/>
        <v>9020</v>
      </c>
      <c r="D20" s="171">
        <f>SUM($F20:K20)</f>
        <v>-793.69</v>
      </c>
      <c r="E20" s="78">
        <f t="shared" si="7"/>
        <v>-4.696923074685228E-5</v>
      </c>
      <c r="F20" s="79">
        <f>+'Div012 history '!I20</f>
        <v>-793.69</v>
      </c>
      <c r="G20" s="79">
        <f>+'Div012 history '!J20</f>
        <v>0</v>
      </c>
      <c r="H20" s="79">
        <f>+'Div012 history '!K20</f>
        <v>0</v>
      </c>
      <c r="I20" s="79">
        <f>+'Div012 history '!L20</f>
        <v>0</v>
      </c>
      <c r="J20" s="79">
        <f>+'Div012 history '!M20</f>
        <v>0</v>
      </c>
      <c r="K20" s="79">
        <f>+'Div012 history '!N20</f>
        <v>0</v>
      </c>
      <c r="L20" s="171">
        <f t="shared" si="3"/>
        <v>-148.85247797046387</v>
      </c>
      <c r="M20" s="171">
        <f t="shared" si="3"/>
        <v>-142.89384628330282</v>
      </c>
      <c r="N20" s="171">
        <f t="shared" si="3"/>
        <v>-136.49759945511957</v>
      </c>
      <c r="O20" s="171">
        <f t="shared" si="3"/>
        <v>-151.46860920205367</v>
      </c>
      <c r="P20" s="171">
        <f t="shared" si="3"/>
        <v>-138.30169113736636</v>
      </c>
      <c r="Q20" s="171">
        <f t="shared" si="3"/>
        <v>-148.64116353853643</v>
      </c>
      <c r="R20" s="171">
        <f t="shared" si="3"/>
        <v>-158.59508055465841</v>
      </c>
      <c r="S20" s="171">
        <f t="shared" si="3"/>
        <v>-137.28661430221709</v>
      </c>
      <c r="T20" s="171">
        <f t="shared" si="3"/>
        <v>-142.40937534879464</v>
      </c>
      <c r="U20" s="171">
        <f t="shared" si="3"/>
        <v>-147.65134853023869</v>
      </c>
      <c r="V20" s="171">
        <f t="shared" si="3"/>
        <v>-146.15094228710663</v>
      </c>
      <c r="W20" s="171">
        <f t="shared" si="3"/>
        <v>-139.73506477314578</v>
      </c>
      <c r="X20" s="171">
        <f t="shared" si="3"/>
        <v>-151.65222789458167</v>
      </c>
      <c r="Y20" s="171">
        <f t="shared" si="3"/>
        <v>-138.14635308836424</v>
      </c>
      <c r="Z20" s="171">
        <f t="shared" si="3"/>
        <v>-144.61141631576859</v>
      </c>
      <c r="AA20" s="171">
        <f t="shared" si="3"/>
        <v>-156.77001052412552</v>
      </c>
      <c r="AB20" s="171">
        <f t="shared" si="4"/>
        <v>-143.14225032717417</v>
      </c>
      <c r="AC20" s="171">
        <f t="shared" si="4"/>
        <v>-153.84360426238518</v>
      </c>
      <c r="AD20" s="171">
        <f t="shared" si="4"/>
        <v>-164.14590837407141</v>
      </c>
      <c r="AE20" s="171">
        <f t="shared" si="4"/>
        <v>-142.09164580279469</v>
      </c>
      <c r="AF20" s="171">
        <f t="shared" si="4"/>
        <v>-147.39370348600244</v>
      </c>
    </row>
    <row r="21" spans="1:38">
      <c r="A21" s="168" t="s">
        <v>12</v>
      </c>
      <c r="B21" s="169" t="str">
        <f t="shared" si="5"/>
        <v>9030-01008</v>
      </c>
      <c r="C21" s="170" t="str">
        <f t="shared" si="6"/>
        <v>9030</v>
      </c>
      <c r="D21" s="171">
        <f>SUM($F21:K21)</f>
        <v>-35793.819999999883</v>
      </c>
      <c r="E21" s="78">
        <f t="shared" si="7"/>
        <v>-2.1182176805696058E-3</v>
      </c>
      <c r="F21" s="79">
        <f>+'Div012 history '!I21</f>
        <v>400968.13000000012</v>
      </c>
      <c r="G21" s="79">
        <f>+'Div012 history '!J21</f>
        <v>58390.94</v>
      </c>
      <c r="H21" s="79">
        <f>+'Div012 history '!K21</f>
        <v>58709.560000000005</v>
      </c>
      <c r="I21" s="79">
        <f>+'Div012 history '!L21</f>
        <v>177088.1</v>
      </c>
      <c r="J21" s="79">
        <f>+'Div012 history '!M21</f>
        <v>-722749.73</v>
      </c>
      <c r="K21" s="79">
        <f>+'Div012 history '!N21</f>
        <v>-8200.82</v>
      </c>
      <c r="L21" s="171">
        <f t="shared" si="3"/>
        <v>-6712.9468722407119</v>
      </c>
      <c r="M21" s="171">
        <f t="shared" si="3"/>
        <v>-6444.2245876503339</v>
      </c>
      <c r="N21" s="171">
        <f t="shared" si="3"/>
        <v>-6155.7667418370293</v>
      </c>
      <c r="O21" s="171">
        <f t="shared" si="3"/>
        <v>-6830.92912022154</v>
      </c>
      <c r="P21" s="171">
        <f t="shared" si="3"/>
        <v>-6237.127642110233</v>
      </c>
      <c r="Q21" s="171">
        <f t="shared" si="3"/>
        <v>-6703.4170170833931</v>
      </c>
      <c r="R21" s="171">
        <f t="shared" si="3"/>
        <v>-7152.3186209463693</v>
      </c>
      <c r="S21" s="171">
        <f t="shared" si="3"/>
        <v>-6191.3497218598795</v>
      </c>
      <c r="T21" s="171">
        <f t="shared" si="3"/>
        <v>-6422.3759245387691</v>
      </c>
      <c r="U21" s="171">
        <f t="shared" si="3"/>
        <v>-6658.778354330545</v>
      </c>
      <c r="V21" s="171">
        <f t="shared" si="3"/>
        <v>-6591.1130555444388</v>
      </c>
      <c r="W21" s="171">
        <f t="shared" si="3"/>
        <v>-6301.7699053513388</v>
      </c>
      <c r="X21" s="171">
        <f t="shared" si="3"/>
        <v>-6839.2099533289029</v>
      </c>
      <c r="Y21" s="171">
        <f t="shared" si="3"/>
        <v>-6230.122209050558</v>
      </c>
      <c r="Z21" s="171">
        <f t="shared" si="3"/>
        <v>-6521.6835358284306</v>
      </c>
      <c r="AA21" s="171">
        <f t="shared" si="3"/>
        <v>-7070.0116394292936</v>
      </c>
      <c r="AB21" s="171">
        <f t="shared" si="4"/>
        <v>-6455.4271095840895</v>
      </c>
      <c r="AC21" s="171">
        <f t="shared" si="4"/>
        <v>-6938.0366126813115</v>
      </c>
      <c r="AD21" s="171">
        <f t="shared" si="4"/>
        <v>-7402.6497726794914</v>
      </c>
      <c r="AE21" s="171">
        <f t="shared" si="4"/>
        <v>-6408.0469621249749</v>
      </c>
      <c r="AF21" s="171">
        <f t="shared" si="4"/>
        <v>-6647.1590818976256</v>
      </c>
    </row>
    <row r="22" spans="1:38">
      <c r="A22" s="168" t="s">
        <v>13</v>
      </c>
      <c r="B22" s="169" t="str">
        <f t="shared" si="5"/>
        <v>9200-01008</v>
      </c>
      <c r="C22" s="170" t="str">
        <f t="shared" si="6"/>
        <v>9200</v>
      </c>
      <c r="D22" s="171">
        <f>SUM($F22:K22)</f>
        <v>34187.339999999997</v>
      </c>
      <c r="E22" s="78">
        <f t="shared" si="7"/>
        <v>2.0231489134058542E-3</v>
      </c>
      <c r="F22" s="79">
        <f>+'Div012 history '!I22</f>
        <v>42805.26</v>
      </c>
      <c r="G22" s="79">
        <f>+'Div012 history '!J22</f>
        <v>-300.05999999999858</v>
      </c>
      <c r="H22" s="79">
        <f>+'Div012 history '!K22</f>
        <v>47773.89</v>
      </c>
      <c r="I22" s="79">
        <f>+'Div012 history '!L22</f>
        <v>64338.159999999996</v>
      </c>
      <c r="J22" s="79">
        <f>+'Div012 history '!M22</f>
        <v>-104297.79000000001</v>
      </c>
      <c r="K22" s="79">
        <f>+'Div012 history '!N22</f>
        <v>-16132.119999999999</v>
      </c>
      <c r="L22" s="171">
        <f t="shared" si="3"/>
        <v>6411.6598095210429</v>
      </c>
      <c r="M22" s="171">
        <f t="shared" si="3"/>
        <v>6154.9981816515383</v>
      </c>
      <c r="N22" s="171">
        <f t="shared" si="3"/>
        <v>5879.4867539668967</v>
      </c>
      <c r="O22" s="171">
        <f t="shared" si="3"/>
        <v>6524.3468383345335</v>
      </c>
      <c r="P22" s="171">
        <f t="shared" si="3"/>
        <v>5957.1960557498896</v>
      </c>
      <c r="Q22" s="171">
        <f t="shared" si="3"/>
        <v>6402.5576684694861</v>
      </c>
      <c r="R22" s="171">
        <f t="shared" si="3"/>
        <v>6831.3118991665433</v>
      </c>
      <c r="S22" s="171">
        <f t="shared" si="3"/>
        <v>5913.4727168022246</v>
      </c>
      <c r="T22" s="171">
        <f t="shared" si="3"/>
        <v>6134.1301191105595</v>
      </c>
      <c r="U22" s="171">
        <f t="shared" si="3"/>
        <v>6359.92245544453</v>
      </c>
      <c r="V22" s="171">
        <f t="shared" si="3"/>
        <v>6295.2940761376494</v>
      </c>
      <c r="W22" s="171">
        <f t="shared" si="3"/>
        <v>6018.9370778535158</v>
      </c>
      <c r="X22" s="171">
        <f t="shared" si="3"/>
        <v>6532.256015307672</v>
      </c>
      <c r="Y22" s="171">
        <f t="shared" si="3"/>
        <v>5950.5050369690398</v>
      </c>
      <c r="Z22" s="171">
        <f t="shared" si="3"/>
        <v>6228.9806567661526</v>
      </c>
      <c r="AA22" s="171">
        <f t="shared" si="3"/>
        <v>6752.6989776762421</v>
      </c>
      <c r="AB22" s="171">
        <f t="shared" si="4"/>
        <v>6165.6979177011344</v>
      </c>
      <c r="AC22" s="171">
        <f t="shared" si="4"/>
        <v>6626.6471868659182</v>
      </c>
      <c r="AD22" s="171">
        <f t="shared" si="4"/>
        <v>7070.4078156373716</v>
      </c>
      <c r="AE22" s="171">
        <f t="shared" si="4"/>
        <v>6120.4442618903013</v>
      </c>
      <c r="AF22" s="171">
        <f t="shared" si="4"/>
        <v>6348.8246732794287</v>
      </c>
    </row>
    <row r="23" spans="1:38">
      <c r="A23" s="168" t="s">
        <v>558</v>
      </c>
      <c r="B23" s="169" t="str">
        <f t="shared" si="5"/>
        <v>9200-01010</v>
      </c>
      <c r="C23" s="170" t="str">
        <f t="shared" si="6"/>
        <v>9200</v>
      </c>
      <c r="D23" s="171">
        <f>SUM($F23:K23)</f>
        <v>0</v>
      </c>
      <c r="E23" s="78">
        <f t="shared" si="7"/>
        <v>0</v>
      </c>
      <c r="F23" s="79">
        <f>+'Div012 history '!I23</f>
        <v>0</v>
      </c>
      <c r="G23" s="79">
        <f>+'Div012 history '!J23</f>
        <v>0</v>
      </c>
      <c r="H23" s="79">
        <f>+'Div012 history '!K23</f>
        <v>0</v>
      </c>
      <c r="I23" s="79">
        <f>+'Div012 history '!L23</f>
        <v>0</v>
      </c>
      <c r="J23" s="79">
        <f>+'Div012 history '!M23</f>
        <v>0</v>
      </c>
      <c r="K23" s="79">
        <f>+'Div012 history '!N23</f>
        <v>0</v>
      </c>
      <c r="L23" s="171">
        <f t="shared" si="3"/>
        <v>0</v>
      </c>
      <c r="M23" s="171">
        <f t="shared" si="3"/>
        <v>0</v>
      </c>
      <c r="N23" s="171">
        <f t="shared" si="3"/>
        <v>0</v>
      </c>
      <c r="O23" s="171">
        <f t="shared" si="3"/>
        <v>0</v>
      </c>
      <c r="P23" s="171">
        <f t="shared" si="3"/>
        <v>0</v>
      </c>
      <c r="Q23" s="171">
        <f t="shared" si="3"/>
        <v>0</v>
      </c>
      <c r="R23" s="171">
        <f t="shared" si="3"/>
        <v>0</v>
      </c>
      <c r="S23" s="171">
        <f t="shared" si="3"/>
        <v>0</v>
      </c>
      <c r="T23" s="171">
        <f t="shared" si="3"/>
        <v>0</v>
      </c>
      <c r="U23" s="171">
        <f t="shared" si="3"/>
        <v>0</v>
      </c>
      <c r="V23" s="171">
        <f t="shared" si="3"/>
        <v>0</v>
      </c>
      <c r="W23" s="171">
        <f t="shared" si="3"/>
        <v>0</v>
      </c>
      <c r="X23" s="171">
        <f t="shared" si="3"/>
        <v>0</v>
      </c>
      <c r="Y23" s="171">
        <f t="shared" si="3"/>
        <v>0</v>
      </c>
      <c r="Z23" s="171">
        <f t="shared" si="3"/>
        <v>0</v>
      </c>
      <c r="AA23" s="171">
        <f t="shared" si="3"/>
        <v>0</v>
      </c>
      <c r="AB23" s="171">
        <f t="shared" si="4"/>
        <v>0</v>
      </c>
      <c r="AC23" s="171">
        <f t="shared" si="4"/>
        <v>0</v>
      </c>
      <c r="AD23" s="171">
        <f t="shared" si="4"/>
        <v>0</v>
      </c>
      <c r="AE23" s="171">
        <f t="shared" si="4"/>
        <v>0</v>
      </c>
      <c r="AF23" s="171">
        <f t="shared" si="4"/>
        <v>0</v>
      </c>
    </row>
    <row r="24" spans="1:38">
      <c r="A24" s="168" t="s">
        <v>18</v>
      </c>
      <c r="B24" s="169" t="str">
        <f t="shared" si="5"/>
        <v>9200-01011</v>
      </c>
      <c r="C24" s="170" t="str">
        <f t="shared" si="6"/>
        <v>9200</v>
      </c>
      <c r="D24" s="171">
        <f>SUM($F24:K24)</f>
        <v>69120.210000000006</v>
      </c>
      <c r="E24" s="78">
        <f t="shared" si="7"/>
        <v>4.090417030277421E-3</v>
      </c>
      <c r="F24" s="79">
        <f>+'Div012 history '!I24</f>
        <v>2964.01</v>
      </c>
      <c r="G24" s="79">
        <f>+'Div012 history '!J24</f>
        <v>6601.5</v>
      </c>
      <c r="H24" s="79">
        <f>+'Div012 history '!K24</f>
        <v>5121.8900000000003</v>
      </c>
      <c r="I24" s="79">
        <f>+'Div012 history '!L24</f>
        <v>16552.04</v>
      </c>
      <c r="J24" s="79">
        <f>+'Div012 history '!M24</f>
        <v>27707.07</v>
      </c>
      <c r="K24" s="79">
        <f>+'Div012 history '!N24</f>
        <v>10173.700000000001</v>
      </c>
      <c r="L24" s="171">
        <f t="shared" si="3"/>
        <v>12963.139936674061</v>
      </c>
      <c r="M24" s="171">
        <f t="shared" si="3"/>
        <v>12444.219610691342</v>
      </c>
      <c r="N24" s="171">
        <f t="shared" si="3"/>
        <v>11887.188623812508</v>
      </c>
      <c r="O24" s="171">
        <f t="shared" si="3"/>
        <v>13190.971382345602</v>
      </c>
      <c r="P24" s="171">
        <f t="shared" si="3"/>
        <v>12044.301849298721</v>
      </c>
      <c r="Q24" s="171">
        <f t="shared" si="3"/>
        <v>12944.737162403433</v>
      </c>
      <c r="R24" s="171">
        <f t="shared" si="3"/>
        <v>13811.595551039958</v>
      </c>
      <c r="S24" s="171">
        <f t="shared" si="3"/>
        <v>11955.901688012005</v>
      </c>
      <c r="T24" s="171">
        <f t="shared" si="3"/>
        <v>12402.028411694124</v>
      </c>
      <c r="U24" s="171">
        <f t="shared" si="3"/>
        <v>12858.536981936637</v>
      </c>
      <c r="V24" s="171">
        <f t="shared" si="3"/>
        <v>12727.870859633724</v>
      </c>
      <c r="W24" s="171">
        <f t="shared" si="3"/>
        <v>12169.130292032707</v>
      </c>
      <c r="X24" s="171">
        <f t="shared" si="3"/>
        <v>13206.962213258756</v>
      </c>
      <c r="Y24" s="171">
        <f t="shared" si="3"/>
        <v>12030.773899383745</v>
      </c>
      <c r="Z24" s="171">
        <f t="shared" si="3"/>
        <v>12593.79791120381</v>
      </c>
      <c r="AA24" s="171">
        <f t="shared" si="3"/>
        <v>13652.655380727698</v>
      </c>
      <c r="AB24" s="171">
        <f t="shared" si="4"/>
        <v>12465.852414024175</v>
      </c>
      <c r="AC24" s="171">
        <f t="shared" si="4"/>
        <v>13397.802963087552</v>
      </c>
      <c r="AD24" s="171">
        <f t="shared" si="4"/>
        <v>14295.001395326355</v>
      </c>
      <c r="AE24" s="171">
        <f t="shared" si="4"/>
        <v>12374.358247092425</v>
      </c>
      <c r="AF24" s="171">
        <f t="shared" si="4"/>
        <v>12836.099406103416</v>
      </c>
    </row>
    <row r="25" spans="1:38">
      <c r="A25" s="168" t="s">
        <v>20</v>
      </c>
      <c r="B25" s="169" t="str">
        <f t="shared" si="5"/>
        <v>9200-01012</v>
      </c>
      <c r="C25" s="170" t="str">
        <f t="shared" si="6"/>
        <v>9200</v>
      </c>
      <c r="D25" s="171">
        <f>SUM($F25:K25)</f>
        <v>-80995.169999999984</v>
      </c>
      <c r="E25" s="78">
        <f t="shared" si="7"/>
        <v>-4.7931570627203646E-3</v>
      </c>
      <c r="F25" s="79">
        <f>+'Div012 history '!I25</f>
        <v>-457.72</v>
      </c>
      <c r="G25" s="79">
        <f>+'Div012 history '!J25</f>
        <v>-5463.95</v>
      </c>
      <c r="H25" s="79">
        <f>+'Div012 history '!K25</f>
        <v>-5817.27</v>
      </c>
      <c r="I25" s="79">
        <f>+'Div012 history '!L25</f>
        <v>-21598.679999999997</v>
      </c>
      <c r="J25" s="79">
        <f>+'Div012 history '!M25</f>
        <v>-29917.34</v>
      </c>
      <c r="K25" s="79">
        <f>+'Div012 history '!N25</f>
        <v>-17740.21</v>
      </c>
      <c r="L25" s="171">
        <f t="shared" si="3"/>
        <v>-15190.227618010775</v>
      </c>
      <c r="M25" s="171">
        <f t="shared" si="3"/>
        <v>-14582.155969799263</v>
      </c>
      <c r="N25" s="171">
        <f t="shared" si="3"/>
        <v>-13929.426189644966</v>
      </c>
      <c r="O25" s="171">
        <f t="shared" si="3"/>
        <v>-15457.200861777139</v>
      </c>
      <c r="P25" s="171">
        <f t="shared" si="3"/>
        <v>-14113.531712581082</v>
      </c>
      <c r="Q25" s="171">
        <f t="shared" si="3"/>
        <v>-15168.663218386971</v>
      </c>
      <c r="R25" s="171">
        <f t="shared" si="3"/>
        <v>-16184.449231675148</v>
      </c>
      <c r="S25" s="171">
        <f t="shared" si="3"/>
        <v>-14009.944265560232</v>
      </c>
      <c r="T25" s="171">
        <f t="shared" si="3"/>
        <v>-14532.716256938387</v>
      </c>
      <c r="U25" s="171">
        <f t="shared" si="3"/>
        <v>-15067.653712325882</v>
      </c>
      <c r="V25" s="171">
        <f t="shared" si="3"/>
        <v>-14914.538946193585</v>
      </c>
      <c r="W25" s="171">
        <f t="shared" si="3"/>
        <v>-14259.805876679749</v>
      </c>
      <c r="X25" s="171">
        <f t="shared" si="3"/>
        <v>-15475.938942408724</v>
      </c>
      <c r="Y25" s="171">
        <f t="shared" si="3"/>
        <v>-14097.679639748621</v>
      </c>
      <c r="Z25" s="171">
        <f t="shared" si="3"/>
        <v>-14757.432055886364</v>
      </c>
      <c r="AA25" s="171">
        <f t="shared" ref="AA25:AF25" si="8">$E25*AA$27</f>
        <v>-15998.202891939336</v>
      </c>
      <c r="AB25" s="171">
        <f t="shared" si="8"/>
        <v>-14607.505322521418</v>
      </c>
      <c r="AC25" s="171">
        <f t="shared" si="8"/>
        <v>-15699.566431030515</v>
      </c>
      <c r="AD25" s="171">
        <f t="shared" si="8"/>
        <v>-16750.904954783775</v>
      </c>
      <c r="AE25" s="171">
        <f t="shared" si="8"/>
        <v>-14500.29231485484</v>
      </c>
      <c r="AF25" s="171">
        <f t="shared" si="8"/>
        <v>-15041.361325931228</v>
      </c>
    </row>
    <row r="26" spans="1:38">
      <c r="A26" s="168" t="s">
        <v>171</v>
      </c>
      <c r="B26" s="169" t="str">
        <f t="shared" si="5"/>
        <v>8700-01014</v>
      </c>
      <c r="C26" s="170" t="str">
        <f t="shared" si="6"/>
        <v>8700</v>
      </c>
      <c r="D26" s="171">
        <f>SUM($F26:K26)</f>
        <v>0</v>
      </c>
      <c r="E26" s="78">
        <f t="shared" si="7"/>
        <v>0</v>
      </c>
      <c r="F26" s="79">
        <f>+'Div012 history '!I26</f>
        <v>0</v>
      </c>
      <c r="G26" s="79">
        <f>+'Div012 history '!J26</f>
        <v>0</v>
      </c>
      <c r="H26" s="79">
        <f>+'Div012 history '!K26</f>
        <v>0</v>
      </c>
      <c r="I26" s="79">
        <f>+'Div012 history '!L26</f>
        <v>0</v>
      </c>
      <c r="J26" s="79">
        <f>+'Div012 history '!M26</f>
        <v>0</v>
      </c>
      <c r="K26" s="79">
        <f>+'Div012 history '!N26</f>
        <v>0</v>
      </c>
      <c r="L26" s="171">
        <f t="shared" ref="L26:AF26" si="9">$E26*L$27</f>
        <v>0</v>
      </c>
      <c r="M26" s="171">
        <f t="shared" si="9"/>
        <v>0</v>
      </c>
      <c r="N26" s="171">
        <f t="shared" si="9"/>
        <v>0</v>
      </c>
      <c r="O26" s="171">
        <f t="shared" si="9"/>
        <v>0</v>
      </c>
      <c r="P26" s="171">
        <f t="shared" si="9"/>
        <v>0</v>
      </c>
      <c r="Q26" s="171">
        <f t="shared" si="9"/>
        <v>0</v>
      </c>
      <c r="R26" s="171">
        <f t="shared" si="9"/>
        <v>0</v>
      </c>
      <c r="S26" s="171">
        <f t="shared" si="9"/>
        <v>0</v>
      </c>
      <c r="T26" s="171">
        <f t="shared" si="9"/>
        <v>0</v>
      </c>
      <c r="U26" s="171">
        <f t="shared" si="9"/>
        <v>0</v>
      </c>
      <c r="V26" s="171">
        <f t="shared" si="9"/>
        <v>0</v>
      </c>
      <c r="W26" s="171">
        <f t="shared" si="9"/>
        <v>0</v>
      </c>
      <c r="X26" s="171">
        <f t="shared" si="9"/>
        <v>0</v>
      </c>
      <c r="Y26" s="171">
        <f t="shared" si="9"/>
        <v>0</v>
      </c>
      <c r="Z26" s="171">
        <f t="shared" si="9"/>
        <v>0</v>
      </c>
      <c r="AA26" s="171">
        <f t="shared" si="9"/>
        <v>0</v>
      </c>
      <c r="AB26" s="171">
        <f t="shared" si="9"/>
        <v>0</v>
      </c>
      <c r="AC26" s="171">
        <f t="shared" si="9"/>
        <v>0</v>
      </c>
      <c r="AD26" s="171">
        <f t="shared" si="9"/>
        <v>0</v>
      </c>
      <c r="AE26" s="171">
        <f t="shared" si="9"/>
        <v>0</v>
      </c>
      <c r="AF26" s="171">
        <f t="shared" si="9"/>
        <v>0</v>
      </c>
    </row>
    <row r="27" spans="1:38">
      <c r="A27" s="172" t="s">
        <v>321</v>
      </c>
      <c r="B27" s="152"/>
      <c r="C27" s="165"/>
      <c r="D27" s="173">
        <f>SUM(D10:D26)</f>
        <v>16898083.859999996</v>
      </c>
      <c r="E27" s="174">
        <f>SUM(E10:E26)</f>
        <v>1</v>
      </c>
      <c r="F27" s="175">
        <f>SUM(F10:F26)</f>
        <v>3237717.0899999994</v>
      </c>
      <c r="G27" s="175">
        <f t="shared" ref="G27:K27" si="10">SUM(G10:G26)</f>
        <v>2677742.1399999997</v>
      </c>
      <c r="H27" s="175">
        <f t="shared" si="10"/>
        <v>2703024.7500000005</v>
      </c>
      <c r="I27" s="175">
        <f t="shared" si="10"/>
        <v>2852782.58</v>
      </c>
      <c r="J27" s="175">
        <f t="shared" si="10"/>
        <v>2999394.7199999997</v>
      </c>
      <c r="K27" s="175">
        <f t="shared" si="10"/>
        <v>2427422.58</v>
      </c>
      <c r="L27" s="199">
        <f>+'FY24 Budget'!AX20</f>
        <v>3169148.73</v>
      </c>
      <c r="M27" s="199">
        <f>+'FY24 Budget'!AY20</f>
        <v>3042286.28</v>
      </c>
      <c r="N27" s="199">
        <f>+'FY24 Budget'!AZ20</f>
        <v>2906106.77</v>
      </c>
      <c r="O27" s="199">
        <f>+'FY25 Budget'!AO24</f>
        <v>3224847.560702377</v>
      </c>
      <c r="P27" s="199">
        <f>+'FY25 Budget'!AP24</f>
        <v>2944516.8451398341</v>
      </c>
      <c r="Q27" s="199">
        <f>+'FY25 Budget'!AQ24</f>
        <v>3164649.7329211179</v>
      </c>
      <c r="R27" s="199">
        <f>+'FY25 Budget'!AR24</f>
        <v>3376573.9407023801</v>
      </c>
      <c r="S27" s="199">
        <f>+'FY25 Budget'!AS24</f>
        <v>2922905.3173585897</v>
      </c>
      <c r="T27" s="199">
        <f>+'FY25 Budget'!AT24</f>
        <v>3031971.6351398504</v>
      </c>
      <c r="U27" s="199">
        <f>+'FY25 Budget'!AU24</f>
        <v>3143576.0429211156</v>
      </c>
      <c r="V27" s="199">
        <f>+'FY25 Budget'!AV24</f>
        <v>3111631.5929210992</v>
      </c>
      <c r="W27" s="199">
        <f>+'FY25 Budget'!AW24</f>
        <v>2975034.1351398514</v>
      </c>
      <c r="X27" s="199">
        <f>+'FY25 Budget'!AX24</f>
        <v>3228756.9007023792</v>
      </c>
      <c r="Y27" s="199">
        <f>+'FY25 Budget'!AY24</f>
        <v>2941209.6151398509</v>
      </c>
      <c r="Z27" s="199">
        <f>+'FY25 Budget'!AZ24</f>
        <v>3078854.2630211157</v>
      </c>
      <c r="AA27" s="177">
        <f>(1+AA$2)*O27</f>
        <v>3337717.22532696</v>
      </c>
      <c r="AB27" s="177">
        <f t="shared" ref="AB27:AF27" si="11">(1+AB$2)*P27</f>
        <v>3047574.9347197278</v>
      </c>
      <c r="AC27" s="177">
        <f t="shared" si="11"/>
        <v>3275412.4735733569</v>
      </c>
      <c r="AD27" s="177">
        <f t="shared" si="11"/>
        <v>3494754.028626963</v>
      </c>
      <c r="AE27" s="177">
        <f t="shared" si="11"/>
        <v>3025207.00346614</v>
      </c>
      <c r="AF27" s="177">
        <f t="shared" si="11"/>
        <v>3138090.6423697448</v>
      </c>
      <c r="AH27" s="178">
        <f>SUM(F27:Q27)</f>
        <v>35349639.778763331</v>
      </c>
      <c r="AI27" s="178">
        <f>SUM(U27:AF27)</f>
        <v>37797818.857928306</v>
      </c>
      <c r="AK27" s="178">
        <f>AH27*$AK$7</f>
        <v>1640257.9606754517</v>
      </c>
      <c r="AL27" s="178">
        <f>AI27*$AL$7</f>
        <v>2037733.3315773159</v>
      </c>
    </row>
    <row r="28" spans="1:38">
      <c r="A28" s="168"/>
      <c r="B28" s="169" t="str">
        <f t="shared" ref="B28:B57" si="12">RIGHT(A28,10)</f>
        <v/>
      </c>
      <c r="C28" s="165" t="s">
        <v>1599</v>
      </c>
      <c r="D28" s="171">
        <f>D27-SUM(F27:K27)</f>
        <v>0</v>
      </c>
      <c r="F28" s="171">
        <f>F27-'Div012 history '!I27</f>
        <v>0</v>
      </c>
      <c r="G28" s="171">
        <f>G27-'Div012 history '!J27</f>
        <v>0</v>
      </c>
      <c r="H28" s="171">
        <f>H27-'Div012 history '!K27</f>
        <v>0</v>
      </c>
      <c r="I28" s="171">
        <f>I27-'Div012 history '!L27</f>
        <v>0</v>
      </c>
      <c r="J28" s="171">
        <f>J27-'Div012 history '!M27</f>
        <v>0</v>
      </c>
      <c r="K28" s="171">
        <f>K27-'Div012 history '!N27</f>
        <v>0</v>
      </c>
      <c r="L28" s="171">
        <f>L27-SUM(L10:L26)</f>
        <v>0</v>
      </c>
      <c r="M28" s="171">
        <f t="shared" ref="M28:T28" si="13">M27-SUM(M10:M26)</f>
        <v>0</v>
      </c>
      <c r="N28" s="171">
        <f t="shared" si="13"/>
        <v>0</v>
      </c>
      <c r="O28" s="171">
        <f t="shared" si="13"/>
        <v>0</v>
      </c>
      <c r="P28" s="171">
        <f t="shared" si="13"/>
        <v>0</v>
      </c>
      <c r="Q28" s="171">
        <f t="shared" si="13"/>
        <v>0</v>
      </c>
      <c r="R28" s="171">
        <f t="shared" si="13"/>
        <v>0</v>
      </c>
      <c r="S28" s="171">
        <f t="shared" si="13"/>
        <v>0</v>
      </c>
      <c r="T28" s="171">
        <f t="shared" si="13"/>
        <v>0</v>
      </c>
      <c r="U28" s="171">
        <f t="shared" ref="U28" si="14">U27-SUM(U10:U26)</f>
        <v>0</v>
      </c>
      <c r="V28" s="171">
        <f t="shared" ref="V28:AF28" si="15">V27-SUM(V10:V26)</f>
        <v>0</v>
      </c>
      <c r="W28" s="171">
        <f t="shared" si="15"/>
        <v>0</v>
      </c>
      <c r="X28" s="171">
        <f t="shared" si="15"/>
        <v>0</v>
      </c>
      <c r="Y28" s="171">
        <f t="shared" si="15"/>
        <v>0</v>
      </c>
      <c r="Z28" s="171">
        <f t="shared" si="15"/>
        <v>0</v>
      </c>
      <c r="AA28" s="171">
        <f t="shared" si="15"/>
        <v>0</v>
      </c>
      <c r="AB28" s="171">
        <f t="shared" si="15"/>
        <v>0</v>
      </c>
      <c r="AC28" s="171">
        <f t="shared" si="15"/>
        <v>0</v>
      </c>
      <c r="AD28" s="171">
        <f t="shared" si="15"/>
        <v>0</v>
      </c>
      <c r="AE28" s="171">
        <f t="shared" si="15"/>
        <v>0</v>
      </c>
      <c r="AF28" s="171">
        <f t="shared" si="15"/>
        <v>0</v>
      </c>
    </row>
    <row r="29" spans="1:38">
      <c r="A29" s="168" t="s">
        <v>23</v>
      </c>
      <c r="B29" s="169" t="str">
        <f t="shared" si="12"/>
        <v>9260-01202</v>
      </c>
      <c r="C29" s="170" t="str">
        <f t="shared" ref="C29:C39" si="16">LEFT(B29,4)</f>
        <v>9260</v>
      </c>
      <c r="D29" s="171">
        <f>SUM($F29:K29)</f>
        <v>383566.31</v>
      </c>
      <c r="E29" s="78">
        <f t="shared" ref="E29:E36" si="17">D29/$D$40</f>
        <v>8.8064888474275113E-2</v>
      </c>
      <c r="F29" s="79">
        <f>+'Div012 history '!I29</f>
        <v>73819.960000000006</v>
      </c>
      <c r="G29" s="79">
        <f>+'Div012 history '!J29</f>
        <v>61052.51</v>
      </c>
      <c r="H29" s="79">
        <f>+'Div012 history '!K29</f>
        <v>61628.97</v>
      </c>
      <c r="I29" s="79">
        <f>+'Div012 history '!L29</f>
        <v>65043.43</v>
      </c>
      <c r="J29" s="79">
        <f>+'Div012 history '!M29</f>
        <v>66676.2</v>
      </c>
      <c r="K29" s="79">
        <f>+'Div012 history '!N29</f>
        <v>55345.240000000005</v>
      </c>
      <c r="L29" s="171">
        <f t="shared" ref="L29:U36" si="18">$E29*L$40</f>
        <v>71973.483593394238</v>
      </c>
      <c r="M29" s="171">
        <f t="shared" si="18"/>
        <v>69092.351821420962</v>
      </c>
      <c r="N29" s="171">
        <f t="shared" si="18"/>
        <v>65999.623019315026</v>
      </c>
      <c r="O29" s="171">
        <f t="shared" si="18"/>
        <v>69517.284835277198</v>
      </c>
      <c r="P29" s="171">
        <f t="shared" si="18"/>
        <v>63474.261146556288</v>
      </c>
      <c r="Q29" s="171">
        <f t="shared" si="18"/>
        <v>68219.614337195351</v>
      </c>
      <c r="R29" s="171">
        <f t="shared" si="18"/>
        <v>72788.014932419668</v>
      </c>
      <c r="S29" s="171">
        <f t="shared" si="18"/>
        <v>63008.386495362829</v>
      </c>
      <c r="T29" s="171">
        <f t="shared" si="18"/>
        <v>65359.503605990976</v>
      </c>
      <c r="U29" s="171">
        <f t="shared" si="18"/>
        <v>67765.333729295438</v>
      </c>
      <c r="V29" s="171">
        <f t="shared" ref="V29:AF36" si="19">$E29*V$40</f>
        <v>67076.714689865927</v>
      </c>
      <c r="W29" s="171">
        <f t="shared" si="19"/>
        <v>64132.115231563002</v>
      </c>
      <c r="X29" s="171">
        <f t="shared" si="19"/>
        <v>69601.557563579103</v>
      </c>
      <c r="Y29" s="171">
        <f t="shared" si="19"/>
        <v>63402.967962740018</v>
      </c>
      <c r="Z29" s="171">
        <f t="shared" si="19"/>
        <v>66370.141453176038</v>
      </c>
      <c r="AA29" s="171">
        <f t="shared" si="19"/>
        <v>69517.284835277198</v>
      </c>
      <c r="AB29" s="171">
        <f t="shared" si="19"/>
        <v>63474.261146556288</v>
      </c>
      <c r="AC29" s="171">
        <f t="shared" si="19"/>
        <v>68219.614337195351</v>
      </c>
      <c r="AD29" s="171">
        <f t="shared" si="19"/>
        <v>72788.014932419668</v>
      </c>
      <c r="AE29" s="171">
        <f t="shared" si="19"/>
        <v>63008.386495362829</v>
      </c>
      <c r="AF29" s="171">
        <f t="shared" si="19"/>
        <v>65359.503605990976</v>
      </c>
    </row>
    <row r="30" spans="1:38">
      <c r="A30" s="168" t="s">
        <v>24</v>
      </c>
      <c r="B30" s="169" t="str">
        <f t="shared" si="12"/>
        <v>9260-01203</v>
      </c>
      <c r="C30" s="170" t="str">
        <f t="shared" si="16"/>
        <v>9260</v>
      </c>
      <c r="D30" s="171">
        <f>SUM($F30:K30)</f>
        <v>326367.82</v>
      </c>
      <c r="E30" s="78">
        <f t="shared" si="17"/>
        <v>7.4932403917049695E-2</v>
      </c>
      <c r="F30" s="79">
        <f>+'Div012 history '!I30</f>
        <v>62811.71</v>
      </c>
      <c r="G30" s="79">
        <f>+'Div012 history '!J30</f>
        <v>51948.2</v>
      </c>
      <c r="H30" s="79">
        <f>+'Div012 history '!K30</f>
        <v>52438.669999999991</v>
      </c>
      <c r="I30" s="79">
        <f>+'Div012 history '!L30</f>
        <v>55343.98</v>
      </c>
      <c r="J30" s="79">
        <f>+'Div012 history '!M30</f>
        <v>56733.26</v>
      </c>
      <c r="K30" s="79">
        <f>+'Div012 history '!N30</f>
        <v>47091.999999999993</v>
      </c>
      <c r="L30" s="171">
        <f t="shared" si="18"/>
        <v>61240.594717982</v>
      </c>
      <c r="M30" s="171">
        <f t="shared" si="18"/>
        <v>58789.10544210775</v>
      </c>
      <c r="N30" s="171">
        <f t="shared" si="18"/>
        <v>56157.57308204587</v>
      </c>
      <c r="O30" s="171">
        <f t="shared" si="18"/>
        <v>59150.671246409736</v>
      </c>
      <c r="P30" s="171">
        <f t="shared" si="18"/>
        <v>54008.80029456257</v>
      </c>
      <c r="Q30" s="171">
        <f t="shared" si="18"/>
        <v>58046.513033095092</v>
      </c>
      <c r="R30" s="171">
        <f t="shared" si="18"/>
        <v>61933.660846337778</v>
      </c>
      <c r="S30" s="171">
        <f t="shared" si="18"/>
        <v>53612.398185359416</v>
      </c>
      <c r="T30" s="171">
        <f t="shared" si="18"/>
        <v>55612.910081100228</v>
      </c>
      <c r="U30" s="171">
        <f t="shared" si="18"/>
        <v>57659.976030748432</v>
      </c>
      <c r="V30" s="171">
        <f t="shared" si="19"/>
        <v>57074.04580473587</v>
      </c>
      <c r="W30" s="171">
        <f t="shared" si="19"/>
        <v>54568.553322928739</v>
      </c>
      <c r="X30" s="171">
        <f t="shared" si="19"/>
        <v>59222.376987775133</v>
      </c>
      <c r="Y30" s="171">
        <f t="shared" si="19"/>
        <v>53948.138551400159</v>
      </c>
      <c r="Z30" s="171">
        <f t="shared" si="19"/>
        <v>56472.838761998406</v>
      </c>
      <c r="AA30" s="171">
        <f t="shared" si="19"/>
        <v>59150.671246409736</v>
      </c>
      <c r="AB30" s="171">
        <f t="shared" si="19"/>
        <v>54008.80029456257</v>
      </c>
      <c r="AC30" s="171">
        <f t="shared" si="19"/>
        <v>58046.513033095092</v>
      </c>
      <c r="AD30" s="171">
        <f t="shared" si="19"/>
        <v>61933.660846337778</v>
      </c>
      <c r="AE30" s="171">
        <f t="shared" si="19"/>
        <v>53612.398185359416</v>
      </c>
      <c r="AF30" s="171">
        <f t="shared" si="19"/>
        <v>55612.910081100228</v>
      </c>
    </row>
    <row r="31" spans="1:38">
      <c r="A31" s="168" t="s">
        <v>29</v>
      </c>
      <c r="B31" s="169" t="str">
        <f t="shared" si="12"/>
        <v>9260-01251</v>
      </c>
      <c r="C31" s="170" t="str">
        <f t="shared" si="16"/>
        <v>9260</v>
      </c>
      <c r="D31" s="171">
        <f>SUM($F31:K31)</f>
        <v>2970956.62</v>
      </c>
      <c r="E31" s="78">
        <f t="shared" si="17"/>
        <v>0.68211664210605305</v>
      </c>
      <c r="F31" s="79">
        <f>+'Div012 history '!I31</f>
        <v>571780.82999999996</v>
      </c>
      <c r="G31" s="79">
        <f>+'Div012 history '!J31</f>
        <v>472889.27</v>
      </c>
      <c r="H31" s="79">
        <f>+'Div012 history '!K31</f>
        <v>477354.17</v>
      </c>
      <c r="I31" s="79">
        <f>+'Div012 history '!L31</f>
        <v>503801.4</v>
      </c>
      <c r="J31" s="79">
        <f>+'Div012 history '!M31</f>
        <v>516448.12</v>
      </c>
      <c r="K31" s="79">
        <f>+'Div012 history '!N31</f>
        <v>428682.82999999996</v>
      </c>
      <c r="L31" s="171">
        <f t="shared" si="18"/>
        <v>557478.82953082095</v>
      </c>
      <c r="M31" s="171">
        <f t="shared" si="18"/>
        <v>535162.69464651286</v>
      </c>
      <c r="N31" s="171">
        <f t="shared" si="18"/>
        <v>511207.610821551</v>
      </c>
      <c r="O31" s="171">
        <f t="shared" si="18"/>
        <v>538454.06179127796</v>
      </c>
      <c r="P31" s="171">
        <f t="shared" si="18"/>
        <v>491647.1322858627</v>
      </c>
      <c r="Q31" s="171">
        <f t="shared" si="18"/>
        <v>528402.80688086885</v>
      </c>
      <c r="R31" s="171">
        <f t="shared" si="18"/>
        <v>563787.87495734729</v>
      </c>
      <c r="S31" s="171">
        <f t="shared" si="18"/>
        <v>488038.64701755694</v>
      </c>
      <c r="T31" s="171">
        <f t="shared" si="18"/>
        <v>506249.49286639068</v>
      </c>
      <c r="U31" s="171">
        <f t="shared" si="18"/>
        <v>524884.12459780311</v>
      </c>
      <c r="V31" s="171">
        <f t="shared" si="19"/>
        <v>519550.34725471184</v>
      </c>
      <c r="W31" s="171">
        <f t="shared" si="19"/>
        <v>496742.61616411246</v>
      </c>
      <c r="X31" s="171">
        <f t="shared" si="19"/>
        <v>539106.80582407361</v>
      </c>
      <c r="Y31" s="171">
        <f t="shared" si="19"/>
        <v>491094.9227958796</v>
      </c>
      <c r="Z31" s="171">
        <f t="shared" si="19"/>
        <v>514077.50362812052</v>
      </c>
      <c r="AA31" s="171">
        <f t="shared" si="19"/>
        <v>538454.06179127796</v>
      </c>
      <c r="AB31" s="171">
        <f t="shared" si="19"/>
        <v>491647.1322858627</v>
      </c>
      <c r="AC31" s="171">
        <f t="shared" si="19"/>
        <v>528402.80688086885</v>
      </c>
      <c r="AD31" s="171">
        <f t="shared" si="19"/>
        <v>563787.87495734729</v>
      </c>
      <c r="AE31" s="171">
        <f t="shared" si="19"/>
        <v>488038.64701755694</v>
      </c>
      <c r="AF31" s="171">
        <f t="shared" si="19"/>
        <v>506249.49286639068</v>
      </c>
    </row>
    <row r="32" spans="1:38">
      <c r="A32" s="168" t="s">
        <v>31</v>
      </c>
      <c r="B32" s="169" t="str">
        <f t="shared" si="12"/>
        <v>9260-01257</v>
      </c>
      <c r="C32" s="170" t="str">
        <f t="shared" si="16"/>
        <v>9260</v>
      </c>
      <c r="D32" s="171">
        <f>SUM($F32:K32)</f>
        <v>733486.47000000009</v>
      </c>
      <c r="E32" s="78">
        <f t="shared" si="17"/>
        <v>0.16840479075949019</v>
      </c>
      <c r="F32" s="79">
        <f>+'Div012 history '!I32</f>
        <v>141164.48000000001</v>
      </c>
      <c r="G32" s="79">
        <f>+'Div012 history '!J32</f>
        <v>116749.56000000001</v>
      </c>
      <c r="H32" s="79">
        <f>+'Div012 history '!K32</f>
        <v>117851.87999999999</v>
      </c>
      <c r="I32" s="79">
        <f>+'Div012 history '!L32</f>
        <v>124381.33</v>
      </c>
      <c r="J32" s="79">
        <f>+'Div012 history '!M32</f>
        <v>127503.61000000002</v>
      </c>
      <c r="K32" s="79">
        <f>+'Div012 history '!N32</f>
        <v>105835.61</v>
      </c>
      <c r="L32" s="171">
        <f t="shared" si="18"/>
        <v>137633.50700566394</v>
      </c>
      <c r="M32" s="171">
        <f t="shared" si="18"/>
        <v>132123.97418712854</v>
      </c>
      <c r="N32" s="171">
        <f t="shared" si="18"/>
        <v>126209.80844164371</v>
      </c>
      <c r="O32" s="171">
        <f t="shared" si="18"/>
        <v>132936.56540850009</v>
      </c>
      <c r="P32" s="171">
        <f t="shared" si="18"/>
        <v>121380.60755191385</v>
      </c>
      <c r="Q32" s="171">
        <f t="shared" si="18"/>
        <v>130455.05509842826</v>
      </c>
      <c r="R32" s="171">
        <f t="shared" si="18"/>
        <v>139191.11960351211</v>
      </c>
      <c r="S32" s="171">
        <f t="shared" si="18"/>
        <v>120489.7244256915</v>
      </c>
      <c r="T32" s="171">
        <f t="shared" si="18"/>
        <v>124985.7204114475</v>
      </c>
      <c r="U32" s="171">
        <f t="shared" si="18"/>
        <v>129586.34303798176</v>
      </c>
      <c r="V32" s="171">
        <f t="shared" si="19"/>
        <v>128269.51010652345</v>
      </c>
      <c r="W32" s="171">
        <f t="shared" si="19"/>
        <v>122638.60925333193</v>
      </c>
      <c r="X32" s="171">
        <f t="shared" si="19"/>
        <v>133097.71852437052</v>
      </c>
      <c r="Y32" s="171">
        <f t="shared" si="19"/>
        <v>121244.27496907453</v>
      </c>
      <c r="Z32" s="171">
        <f t="shared" si="19"/>
        <v>126918.34370930745</v>
      </c>
      <c r="AA32" s="171">
        <f t="shared" si="19"/>
        <v>132936.56540850009</v>
      </c>
      <c r="AB32" s="171">
        <f t="shared" si="19"/>
        <v>121380.60755191385</v>
      </c>
      <c r="AC32" s="171">
        <f t="shared" si="19"/>
        <v>130455.05509842826</v>
      </c>
      <c r="AD32" s="171">
        <f t="shared" si="19"/>
        <v>139191.11960351211</v>
      </c>
      <c r="AE32" s="171">
        <f t="shared" si="19"/>
        <v>120489.7244256915</v>
      </c>
      <c r="AF32" s="171">
        <f t="shared" si="19"/>
        <v>124985.7204114475</v>
      </c>
    </row>
    <row r="33" spans="1:38">
      <c r="A33" s="168" t="s">
        <v>33</v>
      </c>
      <c r="B33" s="169" t="str">
        <f t="shared" si="12"/>
        <v>9260-01263</v>
      </c>
      <c r="C33" s="170" t="str">
        <f t="shared" si="16"/>
        <v>9260</v>
      </c>
      <c r="D33" s="171">
        <f>SUM($F33:K33)</f>
        <v>376837.06</v>
      </c>
      <c r="E33" s="78">
        <f t="shared" si="17"/>
        <v>8.6519886644564073E-2</v>
      </c>
      <c r="F33" s="79">
        <f>+'Div012 history '!I33</f>
        <v>72524.869999999981</v>
      </c>
      <c r="G33" s="79">
        <f>+'Div012 history '!J33</f>
        <v>59981.41</v>
      </c>
      <c r="H33" s="79">
        <f>+'Div012 history '!K33</f>
        <v>60547.75</v>
      </c>
      <c r="I33" s="79">
        <f>+'Div012 history '!L33</f>
        <v>63902.319999999992</v>
      </c>
      <c r="J33" s="79">
        <f>+'Div012 history '!M33</f>
        <v>65506.44</v>
      </c>
      <c r="K33" s="79">
        <f>+'Div012 history '!N33</f>
        <v>54374.270000000004</v>
      </c>
      <c r="L33" s="171">
        <f t="shared" si="18"/>
        <v>70710.787804311913</v>
      </c>
      <c r="M33" s="171">
        <f t="shared" si="18"/>
        <v>67880.202327649473</v>
      </c>
      <c r="N33" s="171">
        <f t="shared" si="18"/>
        <v>64841.732058550704</v>
      </c>
      <c r="O33" s="171">
        <f t="shared" si="18"/>
        <v>68297.680358080586</v>
      </c>
      <c r="P33" s="171">
        <f t="shared" si="18"/>
        <v>62360.67488862748</v>
      </c>
      <c r="Q33" s="171">
        <f t="shared" si="18"/>
        <v>67022.776064880527</v>
      </c>
      <c r="R33" s="171">
        <f t="shared" si="18"/>
        <v>71511.029084825335</v>
      </c>
      <c r="S33" s="171">
        <f t="shared" si="18"/>
        <v>61902.973496958672</v>
      </c>
      <c r="T33" s="171">
        <f t="shared" si="18"/>
        <v>64212.842837894292</v>
      </c>
      <c r="U33" s="171">
        <f t="shared" si="18"/>
        <v>66576.465311738488</v>
      </c>
      <c r="V33" s="171">
        <f t="shared" si="19"/>
        <v>65899.927337695248</v>
      </c>
      <c r="W33" s="171">
        <f t="shared" si="19"/>
        <v>63006.987645613146</v>
      </c>
      <c r="X33" s="171">
        <f t="shared" si="19"/>
        <v>68380.474613841638</v>
      </c>
      <c r="Y33" s="171">
        <f t="shared" si="19"/>
        <v>62290.632465487237</v>
      </c>
      <c r="Z33" s="171">
        <f t="shared" si="19"/>
        <v>65205.750153080415</v>
      </c>
      <c r="AA33" s="171">
        <f t="shared" si="19"/>
        <v>68297.680358080586</v>
      </c>
      <c r="AB33" s="171">
        <f t="shared" si="19"/>
        <v>62360.67488862748</v>
      </c>
      <c r="AC33" s="171">
        <f t="shared" si="19"/>
        <v>67022.776064880527</v>
      </c>
      <c r="AD33" s="171">
        <f t="shared" si="19"/>
        <v>71511.029084825335</v>
      </c>
      <c r="AE33" s="171">
        <f t="shared" si="19"/>
        <v>61902.973496958672</v>
      </c>
      <c r="AF33" s="171">
        <f t="shared" si="19"/>
        <v>64212.842837894292</v>
      </c>
    </row>
    <row r="34" spans="1:38">
      <c r="A34" s="168" t="s">
        <v>35</v>
      </c>
      <c r="B34" s="169" t="str">
        <f t="shared" si="12"/>
        <v>9260-01266</v>
      </c>
      <c r="C34" s="170" t="str">
        <f t="shared" si="16"/>
        <v>9260</v>
      </c>
      <c r="D34" s="171">
        <f>SUM($F34:K34)</f>
        <v>40375.42</v>
      </c>
      <c r="E34" s="78">
        <f t="shared" si="17"/>
        <v>9.2699926106701528E-3</v>
      </c>
      <c r="F34" s="79">
        <f>+'Div012 history '!I34</f>
        <v>7770.5199999999995</v>
      </c>
      <c r="G34" s="79">
        <f>+'Div012 history '!J34</f>
        <v>6426.5899999999992</v>
      </c>
      <c r="H34" s="79">
        <f>+'Div012 history '!K34</f>
        <v>6487.2599999999993</v>
      </c>
      <c r="I34" s="79">
        <f>+'Div012 history '!L34</f>
        <v>6846.6900000000005</v>
      </c>
      <c r="J34" s="79">
        <f>+'Div012 history '!M34</f>
        <v>7018.5399999999991</v>
      </c>
      <c r="K34" s="79">
        <f>+'Div012 history '!N34</f>
        <v>5825.82</v>
      </c>
      <c r="L34" s="171">
        <f t="shared" si="18"/>
        <v>7576.1597230643165</v>
      </c>
      <c r="M34" s="171">
        <f t="shared" si="18"/>
        <v>7272.8825521137051</v>
      </c>
      <c r="N34" s="171">
        <f t="shared" si="18"/>
        <v>6947.3319991177332</v>
      </c>
      <c r="O34" s="171">
        <f t="shared" si="18"/>
        <v>7317.6123640367377</v>
      </c>
      <c r="P34" s="171">
        <f t="shared" si="18"/>
        <v>6681.5043088166212</v>
      </c>
      <c r="Q34" s="171">
        <f t="shared" si="18"/>
        <v>7181.0154053996139</v>
      </c>
      <c r="R34" s="171">
        <f t="shared" si="18"/>
        <v>7661.8999042504965</v>
      </c>
      <c r="S34" s="171">
        <f t="shared" si="18"/>
        <v>6632.4648488356615</v>
      </c>
      <c r="T34" s="171">
        <f t="shared" si="18"/>
        <v>6879.9509766209667</v>
      </c>
      <c r="U34" s="171">
        <f t="shared" si="18"/>
        <v>7133.1963716012224</v>
      </c>
      <c r="V34" s="171">
        <f t="shared" si="19"/>
        <v>7060.7101229080999</v>
      </c>
      <c r="W34" s="171">
        <f t="shared" si="19"/>
        <v>6750.7521397349874</v>
      </c>
      <c r="X34" s="171">
        <f t="shared" si="19"/>
        <v>7326.4831817050954</v>
      </c>
      <c r="Y34" s="171">
        <f t="shared" si="19"/>
        <v>6673.9997596300173</v>
      </c>
      <c r="Z34" s="171">
        <f t="shared" si="19"/>
        <v>6986.333957826987</v>
      </c>
      <c r="AA34" s="171">
        <f t="shared" si="19"/>
        <v>7317.6123640367377</v>
      </c>
      <c r="AB34" s="171">
        <f t="shared" si="19"/>
        <v>6681.5043088166212</v>
      </c>
      <c r="AC34" s="171">
        <f t="shared" si="19"/>
        <v>7181.0154053996139</v>
      </c>
      <c r="AD34" s="171">
        <f t="shared" si="19"/>
        <v>7661.8999042504965</v>
      </c>
      <c r="AE34" s="171">
        <f t="shared" si="19"/>
        <v>6632.4648488356615</v>
      </c>
      <c r="AF34" s="171">
        <f t="shared" si="19"/>
        <v>6879.9509766209667</v>
      </c>
      <c r="AH34" s="180"/>
      <c r="AI34" s="180"/>
    </row>
    <row r="35" spans="1:38">
      <c r="A35" s="168" t="s">
        <v>37</v>
      </c>
      <c r="B35" s="169" t="str">
        <f t="shared" si="12"/>
        <v>9260-01269</v>
      </c>
      <c r="C35" s="170" t="str">
        <f t="shared" si="16"/>
        <v>9260</v>
      </c>
      <c r="D35" s="171">
        <f>SUM($F35:K35)</f>
        <v>112714.68</v>
      </c>
      <c r="E35" s="78">
        <f t="shared" si="17"/>
        <v>2.5878721526959986E-2</v>
      </c>
      <c r="F35" s="79">
        <f>+'Div012 history '!I35</f>
        <v>21692.710000000003</v>
      </c>
      <c r="G35" s="79">
        <f>+'Div012 history '!J35</f>
        <v>17940.87</v>
      </c>
      <c r="H35" s="79">
        <f>+'Div012 history '!K35</f>
        <v>18110.27</v>
      </c>
      <c r="I35" s="79">
        <f>+'Div012 history '!L35</f>
        <v>19113.649999999998</v>
      </c>
      <c r="J35" s="79">
        <f>+'Div012 history '!M35</f>
        <v>19593.45</v>
      </c>
      <c r="K35" s="79">
        <f>+'Div012 history '!N35</f>
        <v>16263.729999999998</v>
      </c>
      <c r="L35" s="171">
        <f t="shared" si="18"/>
        <v>21150.106149089792</v>
      </c>
      <c r="M35" s="171">
        <f t="shared" si="18"/>
        <v>20303.457636826552</v>
      </c>
      <c r="N35" s="171">
        <f t="shared" si="18"/>
        <v>19394.629285201627</v>
      </c>
      <c r="O35" s="171">
        <f t="shared" si="18"/>
        <v>20428.328323926893</v>
      </c>
      <c r="P35" s="171">
        <f t="shared" si="18"/>
        <v>18652.527208060907</v>
      </c>
      <c r="Q35" s="171">
        <f t="shared" si="18"/>
        <v>20046.995263323272</v>
      </c>
      <c r="R35" s="171">
        <f t="shared" si="18"/>
        <v>21389.464082345774</v>
      </c>
      <c r="S35" s="171">
        <f t="shared" si="18"/>
        <v>18515.625423779118</v>
      </c>
      <c r="T35" s="171">
        <f t="shared" si="18"/>
        <v>19206.523987750956</v>
      </c>
      <c r="U35" s="171">
        <f t="shared" si="18"/>
        <v>19913.500501101731</v>
      </c>
      <c r="V35" s="171">
        <f t="shared" si="19"/>
        <v>19711.143118173066</v>
      </c>
      <c r="W35" s="171">
        <f t="shared" si="19"/>
        <v>18845.844010775476</v>
      </c>
      <c r="X35" s="171">
        <f t="shared" si="19"/>
        <v>20453.092682411021</v>
      </c>
      <c r="Y35" s="171">
        <f t="shared" si="19"/>
        <v>18631.577014598839</v>
      </c>
      <c r="Z35" s="171">
        <f t="shared" si="19"/>
        <v>19503.50972026055</v>
      </c>
      <c r="AA35" s="171">
        <f t="shared" si="19"/>
        <v>20428.328323926893</v>
      </c>
      <c r="AB35" s="171">
        <f t="shared" si="19"/>
        <v>18652.527208060907</v>
      </c>
      <c r="AC35" s="171">
        <f t="shared" si="19"/>
        <v>20046.995263323272</v>
      </c>
      <c r="AD35" s="171">
        <f t="shared" si="19"/>
        <v>21389.464082345774</v>
      </c>
      <c r="AE35" s="171">
        <f t="shared" si="19"/>
        <v>18515.625423779118</v>
      </c>
      <c r="AF35" s="171">
        <f t="shared" si="19"/>
        <v>19206.523987750956</v>
      </c>
    </row>
    <row r="36" spans="1:38">
      <c r="A36" s="168" t="s">
        <v>350</v>
      </c>
      <c r="B36" s="169" t="str">
        <f t="shared" si="12"/>
        <v>9260-01294</v>
      </c>
      <c r="C36" s="170" t="str">
        <f t="shared" si="16"/>
        <v>9260</v>
      </c>
      <c r="D36" s="171">
        <f>SUM($F36:K36)</f>
        <v>-410483.24</v>
      </c>
      <c r="E36" s="78">
        <f t="shared" si="17"/>
        <v>-9.4244879721472691E-2</v>
      </c>
      <c r="F36" s="79">
        <f>+'Div012 history '!I36</f>
        <v>-79000.289999999994</v>
      </c>
      <c r="G36" s="79">
        <f>+'Div012 history '!J36</f>
        <v>-65336.9</v>
      </c>
      <c r="H36" s="79">
        <f>+'Div012 history '!K36</f>
        <v>-65953.81</v>
      </c>
      <c r="I36" s="79">
        <f>+'Div012 history '!L36</f>
        <v>-69607.889999999985</v>
      </c>
      <c r="J36" s="79">
        <f>+'Div012 history '!M36</f>
        <v>-71355.239999999991</v>
      </c>
      <c r="K36" s="79">
        <f>+'Div012 history '!N36</f>
        <v>-59229.109999999993</v>
      </c>
      <c r="L36" s="171">
        <f t="shared" si="18"/>
        <v>-77024.253614722606</v>
      </c>
      <c r="M36" s="171">
        <f t="shared" si="18"/>
        <v>-73940.937187306103</v>
      </c>
      <c r="N36" s="171">
        <f t="shared" si="18"/>
        <v>-70631.174817587642</v>
      </c>
      <c r="O36" s="171">
        <f t="shared" si="18"/>
        <v>-74395.690057313564</v>
      </c>
      <c r="P36" s="171">
        <f t="shared" si="18"/>
        <v>-67928.59459435982</v>
      </c>
      <c r="Q36" s="171">
        <f t="shared" si="18"/>
        <v>-73006.954976526482</v>
      </c>
      <c r="R36" s="171">
        <f t="shared" si="18"/>
        <v>-77895.94503914594</v>
      </c>
      <c r="S36" s="171">
        <f t="shared" si="18"/>
        <v>-67430.026990088838</v>
      </c>
      <c r="T36" s="171">
        <f t="shared" si="18"/>
        <v>-69946.134750413461</v>
      </c>
      <c r="U36" s="171">
        <f t="shared" si="18"/>
        <v>-72520.795032500304</v>
      </c>
      <c r="V36" s="171">
        <f t="shared" si="19"/>
        <v>-71783.851857197151</v>
      </c>
      <c r="W36" s="171">
        <f t="shared" si="19"/>
        <v>-68632.613871393798</v>
      </c>
      <c r="X36" s="171">
        <f t="shared" si="19"/>
        <v>-74485.876660399226</v>
      </c>
      <c r="Y36" s="171">
        <f t="shared" si="19"/>
        <v>-67852.298380850305</v>
      </c>
      <c r="Z36" s="171">
        <f t="shared" si="19"/>
        <v>-71027.694541155113</v>
      </c>
      <c r="AA36" s="171">
        <f t="shared" si="19"/>
        <v>-74395.690057313564</v>
      </c>
      <c r="AB36" s="171">
        <f t="shared" si="19"/>
        <v>-67928.59459435982</v>
      </c>
      <c r="AC36" s="171">
        <f t="shared" si="19"/>
        <v>-73006.954976526482</v>
      </c>
      <c r="AD36" s="171">
        <f t="shared" si="19"/>
        <v>-77895.94503914594</v>
      </c>
      <c r="AE36" s="171">
        <f t="shared" si="19"/>
        <v>-67430.026990088838</v>
      </c>
      <c r="AF36" s="171">
        <f t="shared" si="19"/>
        <v>-69946.134750413461</v>
      </c>
    </row>
    <row r="37" spans="1:38">
      <c r="A37" s="168" t="s">
        <v>352</v>
      </c>
      <c r="B37" s="169" t="str">
        <f t="shared" ref="B37:B38" si="20">RIGHT(A37,10)</f>
        <v>9260-01296</v>
      </c>
      <c r="C37" s="170" t="str">
        <f t="shared" ref="C37:C38" si="21">LEFT(B37,4)</f>
        <v>9260</v>
      </c>
      <c r="D37" s="171">
        <f>SUM($F37:K37)</f>
        <v>0</v>
      </c>
      <c r="E37" s="78">
        <f t="shared" ref="E37:E38" si="22">D37/$D$40</f>
        <v>0</v>
      </c>
      <c r="F37" s="79">
        <f>+'Div012 history '!I37</f>
        <v>0</v>
      </c>
      <c r="G37" s="79">
        <f>+'Div012 history '!J37</f>
        <v>0</v>
      </c>
      <c r="H37" s="79">
        <f>+'Div012 history '!K37</f>
        <v>0</v>
      </c>
      <c r="I37" s="79">
        <f>+'Div012 history '!L37</f>
        <v>0</v>
      </c>
      <c r="J37" s="79">
        <f>+'Div012 history '!M37</f>
        <v>0</v>
      </c>
      <c r="K37" s="79">
        <f>+'Div012 history '!N37</f>
        <v>0</v>
      </c>
      <c r="L37" s="171">
        <f t="shared" ref="L37:AA38" si="23">$E37*L$40</f>
        <v>0</v>
      </c>
      <c r="M37" s="171">
        <f t="shared" si="23"/>
        <v>0</v>
      </c>
      <c r="N37" s="171">
        <f t="shared" si="23"/>
        <v>0</v>
      </c>
      <c r="O37" s="171">
        <f t="shared" si="23"/>
        <v>0</v>
      </c>
      <c r="P37" s="171">
        <f t="shared" si="23"/>
        <v>0</v>
      </c>
      <c r="Q37" s="171">
        <f t="shared" si="23"/>
        <v>0</v>
      </c>
      <c r="R37" s="171">
        <f t="shared" si="23"/>
        <v>0</v>
      </c>
      <c r="S37" s="171">
        <f t="shared" si="23"/>
        <v>0</v>
      </c>
      <c r="T37" s="171">
        <f t="shared" si="23"/>
        <v>0</v>
      </c>
      <c r="U37" s="171">
        <f t="shared" si="23"/>
        <v>0</v>
      </c>
      <c r="V37" s="171">
        <f t="shared" si="23"/>
        <v>0</v>
      </c>
      <c r="W37" s="171">
        <f t="shared" si="23"/>
        <v>0</v>
      </c>
      <c r="X37" s="171">
        <f t="shared" si="23"/>
        <v>0</v>
      </c>
      <c r="Y37" s="171">
        <f t="shared" si="23"/>
        <v>0</v>
      </c>
      <c r="Z37" s="171">
        <f t="shared" si="23"/>
        <v>0</v>
      </c>
      <c r="AA37" s="171">
        <f t="shared" si="23"/>
        <v>0</v>
      </c>
      <c r="AB37" s="171">
        <f t="shared" ref="AB37:AF38" si="24">$E37*AB$40</f>
        <v>0</v>
      </c>
      <c r="AC37" s="171">
        <f t="shared" si="24"/>
        <v>0</v>
      </c>
      <c r="AD37" s="171">
        <f t="shared" si="24"/>
        <v>0</v>
      </c>
      <c r="AE37" s="171">
        <f t="shared" si="24"/>
        <v>0</v>
      </c>
      <c r="AF37" s="171">
        <f t="shared" si="24"/>
        <v>0</v>
      </c>
    </row>
    <row r="38" spans="1:38">
      <c r="A38" s="168" t="s">
        <v>353</v>
      </c>
      <c r="B38" s="169" t="str">
        <f t="shared" si="20"/>
        <v>9260-01297</v>
      </c>
      <c r="C38" s="170" t="str">
        <f t="shared" si="21"/>
        <v>9260</v>
      </c>
      <c r="D38" s="171">
        <f>SUM($F38:K38)</f>
        <v>-178324.68</v>
      </c>
      <c r="E38" s="78">
        <f t="shared" si="22"/>
        <v>-4.0942446317589254E-2</v>
      </c>
      <c r="F38" s="79">
        <f>+'Div012 history '!I38</f>
        <v>-34319.800000000003</v>
      </c>
      <c r="G38" s="79">
        <f>+'Div012 history '!J38</f>
        <v>-28384.06</v>
      </c>
      <c r="H38" s="79">
        <f>+'Div012 history '!K38</f>
        <v>-28652.059999999998</v>
      </c>
      <c r="I38" s="79">
        <f>+'Div012 history '!L38</f>
        <v>-30239.5</v>
      </c>
      <c r="J38" s="79">
        <f>+'Div012 history '!M38</f>
        <v>-30998.58</v>
      </c>
      <c r="K38" s="79">
        <f>+'Div012 history '!N38</f>
        <v>-25730.680000000004</v>
      </c>
      <c r="L38" s="171">
        <f t="shared" si="23"/>
        <v>-33461.354909604233</v>
      </c>
      <c r="M38" s="171">
        <f t="shared" si="23"/>
        <v>-32121.88142645351</v>
      </c>
      <c r="N38" s="171">
        <f t="shared" si="23"/>
        <v>-30684.033889837679</v>
      </c>
      <c r="O38" s="171">
        <f t="shared" si="23"/>
        <v>-32319.437994227545</v>
      </c>
      <c r="P38" s="171">
        <f t="shared" si="23"/>
        <v>-29509.962194531847</v>
      </c>
      <c r="Q38" s="171">
        <f t="shared" si="23"/>
        <v>-31716.135070370943</v>
      </c>
      <c r="R38" s="171">
        <f t="shared" si="23"/>
        <v>-33840.040515182263</v>
      </c>
      <c r="S38" s="171">
        <f t="shared" si="23"/>
        <v>-29293.371357619752</v>
      </c>
      <c r="T38" s="171">
        <f t="shared" si="23"/>
        <v>-30386.434526789351</v>
      </c>
      <c r="U38" s="171">
        <f t="shared" si="23"/>
        <v>-31504.934446327716</v>
      </c>
      <c r="V38" s="171">
        <f t="shared" si="23"/>
        <v>-31184.787012502846</v>
      </c>
      <c r="W38" s="171">
        <f t="shared" si="23"/>
        <v>-29815.806623870587</v>
      </c>
      <c r="X38" s="171">
        <f t="shared" si="23"/>
        <v>-32358.617418789523</v>
      </c>
      <c r="Y38" s="171">
        <f t="shared" si="23"/>
        <v>-29476.817119329033</v>
      </c>
      <c r="Z38" s="171">
        <f t="shared" si="23"/>
        <v>-30856.292452255133</v>
      </c>
      <c r="AA38" s="171">
        <f t="shared" si="23"/>
        <v>-32319.437994227545</v>
      </c>
      <c r="AB38" s="171">
        <f t="shared" si="24"/>
        <v>-29509.962194531847</v>
      </c>
      <c r="AC38" s="171">
        <f t="shared" si="24"/>
        <v>-31716.135070370943</v>
      </c>
      <c r="AD38" s="171">
        <f t="shared" si="24"/>
        <v>-33840.040515182263</v>
      </c>
      <c r="AE38" s="171">
        <f t="shared" si="24"/>
        <v>-29293.371357619752</v>
      </c>
      <c r="AF38" s="171">
        <f t="shared" si="24"/>
        <v>-30386.434526789351</v>
      </c>
    </row>
    <row r="39" spans="1:38">
      <c r="A39" s="168" t="s">
        <v>355</v>
      </c>
      <c r="B39" s="169" t="str">
        <f t="shared" si="12"/>
        <v>9260-01299</v>
      </c>
      <c r="C39" s="170" t="str">
        <f t="shared" si="16"/>
        <v>9260</v>
      </c>
      <c r="D39" s="171">
        <f>SUM($F39:K39)</f>
        <v>0</v>
      </c>
      <c r="E39" s="78">
        <f>D39/$D$40</f>
        <v>0</v>
      </c>
      <c r="F39" s="79">
        <f>+'Div012 history '!I39</f>
        <v>0</v>
      </c>
      <c r="G39" s="79">
        <f>+'Div012 history '!J39</f>
        <v>0</v>
      </c>
      <c r="H39" s="79">
        <f>+'Div012 history '!K39</f>
        <v>0</v>
      </c>
      <c r="I39" s="79">
        <f>+'Div012 history '!L39</f>
        <v>0</v>
      </c>
      <c r="J39" s="79">
        <f>+'Div012 history '!M39</f>
        <v>0</v>
      </c>
      <c r="K39" s="79">
        <f>+'Div012 history '!N39</f>
        <v>0</v>
      </c>
      <c r="L39" s="171">
        <f t="shared" ref="L39:AF39" si="25">$E39*L$40</f>
        <v>0</v>
      </c>
      <c r="M39" s="171">
        <f t="shared" si="25"/>
        <v>0</v>
      </c>
      <c r="N39" s="171">
        <f t="shared" si="25"/>
        <v>0</v>
      </c>
      <c r="O39" s="171">
        <f t="shared" si="25"/>
        <v>0</v>
      </c>
      <c r="P39" s="171">
        <f t="shared" si="25"/>
        <v>0</v>
      </c>
      <c r="Q39" s="171">
        <f t="shared" si="25"/>
        <v>0</v>
      </c>
      <c r="R39" s="171">
        <f t="shared" si="25"/>
        <v>0</v>
      </c>
      <c r="S39" s="171">
        <f t="shared" si="25"/>
        <v>0</v>
      </c>
      <c r="T39" s="171">
        <f t="shared" si="25"/>
        <v>0</v>
      </c>
      <c r="U39" s="171">
        <f t="shared" si="25"/>
        <v>0</v>
      </c>
      <c r="V39" s="171">
        <f t="shared" si="25"/>
        <v>0</v>
      </c>
      <c r="W39" s="171">
        <f t="shared" si="25"/>
        <v>0</v>
      </c>
      <c r="X39" s="171">
        <f t="shared" si="25"/>
        <v>0</v>
      </c>
      <c r="Y39" s="171">
        <f t="shared" si="25"/>
        <v>0</v>
      </c>
      <c r="Z39" s="171">
        <f t="shared" si="25"/>
        <v>0</v>
      </c>
      <c r="AA39" s="171">
        <f t="shared" si="25"/>
        <v>0</v>
      </c>
      <c r="AB39" s="171">
        <f t="shared" si="25"/>
        <v>0</v>
      </c>
      <c r="AC39" s="171">
        <f t="shared" si="25"/>
        <v>0</v>
      </c>
      <c r="AD39" s="171">
        <f t="shared" si="25"/>
        <v>0</v>
      </c>
      <c r="AE39" s="171">
        <f t="shared" si="25"/>
        <v>0</v>
      </c>
      <c r="AF39" s="171">
        <f t="shared" si="25"/>
        <v>0</v>
      </c>
    </row>
    <row r="40" spans="1:38">
      <c r="A40" s="172" t="s">
        <v>322</v>
      </c>
      <c r="B40" s="152"/>
      <c r="C40" s="165"/>
      <c r="D40" s="173">
        <f>SUM(D29:D39)</f>
        <v>4355496.459999999</v>
      </c>
      <c r="E40" s="174">
        <f>SUM(E29:E39)</f>
        <v>1</v>
      </c>
      <c r="F40" s="173">
        <f>SUM(F29:F39)</f>
        <v>838244.98999999987</v>
      </c>
      <c r="G40" s="173">
        <f t="shared" ref="G40:K40" si="26">SUM(G29:G39)</f>
        <v>693267.45</v>
      </c>
      <c r="H40" s="173">
        <f t="shared" si="26"/>
        <v>699813.09999999986</v>
      </c>
      <c r="I40" s="173">
        <f t="shared" si="26"/>
        <v>738585.40999999992</v>
      </c>
      <c r="J40" s="173">
        <f t="shared" si="26"/>
        <v>757125.79999999993</v>
      </c>
      <c r="K40" s="173">
        <f t="shared" si="26"/>
        <v>628459.70999999985</v>
      </c>
      <c r="L40" s="199">
        <f>+'FY24 Budget'!AX32</f>
        <v>817277.8600000001</v>
      </c>
      <c r="M40" s="199">
        <f>+'FY24 Budget'!AY32</f>
        <v>784561.85</v>
      </c>
      <c r="N40" s="199">
        <f>+'FY24 Budget'!AZ32</f>
        <v>749443.10000000009</v>
      </c>
      <c r="O40" s="199">
        <f>+'FY25 Budget'!AO80</f>
        <v>789387.07627596776</v>
      </c>
      <c r="P40" s="199">
        <f>+'FY25 Budget'!AP80</f>
        <v>720766.95089550852</v>
      </c>
      <c r="Q40" s="199">
        <f>+'FY25 Budget'!AQ80</f>
        <v>774651.68603629328</v>
      </c>
      <c r="R40" s="199">
        <f>+'FY25 Budget'!AR80</f>
        <v>826527.07785671006</v>
      </c>
      <c r="S40" s="199">
        <f>+'FY25 Budget'!AS80</f>
        <v>715476.82154583535</v>
      </c>
      <c r="T40" s="199">
        <f>+'FY25 Budget'!AT80</f>
        <v>742174.37548999256</v>
      </c>
      <c r="U40" s="199">
        <f>+'FY25 Budget'!AU80</f>
        <v>769493.21010144195</v>
      </c>
      <c r="V40" s="199">
        <f>+'FY25 Budget'!AV80</f>
        <v>761673.75956491323</v>
      </c>
      <c r="W40" s="199">
        <f>+'FY25 Budget'!AW80</f>
        <v>728237.05727279512</v>
      </c>
      <c r="X40" s="199">
        <f>+'FY25 Budget'!AX80</f>
        <v>790344.01529856713</v>
      </c>
      <c r="Y40" s="199">
        <f>+'FY25 Budget'!AY80</f>
        <v>719957.3980186308</v>
      </c>
      <c r="Z40" s="199">
        <f>+'FY25 Budget'!AZ80</f>
        <v>753650.43439035991</v>
      </c>
      <c r="AA40" s="177">
        <f>+O40</f>
        <v>789387.07627596776</v>
      </c>
      <c r="AB40" s="177">
        <f t="shared" ref="AB40:AF40" si="27">+P40</f>
        <v>720766.95089550852</v>
      </c>
      <c r="AC40" s="177">
        <f t="shared" si="27"/>
        <v>774651.68603629328</v>
      </c>
      <c r="AD40" s="177">
        <f t="shared" si="27"/>
        <v>826527.07785671006</v>
      </c>
      <c r="AE40" s="177">
        <f t="shared" si="27"/>
        <v>715476.82154583535</v>
      </c>
      <c r="AF40" s="177">
        <f t="shared" si="27"/>
        <v>742174.37548999256</v>
      </c>
      <c r="AH40" s="178">
        <f>SUM(F40:Q40)</f>
        <v>8991584.9832077697</v>
      </c>
      <c r="AI40" s="178">
        <f>SUM(U40:AF40)</f>
        <v>9092339.8627470173</v>
      </c>
      <c r="AK40" s="178">
        <f>AH40*$AK$7</f>
        <v>417218.36318843393</v>
      </c>
      <c r="AL40" s="178">
        <f>AI40*$AL$7</f>
        <v>490180.77127649955</v>
      </c>
    </row>
    <row r="41" spans="1:38">
      <c r="A41" s="168"/>
      <c r="B41" s="169" t="str">
        <f>RIGHT(A41,10)</f>
        <v/>
      </c>
      <c r="C41" s="165" t="s">
        <v>1599</v>
      </c>
      <c r="D41" s="171">
        <f>D40-SUM(F40:K40)</f>
        <v>0</v>
      </c>
      <c r="F41" s="171">
        <f>F40-'Div012 history '!I40</f>
        <v>0</v>
      </c>
      <c r="G41" s="171">
        <f>G40-'Div012 history '!J40</f>
        <v>0</v>
      </c>
      <c r="H41" s="171">
        <f>H40-'Div012 history '!K40</f>
        <v>0</v>
      </c>
      <c r="I41" s="171">
        <f>I40-'Div012 history '!L40</f>
        <v>0</v>
      </c>
      <c r="J41" s="171">
        <f>J40-'Div012 history '!M40</f>
        <v>0</v>
      </c>
      <c r="K41" s="171">
        <f>K40-'Div012 history '!N40</f>
        <v>0</v>
      </c>
      <c r="L41" s="171">
        <f t="shared" ref="L41:AF41" si="28">L40-SUM(L29:L39)</f>
        <v>0</v>
      </c>
      <c r="M41" s="171">
        <f t="shared" si="28"/>
        <v>0</v>
      </c>
      <c r="N41" s="171">
        <f t="shared" si="28"/>
        <v>0</v>
      </c>
      <c r="O41" s="171">
        <f t="shared" si="28"/>
        <v>0</v>
      </c>
      <c r="P41" s="171">
        <f t="shared" si="28"/>
        <v>0</v>
      </c>
      <c r="Q41" s="171">
        <f t="shared" si="28"/>
        <v>0</v>
      </c>
      <c r="R41" s="171">
        <f t="shared" si="28"/>
        <v>0</v>
      </c>
      <c r="S41" s="171">
        <f t="shared" si="28"/>
        <v>0</v>
      </c>
      <c r="T41" s="171">
        <f t="shared" si="28"/>
        <v>0</v>
      </c>
      <c r="U41" s="171">
        <f t="shared" si="28"/>
        <v>0</v>
      </c>
      <c r="V41" s="171">
        <f t="shared" si="28"/>
        <v>0</v>
      </c>
      <c r="W41" s="171">
        <f t="shared" si="28"/>
        <v>0</v>
      </c>
      <c r="X41" s="171">
        <f t="shared" si="28"/>
        <v>0</v>
      </c>
      <c r="Y41" s="171">
        <f t="shared" si="28"/>
        <v>0</v>
      </c>
      <c r="Z41" s="171">
        <f t="shared" si="28"/>
        <v>0</v>
      </c>
      <c r="AA41" s="171">
        <f t="shared" si="28"/>
        <v>0</v>
      </c>
      <c r="AB41" s="171">
        <f t="shared" si="28"/>
        <v>0</v>
      </c>
      <c r="AC41" s="171">
        <f t="shared" si="28"/>
        <v>0</v>
      </c>
      <c r="AD41" s="171">
        <f t="shared" si="28"/>
        <v>0</v>
      </c>
      <c r="AE41" s="171">
        <f t="shared" si="28"/>
        <v>0</v>
      </c>
      <c r="AF41" s="171">
        <f t="shared" si="28"/>
        <v>0</v>
      </c>
    </row>
    <row r="42" spans="1:38">
      <c r="A42" s="179" t="s">
        <v>362</v>
      </c>
      <c r="B42" s="169" t="str">
        <f t="shared" si="12"/>
        <v>9210-07421</v>
      </c>
      <c r="C42" s="170" t="str">
        <f t="shared" ref="C42" si="29">LEFT(B42,4)</f>
        <v>9210</v>
      </c>
      <c r="D42" s="171">
        <f>SUM($F42:K42)</f>
        <v>3127.83</v>
      </c>
      <c r="E42" s="78">
        <f>D42/$D$54</f>
        <v>2.0034498232131661E-3</v>
      </c>
      <c r="F42" s="79">
        <f>+'Div012 history '!I42</f>
        <v>0</v>
      </c>
      <c r="G42" s="79">
        <f>+'Div012 history '!J42</f>
        <v>0</v>
      </c>
      <c r="H42" s="79">
        <f>+'Div012 history '!K42</f>
        <v>0</v>
      </c>
      <c r="I42" s="79">
        <f>+'Div012 history '!L42</f>
        <v>0</v>
      </c>
      <c r="J42" s="79">
        <f>+'Div012 history '!M42</f>
        <v>220.25</v>
      </c>
      <c r="K42" s="79">
        <f>+'Div012 history '!N42</f>
        <v>2907.58</v>
      </c>
      <c r="L42" s="171">
        <f t="shared" ref="L42:AF42" si="30">$E42*L$54</f>
        <v>132.58862985221904</v>
      </c>
      <c r="M42" s="171">
        <f t="shared" si="30"/>
        <v>39.115795107374964</v>
      </c>
      <c r="N42" s="171">
        <f t="shared" si="30"/>
        <v>25.60885695124351</v>
      </c>
      <c r="O42" s="171">
        <f t="shared" si="30"/>
        <v>433.95904227895852</v>
      </c>
      <c r="P42" s="171">
        <f t="shared" si="30"/>
        <v>568.95932167701073</v>
      </c>
      <c r="Q42" s="171">
        <f t="shared" si="30"/>
        <v>660.25851316657315</v>
      </c>
      <c r="R42" s="171">
        <f t="shared" si="30"/>
        <v>727.317707729071</v>
      </c>
      <c r="S42" s="171">
        <f t="shared" si="30"/>
        <v>644.69961018352501</v>
      </c>
      <c r="T42" s="171">
        <f t="shared" si="30"/>
        <v>560.67836796877873</v>
      </c>
      <c r="U42" s="171">
        <f t="shared" si="30"/>
        <v>483.59930832196147</v>
      </c>
      <c r="V42" s="171">
        <f t="shared" si="30"/>
        <v>694.52544235326457</v>
      </c>
      <c r="W42" s="171">
        <f t="shared" si="30"/>
        <v>443.73213096506936</v>
      </c>
      <c r="X42" s="171">
        <f t="shared" si="30"/>
        <v>1271.0829182094205</v>
      </c>
      <c r="Y42" s="171">
        <f t="shared" si="30"/>
        <v>32.652044908244093</v>
      </c>
      <c r="Z42" s="171">
        <f t="shared" si="30"/>
        <v>28.342003269067376</v>
      </c>
      <c r="AA42" s="171">
        <f t="shared" si="30"/>
        <v>433.95904227895852</v>
      </c>
      <c r="AB42" s="171">
        <f t="shared" si="30"/>
        <v>568.95932167701073</v>
      </c>
      <c r="AC42" s="171">
        <f t="shared" si="30"/>
        <v>660.25851316657315</v>
      </c>
      <c r="AD42" s="171">
        <f t="shared" si="30"/>
        <v>727.317707729071</v>
      </c>
      <c r="AE42" s="171">
        <f t="shared" si="30"/>
        <v>644.69961018352501</v>
      </c>
      <c r="AF42" s="171">
        <f t="shared" si="30"/>
        <v>560.67836796877873</v>
      </c>
      <c r="AH42" s="180"/>
      <c r="AI42" s="180"/>
    </row>
    <row r="43" spans="1:38">
      <c r="A43" s="168" t="s">
        <v>39</v>
      </c>
      <c r="B43" s="169" t="str">
        <f t="shared" ref="B43:B53" si="31">RIGHT(A43,10)</f>
        <v>9260-07421</v>
      </c>
      <c r="C43" s="170" t="str">
        <f t="shared" ref="C43:C53" si="32">LEFT(B43,4)</f>
        <v>9260</v>
      </c>
      <c r="D43" s="171">
        <f>SUM($F43:K43)</f>
        <v>11263.85</v>
      </c>
      <c r="E43" s="78">
        <f t="shared" ref="E43:E53" si="33">D43/$D$54</f>
        <v>7.2147649620342607E-3</v>
      </c>
      <c r="F43" s="79">
        <f>+'Div012 history '!I43</f>
        <v>1075.8800000000001</v>
      </c>
      <c r="G43" s="79">
        <f>+'Div012 history '!J43</f>
        <v>289.01</v>
      </c>
      <c r="H43" s="79">
        <f>+'Div012 history '!K43</f>
        <v>1427.88</v>
      </c>
      <c r="I43" s="79">
        <f>+'Div012 history '!L43</f>
        <v>1910.3</v>
      </c>
      <c r="J43" s="79">
        <f>+'Div012 history '!M43</f>
        <v>3180.39</v>
      </c>
      <c r="K43" s="79">
        <f>+'Div012 history '!N43</f>
        <v>3380.39</v>
      </c>
      <c r="L43" s="171">
        <f t="shared" ref="L43:AA53" si="34">$E43*L$54</f>
        <v>477.4742995498213</v>
      </c>
      <c r="M43" s="171">
        <f t="shared" si="34"/>
        <v>140.86265836704857</v>
      </c>
      <c r="N43" s="171">
        <f t="shared" si="34"/>
        <v>92.221867355407497</v>
      </c>
      <c r="O43" s="171">
        <f t="shared" si="34"/>
        <v>1562.7606226597504</v>
      </c>
      <c r="P43" s="171">
        <f t="shared" si="34"/>
        <v>2048.9196840850036</v>
      </c>
      <c r="Q43" s="171">
        <f t="shared" si="34"/>
        <v>2377.7036646912734</v>
      </c>
      <c r="R43" s="171">
        <f t="shared" si="34"/>
        <v>2619.1952766627651</v>
      </c>
      <c r="S43" s="171">
        <f t="shared" si="34"/>
        <v>2321.6733979038818</v>
      </c>
      <c r="T43" s="171">
        <f t="shared" si="34"/>
        <v>2019.0985555625239</v>
      </c>
      <c r="U43" s="171">
        <f t="shared" si="34"/>
        <v>1741.523698232425</v>
      </c>
      <c r="V43" s="171">
        <f t="shared" si="34"/>
        <v>2501.10472878987</v>
      </c>
      <c r="W43" s="171">
        <f t="shared" si="34"/>
        <v>1597.9551840639988</v>
      </c>
      <c r="X43" s="171">
        <f t="shared" si="34"/>
        <v>4577.3866636847852</v>
      </c>
      <c r="Y43" s="171">
        <f t="shared" si="34"/>
        <v>117.58559002238779</v>
      </c>
      <c r="Z43" s="171">
        <f t="shared" si="34"/>
        <v>102.06439401191388</v>
      </c>
      <c r="AA43" s="171">
        <f t="shared" si="34"/>
        <v>1562.7606226597504</v>
      </c>
      <c r="AB43" s="171">
        <f t="shared" ref="AB43:AF53" si="35">$E43*AB$54</f>
        <v>2048.9196840850036</v>
      </c>
      <c r="AC43" s="171">
        <f t="shared" si="35"/>
        <v>2377.7036646912734</v>
      </c>
      <c r="AD43" s="171">
        <f t="shared" si="35"/>
        <v>2619.1952766627651</v>
      </c>
      <c r="AE43" s="171">
        <f t="shared" si="35"/>
        <v>2321.6733979038818</v>
      </c>
      <c r="AF43" s="171">
        <f t="shared" si="35"/>
        <v>2019.0985555625239</v>
      </c>
      <c r="AH43" s="180"/>
      <c r="AI43" s="180"/>
    </row>
    <row r="44" spans="1:38">
      <c r="A44" s="168" t="s">
        <v>560</v>
      </c>
      <c r="B44" s="169" t="str">
        <f t="shared" si="31"/>
        <v>9010-07421</v>
      </c>
      <c r="C44" s="170" t="str">
        <f t="shared" si="32"/>
        <v>9010</v>
      </c>
      <c r="D44" s="171">
        <f>SUM($F44:K44)</f>
        <v>0</v>
      </c>
      <c r="E44" s="78">
        <f t="shared" si="33"/>
        <v>0</v>
      </c>
      <c r="F44" s="79">
        <f>+'Div012 history '!I44</f>
        <v>0</v>
      </c>
      <c r="G44" s="79">
        <f>+'Div012 history '!J44</f>
        <v>0</v>
      </c>
      <c r="H44" s="79">
        <f>+'Div012 history '!K44</f>
        <v>0</v>
      </c>
      <c r="I44" s="79">
        <f>+'Div012 history '!L44</f>
        <v>0</v>
      </c>
      <c r="J44" s="79">
        <f>+'Div012 history '!M44</f>
        <v>0</v>
      </c>
      <c r="K44" s="79">
        <f>+'Div012 history '!N44</f>
        <v>0</v>
      </c>
      <c r="L44" s="171">
        <f t="shared" si="34"/>
        <v>0</v>
      </c>
      <c r="M44" s="171">
        <f t="shared" si="34"/>
        <v>0</v>
      </c>
      <c r="N44" s="171">
        <f t="shared" si="34"/>
        <v>0</v>
      </c>
      <c r="O44" s="171">
        <f t="shared" si="34"/>
        <v>0</v>
      </c>
      <c r="P44" s="171">
        <f t="shared" si="34"/>
        <v>0</v>
      </c>
      <c r="Q44" s="171">
        <f t="shared" si="34"/>
        <v>0</v>
      </c>
      <c r="R44" s="171">
        <f t="shared" si="34"/>
        <v>0</v>
      </c>
      <c r="S44" s="171">
        <f t="shared" si="34"/>
        <v>0</v>
      </c>
      <c r="T44" s="171">
        <f t="shared" si="34"/>
        <v>0</v>
      </c>
      <c r="U44" s="171">
        <f t="shared" si="34"/>
        <v>0</v>
      </c>
      <c r="V44" s="171">
        <f t="shared" si="34"/>
        <v>0</v>
      </c>
      <c r="W44" s="171">
        <f t="shared" si="34"/>
        <v>0</v>
      </c>
      <c r="X44" s="171">
        <f t="shared" si="34"/>
        <v>0</v>
      </c>
      <c r="Y44" s="171">
        <f t="shared" si="34"/>
        <v>0</v>
      </c>
      <c r="Z44" s="171">
        <f t="shared" si="34"/>
        <v>0</v>
      </c>
      <c r="AA44" s="171">
        <f t="shared" si="34"/>
        <v>0</v>
      </c>
      <c r="AB44" s="171">
        <f t="shared" si="35"/>
        <v>0</v>
      </c>
      <c r="AC44" s="171">
        <f t="shared" si="35"/>
        <v>0</v>
      </c>
      <c r="AD44" s="171">
        <f t="shared" si="35"/>
        <v>0</v>
      </c>
      <c r="AE44" s="171">
        <f t="shared" si="35"/>
        <v>0</v>
      </c>
      <c r="AF44" s="171">
        <f t="shared" si="35"/>
        <v>0</v>
      </c>
      <c r="AH44" s="180"/>
      <c r="AI44" s="180"/>
    </row>
    <row r="45" spans="1:38">
      <c r="A45" s="168" t="s">
        <v>363</v>
      </c>
      <c r="B45" s="169" t="str">
        <f t="shared" si="31"/>
        <v>9030-07421</v>
      </c>
      <c r="C45" s="170" t="str">
        <f t="shared" si="32"/>
        <v>9030</v>
      </c>
      <c r="D45" s="171">
        <f>SUM($F45:K45)</f>
        <v>0</v>
      </c>
      <c r="E45" s="78">
        <f t="shared" si="33"/>
        <v>0</v>
      </c>
      <c r="F45" s="79">
        <f>+'Div012 history '!I45</f>
        <v>0</v>
      </c>
      <c r="G45" s="79">
        <f>+'Div012 history '!J45</f>
        <v>0</v>
      </c>
      <c r="H45" s="79">
        <f>+'Div012 history '!K45</f>
        <v>0</v>
      </c>
      <c r="I45" s="79">
        <f>+'Div012 history '!L45</f>
        <v>0</v>
      </c>
      <c r="J45" s="79">
        <f>+'Div012 history '!M45</f>
        <v>0</v>
      </c>
      <c r="K45" s="79">
        <f>+'Div012 history '!N45</f>
        <v>0</v>
      </c>
      <c r="L45" s="171">
        <f t="shared" si="34"/>
        <v>0</v>
      </c>
      <c r="M45" s="171">
        <f t="shared" si="34"/>
        <v>0</v>
      </c>
      <c r="N45" s="171">
        <f t="shared" si="34"/>
        <v>0</v>
      </c>
      <c r="O45" s="171">
        <f t="shared" si="34"/>
        <v>0</v>
      </c>
      <c r="P45" s="171">
        <f t="shared" si="34"/>
        <v>0</v>
      </c>
      <c r="Q45" s="171">
        <f t="shared" si="34"/>
        <v>0</v>
      </c>
      <c r="R45" s="171">
        <f t="shared" si="34"/>
        <v>0</v>
      </c>
      <c r="S45" s="171">
        <f t="shared" si="34"/>
        <v>0</v>
      </c>
      <c r="T45" s="171">
        <f t="shared" si="34"/>
        <v>0</v>
      </c>
      <c r="U45" s="171">
        <f t="shared" si="34"/>
        <v>0</v>
      </c>
      <c r="V45" s="171">
        <f t="shared" si="34"/>
        <v>0</v>
      </c>
      <c r="W45" s="171">
        <f t="shared" si="34"/>
        <v>0</v>
      </c>
      <c r="X45" s="171">
        <f t="shared" si="34"/>
        <v>0</v>
      </c>
      <c r="Y45" s="171">
        <f t="shared" si="34"/>
        <v>0</v>
      </c>
      <c r="Z45" s="171">
        <f t="shared" si="34"/>
        <v>0</v>
      </c>
      <c r="AA45" s="171">
        <f t="shared" si="34"/>
        <v>0</v>
      </c>
      <c r="AB45" s="171">
        <f t="shared" si="35"/>
        <v>0</v>
      </c>
      <c r="AC45" s="171">
        <f t="shared" si="35"/>
        <v>0</v>
      </c>
      <c r="AD45" s="171">
        <f t="shared" si="35"/>
        <v>0</v>
      </c>
      <c r="AE45" s="171">
        <f t="shared" si="35"/>
        <v>0</v>
      </c>
      <c r="AF45" s="171">
        <f t="shared" si="35"/>
        <v>0</v>
      </c>
      <c r="AH45" s="180"/>
      <c r="AI45" s="180"/>
    </row>
    <row r="46" spans="1:38">
      <c r="A46" s="443" t="s">
        <v>1131</v>
      </c>
      <c r="B46" s="169" t="str">
        <f t="shared" si="31"/>
        <v>9010-07443</v>
      </c>
      <c r="C46" s="170" t="str">
        <f t="shared" si="32"/>
        <v>9010</v>
      </c>
      <c r="D46" s="171">
        <f>SUM($F46:K46)</f>
        <v>0</v>
      </c>
      <c r="E46" s="78">
        <f t="shared" si="33"/>
        <v>0</v>
      </c>
      <c r="F46" s="79">
        <f>+'Div012 history '!I46</f>
        <v>0</v>
      </c>
      <c r="G46" s="79">
        <f>+'Div012 history '!J46</f>
        <v>0</v>
      </c>
      <c r="H46" s="79">
        <f>+'Div012 history '!K46</f>
        <v>0</v>
      </c>
      <c r="I46" s="79">
        <f>+'Div012 history '!L46</f>
        <v>0</v>
      </c>
      <c r="J46" s="79">
        <f>+'Div012 history '!M46</f>
        <v>0</v>
      </c>
      <c r="K46" s="79">
        <f>+'Div012 history '!N46</f>
        <v>0</v>
      </c>
      <c r="L46" s="171">
        <f t="shared" si="34"/>
        <v>0</v>
      </c>
      <c r="M46" s="171">
        <f t="shared" si="34"/>
        <v>0</v>
      </c>
      <c r="N46" s="171">
        <f t="shared" si="34"/>
        <v>0</v>
      </c>
      <c r="O46" s="171">
        <f t="shared" si="34"/>
        <v>0</v>
      </c>
      <c r="P46" s="171">
        <f t="shared" si="34"/>
        <v>0</v>
      </c>
      <c r="Q46" s="171">
        <f t="shared" si="34"/>
        <v>0</v>
      </c>
      <c r="R46" s="171">
        <f t="shared" si="34"/>
        <v>0</v>
      </c>
      <c r="S46" s="171">
        <f t="shared" si="34"/>
        <v>0</v>
      </c>
      <c r="T46" s="171">
        <f t="shared" si="34"/>
        <v>0</v>
      </c>
      <c r="U46" s="171">
        <f t="shared" si="34"/>
        <v>0</v>
      </c>
      <c r="V46" s="171">
        <f t="shared" si="34"/>
        <v>0</v>
      </c>
      <c r="W46" s="171">
        <f t="shared" si="34"/>
        <v>0</v>
      </c>
      <c r="X46" s="171">
        <f t="shared" si="34"/>
        <v>0</v>
      </c>
      <c r="Y46" s="171">
        <f t="shared" si="34"/>
        <v>0</v>
      </c>
      <c r="Z46" s="171">
        <f t="shared" si="34"/>
        <v>0</v>
      </c>
      <c r="AA46" s="171">
        <f t="shared" si="34"/>
        <v>0</v>
      </c>
      <c r="AB46" s="171">
        <f t="shared" si="35"/>
        <v>0</v>
      </c>
      <c r="AC46" s="171">
        <f t="shared" si="35"/>
        <v>0</v>
      </c>
      <c r="AD46" s="171">
        <f t="shared" si="35"/>
        <v>0</v>
      </c>
      <c r="AE46" s="171">
        <f t="shared" si="35"/>
        <v>0</v>
      </c>
      <c r="AF46" s="171">
        <f t="shared" si="35"/>
        <v>0</v>
      </c>
      <c r="AH46" s="180"/>
      <c r="AI46" s="180"/>
    </row>
    <row r="47" spans="1:38">
      <c r="A47" s="443" t="s">
        <v>42</v>
      </c>
      <c r="B47" s="169" t="str">
        <f t="shared" si="31"/>
        <v>9260-07452</v>
      </c>
      <c r="C47" s="170" t="str">
        <f t="shared" si="32"/>
        <v>9260</v>
      </c>
      <c r="D47" s="171">
        <f>SUM($F47:K47)</f>
        <v>1250099.8499999999</v>
      </c>
      <c r="E47" s="78">
        <f t="shared" si="33"/>
        <v>0.80071881255736577</v>
      </c>
      <c r="F47" s="79">
        <f>+'Div012 history '!I47</f>
        <v>274412.15999999997</v>
      </c>
      <c r="G47" s="79">
        <f>+'Div012 history '!J47</f>
        <v>255648.94</v>
      </c>
      <c r="H47" s="79">
        <f>+'Div012 history '!K47</f>
        <v>206395.47</v>
      </c>
      <c r="I47" s="79">
        <f>+'Div012 history '!L47</f>
        <v>185286.84</v>
      </c>
      <c r="J47" s="79">
        <f>+'Div012 history '!M47</f>
        <v>164178.22</v>
      </c>
      <c r="K47" s="79">
        <f>+'Div012 history '!N47</f>
        <v>164178.22</v>
      </c>
      <c r="L47" s="171">
        <f t="shared" si="34"/>
        <v>52991.699130056477</v>
      </c>
      <c r="M47" s="171">
        <f t="shared" si="34"/>
        <v>15633.410254508774</v>
      </c>
      <c r="N47" s="171">
        <f t="shared" si="34"/>
        <v>10235.092135257022</v>
      </c>
      <c r="O47" s="171">
        <f t="shared" si="34"/>
        <v>173440.41513095971</v>
      </c>
      <c r="P47" s="171">
        <f t="shared" si="34"/>
        <v>227395.97826113721</v>
      </c>
      <c r="Q47" s="171">
        <f t="shared" si="34"/>
        <v>263885.52711328818</v>
      </c>
      <c r="R47" s="171">
        <f t="shared" si="34"/>
        <v>290687.07613088161</v>
      </c>
      <c r="S47" s="171">
        <f t="shared" si="34"/>
        <v>257667.10018942304</v>
      </c>
      <c r="T47" s="171">
        <f t="shared" si="34"/>
        <v>224086.32940281765</v>
      </c>
      <c r="U47" s="171">
        <f t="shared" si="34"/>
        <v>193280.14079837708</v>
      </c>
      <c r="V47" s="171">
        <f t="shared" si="34"/>
        <v>277580.9910727244</v>
      </c>
      <c r="W47" s="171">
        <f t="shared" si="34"/>
        <v>177346.42559206017</v>
      </c>
      <c r="X47" s="171">
        <f t="shared" si="34"/>
        <v>508013.72369699081</v>
      </c>
      <c r="Y47" s="171">
        <f t="shared" si="34"/>
        <v>13050.043142366818</v>
      </c>
      <c r="Z47" s="171">
        <f t="shared" si="34"/>
        <v>11327.448753724031</v>
      </c>
      <c r="AA47" s="171">
        <f t="shared" si="34"/>
        <v>173440.41513095971</v>
      </c>
      <c r="AB47" s="171">
        <f t="shared" si="35"/>
        <v>227395.97826113721</v>
      </c>
      <c r="AC47" s="171">
        <f t="shared" si="35"/>
        <v>263885.52711328818</v>
      </c>
      <c r="AD47" s="171">
        <f t="shared" si="35"/>
        <v>290687.07613088161</v>
      </c>
      <c r="AE47" s="171">
        <f t="shared" si="35"/>
        <v>257667.10018942304</v>
      </c>
      <c r="AF47" s="171">
        <f t="shared" si="35"/>
        <v>224086.32940281765</v>
      </c>
    </row>
    <row r="48" spans="1:38">
      <c r="A48" s="443" t="s">
        <v>43</v>
      </c>
      <c r="B48" s="169" t="str">
        <f t="shared" si="31"/>
        <v>9260-07458</v>
      </c>
      <c r="C48" s="170" t="str">
        <f t="shared" si="32"/>
        <v>9260</v>
      </c>
      <c r="D48" s="171">
        <f>SUM($F48:K48)</f>
        <v>181805.08000000002</v>
      </c>
      <c r="E48" s="78">
        <f t="shared" si="33"/>
        <v>0.11645049615396474</v>
      </c>
      <c r="F48" s="79">
        <f>+'Div012 history '!I48</f>
        <v>10822.76</v>
      </c>
      <c r="G48" s="79">
        <f>+'Div012 history '!J48</f>
        <v>10124.56</v>
      </c>
      <c r="H48" s="79">
        <f>+'Div012 history '!K48</f>
        <v>10822.76</v>
      </c>
      <c r="I48" s="79">
        <f>+'Div012 history '!L48</f>
        <v>10473.620000000001</v>
      </c>
      <c r="J48" s="79">
        <f>+'Div012 history '!M48</f>
        <v>114047.97</v>
      </c>
      <c r="K48" s="79">
        <f>+'Div012 history '!N48</f>
        <v>25513.409999999996</v>
      </c>
      <c r="L48" s="171">
        <f t="shared" si="34"/>
        <v>7706.7124675487721</v>
      </c>
      <c r="M48" s="171">
        <f t="shared" si="34"/>
        <v>2273.6051060191617</v>
      </c>
      <c r="N48" s="171">
        <f t="shared" si="34"/>
        <v>1488.514493028516</v>
      </c>
      <c r="O48" s="171">
        <f t="shared" si="34"/>
        <v>25223.86395624105</v>
      </c>
      <c r="P48" s="171">
        <f t="shared" si="34"/>
        <v>33070.753523763975</v>
      </c>
      <c r="Q48" s="171">
        <f t="shared" si="34"/>
        <v>38377.51789800913</v>
      </c>
      <c r="R48" s="171">
        <f t="shared" si="34"/>
        <v>42275.33275117266</v>
      </c>
      <c r="S48" s="171">
        <f t="shared" si="34"/>
        <v>37473.156854875298</v>
      </c>
      <c r="T48" s="171">
        <f t="shared" si="34"/>
        <v>32589.423192063914</v>
      </c>
      <c r="U48" s="171">
        <f t="shared" si="34"/>
        <v>28109.203805008226</v>
      </c>
      <c r="V48" s="171">
        <f t="shared" si="34"/>
        <v>40369.282732460095</v>
      </c>
      <c r="W48" s="171">
        <f t="shared" si="34"/>
        <v>25791.924615044591</v>
      </c>
      <c r="X48" s="171">
        <f t="shared" si="34"/>
        <v>73881.678873755023</v>
      </c>
      <c r="Y48" s="171">
        <f t="shared" si="34"/>
        <v>1897.8997057726635</v>
      </c>
      <c r="Z48" s="171">
        <f t="shared" si="34"/>
        <v>1647.3785888916777</v>
      </c>
      <c r="AA48" s="171">
        <f t="shared" si="34"/>
        <v>25223.86395624105</v>
      </c>
      <c r="AB48" s="171">
        <f t="shared" si="35"/>
        <v>33070.753523763975</v>
      </c>
      <c r="AC48" s="171">
        <f t="shared" si="35"/>
        <v>38377.51789800913</v>
      </c>
      <c r="AD48" s="171">
        <f t="shared" si="35"/>
        <v>42275.33275117266</v>
      </c>
      <c r="AE48" s="171">
        <f t="shared" si="35"/>
        <v>37473.156854875298</v>
      </c>
      <c r="AF48" s="171">
        <f t="shared" si="35"/>
        <v>32589.423192063914</v>
      </c>
    </row>
    <row r="49" spans="1:38">
      <c r="A49" s="443" t="s">
        <v>44</v>
      </c>
      <c r="B49" s="169" t="str">
        <f t="shared" si="31"/>
        <v>9260-07460</v>
      </c>
      <c r="C49" s="170" t="str">
        <f t="shared" si="32"/>
        <v>9260</v>
      </c>
      <c r="D49" s="171">
        <f>SUM($F49:K49)</f>
        <v>87018.819999999992</v>
      </c>
      <c r="E49" s="78">
        <f t="shared" si="33"/>
        <v>5.5737632654338093E-2</v>
      </c>
      <c r="F49" s="79">
        <f>+'Div012 history '!I49</f>
        <v>3943.44</v>
      </c>
      <c r="G49" s="79">
        <f>+'Div012 history '!J49</f>
        <v>3689.0499999999997</v>
      </c>
      <c r="H49" s="79">
        <f>+'Div012 history '!K49</f>
        <v>3943.44</v>
      </c>
      <c r="I49" s="79">
        <f>+'Div012 history '!L49</f>
        <v>3816.25</v>
      </c>
      <c r="J49" s="79">
        <f>+'Div012 history '!M49</f>
        <v>67393.31</v>
      </c>
      <c r="K49" s="79">
        <f>+'Div012 history '!N49</f>
        <v>4233.33</v>
      </c>
      <c r="L49" s="171">
        <f t="shared" si="34"/>
        <v>3688.72544708532</v>
      </c>
      <c r="M49" s="171">
        <f t="shared" si="34"/>
        <v>1088.233802222481</v>
      </c>
      <c r="N49" s="171">
        <f t="shared" si="34"/>
        <v>712.45960088815821</v>
      </c>
      <c r="O49" s="171">
        <f t="shared" si="34"/>
        <v>12073.099812791961</v>
      </c>
      <c r="P49" s="171">
        <f t="shared" si="34"/>
        <v>15828.919346746432</v>
      </c>
      <c r="Q49" s="171">
        <f t="shared" si="34"/>
        <v>18368.938436778742</v>
      </c>
      <c r="R49" s="171">
        <f t="shared" si="34"/>
        <v>20234.580745017676</v>
      </c>
      <c r="S49" s="171">
        <f t="shared" si="34"/>
        <v>17936.076875223505</v>
      </c>
      <c r="T49" s="171">
        <f t="shared" si="34"/>
        <v>15598.536359127231</v>
      </c>
      <c r="U49" s="171">
        <f t="shared" si="34"/>
        <v>13454.133109214141</v>
      </c>
      <c r="V49" s="171">
        <f t="shared" si="34"/>
        <v>19322.272774913952</v>
      </c>
      <c r="W49" s="171">
        <f t="shared" si="34"/>
        <v>12344.995230772069</v>
      </c>
      <c r="X49" s="171">
        <f t="shared" si="34"/>
        <v>35362.579061119141</v>
      </c>
      <c r="Y49" s="171">
        <f t="shared" si="34"/>
        <v>908.40692061346329</v>
      </c>
      <c r="Z49" s="171">
        <f t="shared" si="34"/>
        <v>788.49799410785931</v>
      </c>
      <c r="AA49" s="171">
        <f t="shared" si="34"/>
        <v>12073.099812791961</v>
      </c>
      <c r="AB49" s="171">
        <f t="shared" si="35"/>
        <v>15828.919346746432</v>
      </c>
      <c r="AC49" s="171">
        <f t="shared" si="35"/>
        <v>18368.938436778742</v>
      </c>
      <c r="AD49" s="171">
        <f t="shared" si="35"/>
        <v>20234.580745017676</v>
      </c>
      <c r="AE49" s="171">
        <f t="shared" si="35"/>
        <v>17936.076875223505</v>
      </c>
      <c r="AF49" s="171">
        <f t="shared" si="35"/>
        <v>15598.536359127231</v>
      </c>
    </row>
    <row r="50" spans="1:38">
      <c r="A50" s="443" t="s">
        <v>45</v>
      </c>
      <c r="B50" s="169" t="str">
        <f t="shared" si="31"/>
        <v>9260-07463</v>
      </c>
      <c r="C50" s="170" t="str">
        <f t="shared" si="32"/>
        <v>9260</v>
      </c>
      <c r="D50" s="171">
        <f>SUM($F50:K50)</f>
        <v>1305.45</v>
      </c>
      <c r="E50" s="78">
        <f t="shared" si="33"/>
        <v>8.3617190567058565E-4</v>
      </c>
      <c r="F50" s="79">
        <f>+'Div012 history '!I50</f>
        <v>222.36</v>
      </c>
      <c r="G50" s="79">
        <f>+'Div012 history '!J50</f>
        <v>208.01</v>
      </c>
      <c r="H50" s="79">
        <f>+'Div012 history '!K50</f>
        <v>222.36</v>
      </c>
      <c r="I50" s="79">
        <f>+'Div012 history '!L50</f>
        <v>215.18</v>
      </c>
      <c r="J50" s="79">
        <f>+'Div012 history '!M50</f>
        <v>222.36</v>
      </c>
      <c r="K50" s="79">
        <f>+'Div012 history '!N50</f>
        <v>215.18</v>
      </c>
      <c r="L50" s="171">
        <f t="shared" si="34"/>
        <v>55.337990504784266</v>
      </c>
      <c r="M50" s="171">
        <f t="shared" si="34"/>
        <v>16.325604244131764</v>
      </c>
      <c r="N50" s="171">
        <f t="shared" si="34"/>
        <v>10.688267043605581</v>
      </c>
      <c r="O50" s="171">
        <f t="shared" si="34"/>
        <v>181.11976409941283</v>
      </c>
      <c r="P50" s="171">
        <f t="shared" si="34"/>
        <v>237.46429520890001</v>
      </c>
      <c r="Q50" s="171">
        <f t="shared" si="34"/>
        <v>275.56947660624235</v>
      </c>
      <c r="R50" s="171">
        <f t="shared" si="34"/>
        <v>303.55770663844129</v>
      </c>
      <c r="S50" s="171">
        <f t="shared" si="34"/>
        <v>269.07571898539334</v>
      </c>
      <c r="T50" s="171">
        <f t="shared" si="34"/>
        <v>234.00810640758684</v>
      </c>
      <c r="U50" s="171">
        <f t="shared" si="34"/>
        <v>201.83792503074164</v>
      </c>
      <c r="V50" s="171">
        <f t="shared" si="34"/>
        <v>289.87132891495679</v>
      </c>
      <c r="W50" s="171">
        <f t="shared" si="34"/>
        <v>185.19871935762171</v>
      </c>
      <c r="X50" s="171">
        <f t="shared" si="34"/>
        <v>530.50683559416211</v>
      </c>
      <c r="Y50" s="171">
        <f t="shared" si="34"/>
        <v>13.627854463147694</v>
      </c>
      <c r="Z50" s="171">
        <f t="shared" si="34"/>
        <v>11.828989480759507</v>
      </c>
      <c r="AA50" s="171">
        <f t="shared" si="34"/>
        <v>181.11976409941283</v>
      </c>
      <c r="AB50" s="171">
        <f t="shared" si="35"/>
        <v>237.46429520890001</v>
      </c>
      <c r="AC50" s="171">
        <f t="shared" si="35"/>
        <v>275.56947660624235</v>
      </c>
      <c r="AD50" s="171">
        <f t="shared" si="35"/>
        <v>303.55770663844129</v>
      </c>
      <c r="AE50" s="171">
        <f t="shared" si="35"/>
        <v>269.07571898539334</v>
      </c>
      <c r="AF50" s="171">
        <f t="shared" si="35"/>
        <v>234.00810640758684</v>
      </c>
    </row>
    <row r="51" spans="1:38">
      <c r="A51" s="168" t="s">
        <v>114</v>
      </c>
      <c r="B51" s="169" t="str">
        <f t="shared" si="31"/>
        <v>9010-07499</v>
      </c>
      <c r="C51" s="170" t="str">
        <f t="shared" si="32"/>
        <v>9010</v>
      </c>
      <c r="D51" s="171">
        <f>SUM($F51:K51)</f>
        <v>1229.02</v>
      </c>
      <c r="E51" s="78">
        <f t="shared" si="33"/>
        <v>7.872166651401916E-4</v>
      </c>
      <c r="F51" s="79">
        <f>+'Div012 history '!I51</f>
        <v>88.53</v>
      </c>
      <c r="G51" s="79">
        <f>+'Div012 history '!J51</f>
        <v>0</v>
      </c>
      <c r="H51" s="79">
        <f>+'Div012 history '!K51</f>
        <v>105.53999999999999</v>
      </c>
      <c r="I51" s="79">
        <f>+'Div012 history '!L51</f>
        <v>777.9</v>
      </c>
      <c r="J51" s="79">
        <f>+'Div012 history '!M51</f>
        <v>257.05</v>
      </c>
      <c r="K51" s="79">
        <f>+'Div012 history '!N51</f>
        <v>0</v>
      </c>
      <c r="L51" s="171">
        <f t="shared" si="34"/>
        <v>52.098124853644308</v>
      </c>
      <c r="M51" s="171">
        <f t="shared" si="34"/>
        <v>15.369791357863432</v>
      </c>
      <c r="N51" s="171">
        <f t="shared" si="34"/>
        <v>10.062502556154683</v>
      </c>
      <c r="O51" s="171">
        <f t="shared" si="34"/>
        <v>170.51577040366186</v>
      </c>
      <c r="P51" s="171">
        <f t="shared" si="34"/>
        <v>223.56150606889753</v>
      </c>
      <c r="Q51" s="171">
        <f t="shared" si="34"/>
        <v>259.43574869861271</v>
      </c>
      <c r="R51" s="171">
        <f t="shared" si="34"/>
        <v>285.78535571088673</v>
      </c>
      <c r="S51" s="171">
        <f t="shared" si="34"/>
        <v>253.32218020408911</v>
      </c>
      <c r="T51" s="171">
        <f t="shared" si="34"/>
        <v>220.30766627373882</v>
      </c>
      <c r="U51" s="171">
        <f t="shared" si="34"/>
        <v>190.02094804188755</v>
      </c>
      <c r="V51" s="171">
        <f t="shared" si="34"/>
        <v>272.90027244479694</v>
      </c>
      <c r="W51" s="171">
        <f t="shared" si="34"/>
        <v>174.35591563438217</v>
      </c>
      <c r="X51" s="171">
        <f t="shared" si="34"/>
        <v>499.44732550609916</v>
      </c>
      <c r="Y51" s="171">
        <f t="shared" si="34"/>
        <v>12.829986358954979</v>
      </c>
      <c r="Z51" s="171">
        <f t="shared" si="34"/>
        <v>11.136439275072235</v>
      </c>
      <c r="AA51" s="171">
        <f t="shared" si="34"/>
        <v>170.51577040366186</v>
      </c>
      <c r="AB51" s="171">
        <f t="shared" si="35"/>
        <v>223.56150606889753</v>
      </c>
      <c r="AC51" s="171">
        <f t="shared" si="35"/>
        <v>259.43574869861271</v>
      </c>
      <c r="AD51" s="171">
        <f t="shared" si="35"/>
        <v>285.78535571088673</v>
      </c>
      <c r="AE51" s="171">
        <f t="shared" si="35"/>
        <v>253.32218020408911</v>
      </c>
      <c r="AF51" s="171">
        <f t="shared" si="35"/>
        <v>220.30766627373882</v>
      </c>
    </row>
    <row r="52" spans="1:38">
      <c r="A52" s="168" t="s">
        <v>113</v>
      </c>
      <c r="B52" s="169" t="str">
        <f t="shared" si="31"/>
        <v>9030-07499</v>
      </c>
      <c r="C52" s="170" t="str">
        <f t="shared" si="32"/>
        <v>9030</v>
      </c>
      <c r="D52" s="171">
        <f>SUM($F52:K52)</f>
        <v>4145.18</v>
      </c>
      <c r="E52" s="78">
        <f t="shared" si="33"/>
        <v>2.6550867976158398E-3</v>
      </c>
      <c r="F52" s="79">
        <f>+'Div012 history '!I52</f>
        <v>531.65000000000009</v>
      </c>
      <c r="G52" s="79">
        <f>+'Div012 history '!J52</f>
        <v>49.44</v>
      </c>
      <c r="H52" s="79">
        <f>+'Div012 history '!K52</f>
        <v>2989.33</v>
      </c>
      <c r="I52" s="79">
        <f>+'Div012 history '!L52</f>
        <v>362.18</v>
      </c>
      <c r="J52" s="79">
        <f>+'Div012 history '!M52</f>
        <v>185.95</v>
      </c>
      <c r="K52" s="79">
        <f>+'Div012 history '!N52</f>
        <v>26.63</v>
      </c>
      <c r="L52" s="171">
        <f t="shared" si="34"/>
        <v>175.71406908010391</v>
      </c>
      <c r="M52" s="171">
        <f t="shared" si="34"/>
        <v>51.838498755747132</v>
      </c>
      <c r="N52" s="171">
        <f t="shared" si="34"/>
        <v>33.938328380108757</v>
      </c>
      <c r="O52" s="171">
        <f t="shared" si="34"/>
        <v>575.10745241074278</v>
      </c>
      <c r="P52" s="171">
        <f t="shared" si="34"/>
        <v>754.01757801066913</v>
      </c>
      <c r="Q52" s="171">
        <f t="shared" si="34"/>
        <v>875.01251142415538</v>
      </c>
      <c r="R52" s="171">
        <f t="shared" si="34"/>
        <v>963.88320839827952</v>
      </c>
      <c r="S52" s="171">
        <f t="shared" si="34"/>
        <v>854.39295938095881</v>
      </c>
      <c r="T52" s="171">
        <f t="shared" si="34"/>
        <v>743.04318244176397</v>
      </c>
      <c r="U52" s="171">
        <f t="shared" si="34"/>
        <v>640.89358464815166</v>
      </c>
      <c r="V52" s="171">
        <f t="shared" si="34"/>
        <v>920.42501450970974</v>
      </c>
      <c r="W52" s="171">
        <f t="shared" si="34"/>
        <v>588.05931097079645</v>
      </c>
      <c r="X52" s="171">
        <f t="shared" si="34"/>
        <v>1684.5121029286522</v>
      </c>
      <c r="Y52" s="171">
        <f t="shared" si="34"/>
        <v>43.272365669731172</v>
      </c>
      <c r="Z52" s="171">
        <f t="shared" si="34"/>
        <v>37.560450891152243</v>
      </c>
      <c r="AA52" s="171">
        <f t="shared" si="34"/>
        <v>575.10745241074278</v>
      </c>
      <c r="AB52" s="171">
        <f t="shared" si="35"/>
        <v>754.01757801066913</v>
      </c>
      <c r="AC52" s="171">
        <f t="shared" si="35"/>
        <v>875.01251142415538</v>
      </c>
      <c r="AD52" s="171">
        <f t="shared" si="35"/>
        <v>963.88320839827952</v>
      </c>
      <c r="AE52" s="171">
        <f t="shared" si="35"/>
        <v>854.39295938095881</v>
      </c>
      <c r="AF52" s="171">
        <f t="shared" si="35"/>
        <v>743.04318244176397</v>
      </c>
    </row>
    <row r="53" spans="1:38">
      <c r="A53" s="168" t="s">
        <v>50</v>
      </c>
      <c r="B53" s="169" t="str">
        <f t="shared" si="31"/>
        <v>9210-07499</v>
      </c>
      <c r="C53" s="170" t="str">
        <f t="shared" si="32"/>
        <v>9210</v>
      </c>
      <c r="D53" s="171">
        <f>SUM($F53:K53)</f>
        <v>21226.949999999997</v>
      </c>
      <c r="E53" s="78">
        <f t="shared" si="33"/>
        <v>1.3596368480657425E-2</v>
      </c>
      <c r="F53" s="79">
        <f>+'Div012 history '!I53</f>
        <v>2754.62</v>
      </c>
      <c r="G53" s="79">
        <f>+'Div012 history '!J53</f>
        <v>4385.5600000000004</v>
      </c>
      <c r="H53" s="79">
        <f>+'Div012 history '!K53</f>
        <v>2795.33</v>
      </c>
      <c r="I53" s="79">
        <f>+'Div012 history '!L53</f>
        <v>4220.5600000000004</v>
      </c>
      <c r="J53" s="79">
        <f>+'Div012 history '!M53</f>
        <v>3390.6200000000003</v>
      </c>
      <c r="K53" s="79">
        <f>+'Div012 history '!N53</f>
        <v>3680.26</v>
      </c>
      <c r="L53" s="171">
        <f t="shared" si="34"/>
        <v>899.80984146886533</v>
      </c>
      <c r="M53" s="171">
        <f t="shared" si="34"/>
        <v>265.45848941742133</v>
      </c>
      <c r="N53" s="171">
        <f t="shared" si="34"/>
        <v>173.79394853978587</v>
      </c>
      <c r="O53" s="171">
        <f t="shared" si="34"/>
        <v>2945.0535650925203</v>
      </c>
      <c r="P53" s="171">
        <f t="shared" si="34"/>
        <v>3861.2300135467149</v>
      </c>
      <c r="Q53" s="171">
        <f t="shared" si="34"/>
        <v>4480.8299831068789</v>
      </c>
      <c r="R53" s="171">
        <f t="shared" si="34"/>
        <v>4935.9257427927996</v>
      </c>
      <c r="S53" s="171">
        <f t="shared" si="34"/>
        <v>4375.2398277352595</v>
      </c>
      <c r="T53" s="171">
        <f t="shared" si="34"/>
        <v>3805.0315020173307</v>
      </c>
      <c r="U53" s="171">
        <f t="shared" si="34"/>
        <v>3281.9361467166882</v>
      </c>
      <c r="V53" s="171">
        <f t="shared" si="34"/>
        <v>4713.3817498267581</v>
      </c>
      <c r="W53" s="171">
        <f t="shared" si="34"/>
        <v>3011.37841806907</v>
      </c>
      <c r="X53" s="171">
        <f t="shared" si="34"/>
        <v>8626.1764708073824</v>
      </c>
      <c r="Y53" s="171">
        <f t="shared" si="34"/>
        <v>221.59238982459144</v>
      </c>
      <c r="Z53" s="171">
        <f t="shared" si="34"/>
        <v>192.34238634846832</v>
      </c>
      <c r="AA53" s="171">
        <f t="shared" si="34"/>
        <v>2945.0535650925203</v>
      </c>
      <c r="AB53" s="171">
        <f t="shared" si="35"/>
        <v>3861.2300135467149</v>
      </c>
      <c r="AC53" s="171">
        <f t="shared" si="35"/>
        <v>4480.8299831068789</v>
      </c>
      <c r="AD53" s="171">
        <f t="shared" si="35"/>
        <v>4935.9257427927996</v>
      </c>
      <c r="AE53" s="171">
        <f t="shared" si="35"/>
        <v>4375.2398277352595</v>
      </c>
      <c r="AF53" s="171">
        <f t="shared" si="35"/>
        <v>3805.0315020173307</v>
      </c>
    </row>
    <row r="54" spans="1:38">
      <c r="A54" s="172" t="s">
        <v>323</v>
      </c>
      <c r="B54" s="152"/>
      <c r="C54" s="165"/>
      <c r="D54" s="173">
        <f>SUM(D42:D53)</f>
        <v>1561222.0299999998</v>
      </c>
      <c r="E54" s="174">
        <f>SUM(E42:E53)</f>
        <v>0.99999999999999989</v>
      </c>
      <c r="F54" s="173">
        <f>SUM(F42:F53)</f>
        <v>293851.40000000002</v>
      </c>
      <c r="G54" s="173">
        <f t="shared" ref="G54:K54" si="36">SUM(G42:G53)</f>
        <v>274394.57</v>
      </c>
      <c r="H54" s="173">
        <f t="shared" si="36"/>
        <v>228702.11</v>
      </c>
      <c r="I54" s="173">
        <f t="shared" si="36"/>
        <v>207062.82999999996</v>
      </c>
      <c r="J54" s="173">
        <f t="shared" si="36"/>
        <v>353076.12</v>
      </c>
      <c r="K54" s="173">
        <f t="shared" si="36"/>
        <v>204135</v>
      </c>
      <c r="L54" s="199">
        <f>+'FY24 Budget'!AX50</f>
        <v>66180.160000000003</v>
      </c>
      <c r="M54" s="199">
        <f>+'FY24 Budget'!AY50</f>
        <v>19524.22</v>
      </c>
      <c r="N54" s="199">
        <f>+'FY24 Budget'!AZ50</f>
        <v>12782.380000000001</v>
      </c>
      <c r="O54" s="199">
        <f>+'FY25 Budget'!AO121</f>
        <v>216605.89511693775</v>
      </c>
      <c r="P54" s="199">
        <f>+'FY25 Budget'!AP121</f>
        <v>283989.8035302448</v>
      </c>
      <c r="Q54" s="199">
        <f>+'FY25 Budget'!AQ121</f>
        <v>329560.79334576975</v>
      </c>
      <c r="R54" s="199">
        <f>+'FY25 Budget'!AR121</f>
        <v>363032.65462500416</v>
      </c>
      <c r="S54" s="199">
        <f>+'FY25 Budget'!AS121</f>
        <v>321794.73761391494</v>
      </c>
      <c r="T54" s="199">
        <f>+'FY25 Budget'!AT121</f>
        <v>279856.45633468049</v>
      </c>
      <c r="U54" s="199">
        <f>+'FY25 Budget'!AU121</f>
        <v>241383.28932359128</v>
      </c>
      <c r="V54" s="199">
        <f>+'FY25 Budget'!AV121</f>
        <v>346664.7551169378</v>
      </c>
      <c r="W54" s="199">
        <f>+'FY25 Budget'!AW121</f>
        <v>221484.02511693776</v>
      </c>
      <c r="X54" s="199">
        <f>+'FY25 Budget'!AX121</f>
        <v>634447.09394859546</v>
      </c>
      <c r="Y54" s="199">
        <f>+'FY25 Budget'!AY121</f>
        <v>16297.91</v>
      </c>
      <c r="Z54" s="199">
        <f>+'FY25 Budget'!AZ121</f>
        <v>14146.6</v>
      </c>
      <c r="AA54" s="177">
        <f>O54*(1+AA$4)</f>
        <v>216605.89511693775</v>
      </c>
      <c r="AB54" s="177">
        <f t="shared" ref="AB54:AF54" si="37">P54*(1+AB$4)</f>
        <v>283989.8035302448</v>
      </c>
      <c r="AC54" s="177">
        <f t="shared" si="37"/>
        <v>329560.79334576975</v>
      </c>
      <c r="AD54" s="177">
        <f t="shared" si="37"/>
        <v>363032.65462500416</v>
      </c>
      <c r="AE54" s="177">
        <f t="shared" si="37"/>
        <v>321794.73761391494</v>
      </c>
      <c r="AF54" s="177">
        <f t="shared" si="37"/>
        <v>279856.45633468049</v>
      </c>
      <c r="AG54" s="86"/>
      <c r="AH54" s="178">
        <f>SUM(F54:Q54)</f>
        <v>2489865.2819929519</v>
      </c>
      <c r="AI54" s="178">
        <f>SUM(U54:AF54)</f>
        <v>3269264.0140726143</v>
      </c>
      <c r="AK54" s="178">
        <f>AH54*$AK$7</f>
        <v>115532.19142707888</v>
      </c>
      <c r="AL54" s="178">
        <f>AI54*$AL$7</f>
        <v>176250.59996827433</v>
      </c>
    </row>
    <row r="55" spans="1:38">
      <c r="A55" s="168"/>
      <c r="B55" s="169" t="str">
        <f t="shared" si="12"/>
        <v/>
      </c>
      <c r="C55" s="165" t="s">
        <v>1599</v>
      </c>
      <c r="D55" s="171">
        <f>D54-SUM(F54:K54)</f>
        <v>0</v>
      </c>
      <c r="F55" s="171">
        <f>F54-'Div012 history '!I54</f>
        <v>0</v>
      </c>
      <c r="G55" s="171">
        <f>G54-'Div012 history '!J54</f>
        <v>0</v>
      </c>
      <c r="H55" s="171">
        <f>H54-'Div012 history '!K54</f>
        <v>0</v>
      </c>
      <c r="I55" s="171">
        <f>I54-'Div012 history '!L54</f>
        <v>0</v>
      </c>
      <c r="J55" s="171">
        <f>J54-'Div012 history '!M54</f>
        <v>0</v>
      </c>
      <c r="K55" s="171">
        <f>K54-'Div012 history '!N54</f>
        <v>0</v>
      </c>
      <c r="L55" s="171">
        <f t="shared" ref="L55:AF55" si="38">L54-SUM(L42:L53)</f>
        <v>0</v>
      </c>
      <c r="M55" s="171">
        <f t="shared" si="38"/>
        <v>0</v>
      </c>
      <c r="N55" s="171">
        <f t="shared" si="38"/>
        <v>0</v>
      </c>
      <c r="O55" s="171">
        <f t="shared" si="38"/>
        <v>0</v>
      </c>
      <c r="P55" s="171">
        <f t="shared" si="38"/>
        <v>0</v>
      </c>
      <c r="Q55" s="171">
        <f t="shared" si="38"/>
        <v>0</v>
      </c>
      <c r="R55" s="171">
        <f t="shared" si="38"/>
        <v>0</v>
      </c>
      <c r="S55" s="171">
        <f t="shared" si="38"/>
        <v>0</v>
      </c>
      <c r="T55" s="171">
        <f t="shared" si="38"/>
        <v>0</v>
      </c>
      <c r="U55" s="171">
        <f t="shared" si="38"/>
        <v>0</v>
      </c>
      <c r="V55" s="171">
        <f t="shared" si="38"/>
        <v>0</v>
      </c>
      <c r="W55" s="171">
        <f t="shared" si="38"/>
        <v>0</v>
      </c>
      <c r="X55" s="171">
        <f t="shared" si="38"/>
        <v>0</v>
      </c>
      <c r="Y55" s="171">
        <f t="shared" si="38"/>
        <v>0</v>
      </c>
      <c r="Z55" s="171">
        <f t="shared" si="38"/>
        <v>0</v>
      </c>
      <c r="AA55" s="171">
        <f t="shared" si="38"/>
        <v>0</v>
      </c>
      <c r="AB55" s="171">
        <f t="shared" si="38"/>
        <v>0</v>
      </c>
      <c r="AC55" s="171">
        <f t="shared" si="38"/>
        <v>0</v>
      </c>
      <c r="AD55" s="171">
        <f t="shared" si="38"/>
        <v>0</v>
      </c>
      <c r="AE55" s="171">
        <f t="shared" si="38"/>
        <v>0</v>
      </c>
      <c r="AF55" s="171">
        <f t="shared" si="38"/>
        <v>0</v>
      </c>
    </row>
    <row r="56" spans="1:38">
      <c r="A56" s="168" t="s">
        <v>52</v>
      </c>
      <c r="B56" s="169" t="str">
        <f t="shared" si="12"/>
        <v>9240-04069</v>
      </c>
      <c r="C56" s="170" t="str">
        <f t="shared" ref="C56:C57" si="39">LEFT(B56,4)</f>
        <v>9240</v>
      </c>
      <c r="D56" s="171">
        <f>SUM($F56:K56)</f>
        <v>37035.26</v>
      </c>
      <c r="E56" s="78">
        <f>D56/$D$58</f>
        <v>0.9930760014887321</v>
      </c>
      <c r="F56" s="79">
        <f>+'Div012 history '!I56</f>
        <v>6316.47</v>
      </c>
      <c r="G56" s="79">
        <f>+'Div012 history '!J56</f>
        <v>6316.47</v>
      </c>
      <c r="H56" s="79">
        <f>+'Div012 history '!K56</f>
        <v>6100.58</v>
      </c>
      <c r="I56" s="79">
        <f>+'Div012 history '!L56</f>
        <v>6100.58</v>
      </c>
      <c r="J56" s="79">
        <f>+'Div012 history '!M56</f>
        <v>6100.58</v>
      </c>
      <c r="K56" s="79">
        <f>+'Div012 history '!N56</f>
        <v>6100.58</v>
      </c>
      <c r="L56" s="186">
        <f t="shared" ref="L56:AF57" si="40">$E56*L$58</f>
        <v>0</v>
      </c>
      <c r="M56" s="186">
        <f t="shared" si="40"/>
        <v>0</v>
      </c>
      <c r="N56" s="186">
        <f t="shared" si="40"/>
        <v>0</v>
      </c>
      <c r="O56" s="186">
        <f t="shared" si="40"/>
        <v>0</v>
      </c>
      <c r="P56" s="186">
        <f t="shared" si="40"/>
        <v>0</v>
      </c>
      <c r="Q56" s="186">
        <f t="shared" si="40"/>
        <v>0</v>
      </c>
      <c r="R56" s="171">
        <f t="shared" si="40"/>
        <v>0</v>
      </c>
      <c r="S56" s="171">
        <f t="shared" si="40"/>
        <v>0</v>
      </c>
      <c r="T56" s="171">
        <f t="shared" si="40"/>
        <v>0</v>
      </c>
      <c r="U56" s="171">
        <f t="shared" si="40"/>
        <v>0</v>
      </c>
      <c r="V56" s="171">
        <f t="shared" si="40"/>
        <v>0</v>
      </c>
      <c r="W56" s="171">
        <f t="shared" si="40"/>
        <v>0</v>
      </c>
      <c r="X56" s="171">
        <f t="shared" si="40"/>
        <v>0</v>
      </c>
      <c r="Y56" s="171">
        <f t="shared" si="40"/>
        <v>0</v>
      </c>
      <c r="Z56" s="171">
        <f t="shared" si="40"/>
        <v>0</v>
      </c>
      <c r="AA56" s="171">
        <f t="shared" si="40"/>
        <v>0</v>
      </c>
      <c r="AB56" s="171">
        <f t="shared" si="40"/>
        <v>0</v>
      </c>
      <c r="AC56" s="171">
        <f t="shared" si="40"/>
        <v>0</v>
      </c>
      <c r="AD56" s="171">
        <f t="shared" si="40"/>
        <v>0</v>
      </c>
      <c r="AE56" s="171">
        <f t="shared" si="40"/>
        <v>0</v>
      </c>
      <c r="AF56" s="171">
        <f t="shared" si="40"/>
        <v>0</v>
      </c>
      <c r="AG56" s="86"/>
    </row>
    <row r="57" spans="1:38">
      <c r="A57" s="444" t="s">
        <v>53</v>
      </c>
      <c r="B57" s="169" t="str">
        <f t="shared" si="12"/>
        <v>9250-04070</v>
      </c>
      <c r="C57" s="170" t="str">
        <f t="shared" si="39"/>
        <v>9250</v>
      </c>
      <c r="D57" s="171">
        <f>SUM($F57:K57)</f>
        <v>258.21999999999997</v>
      </c>
      <c r="E57" s="78">
        <f>D57/$D$58</f>
        <v>6.9239985112679201E-3</v>
      </c>
      <c r="F57" s="79">
        <f>+'Div012 history '!I57</f>
        <v>47.67</v>
      </c>
      <c r="G57" s="79">
        <f>+'Div012 history '!J57</f>
        <v>47.67</v>
      </c>
      <c r="H57" s="79">
        <f>+'Div012 history '!K57</f>
        <v>47.67</v>
      </c>
      <c r="I57" s="79">
        <f>+'Div012 history '!L57</f>
        <v>38.409999999999997</v>
      </c>
      <c r="J57" s="79">
        <f>+'Div012 history '!M57</f>
        <v>38.4</v>
      </c>
      <c r="K57" s="79">
        <f>+'Div012 history '!N57</f>
        <v>38.4</v>
      </c>
      <c r="L57" s="186">
        <f t="shared" si="40"/>
        <v>0</v>
      </c>
      <c r="M57" s="186">
        <f t="shared" si="40"/>
        <v>0</v>
      </c>
      <c r="N57" s="186">
        <f t="shared" si="40"/>
        <v>0</v>
      </c>
      <c r="O57" s="186">
        <f t="shared" si="40"/>
        <v>0</v>
      </c>
      <c r="P57" s="186">
        <f t="shared" si="40"/>
        <v>0</v>
      </c>
      <c r="Q57" s="186">
        <f t="shared" si="40"/>
        <v>0</v>
      </c>
      <c r="R57" s="171">
        <f t="shared" si="40"/>
        <v>0</v>
      </c>
      <c r="S57" s="171">
        <f t="shared" si="40"/>
        <v>0</v>
      </c>
      <c r="T57" s="171">
        <f t="shared" si="40"/>
        <v>0</v>
      </c>
      <c r="U57" s="171">
        <f t="shared" si="40"/>
        <v>0</v>
      </c>
      <c r="V57" s="171">
        <f t="shared" si="40"/>
        <v>0</v>
      </c>
      <c r="W57" s="171">
        <f t="shared" si="40"/>
        <v>0</v>
      </c>
      <c r="X57" s="171">
        <f t="shared" si="40"/>
        <v>0</v>
      </c>
      <c r="Y57" s="171">
        <f t="shared" si="40"/>
        <v>0</v>
      </c>
      <c r="Z57" s="171">
        <f t="shared" si="40"/>
        <v>0</v>
      </c>
      <c r="AA57" s="171">
        <f t="shared" si="40"/>
        <v>0</v>
      </c>
      <c r="AB57" s="171">
        <f t="shared" si="40"/>
        <v>0</v>
      </c>
      <c r="AC57" s="171">
        <f t="shared" si="40"/>
        <v>0</v>
      </c>
      <c r="AD57" s="171">
        <f t="shared" si="40"/>
        <v>0</v>
      </c>
      <c r="AE57" s="171">
        <f t="shared" si="40"/>
        <v>0</v>
      </c>
      <c r="AF57" s="171">
        <f t="shared" si="40"/>
        <v>0</v>
      </c>
      <c r="AG57" s="86"/>
    </row>
    <row r="58" spans="1:38">
      <c r="A58" s="172" t="s">
        <v>324</v>
      </c>
      <c r="B58" s="152"/>
      <c r="C58" s="165"/>
      <c r="D58" s="173">
        <f>SUM(D56:D57)</f>
        <v>37293.480000000003</v>
      </c>
      <c r="E58" s="174">
        <f>SUM(E56:E57)</f>
        <v>1</v>
      </c>
      <c r="F58" s="200">
        <f>SUM(F56:F57)</f>
        <v>6364.14</v>
      </c>
      <c r="G58" s="200">
        <f t="shared" ref="G58:K58" si="41">SUM(G56:G57)</f>
        <v>6364.14</v>
      </c>
      <c r="H58" s="200">
        <f t="shared" si="41"/>
        <v>6148.25</v>
      </c>
      <c r="I58" s="200">
        <f t="shared" si="41"/>
        <v>6138.99</v>
      </c>
      <c r="J58" s="200">
        <f t="shared" si="41"/>
        <v>6138.98</v>
      </c>
      <c r="K58" s="200">
        <f t="shared" si="41"/>
        <v>6138.98</v>
      </c>
      <c r="L58" s="176">
        <f>+'FY24 Budget'!AX57</f>
        <v>0</v>
      </c>
      <c r="M58" s="176">
        <f>+'FY24 Budget'!AY57</f>
        <v>0</v>
      </c>
      <c r="N58" s="176">
        <f>+'FY24 Budget'!AZ57</f>
        <v>0</v>
      </c>
      <c r="O58" s="176">
        <f>+'FY25 Budget'!AO135</f>
        <v>0</v>
      </c>
      <c r="P58" s="176">
        <f>+'FY25 Budget'!AP135</f>
        <v>0</v>
      </c>
      <c r="Q58" s="176">
        <f>+'FY25 Budget'!AQ135</f>
        <v>0</v>
      </c>
      <c r="R58" s="176">
        <f>+'FY25 Budget'!AR135</f>
        <v>0</v>
      </c>
      <c r="S58" s="176">
        <f>+'FY25 Budget'!AS135</f>
        <v>0</v>
      </c>
      <c r="T58" s="176">
        <f>+'FY25 Budget'!AT135</f>
        <v>0</v>
      </c>
      <c r="U58" s="176">
        <f>+'FY25 Budget'!AU135</f>
        <v>0</v>
      </c>
      <c r="V58" s="176">
        <f>+'FY25 Budget'!AV135</f>
        <v>0</v>
      </c>
      <c r="W58" s="176">
        <f>+'FY25 Budget'!AW135</f>
        <v>0</v>
      </c>
      <c r="X58" s="176">
        <f>+'FY25 Budget'!AX135</f>
        <v>0</v>
      </c>
      <c r="Y58" s="176">
        <f>+'FY25 Budget'!AY135</f>
        <v>0</v>
      </c>
      <c r="Z58" s="176">
        <f>+'FY25 Budget'!AZ135</f>
        <v>0</v>
      </c>
      <c r="AA58" s="177">
        <f>O58*(1+AA$4)</f>
        <v>0</v>
      </c>
      <c r="AB58" s="177">
        <f t="shared" ref="AB58:AF58" si="42">P58*(1+AB$4)</f>
        <v>0</v>
      </c>
      <c r="AC58" s="177">
        <f t="shared" si="42"/>
        <v>0</v>
      </c>
      <c r="AD58" s="177">
        <f t="shared" si="42"/>
        <v>0</v>
      </c>
      <c r="AE58" s="177">
        <f t="shared" si="42"/>
        <v>0</v>
      </c>
      <c r="AF58" s="177">
        <f t="shared" si="42"/>
        <v>0</v>
      </c>
      <c r="AH58" s="178">
        <f>SUM(F58:Q58)</f>
        <v>37293.479999999996</v>
      </c>
      <c r="AI58" s="178">
        <f>SUM(U58:AF58)</f>
        <v>0</v>
      </c>
      <c r="AK58" s="178">
        <f>AH58*$AK$7</f>
        <v>1730.4540536800553</v>
      </c>
      <c r="AL58" s="178">
        <f>AI58*$AL$7</f>
        <v>0</v>
      </c>
    </row>
    <row r="59" spans="1:38">
      <c r="A59" s="168"/>
      <c r="B59" s="169" t="str">
        <f t="shared" ref="B59:B120" si="43">RIGHT(A59,10)</f>
        <v/>
      </c>
      <c r="C59" s="165" t="s">
        <v>1599</v>
      </c>
      <c r="D59" s="171">
        <f>D58-SUM(F58:K58)</f>
        <v>0</v>
      </c>
      <c r="F59" s="171">
        <f>F58-'Div012 history '!I58</f>
        <v>0</v>
      </c>
      <c r="G59" s="171">
        <f>G58-'Div012 history '!J58</f>
        <v>0</v>
      </c>
      <c r="H59" s="171">
        <f>H58-'Div012 history '!K58</f>
        <v>0</v>
      </c>
      <c r="I59" s="171">
        <f>I58-'Div012 history '!L58</f>
        <v>0</v>
      </c>
      <c r="J59" s="171">
        <f>J58-'Div012 history '!M58</f>
        <v>0</v>
      </c>
      <c r="K59" s="171">
        <f>K58-'Div012 history '!N58</f>
        <v>0</v>
      </c>
      <c r="L59" s="171">
        <f>'FY24 Budget'!AX57-SUM(L56:L57)</f>
        <v>0</v>
      </c>
      <c r="M59" s="171">
        <f>'FY24 Budget'!AY57-SUM(M56:M57)</f>
        <v>0</v>
      </c>
      <c r="N59" s="171">
        <f>'FY24 Budget'!AZ57-SUM(N56:N57)</f>
        <v>0</v>
      </c>
      <c r="O59" s="171">
        <f>'FY25 Budget'!AO135-SUM(O56:O57)</f>
        <v>0</v>
      </c>
      <c r="P59" s="171">
        <f>'FY25 Budget'!AP135-SUM(P56:P57)</f>
        <v>0</v>
      </c>
      <c r="Q59" s="171">
        <f>'FY25 Budget'!AQ135-SUM(Q56:Q57)</f>
        <v>0</v>
      </c>
      <c r="R59" s="171">
        <f>'FY25 Budget'!AR135-SUM(R56:R57)</f>
        <v>0</v>
      </c>
      <c r="S59" s="171">
        <f>'FY25 Budget'!AS135-SUM(S56:S57)</f>
        <v>0</v>
      </c>
      <c r="T59" s="171">
        <f>'FY25 Budget'!AT135-SUM(T56:T57)</f>
        <v>0</v>
      </c>
      <c r="U59" s="171">
        <f>'FY25 Budget'!AU135-SUM(U56:U57)</f>
        <v>0</v>
      </c>
      <c r="V59" s="171">
        <f>'FY25 Budget'!AV135-SUM(V56:V57)</f>
        <v>0</v>
      </c>
      <c r="W59" s="171">
        <f>'FY25 Budget'!AW135-SUM(W56:W57)</f>
        <v>0</v>
      </c>
      <c r="X59" s="171">
        <f>'FY25 Budget'!AX135-SUM(X56:X57)</f>
        <v>0</v>
      </c>
      <c r="Y59" s="171">
        <f>'FY25 Budget'!AY135-SUM(Y56:Y57)</f>
        <v>0</v>
      </c>
      <c r="Z59" s="171">
        <f>'FY25 Budget'!AZ135-SUM(Z56:Z57)</f>
        <v>0</v>
      </c>
      <c r="AA59" s="171">
        <f t="shared" ref="AA59:AF59" si="44">AA58-SUM(AA56:AA57)</f>
        <v>0</v>
      </c>
      <c r="AB59" s="171">
        <f t="shared" si="44"/>
        <v>0</v>
      </c>
      <c r="AC59" s="171">
        <f t="shared" si="44"/>
        <v>0</v>
      </c>
      <c r="AD59" s="171">
        <f t="shared" si="44"/>
        <v>0</v>
      </c>
      <c r="AE59" s="171">
        <f t="shared" si="44"/>
        <v>0</v>
      </c>
      <c r="AF59" s="171">
        <f t="shared" si="44"/>
        <v>0</v>
      </c>
    </row>
    <row r="60" spans="1:38">
      <c r="A60" s="168" t="s">
        <v>408</v>
      </c>
      <c r="B60" s="169" t="str">
        <f t="shared" si="43"/>
        <v>8810-04561</v>
      </c>
      <c r="C60" s="170" t="str">
        <f t="shared" ref="C60:C68" si="45">LEFT(B60,4)</f>
        <v>8810</v>
      </c>
      <c r="D60" s="171">
        <f>SUM($F60:K60)</f>
        <v>14261.789999999999</v>
      </c>
      <c r="E60" s="78">
        <f>D60/$D$69</f>
        <v>1.2232689351065829E-2</v>
      </c>
      <c r="F60" s="79">
        <f>+'Div012 history '!I60</f>
        <v>0</v>
      </c>
      <c r="G60" s="79">
        <f>+'Div012 history '!J60</f>
        <v>0</v>
      </c>
      <c r="H60" s="79">
        <f>+'Div012 history '!K60</f>
        <v>0</v>
      </c>
      <c r="I60" s="79">
        <f>+'Div012 history '!L60</f>
        <v>3203.72</v>
      </c>
      <c r="J60" s="79">
        <f>+'Div012 history '!M60</f>
        <v>11058.07</v>
      </c>
      <c r="K60" s="79">
        <f>+'Div012 history '!N60</f>
        <v>0</v>
      </c>
      <c r="L60" s="171">
        <f t="shared" ref="L60:AA68" si="46">$E60*L$69</f>
        <v>2180.1710595937075</v>
      </c>
      <c r="M60" s="171">
        <f t="shared" si="46"/>
        <v>2117.4785266694948</v>
      </c>
      <c r="N60" s="171">
        <f t="shared" si="46"/>
        <v>2117.4785266694948</v>
      </c>
      <c r="O60" s="171">
        <f t="shared" si="46"/>
        <v>2223.3891510710228</v>
      </c>
      <c r="P60" s="171">
        <f t="shared" si="46"/>
        <v>2219.4135270319266</v>
      </c>
      <c r="Q60" s="171">
        <f t="shared" si="46"/>
        <v>2219.4135270319266</v>
      </c>
      <c r="R60" s="171">
        <f t="shared" si="46"/>
        <v>2220.9426132008098</v>
      </c>
      <c r="S60" s="171">
        <f t="shared" si="46"/>
        <v>2340.5171516074784</v>
      </c>
      <c r="T60" s="171">
        <f t="shared" si="46"/>
        <v>2341.7404205425846</v>
      </c>
      <c r="U60" s="171">
        <f t="shared" si="46"/>
        <v>2342.0462377763615</v>
      </c>
      <c r="V60" s="171">
        <f t="shared" si="46"/>
        <v>2341.7404205425846</v>
      </c>
      <c r="W60" s="171">
        <f t="shared" si="46"/>
        <v>2341.7404205425846</v>
      </c>
      <c r="X60" s="171">
        <f t="shared" si="46"/>
        <v>2220.9426132008098</v>
      </c>
      <c r="Y60" s="171">
        <f t="shared" si="46"/>
        <v>2219.4135270319266</v>
      </c>
      <c r="Z60" s="171">
        <f t="shared" si="46"/>
        <v>2219.462457789331</v>
      </c>
      <c r="AA60" s="171">
        <f t="shared" si="46"/>
        <v>2223.3891510710228</v>
      </c>
      <c r="AB60" s="171">
        <f t="shared" ref="AB60:AF68" si="47">$E60*AB$69</f>
        <v>2219.4135270319266</v>
      </c>
      <c r="AC60" s="171">
        <f t="shared" si="47"/>
        <v>2219.4135270319266</v>
      </c>
      <c r="AD60" s="171">
        <f t="shared" si="47"/>
        <v>2220.9426132008098</v>
      </c>
      <c r="AE60" s="171">
        <f t="shared" si="47"/>
        <v>2340.5171516074784</v>
      </c>
      <c r="AF60" s="171">
        <f t="shared" si="47"/>
        <v>2341.7404205425846</v>
      </c>
    </row>
    <row r="61" spans="1:38">
      <c r="A61" s="168" t="s">
        <v>364</v>
      </c>
      <c r="B61" s="169" t="str">
        <f t="shared" si="43"/>
        <v>9310-04561</v>
      </c>
      <c r="C61" s="170" t="str">
        <f t="shared" si="45"/>
        <v>9310</v>
      </c>
      <c r="D61" s="171">
        <f>SUM($F61:K61)</f>
        <v>138065.79</v>
      </c>
      <c r="E61" s="78">
        <f t="shared" ref="E61:E68" si="48">D61/$D$69</f>
        <v>0.11842243638978636</v>
      </c>
      <c r="F61" s="79">
        <f>+'Div012 history '!I61</f>
        <v>18266.88</v>
      </c>
      <c r="G61" s="79">
        <f>+'Div012 history '!J61</f>
        <v>42846.69</v>
      </c>
      <c r="H61" s="79">
        <f>+'Div012 history '!K61</f>
        <v>0</v>
      </c>
      <c r="I61" s="79">
        <f>+'Div012 history '!L61</f>
        <v>35825.07</v>
      </c>
      <c r="J61" s="79">
        <f>+'Div012 history '!M61</f>
        <v>41127.15</v>
      </c>
      <c r="K61" s="79">
        <f>+'Div012 history '!N61</f>
        <v>0</v>
      </c>
      <c r="L61" s="171">
        <f t="shared" si="46"/>
        <v>21105.838725569673</v>
      </c>
      <c r="M61" s="171">
        <f t="shared" si="46"/>
        <v>20498.923739072019</v>
      </c>
      <c r="N61" s="171">
        <f t="shared" si="46"/>
        <v>20498.923739072019</v>
      </c>
      <c r="O61" s="171">
        <f t="shared" si="46"/>
        <v>21524.225193334791</v>
      </c>
      <c r="P61" s="171">
        <f t="shared" si="46"/>
        <v>21485.73790150811</v>
      </c>
      <c r="Q61" s="171">
        <f t="shared" si="46"/>
        <v>21485.73790150811</v>
      </c>
      <c r="R61" s="171">
        <f t="shared" si="46"/>
        <v>21500.540706056832</v>
      </c>
      <c r="S61" s="171">
        <f t="shared" si="46"/>
        <v>22658.120021766994</v>
      </c>
      <c r="T61" s="171">
        <f t="shared" si="46"/>
        <v>22669.962265405971</v>
      </c>
      <c r="U61" s="171">
        <f t="shared" si="46"/>
        <v>22672.922826315717</v>
      </c>
      <c r="V61" s="171">
        <f t="shared" si="46"/>
        <v>22669.962265405971</v>
      </c>
      <c r="W61" s="171">
        <f t="shared" si="46"/>
        <v>22669.962265405971</v>
      </c>
      <c r="X61" s="171">
        <f t="shared" si="46"/>
        <v>21500.540706056832</v>
      </c>
      <c r="Y61" s="171">
        <f t="shared" si="46"/>
        <v>21485.73790150811</v>
      </c>
      <c r="Z61" s="171">
        <f t="shared" si="46"/>
        <v>21486.211591253668</v>
      </c>
      <c r="AA61" s="171">
        <f t="shared" si="46"/>
        <v>21524.225193334791</v>
      </c>
      <c r="AB61" s="171">
        <f t="shared" si="47"/>
        <v>21485.73790150811</v>
      </c>
      <c r="AC61" s="171">
        <f t="shared" si="47"/>
        <v>21485.73790150811</v>
      </c>
      <c r="AD61" s="171">
        <f t="shared" si="47"/>
        <v>21500.540706056832</v>
      </c>
      <c r="AE61" s="171">
        <f t="shared" si="47"/>
        <v>22658.120021766994</v>
      </c>
      <c r="AF61" s="171">
        <f t="shared" si="47"/>
        <v>22669.962265405971</v>
      </c>
    </row>
    <row r="62" spans="1:38">
      <c r="A62" s="168" t="s">
        <v>365</v>
      </c>
      <c r="B62" s="169" t="str">
        <f t="shared" si="43"/>
        <v>9310-04578</v>
      </c>
      <c r="C62" s="170" t="str">
        <f t="shared" si="45"/>
        <v>9310</v>
      </c>
      <c r="D62" s="171">
        <f>SUM($F62:K62)</f>
        <v>576838.98</v>
      </c>
      <c r="E62" s="78">
        <f t="shared" si="48"/>
        <v>0.49476903305445358</v>
      </c>
      <c r="F62" s="79">
        <f>+'Div012 history '!I62</f>
        <v>96139.82</v>
      </c>
      <c r="G62" s="79">
        <f>+'Div012 history '!J62</f>
        <v>96139.839999999997</v>
      </c>
      <c r="H62" s="79">
        <f>+'Div012 history '!K62</f>
        <v>96139.81</v>
      </c>
      <c r="I62" s="79">
        <f>+'Div012 history '!L62</f>
        <v>96139.83</v>
      </c>
      <c r="J62" s="79">
        <f>+'Div012 history '!M62</f>
        <v>96139.840000000011</v>
      </c>
      <c r="K62" s="79">
        <f>+'Div012 history '!N62</f>
        <v>96139.839999999997</v>
      </c>
      <c r="L62" s="171">
        <f t="shared" si="46"/>
        <v>88180.210916129989</v>
      </c>
      <c r="M62" s="171">
        <f t="shared" si="46"/>
        <v>85644.519621725907</v>
      </c>
      <c r="N62" s="171">
        <f t="shared" si="46"/>
        <v>85644.519621725907</v>
      </c>
      <c r="O62" s="171">
        <f t="shared" si="46"/>
        <v>89928.229909911373</v>
      </c>
      <c r="P62" s="171">
        <f t="shared" si="46"/>
        <v>89767.42997416867</v>
      </c>
      <c r="Q62" s="171">
        <f t="shared" si="46"/>
        <v>89767.42997416867</v>
      </c>
      <c r="R62" s="171">
        <f t="shared" si="46"/>
        <v>89829.276103300479</v>
      </c>
      <c r="S62" s="171">
        <f t="shared" si="46"/>
        <v>94665.643401407768</v>
      </c>
      <c r="T62" s="171">
        <f t="shared" si="46"/>
        <v>94715.120304713215</v>
      </c>
      <c r="U62" s="171">
        <f t="shared" si="46"/>
        <v>94727.489530539577</v>
      </c>
      <c r="V62" s="171">
        <f t="shared" si="46"/>
        <v>94715.120304713215</v>
      </c>
      <c r="W62" s="171">
        <f t="shared" si="46"/>
        <v>94715.120304713215</v>
      </c>
      <c r="X62" s="171">
        <f t="shared" si="46"/>
        <v>89829.276103300479</v>
      </c>
      <c r="Y62" s="171">
        <f t="shared" si="46"/>
        <v>89767.42997416867</v>
      </c>
      <c r="Z62" s="171">
        <f t="shared" si="46"/>
        <v>89769.409050300892</v>
      </c>
      <c r="AA62" s="171">
        <f t="shared" si="46"/>
        <v>89928.229909911373</v>
      </c>
      <c r="AB62" s="171">
        <f t="shared" si="47"/>
        <v>89767.42997416867</v>
      </c>
      <c r="AC62" s="171">
        <f t="shared" si="47"/>
        <v>89767.42997416867</v>
      </c>
      <c r="AD62" s="171">
        <f t="shared" si="47"/>
        <v>89829.276103300479</v>
      </c>
      <c r="AE62" s="171">
        <f t="shared" si="47"/>
        <v>94665.643401407768</v>
      </c>
      <c r="AF62" s="171">
        <f t="shared" si="47"/>
        <v>94715.120304713215</v>
      </c>
    </row>
    <row r="63" spans="1:38">
      <c r="A63" s="168" t="s">
        <v>55</v>
      </c>
      <c r="B63" s="169" t="str">
        <f t="shared" si="43"/>
        <v>9210-04582</v>
      </c>
      <c r="C63" s="170" t="str">
        <f t="shared" si="45"/>
        <v>9210</v>
      </c>
      <c r="D63" s="171">
        <f>SUM($F63:K63)</f>
        <v>325026.25</v>
      </c>
      <c r="E63" s="78">
        <f t="shared" si="48"/>
        <v>0.2787830382576002</v>
      </c>
      <c r="F63" s="79">
        <f>+'Div012 history '!I63</f>
        <v>45910.18</v>
      </c>
      <c r="G63" s="79">
        <f>+'Div012 history '!J63</f>
        <v>59191.16</v>
      </c>
      <c r="H63" s="79">
        <f>+'Div012 history '!K63</f>
        <v>57827.46</v>
      </c>
      <c r="I63" s="79">
        <f>+'Div012 history '!L63</f>
        <v>60392.979999999996</v>
      </c>
      <c r="J63" s="79">
        <f>+'Div012 history '!M63</f>
        <v>41683.310000000005</v>
      </c>
      <c r="K63" s="79">
        <f>+'Div012 history '!N63</f>
        <v>60021.16</v>
      </c>
      <c r="L63" s="171">
        <f t="shared" si="46"/>
        <v>49686.106993460795</v>
      </c>
      <c r="M63" s="171">
        <f t="shared" si="46"/>
        <v>48257.343922390595</v>
      </c>
      <c r="N63" s="171">
        <f t="shared" si="46"/>
        <v>48257.343922390595</v>
      </c>
      <c r="O63" s="171">
        <f t="shared" si="46"/>
        <v>50671.0474676249</v>
      </c>
      <c r="P63" s="171">
        <f t="shared" si="46"/>
        <v>50580.442980191176</v>
      </c>
      <c r="Q63" s="171">
        <f t="shared" si="46"/>
        <v>50580.442980191176</v>
      </c>
      <c r="R63" s="171">
        <f t="shared" si="46"/>
        <v>50615.290859973378</v>
      </c>
      <c r="S63" s="171">
        <f t="shared" si="46"/>
        <v>53340.395058941416</v>
      </c>
      <c r="T63" s="171">
        <f t="shared" si="46"/>
        <v>53368.273362767177</v>
      </c>
      <c r="U63" s="171">
        <f t="shared" si="46"/>
        <v>53375.242938723619</v>
      </c>
      <c r="V63" s="171">
        <f t="shared" si="46"/>
        <v>53368.273362767177</v>
      </c>
      <c r="W63" s="171">
        <f t="shared" si="46"/>
        <v>53368.273362767177</v>
      </c>
      <c r="X63" s="171">
        <f t="shared" si="46"/>
        <v>50615.290859973378</v>
      </c>
      <c r="Y63" s="171">
        <f t="shared" si="46"/>
        <v>50580.442980191176</v>
      </c>
      <c r="Z63" s="171">
        <f t="shared" si="46"/>
        <v>50581.55811234421</v>
      </c>
      <c r="AA63" s="171">
        <f t="shared" si="46"/>
        <v>50671.0474676249</v>
      </c>
      <c r="AB63" s="171">
        <f t="shared" si="47"/>
        <v>50580.442980191176</v>
      </c>
      <c r="AC63" s="171">
        <f t="shared" si="47"/>
        <v>50580.442980191176</v>
      </c>
      <c r="AD63" s="171">
        <f t="shared" si="47"/>
        <v>50615.290859973378</v>
      </c>
      <c r="AE63" s="171">
        <f t="shared" si="47"/>
        <v>53340.395058941416</v>
      </c>
      <c r="AF63" s="171">
        <f t="shared" si="47"/>
        <v>53368.273362767177</v>
      </c>
    </row>
    <row r="64" spans="1:38">
      <c r="A64" s="168" t="s">
        <v>386</v>
      </c>
      <c r="B64" s="169" t="str">
        <f t="shared" si="43"/>
        <v>9030-04582</v>
      </c>
      <c r="C64" s="170" t="str">
        <f t="shared" si="45"/>
        <v>9030</v>
      </c>
      <c r="D64" s="171">
        <f>SUM($F64:K64)</f>
        <v>2243.2399999999998</v>
      </c>
      <c r="E64" s="78">
        <f t="shared" si="48"/>
        <v>1.924082324861389E-3</v>
      </c>
      <c r="F64" s="79">
        <f>+'Div012 history '!I64</f>
        <v>0</v>
      </c>
      <c r="G64" s="79">
        <f>+'Div012 history '!J64</f>
        <v>0</v>
      </c>
      <c r="H64" s="79">
        <f>+'Div012 history '!K64</f>
        <v>0</v>
      </c>
      <c r="I64" s="79">
        <f>+'Div012 history '!L64</f>
        <v>0</v>
      </c>
      <c r="J64" s="79">
        <f>+'Div012 history '!M64</f>
        <v>0</v>
      </c>
      <c r="K64" s="79">
        <f>+'Div012 history '!N64</f>
        <v>2243.2399999999998</v>
      </c>
      <c r="L64" s="171">
        <f t="shared" si="46"/>
        <v>342.91957234842107</v>
      </c>
      <c r="M64" s="171">
        <f t="shared" si="46"/>
        <v>333.05865043350644</v>
      </c>
      <c r="N64" s="171">
        <f t="shared" si="46"/>
        <v>333.05865043350644</v>
      </c>
      <c r="O64" s="171">
        <f t="shared" si="46"/>
        <v>349.71735520215634</v>
      </c>
      <c r="P64" s="171">
        <f t="shared" si="46"/>
        <v>349.09202844657636</v>
      </c>
      <c r="Q64" s="171">
        <f t="shared" si="46"/>
        <v>349.09202844657636</v>
      </c>
      <c r="R64" s="171">
        <f t="shared" si="46"/>
        <v>349.33253873718405</v>
      </c>
      <c r="S64" s="171">
        <f t="shared" si="46"/>
        <v>368.14044346270413</v>
      </c>
      <c r="T64" s="171">
        <f t="shared" si="46"/>
        <v>368.3328516951903</v>
      </c>
      <c r="U64" s="171">
        <f t="shared" si="46"/>
        <v>368.38095375331181</v>
      </c>
      <c r="V64" s="171">
        <f t="shared" si="46"/>
        <v>368.3328516951903</v>
      </c>
      <c r="W64" s="171">
        <f t="shared" si="46"/>
        <v>368.3328516951903</v>
      </c>
      <c r="X64" s="171">
        <f t="shared" si="46"/>
        <v>349.33253873718405</v>
      </c>
      <c r="Y64" s="171">
        <f t="shared" si="46"/>
        <v>349.09202844657636</v>
      </c>
      <c r="Z64" s="171">
        <f t="shared" si="46"/>
        <v>349.09972477587581</v>
      </c>
      <c r="AA64" s="171">
        <f t="shared" si="46"/>
        <v>349.71735520215634</v>
      </c>
      <c r="AB64" s="171">
        <f t="shared" si="47"/>
        <v>349.09202844657636</v>
      </c>
      <c r="AC64" s="171">
        <f t="shared" si="47"/>
        <v>349.09202844657636</v>
      </c>
      <c r="AD64" s="171">
        <f t="shared" si="47"/>
        <v>349.33253873718405</v>
      </c>
      <c r="AE64" s="171">
        <f t="shared" si="47"/>
        <v>368.14044346270413</v>
      </c>
      <c r="AF64" s="171">
        <f t="shared" si="47"/>
        <v>368.3328516951903</v>
      </c>
    </row>
    <row r="65" spans="1:38">
      <c r="A65" s="168" t="s">
        <v>1133</v>
      </c>
      <c r="B65" s="169" t="str">
        <f t="shared" si="43"/>
        <v>9100-04582</v>
      </c>
      <c r="C65" s="170" t="str">
        <f t="shared" si="45"/>
        <v>9100</v>
      </c>
      <c r="D65" s="171">
        <f>SUM($F65:K65)</f>
        <v>0</v>
      </c>
      <c r="E65" s="78">
        <f t="shared" si="48"/>
        <v>0</v>
      </c>
      <c r="F65" s="79">
        <f>+'Div012 history '!I65</f>
        <v>0</v>
      </c>
      <c r="G65" s="79">
        <f>+'Div012 history '!J65</f>
        <v>-1539.38</v>
      </c>
      <c r="H65" s="79">
        <f>+'Div012 history '!K65</f>
        <v>1539.38</v>
      </c>
      <c r="I65" s="79">
        <f>+'Div012 history '!L65</f>
        <v>0</v>
      </c>
      <c r="J65" s="79">
        <f>+'Div012 history '!M65</f>
        <v>0</v>
      </c>
      <c r="K65" s="79">
        <f>+'Div012 history '!N65</f>
        <v>0</v>
      </c>
      <c r="L65" s="171">
        <f t="shared" si="46"/>
        <v>0</v>
      </c>
      <c r="M65" s="171">
        <f t="shared" si="46"/>
        <v>0</v>
      </c>
      <c r="N65" s="171">
        <f t="shared" si="46"/>
        <v>0</v>
      </c>
      <c r="O65" s="171">
        <f t="shared" si="46"/>
        <v>0</v>
      </c>
      <c r="P65" s="171">
        <f t="shared" si="46"/>
        <v>0</v>
      </c>
      <c r="Q65" s="171">
        <f t="shared" si="46"/>
        <v>0</v>
      </c>
      <c r="R65" s="171">
        <f t="shared" si="46"/>
        <v>0</v>
      </c>
      <c r="S65" s="171">
        <f t="shared" si="46"/>
        <v>0</v>
      </c>
      <c r="T65" s="171">
        <f t="shared" si="46"/>
        <v>0</v>
      </c>
      <c r="U65" s="171">
        <f t="shared" si="46"/>
        <v>0</v>
      </c>
      <c r="V65" s="171">
        <f t="shared" si="46"/>
        <v>0</v>
      </c>
      <c r="W65" s="171">
        <f t="shared" si="46"/>
        <v>0</v>
      </c>
      <c r="X65" s="171">
        <f t="shared" si="46"/>
        <v>0</v>
      </c>
      <c r="Y65" s="171">
        <f t="shared" si="46"/>
        <v>0</v>
      </c>
      <c r="Z65" s="171">
        <f t="shared" si="46"/>
        <v>0</v>
      </c>
      <c r="AA65" s="171">
        <f t="shared" si="46"/>
        <v>0</v>
      </c>
      <c r="AB65" s="171">
        <f t="shared" si="47"/>
        <v>0</v>
      </c>
      <c r="AC65" s="171">
        <f t="shared" si="47"/>
        <v>0</v>
      </c>
      <c r="AD65" s="171">
        <f t="shared" si="47"/>
        <v>0</v>
      </c>
      <c r="AE65" s="171">
        <f t="shared" si="47"/>
        <v>0</v>
      </c>
      <c r="AF65" s="171">
        <f t="shared" si="47"/>
        <v>0</v>
      </c>
    </row>
    <row r="66" spans="1:38">
      <c r="A66" s="168" t="s">
        <v>56</v>
      </c>
      <c r="B66" s="169" t="str">
        <f t="shared" si="43"/>
        <v>9210-04590</v>
      </c>
      <c r="C66" s="170" t="str">
        <f t="shared" si="45"/>
        <v>9210</v>
      </c>
      <c r="D66" s="171">
        <f>SUM($F66:K66)</f>
        <v>68593.42</v>
      </c>
      <c r="E66" s="78">
        <f t="shared" si="48"/>
        <v>5.8834269638466552E-2</v>
      </c>
      <c r="F66" s="79">
        <f>+'Div012 history '!I66</f>
        <v>11028.6</v>
      </c>
      <c r="G66" s="79">
        <f>+'Div012 history '!J66</f>
        <v>9981.2800000000007</v>
      </c>
      <c r="H66" s="79">
        <f>+'Div012 history '!K66</f>
        <v>11157.78</v>
      </c>
      <c r="I66" s="79">
        <f>+'Div012 history '!L66</f>
        <v>6395.73</v>
      </c>
      <c r="J66" s="79">
        <f>+'Div012 history '!M66</f>
        <v>16998.009999999998</v>
      </c>
      <c r="K66" s="79">
        <f>+'Div012 history '!N66</f>
        <v>13032.02</v>
      </c>
      <c r="L66" s="171">
        <f t="shared" si="46"/>
        <v>10485.737706315702</v>
      </c>
      <c r="M66" s="171">
        <f t="shared" si="46"/>
        <v>10184.212074418559</v>
      </c>
      <c r="N66" s="171">
        <f t="shared" si="46"/>
        <v>10184.212074418559</v>
      </c>
      <c r="O66" s="171">
        <f t="shared" si="46"/>
        <v>10693.599180948404</v>
      </c>
      <c r="P66" s="171">
        <f t="shared" si="46"/>
        <v>10674.478043315901</v>
      </c>
      <c r="Q66" s="171">
        <f t="shared" si="46"/>
        <v>10674.478043315901</v>
      </c>
      <c r="R66" s="171">
        <f t="shared" si="46"/>
        <v>10681.832327020711</v>
      </c>
      <c r="S66" s="171">
        <f t="shared" si="46"/>
        <v>11256.937312736722</v>
      </c>
      <c r="T66" s="171">
        <f t="shared" si="46"/>
        <v>11262.820739700568</v>
      </c>
      <c r="U66" s="171">
        <f t="shared" si="46"/>
        <v>11264.29159644153</v>
      </c>
      <c r="V66" s="171">
        <f t="shared" si="46"/>
        <v>11262.820739700568</v>
      </c>
      <c r="W66" s="171">
        <f t="shared" si="46"/>
        <v>11262.820739700568</v>
      </c>
      <c r="X66" s="171">
        <f t="shared" si="46"/>
        <v>10681.832327020711</v>
      </c>
      <c r="Y66" s="171">
        <f t="shared" si="46"/>
        <v>10674.478043315901</v>
      </c>
      <c r="Z66" s="171">
        <f t="shared" si="46"/>
        <v>10674.713380394456</v>
      </c>
      <c r="AA66" s="171">
        <f t="shared" si="46"/>
        <v>10693.599180948404</v>
      </c>
      <c r="AB66" s="171">
        <f t="shared" si="47"/>
        <v>10674.478043315901</v>
      </c>
      <c r="AC66" s="171">
        <f t="shared" si="47"/>
        <v>10674.478043315901</v>
      </c>
      <c r="AD66" s="171">
        <f t="shared" si="47"/>
        <v>10681.832327020711</v>
      </c>
      <c r="AE66" s="171">
        <f t="shared" si="47"/>
        <v>11256.937312736722</v>
      </c>
      <c r="AF66" s="171">
        <f t="shared" si="47"/>
        <v>11262.820739700568</v>
      </c>
    </row>
    <row r="67" spans="1:38">
      <c r="A67" s="168" t="s">
        <v>57</v>
      </c>
      <c r="B67" s="169" t="str">
        <f t="shared" si="43"/>
        <v>9310-04590</v>
      </c>
      <c r="C67" s="170" t="str">
        <f t="shared" si="45"/>
        <v>9310</v>
      </c>
      <c r="D67" s="171">
        <f>SUM($F67:K67)</f>
        <v>3616.75</v>
      </c>
      <c r="E67" s="78">
        <f t="shared" si="48"/>
        <v>3.1021757584754326E-3</v>
      </c>
      <c r="F67" s="79">
        <f>+'Div012 history '!I67</f>
        <v>602.07000000000005</v>
      </c>
      <c r="G67" s="79">
        <f>+'Div012 history '!J67</f>
        <v>640.84</v>
      </c>
      <c r="H67" s="79">
        <f>+'Div012 history '!K67</f>
        <v>608.73</v>
      </c>
      <c r="I67" s="79">
        <f>+'Div012 history '!L67</f>
        <v>553.61</v>
      </c>
      <c r="J67" s="79">
        <f>+'Div012 history '!M67</f>
        <v>580.58000000000004</v>
      </c>
      <c r="K67" s="79">
        <f>+'Div012 history '!N67</f>
        <v>630.91999999999996</v>
      </c>
      <c r="L67" s="171">
        <f t="shared" si="46"/>
        <v>552.88527455428402</v>
      </c>
      <c r="M67" s="171">
        <f t="shared" si="46"/>
        <v>536.98662379209736</v>
      </c>
      <c r="N67" s="171">
        <f t="shared" si="46"/>
        <v>536.98662379209736</v>
      </c>
      <c r="O67" s="171">
        <f t="shared" si="46"/>
        <v>563.84526150897773</v>
      </c>
      <c r="P67" s="171">
        <f t="shared" si="46"/>
        <v>562.83705438747313</v>
      </c>
      <c r="Q67" s="171">
        <f t="shared" si="46"/>
        <v>562.83705438747313</v>
      </c>
      <c r="R67" s="171">
        <f t="shared" si="46"/>
        <v>563.22482635728261</v>
      </c>
      <c r="S67" s="171">
        <f t="shared" si="46"/>
        <v>593.54859439637994</v>
      </c>
      <c r="T67" s="171">
        <f t="shared" si="46"/>
        <v>593.8588119722275</v>
      </c>
      <c r="U67" s="171">
        <f t="shared" si="46"/>
        <v>593.93636636618942</v>
      </c>
      <c r="V67" s="171">
        <f t="shared" si="46"/>
        <v>593.8588119722275</v>
      </c>
      <c r="W67" s="171">
        <f t="shared" si="46"/>
        <v>593.8588119722275</v>
      </c>
      <c r="X67" s="171">
        <f t="shared" si="46"/>
        <v>563.22482635728261</v>
      </c>
      <c r="Y67" s="171">
        <f t="shared" si="46"/>
        <v>562.83705438747313</v>
      </c>
      <c r="Z67" s="171">
        <f t="shared" si="46"/>
        <v>562.84946309050702</v>
      </c>
      <c r="AA67" s="171">
        <f t="shared" si="46"/>
        <v>563.84526150897773</v>
      </c>
      <c r="AB67" s="171">
        <f t="shared" si="47"/>
        <v>562.83705438747313</v>
      </c>
      <c r="AC67" s="171">
        <f t="shared" si="47"/>
        <v>562.83705438747313</v>
      </c>
      <c r="AD67" s="171">
        <f t="shared" si="47"/>
        <v>563.22482635728261</v>
      </c>
      <c r="AE67" s="171">
        <f t="shared" si="47"/>
        <v>593.54859439637994</v>
      </c>
      <c r="AF67" s="171">
        <f t="shared" si="47"/>
        <v>593.8588119722275</v>
      </c>
    </row>
    <row r="68" spans="1:38">
      <c r="A68" s="168" t="s">
        <v>115</v>
      </c>
      <c r="B68" s="169" t="str">
        <f t="shared" si="43"/>
        <v>9030-04590</v>
      </c>
      <c r="C68" s="170" t="str">
        <f t="shared" si="45"/>
        <v>9030</v>
      </c>
      <c r="D68" s="171">
        <f>SUM($F68:K68)</f>
        <v>37229.049999999996</v>
      </c>
      <c r="E68" s="78">
        <f t="shared" si="48"/>
        <v>3.1932275225290602E-2</v>
      </c>
      <c r="F68" s="79">
        <f>+'Div012 history '!I68</f>
        <v>5736.43</v>
      </c>
      <c r="G68" s="79">
        <f>+'Div012 history '!J68</f>
        <v>5530.44</v>
      </c>
      <c r="H68" s="79">
        <f>+'Div012 history '!K68</f>
        <v>6265.41</v>
      </c>
      <c r="I68" s="79">
        <f>+'Div012 history '!L68</f>
        <v>6069.1</v>
      </c>
      <c r="J68" s="79">
        <f>+'Div012 history '!M68</f>
        <v>6339.71</v>
      </c>
      <c r="K68" s="79">
        <f>+'Div012 history '!N68</f>
        <v>7287.96</v>
      </c>
      <c r="L68" s="171">
        <f t="shared" si="46"/>
        <v>5691.1297520274175</v>
      </c>
      <c r="M68" s="171">
        <f t="shared" si="46"/>
        <v>5527.4768414978034</v>
      </c>
      <c r="N68" s="171">
        <f t="shared" si="46"/>
        <v>5527.4768414978034</v>
      </c>
      <c r="O68" s="171">
        <f t="shared" si="46"/>
        <v>5803.9464803983692</v>
      </c>
      <c r="P68" s="171">
        <f t="shared" si="46"/>
        <v>5793.5684909501497</v>
      </c>
      <c r="Q68" s="171">
        <f t="shared" si="46"/>
        <v>5793.5684909501497</v>
      </c>
      <c r="R68" s="171">
        <f t="shared" si="46"/>
        <v>5797.5600253533112</v>
      </c>
      <c r="S68" s="171">
        <f t="shared" si="46"/>
        <v>6109.6980156805266</v>
      </c>
      <c r="T68" s="171">
        <f t="shared" si="46"/>
        <v>6112.8912432030556</v>
      </c>
      <c r="U68" s="171">
        <f t="shared" si="46"/>
        <v>6113.6895500836881</v>
      </c>
      <c r="V68" s="171">
        <f t="shared" si="46"/>
        <v>6112.8912432030556</v>
      </c>
      <c r="W68" s="171">
        <f t="shared" si="46"/>
        <v>6112.8912432030556</v>
      </c>
      <c r="X68" s="171">
        <f t="shared" si="46"/>
        <v>5797.5600253533112</v>
      </c>
      <c r="Y68" s="171">
        <f t="shared" si="46"/>
        <v>5793.5684909501497</v>
      </c>
      <c r="Z68" s="171">
        <f t="shared" si="46"/>
        <v>5793.6962200510507</v>
      </c>
      <c r="AA68" s="171">
        <f t="shared" si="46"/>
        <v>5803.9464803983692</v>
      </c>
      <c r="AB68" s="171">
        <f t="shared" si="47"/>
        <v>5793.5684909501497</v>
      </c>
      <c r="AC68" s="171">
        <f t="shared" si="47"/>
        <v>5793.5684909501497</v>
      </c>
      <c r="AD68" s="171">
        <f t="shared" si="47"/>
        <v>5797.5600253533112</v>
      </c>
      <c r="AE68" s="171">
        <f t="shared" si="47"/>
        <v>6109.6980156805266</v>
      </c>
      <c r="AF68" s="171">
        <f t="shared" si="47"/>
        <v>6112.8912432030556</v>
      </c>
    </row>
    <row r="69" spans="1:38">
      <c r="A69" s="172" t="s">
        <v>325</v>
      </c>
      <c r="B69" s="152"/>
      <c r="C69" s="165"/>
      <c r="D69" s="173">
        <f>SUM(D60:D68)</f>
        <v>1165875.27</v>
      </c>
      <c r="E69" s="174">
        <f>SUM(E60:E68)</f>
        <v>0.99999999999999989</v>
      </c>
      <c r="F69" s="173">
        <f>SUM(F60:F68)</f>
        <v>177683.98</v>
      </c>
      <c r="G69" s="173">
        <f t="shared" ref="G69:K69" si="49">SUM(G60:G68)</f>
        <v>212790.87</v>
      </c>
      <c r="H69" s="173">
        <f t="shared" si="49"/>
        <v>173538.57</v>
      </c>
      <c r="I69" s="173">
        <f t="shared" si="49"/>
        <v>208580.03999999998</v>
      </c>
      <c r="J69" s="173">
        <f t="shared" si="49"/>
        <v>213926.66999999998</v>
      </c>
      <c r="K69" s="173">
        <f t="shared" si="49"/>
        <v>179355.13999999998</v>
      </c>
      <c r="L69" s="199">
        <f>+'FY24 Budget'!AX$71</f>
        <v>178225</v>
      </c>
      <c r="M69" s="199">
        <f>+'FY24 Budget'!AY$71</f>
        <v>173100</v>
      </c>
      <c r="N69" s="199">
        <f>+'FY24 Budget'!AZ$71</f>
        <v>173100</v>
      </c>
      <c r="O69" s="199">
        <f>+'FY25 Budget'!AO$162</f>
        <v>181758</v>
      </c>
      <c r="P69" s="199">
        <f>+'FY25 Budget'!AP$162</f>
        <v>181433</v>
      </c>
      <c r="Q69" s="199">
        <f>+'FY25 Budget'!AQ$162</f>
        <v>181433</v>
      </c>
      <c r="R69" s="199">
        <f>+'FY25 Budget'!AR$162</f>
        <v>181558</v>
      </c>
      <c r="S69" s="199">
        <f>+'FY25 Budget'!AS$162</f>
        <v>191333</v>
      </c>
      <c r="T69" s="199">
        <f>+'FY25 Budget'!AT$162</f>
        <v>191433</v>
      </c>
      <c r="U69" s="199">
        <f>+'FY25 Budget'!AU$162</f>
        <v>191458</v>
      </c>
      <c r="V69" s="199">
        <f>+'FY25 Budget'!AV$162</f>
        <v>191433</v>
      </c>
      <c r="W69" s="199">
        <f>+'FY25 Budget'!AW$162</f>
        <v>191433</v>
      </c>
      <c r="X69" s="199">
        <f>+'FY25 Budget'!AX$162</f>
        <v>181558</v>
      </c>
      <c r="Y69" s="199">
        <f>+'FY25 Budget'!AY$162</f>
        <v>181433</v>
      </c>
      <c r="Z69" s="199">
        <f>+'FY25 Budget'!AZ$162</f>
        <v>181437</v>
      </c>
      <c r="AA69" s="177">
        <f>O69</f>
        <v>181758</v>
      </c>
      <c r="AB69" s="177">
        <f t="shared" ref="AB69:AF69" si="50">P69</f>
        <v>181433</v>
      </c>
      <c r="AC69" s="177">
        <f t="shared" si="50"/>
        <v>181433</v>
      </c>
      <c r="AD69" s="177">
        <f t="shared" si="50"/>
        <v>181558</v>
      </c>
      <c r="AE69" s="177">
        <f t="shared" si="50"/>
        <v>191333</v>
      </c>
      <c r="AF69" s="177">
        <f t="shared" si="50"/>
        <v>191433</v>
      </c>
      <c r="AH69" s="178">
        <f>SUM(F69:Q69)</f>
        <v>2234924.2699999996</v>
      </c>
      <c r="AI69" s="178">
        <f>SUM(U69:AF69)</f>
        <v>2227700</v>
      </c>
      <c r="AK69" s="178">
        <f>AH69*$AK$7</f>
        <v>103702.67839551144</v>
      </c>
      <c r="AL69" s="178">
        <f>AI69*$AL$7</f>
        <v>120098.42577999999</v>
      </c>
    </row>
    <row r="70" spans="1:38">
      <c r="A70" s="168"/>
      <c r="B70" s="169" t="str">
        <f t="shared" si="43"/>
        <v/>
      </c>
      <c r="C70" s="165" t="s">
        <v>1599</v>
      </c>
      <c r="D70" s="171">
        <f>D69-SUM(F69:K69)</f>
        <v>0</v>
      </c>
      <c r="F70" s="171">
        <f>F69-'Div012 history '!I69</f>
        <v>0</v>
      </c>
      <c r="G70" s="171">
        <f>G69-'Div012 history '!J69</f>
        <v>0</v>
      </c>
      <c r="H70" s="171">
        <f>H69-'Div012 history '!K69</f>
        <v>0</v>
      </c>
      <c r="I70" s="171">
        <f>I69-'Div012 history '!L69</f>
        <v>0</v>
      </c>
      <c r="J70" s="171">
        <f>J69-'Div012 history '!M69</f>
        <v>0</v>
      </c>
      <c r="K70" s="171">
        <f>K69-'Div012 history '!N69</f>
        <v>0</v>
      </c>
      <c r="L70" s="171">
        <f t="shared" ref="L70:AF70" si="51">L69-SUM(L60:L68)</f>
        <v>0</v>
      </c>
      <c r="M70" s="171">
        <f t="shared" si="51"/>
        <v>0</v>
      </c>
      <c r="N70" s="171">
        <f t="shared" si="51"/>
        <v>0</v>
      </c>
      <c r="O70" s="171">
        <f t="shared" si="51"/>
        <v>0</v>
      </c>
      <c r="P70" s="171">
        <f t="shared" si="51"/>
        <v>0</v>
      </c>
      <c r="Q70" s="171">
        <f t="shared" si="51"/>
        <v>0</v>
      </c>
      <c r="R70" s="171">
        <f t="shared" si="51"/>
        <v>0</v>
      </c>
      <c r="S70" s="171">
        <f t="shared" si="51"/>
        <v>0</v>
      </c>
      <c r="T70" s="171">
        <f t="shared" si="51"/>
        <v>0</v>
      </c>
      <c r="U70" s="171">
        <f t="shared" si="51"/>
        <v>0</v>
      </c>
      <c r="V70" s="171">
        <f t="shared" si="51"/>
        <v>0</v>
      </c>
      <c r="W70" s="171">
        <f t="shared" si="51"/>
        <v>0</v>
      </c>
      <c r="X70" s="171">
        <f t="shared" si="51"/>
        <v>0</v>
      </c>
      <c r="Y70" s="171">
        <f t="shared" si="51"/>
        <v>0</v>
      </c>
      <c r="Z70" s="171">
        <f t="shared" si="51"/>
        <v>0</v>
      </c>
      <c r="AA70" s="171">
        <f t="shared" si="51"/>
        <v>0</v>
      </c>
      <c r="AB70" s="171">
        <f t="shared" si="51"/>
        <v>0</v>
      </c>
      <c r="AC70" s="171">
        <f t="shared" si="51"/>
        <v>0</v>
      </c>
      <c r="AD70" s="171">
        <f t="shared" si="51"/>
        <v>0</v>
      </c>
      <c r="AE70" s="171">
        <f t="shared" si="51"/>
        <v>0</v>
      </c>
      <c r="AF70" s="171">
        <f t="shared" si="51"/>
        <v>0</v>
      </c>
    </row>
    <row r="71" spans="1:38">
      <c r="A71" s="168" t="s">
        <v>58</v>
      </c>
      <c r="B71" s="169" t="str">
        <f t="shared" si="43"/>
        <v>8740-03002</v>
      </c>
      <c r="C71" s="170" t="str">
        <f t="shared" ref="C71:C76" si="52">LEFT(B71,4)</f>
        <v>8740</v>
      </c>
      <c r="D71" s="171">
        <f>SUM($F71:K71)</f>
        <v>31.8</v>
      </c>
      <c r="E71" s="78">
        <f t="shared" ref="E71:E76" si="53">D71/$D$77</f>
        <v>7.4611807435840879E-3</v>
      </c>
      <c r="F71" s="79">
        <f>+'Div012 history '!I71</f>
        <v>32.5</v>
      </c>
      <c r="G71" s="79">
        <f>+'Div012 history '!J71</f>
        <v>-4.4499999999999993</v>
      </c>
      <c r="H71" s="79">
        <f>+'Div012 history '!K71</f>
        <v>3.75</v>
      </c>
      <c r="I71" s="79">
        <f>+'Div012 history '!L71</f>
        <v>0</v>
      </c>
      <c r="J71" s="79">
        <f>+'Div012 history '!M71</f>
        <v>0</v>
      </c>
      <c r="K71" s="79">
        <f>+'Div012 history '!N71</f>
        <v>0</v>
      </c>
      <c r="L71" s="171">
        <f t="shared" ref="L71:U76" si="54">$E71*L$77</f>
        <v>11.191771115376133</v>
      </c>
      <c r="M71" s="171">
        <f t="shared" si="54"/>
        <v>11.191771115376133</v>
      </c>
      <c r="N71" s="171">
        <f t="shared" si="54"/>
        <v>11.191771115376133</v>
      </c>
      <c r="O71" s="171">
        <f t="shared" si="54"/>
        <v>11.191771115376133</v>
      </c>
      <c r="P71" s="171">
        <f t="shared" si="54"/>
        <v>11.191771115376133</v>
      </c>
      <c r="Q71" s="171">
        <f t="shared" si="54"/>
        <v>11.191771115376133</v>
      </c>
      <c r="R71" s="171">
        <f t="shared" si="54"/>
        <v>11.191771115376133</v>
      </c>
      <c r="S71" s="171">
        <f t="shared" si="54"/>
        <v>11.191771115376133</v>
      </c>
      <c r="T71" s="171">
        <f t="shared" si="54"/>
        <v>11.191771115376133</v>
      </c>
      <c r="U71" s="171">
        <f t="shared" si="54"/>
        <v>11.191771115376133</v>
      </c>
      <c r="V71" s="171">
        <f t="shared" ref="V71:AF76" si="55">$E71*V$77</f>
        <v>11.191771115376133</v>
      </c>
      <c r="W71" s="171">
        <f t="shared" si="55"/>
        <v>11.191771115376133</v>
      </c>
      <c r="X71" s="171">
        <f t="shared" si="55"/>
        <v>11.191771115376133</v>
      </c>
      <c r="Y71" s="171">
        <f t="shared" si="55"/>
        <v>11.191771115376133</v>
      </c>
      <c r="Z71" s="171">
        <f t="shared" si="55"/>
        <v>11.191771115376133</v>
      </c>
      <c r="AA71" s="171">
        <f t="shared" si="55"/>
        <v>11.191771115376133</v>
      </c>
      <c r="AB71" s="171">
        <f t="shared" si="55"/>
        <v>11.191771115376133</v>
      </c>
      <c r="AC71" s="171">
        <f t="shared" si="55"/>
        <v>11.191771115376133</v>
      </c>
      <c r="AD71" s="171">
        <f t="shared" si="55"/>
        <v>11.191771115376133</v>
      </c>
      <c r="AE71" s="171">
        <f t="shared" si="55"/>
        <v>11.191771115376133</v>
      </c>
      <c r="AF71" s="171">
        <f t="shared" si="55"/>
        <v>11.191771115376133</v>
      </c>
    </row>
    <row r="72" spans="1:38">
      <c r="A72" s="168" t="s">
        <v>59</v>
      </c>
      <c r="B72" s="169" t="str">
        <f t="shared" si="43"/>
        <v>9210-03004</v>
      </c>
      <c r="C72" s="170" t="str">
        <f t="shared" si="52"/>
        <v>9210</v>
      </c>
      <c r="D72" s="171">
        <f>SUM($F72:K72)</f>
        <v>0</v>
      </c>
      <c r="E72" s="78">
        <f t="shared" si="53"/>
        <v>0</v>
      </c>
      <c r="F72" s="79">
        <f>+'Div012 history '!I72</f>
        <v>0</v>
      </c>
      <c r="G72" s="79">
        <f>+'Div012 history '!J72</f>
        <v>0</v>
      </c>
      <c r="H72" s="79">
        <f>+'Div012 history '!K72</f>
        <v>0</v>
      </c>
      <c r="I72" s="79">
        <f>+'Div012 history '!L72</f>
        <v>0</v>
      </c>
      <c r="J72" s="79">
        <f>+'Div012 history '!M72</f>
        <v>0</v>
      </c>
      <c r="K72" s="79">
        <f>+'Div012 history '!N72</f>
        <v>0</v>
      </c>
      <c r="L72" s="171">
        <f t="shared" si="54"/>
        <v>0</v>
      </c>
      <c r="M72" s="171">
        <f t="shared" si="54"/>
        <v>0</v>
      </c>
      <c r="N72" s="171">
        <f t="shared" si="54"/>
        <v>0</v>
      </c>
      <c r="O72" s="171">
        <f t="shared" si="54"/>
        <v>0</v>
      </c>
      <c r="P72" s="171">
        <f t="shared" si="54"/>
        <v>0</v>
      </c>
      <c r="Q72" s="171">
        <f t="shared" si="54"/>
        <v>0</v>
      </c>
      <c r="R72" s="171">
        <f t="shared" si="54"/>
        <v>0</v>
      </c>
      <c r="S72" s="171">
        <f t="shared" si="54"/>
        <v>0</v>
      </c>
      <c r="T72" s="171">
        <f t="shared" si="54"/>
        <v>0</v>
      </c>
      <c r="U72" s="171">
        <f t="shared" si="54"/>
        <v>0</v>
      </c>
      <c r="V72" s="171">
        <f t="shared" si="55"/>
        <v>0</v>
      </c>
      <c r="W72" s="171">
        <f t="shared" si="55"/>
        <v>0</v>
      </c>
      <c r="X72" s="171">
        <f t="shared" si="55"/>
        <v>0</v>
      </c>
      <c r="Y72" s="171">
        <f t="shared" si="55"/>
        <v>0</v>
      </c>
      <c r="Z72" s="171">
        <f t="shared" si="55"/>
        <v>0</v>
      </c>
      <c r="AA72" s="171">
        <f t="shared" si="55"/>
        <v>0</v>
      </c>
      <c r="AB72" s="171">
        <f t="shared" si="55"/>
        <v>0</v>
      </c>
      <c r="AC72" s="171">
        <f t="shared" si="55"/>
        <v>0</v>
      </c>
      <c r="AD72" s="171">
        <f t="shared" si="55"/>
        <v>0</v>
      </c>
      <c r="AE72" s="171">
        <f t="shared" si="55"/>
        <v>0</v>
      </c>
      <c r="AF72" s="171">
        <f t="shared" si="55"/>
        <v>0</v>
      </c>
    </row>
    <row r="73" spans="1:38">
      <c r="A73" s="168" t="s">
        <v>60</v>
      </c>
      <c r="B73" s="169" t="str">
        <f t="shared" si="43"/>
        <v>8740-03004</v>
      </c>
      <c r="C73" s="170" t="str">
        <f t="shared" si="52"/>
        <v>8740</v>
      </c>
      <c r="D73" s="171">
        <f>SUM($F73:K73)</f>
        <v>1495.23</v>
      </c>
      <c r="E73" s="78">
        <f t="shared" si="53"/>
        <v>0.3508233107933722</v>
      </c>
      <c r="F73" s="79">
        <f>+'Div012 history '!I73</f>
        <v>144.85999999999999</v>
      </c>
      <c r="G73" s="79">
        <f>+'Div012 history '!J73</f>
        <v>109.79</v>
      </c>
      <c r="H73" s="79">
        <f>+'Div012 history '!K73</f>
        <v>350.15000000000003</v>
      </c>
      <c r="I73" s="79">
        <f>+'Div012 history '!L73</f>
        <v>458.51</v>
      </c>
      <c r="J73" s="79">
        <f>+'Div012 history '!M73</f>
        <v>0.41</v>
      </c>
      <c r="K73" s="79">
        <f>+'Div012 history '!N73</f>
        <v>431.51</v>
      </c>
      <c r="L73" s="171">
        <f t="shared" si="54"/>
        <v>526.23496619005834</v>
      </c>
      <c r="M73" s="171">
        <f t="shared" si="54"/>
        <v>526.23496619005834</v>
      </c>
      <c r="N73" s="171">
        <f t="shared" si="54"/>
        <v>526.23496619005834</v>
      </c>
      <c r="O73" s="171">
        <f t="shared" si="54"/>
        <v>526.23496619005834</v>
      </c>
      <c r="P73" s="171">
        <f t="shared" si="54"/>
        <v>526.23496619005834</v>
      </c>
      <c r="Q73" s="171">
        <f t="shared" si="54"/>
        <v>526.23496619005834</v>
      </c>
      <c r="R73" s="171">
        <f t="shared" si="54"/>
        <v>526.23496619005834</v>
      </c>
      <c r="S73" s="171">
        <f t="shared" si="54"/>
        <v>526.23496619005834</v>
      </c>
      <c r="T73" s="171">
        <f t="shared" si="54"/>
        <v>526.23496619005834</v>
      </c>
      <c r="U73" s="171">
        <f t="shared" si="54"/>
        <v>526.23496619005834</v>
      </c>
      <c r="V73" s="171">
        <f t="shared" si="55"/>
        <v>526.23496619005834</v>
      </c>
      <c r="W73" s="171">
        <f t="shared" si="55"/>
        <v>526.23496619005834</v>
      </c>
      <c r="X73" s="171">
        <f t="shared" si="55"/>
        <v>526.23496619005834</v>
      </c>
      <c r="Y73" s="171">
        <f t="shared" si="55"/>
        <v>526.23496619005834</v>
      </c>
      <c r="Z73" s="171">
        <f t="shared" si="55"/>
        <v>526.23496619005834</v>
      </c>
      <c r="AA73" s="171">
        <f t="shared" si="55"/>
        <v>526.23496619005834</v>
      </c>
      <c r="AB73" s="171">
        <f t="shared" si="55"/>
        <v>526.23496619005834</v>
      </c>
      <c r="AC73" s="171">
        <f t="shared" si="55"/>
        <v>526.23496619005834</v>
      </c>
      <c r="AD73" s="171">
        <f t="shared" si="55"/>
        <v>526.23496619005834</v>
      </c>
      <c r="AE73" s="171">
        <f t="shared" si="55"/>
        <v>526.23496619005834</v>
      </c>
      <c r="AF73" s="171">
        <f t="shared" si="55"/>
        <v>526.23496619005834</v>
      </c>
    </row>
    <row r="74" spans="1:38">
      <c r="A74" s="168" t="s">
        <v>1076</v>
      </c>
      <c r="B74" s="169" t="str">
        <f t="shared" ref="B74" si="56">RIGHT(A74,10)</f>
        <v>8740-03008</v>
      </c>
      <c r="C74" s="170" t="str">
        <f t="shared" ref="C74" si="57">LEFT(B74,4)</f>
        <v>8740</v>
      </c>
      <c r="D74" s="171">
        <f>SUM($F74:K74)</f>
        <v>2486.1400000000003</v>
      </c>
      <c r="E74" s="78">
        <f t="shared" si="53"/>
        <v>0.58331886458660842</v>
      </c>
      <c r="F74" s="79">
        <f>+'Div012 history '!I74</f>
        <v>414.37</v>
      </c>
      <c r="G74" s="79">
        <f>+'Div012 history '!J74</f>
        <v>414.34</v>
      </c>
      <c r="H74" s="79">
        <f>+'Div012 history '!K74</f>
        <v>414.36</v>
      </c>
      <c r="I74" s="79">
        <f>+'Div012 history '!L74</f>
        <v>414.36</v>
      </c>
      <c r="J74" s="79">
        <f>+'Div012 history '!M74</f>
        <v>414.36</v>
      </c>
      <c r="K74" s="79">
        <f>+'Div012 history '!N74</f>
        <v>414.35</v>
      </c>
      <c r="L74" s="171">
        <f t="shared" si="54"/>
        <v>874.97829687991259</v>
      </c>
      <c r="M74" s="171">
        <f t="shared" si="54"/>
        <v>874.97829687991259</v>
      </c>
      <c r="N74" s="171">
        <f t="shared" si="54"/>
        <v>874.97829687991259</v>
      </c>
      <c r="O74" s="171">
        <f t="shared" si="54"/>
        <v>874.97829687991259</v>
      </c>
      <c r="P74" s="171">
        <f t="shared" si="54"/>
        <v>874.97829687991259</v>
      </c>
      <c r="Q74" s="171">
        <f t="shared" si="54"/>
        <v>874.97829687991259</v>
      </c>
      <c r="R74" s="171">
        <f t="shared" si="54"/>
        <v>874.97829687991259</v>
      </c>
      <c r="S74" s="171">
        <f t="shared" si="54"/>
        <v>874.97829687991259</v>
      </c>
      <c r="T74" s="171">
        <f t="shared" si="54"/>
        <v>874.97829687991259</v>
      </c>
      <c r="U74" s="171">
        <f t="shared" si="54"/>
        <v>874.97829687991259</v>
      </c>
      <c r="V74" s="171">
        <f t="shared" si="55"/>
        <v>874.97829687991259</v>
      </c>
      <c r="W74" s="171">
        <f t="shared" si="55"/>
        <v>874.97829687991259</v>
      </c>
      <c r="X74" s="171">
        <f t="shared" si="55"/>
        <v>874.97829687991259</v>
      </c>
      <c r="Y74" s="171">
        <f t="shared" si="55"/>
        <v>874.97829687991259</v>
      </c>
      <c r="Z74" s="171">
        <f t="shared" si="55"/>
        <v>874.97829687991259</v>
      </c>
      <c r="AA74" s="171">
        <f t="shared" si="55"/>
        <v>874.97829687991259</v>
      </c>
      <c r="AB74" s="171">
        <f t="shared" si="55"/>
        <v>874.97829687991259</v>
      </c>
      <c r="AC74" s="171">
        <f t="shared" si="55"/>
        <v>874.97829687991259</v>
      </c>
      <c r="AD74" s="171">
        <f t="shared" si="55"/>
        <v>874.97829687991259</v>
      </c>
      <c r="AE74" s="171">
        <f t="shared" si="55"/>
        <v>874.97829687991259</v>
      </c>
      <c r="AF74" s="171">
        <f t="shared" si="55"/>
        <v>874.97829687991259</v>
      </c>
    </row>
    <row r="75" spans="1:38">
      <c r="A75" s="168" t="s">
        <v>366</v>
      </c>
      <c r="B75" s="169" t="str">
        <f t="shared" si="43"/>
        <v>8740-04560</v>
      </c>
      <c r="C75" s="170" t="str">
        <f t="shared" si="52"/>
        <v>8740</v>
      </c>
      <c r="D75" s="171">
        <f>SUM($F75:K75)</f>
        <v>150</v>
      </c>
      <c r="E75" s="78">
        <f t="shared" si="53"/>
        <v>3.5194248790490983E-2</v>
      </c>
      <c r="F75" s="79">
        <f>+'Div012 history '!I75</f>
        <v>0</v>
      </c>
      <c r="G75" s="79">
        <f>+'Div012 history '!J75</f>
        <v>50</v>
      </c>
      <c r="H75" s="79">
        <f>+'Div012 history '!K75</f>
        <v>25</v>
      </c>
      <c r="I75" s="79">
        <f>+'Div012 history '!L75</f>
        <v>25</v>
      </c>
      <c r="J75" s="79">
        <f>+'Div012 history '!M75</f>
        <v>25</v>
      </c>
      <c r="K75" s="79">
        <f>+'Div012 history '!N75</f>
        <v>25</v>
      </c>
      <c r="L75" s="171">
        <f t="shared" si="54"/>
        <v>52.791373185736475</v>
      </c>
      <c r="M75" s="171">
        <f t="shared" si="54"/>
        <v>52.791373185736475</v>
      </c>
      <c r="N75" s="171">
        <f t="shared" si="54"/>
        <v>52.791373185736475</v>
      </c>
      <c r="O75" s="171">
        <f t="shared" si="54"/>
        <v>52.791373185736475</v>
      </c>
      <c r="P75" s="171">
        <f t="shared" si="54"/>
        <v>52.791373185736475</v>
      </c>
      <c r="Q75" s="171">
        <f t="shared" si="54"/>
        <v>52.791373185736475</v>
      </c>
      <c r="R75" s="171">
        <f t="shared" si="54"/>
        <v>52.791373185736475</v>
      </c>
      <c r="S75" s="171">
        <f t="shared" si="54"/>
        <v>52.791373185736475</v>
      </c>
      <c r="T75" s="171">
        <f t="shared" si="54"/>
        <v>52.791373185736475</v>
      </c>
      <c r="U75" s="171">
        <f t="shared" si="54"/>
        <v>52.791373185736475</v>
      </c>
      <c r="V75" s="171">
        <f t="shared" si="55"/>
        <v>52.791373185736475</v>
      </c>
      <c r="W75" s="171">
        <f t="shared" si="55"/>
        <v>52.791373185736475</v>
      </c>
      <c r="X75" s="171">
        <f t="shared" si="55"/>
        <v>52.791373185736475</v>
      </c>
      <c r="Y75" s="171">
        <f t="shared" si="55"/>
        <v>52.791373185736475</v>
      </c>
      <c r="Z75" s="171">
        <f t="shared" si="55"/>
        <v>52.791373185736475</v>
      </c>
      <c r="AA75" s="171">
        <f t="shared" si="55"/>
        <v>52.791373185736475</v>
      </c>
      <c r="AB75" s="171">
        <f t="shared" si="55"/>
        <v>52.791373185736475</v>
      </c>
      <c r="AC75" s="171">
        <f t="shared" si="55"/>
        <v>52.791373185736475</v>
      </c>
      <c r="AD75" s="171">
        <f t="shared" si="55"/>
        <v>52.791373185736475</v>
      </c>
      <c r="AE75" s="171">
        <f t="shared" si="55"/>
        <v>52.791373185736475</v>
      </c>
      <c r="AF75" s="171">
        <f t="shared" si="55"/>
        <v>52.791373185736475</v>
      </c>
    </row>
    <row r="76" spans="1:38">
      <c r="A76" s="168" t="s">
        <v>367</v>
      </c>
      <c r="B76" s="169" t="str">
        <f t="shared" si="43"/>
        <v>8740-04563</v>
      </c>
      <c r="C76" s="170" t="str">
        <f t="shared" si="52"/>
        <v>8740</v>
      </c>
      <c r="D76" s="171">
        <f>SUM($F76:K76)</f>
        <v>98.89</v>
      </c>
      <c r="E76" s="78">
        <f t="shared" si="53"/>
        <v>2.3202395085944353E-2</v>
      </c>
      <c r="F76" s="79">
        <f>+'Div012 history '!I76</f>
        <v>20.52</v>
      </c>
      <c r="G76" s="79">
        <f>+'Div012 history '!J76</f>
        <v>0</v>
      </c>
      <c r="H76" s="79">
        <f>+'Div012 history '!K76</f>
        <v>16.78</v>
      </c>
      <c r="I76" s="79">
        <f>+'Div012 history '!L76</f>
        <v>20.53</v>
      </c>
      <c r="J76" s="79">
        <f>+'Div012 history '!M76</f>
        <v>20.53</v>
      </c>
      <c r="K76" s="79">
        <f>+'Div012 history '!N76</f>
        <v>20.53</v>
      </c>
      <c r="L76" s="171">
        <f t="shared" si="54"/>
        <v>34.803592628916526</v>
      </c>
      <c r="M76" s="171">
        <f t="shared" si="54"/>
        <v>34.803592628916526</v>
      </c>
      <c r="N76" s="171">
        <f t="shared" si="54"/>
        <v>34.803592628916526</v>
      </c>
      <c r="O76" s="171">
        <f t="shared" si="54"/>
        <v>34.803592628916526</v>
      </c>
      <c r="P76" s="171">
        <f t="shared" si="54"/>
        <v>34.803592628916526</v>
      </c>
      <c r="Q76" s="171">
        <f t="shared" si="54"/>
        <v>34.803592628916526</v>
      </c>
      <c r="R76" s="171">
        <f t="shared" si="54"/>
        <v>34.803592628916526</v>
      </c>
      <c r="S76" s="171">
        <f t="shared" si="54"/>
        <v>34.803592628916526</v>
      </c>
      <c r="T76" s="171">
        <f t="shared" si="54"/>
        <v>34.803592628916526</v>
      </c>
      <c r="U76" s="171">
        <f t="shared" si="54"/>
        <v>34.803592628916526</v>
      </c>
      <c r="V76" s="171">
        <f t="shared" si="55"/>
        <v>34.803592628916526</v>
      </c>
      <c r="W76" s="171">
        <f t="shared" si="55"/>
        <v>34.803592628916526</v>
      </c>
      <c r="X76" s="171">
        <f t="shared" si="55"/>
        <v>34.803592628916526</v>
      </c>
      <c r="Y76" s="171">
        <f t="shared" si="55"/>
        <v>34.803592628916526</v>
      </c>
      <c r="Z76" s="171">
        <f t="shared" si="55"/>
        <v>34.803592628916526</v>
      </c>
      <c r="AA76" s="171">
        <f t="shared" si="55"/>
        <v>34.803592628916526</v>
      </c>
      <c r="AB76" s="171">
        <f t="shared" si="55"/>
        <v>34.803592628916526</v>
      </c>
      <c r="AC76" s="171">
        <f t="shared" si="55"/>
        <v>34.803592628916526</v>
      </c>
      <c r="AD76" s="171">
        <f t="shared" si="55"/>
        <v>34.803592628916526</v>
      </c>
      <c r="AE76" s="171">
        <f t="shared" si="55"/>
        <v>34.803592628916526</v>
      </c>
      <c r="AF76" s="171">
        <f t="shared" si="55"/>
        <v>34.803592628916526</v>
      </c>
    </row>
    <row r="77" spans="1:38">
      <c r="A77" s="172" t="s">
        <v>326</v>
      </c>
      <c r="B77" s="152"/>
      <c r="C77" s="165"/>
      <c r="D77" s="173">
        <f t="shared" ref="D77:K77" si="58">SUM(D71:D76)</f>
        <v>4262.0600000000004</v>
      </c>
      <c r="E77" s="174">
        <f t="shared" si="58"/>
        <v>1</v>
      </c>
      <c r="F77" s="173">
        <f t="shared" si="58"/>
        <v>612.25</v>
      </c>
      <c r="G77" s="173">
        <f t="shared" si="58"/>
        <v>569.67999999999995</v>
      </c>
      <c r="H77" s="173">
        <f t="shared" si="58"/>
        <v>810.04</v>
      </c>
      <c r="I77" s="173">
        <f t="shared" si="58"/>
        <v>918.4</v>
      </c>
      <c r="J77" s="173">
        <f t="shared" si="58"/>
        <v>460.30000000000007</v>
      </c>
      <c r="K77" s="173">
        <f t="shared" si="58"/>
        <v>891.39</v>
      </c>
      <c r="L77" s="199">
        <f>+'FY24 Budget'!AX$82</f>
        <v>1500</v>
      </c>
      <c r="M77" s="199">
        <f>+'FY24 Budget'!AY$82</f>
        <v>1500</v>
      </c>
      <c r="N77" s="199">
        <f>+'FY24 Budget'!AZ$82</f>
        <v>1500</v>
      </c>
      <c r="O77" s="199">
        <f>+'FY25 Budget'!AO$191</f>
        <v>1500</v>
      </c>
      <c r="P77" s="199">
        <f>+'FY25 Budget'!AP$191</f>
        <v>1500</v>
      </c>
      <c r="Q77" s="199">
        <f>+'FY25 Budget'!AQ$191</f>
        <v>1500</v>
      </c>
      <c r="R77" s="199">
        <f>+'FY25 Budget'!AR$191</f>
        <v>1500</v>
      </c>
      <c r="S77" s="199">
        <f>+'FY25 Budget'!AS$191</f>
        <v>1500</v>
      </c>
      <c r="T77" s="199">
        <f>+'FY25 Budget'!AT$191</f>
        <v>1500</v>
      </c>
      <c r="U77" s="199">
        <f>+'FY25 Budget'!AU$191</f>
        <v>1500</v>
      </c>
      <c r="V77" s="199">
        <f>+'FY25 Budget'!AV$191</f>
        <v>1500</v>
      </c>
      <c r="W77" s="199">
        <f>+'FY25 Budget'!AW$191</f>
        <v>1500</v>
      </c>
      <c r="X77" s="199">
        <f>+'FY25 Budget'!AX$191</f>
        <v>1500</v>
      </c>
      <c r="Y77" s="199">
        <f>+'FY25 Budget'!AY$191</f>
        <v>1500</v>
      </c>
      <c r="Z77" s="199">
        <f>+'FY25 Budget'!AZ$191</f>
        <v>1500</v>
      </c>
      <c r="AA77" s="177">
        <f>O77</f>
        <v>1500</v>
      </c>
      <c r="AB77" s="177">
        <f t="shared" ref="AB77:AF77" si="59">P77*(1+AB$4)</f>
        <v>1500</v>
      </c>
      <c r="AC77" s="177">
        <f t="shared" si="59"/>
        <v>1500</v>
      </c>
      <c r="AD77" s="177">
        <f t="shared" si="59"/>
        <v>1500</v>
      </c>
      <c r="AE77" s="177">
        <f t="shared" si="59"/>
        <v>1500</v>
      </c>
      <c r="AF77" s="177">
        <f t="shared" si="59"/>
        <v>1500</v>
      </c>
      <c r="AH77" s="178">
        <f>SUM(F77:Q77)</f>
        <v>13262.060000000001</v>
      </c>
      <c r="AI77" s="178">
        <f>SUM(U77:AF77)</f>
        <v>18000</v>
      </c>
      <c r="AK77" s="178">
        <f>AH77*$AK$7</f>
        <v>615.37259293442492</v>
      </c>
      <c r="AL77" s="178">
        <f>AI77*$AL$7</f>
        <v>970.40519999999992</v>
      </c>
    </row>
    <row r="78" spans="1:38">
      <c r="A78" s="168"/>
      <c r="B78" s="169" t="str">
        <f t="shared" si="43"/>
        <v/>
      </c>
      <c r="C78" s="165" t="s">
        <v>1599</v>
      </c>
      <c r="D78" s="171">
        <f>D77-SUM(F77:K77)</f>
        <v>0</v>
      </c>
      <c r="F78" s="171">
        <f>F77-'Div012 history '!I77</f>
        <v>0</v>
      </c>
      <c r="G78" s="171">
        <f>G77-'Div012 history '!J77</f>
        <v>0</v>
      </c>
      <c r="H78" s="171">
        <f>H77-'Div012 history '!K77</f>
        <v>0</v>
      </c>
      <c r="I78" s="171">
        <f>I77-'Div012 history '!L77</f>
        <v>0</v>
      </c>
      <c r="J78" s="171">
        <f>J77-'Div012 history '!M77</f>
        <v>0</v>
      </c>
      <c r="K78" s="171">
        <f>K77-'Div012 history '!N77</f>
        <v>0</v>
      </c>
      <c r="L78" s="171">
        <f t="shared" ref="L78:AF78" si="60">L77-SUM(L71:L76)</f>
        <v>0</v>
      </c>
      <c r="M78" s="171">
        <f t="shared" si="60"/>
        <v>0</v>
      </c>
      <c r="N78" s="171">
        <f t="shared" si="60"/>
        <v>0</v>
      </c>
      <c r="O78" s="171">
        <f t="shared" si="60"/>
        <v>0</v>
      </c>
      <c r="P78" s="171">
        <f t="shared" si="60"/>
        <v>0</v>
      </c>
      <c r="Q78" s="171">
        <f t="shared" si="60"/>
        <v>0</v>
      </c>
      <c r="R78" s="171">
        <f t="shared" si="60"/>
        <v>0</v>
      </c>
      <c r="S78" s="171">
        <f t="shared" si="60"/>
        <v>0</v>
      </c>
      <c r="T78" s="171">
        <f t="shared" si="60"/>
        <v>0</v>
      </c>
      <c r="U78" s="171">
        <f t="shared" si="60"/>
        <v>0</v>
      </c>
      <c r="V78" s="171">
        <f t="shared" si="60"/>
        <v>0</v>
      </c>
      <c r="W78" s="171">
        <f t="shared" si="60"/>
        <v>0</v>
      </c>
      <c r="X78" s="171">
        <f t="shared" si="60"/>
        <v>0</v>
      </c>
      <c r="Y78" s="171">
        <f t="shared" si="60"/>
        <v>0</v>
      </c>
      <c r="Z78" s="171">
        <f t="shared" si="60"/>
        <v>0</v>
      </c>
      <c r="AA78" s="171">
        <f t="shared" si="60"/>
        <v>0</v>
      </c>
      <c r="AB78" s="171">
        <f t="shared" si="60"/>
        <v>0</v>
      </c>
      <c r="AC78" s="171">
        <f t="shared" si="60"/>
        <v>0</v>
      </c>
      <c r="AD78" s="171">
        <f t="shared" si="60"/>
        <v>0</v>
      </c>
      <c r="AE78" s="171">
        <f t="shared" si="60"/>
        <v>0</v>
      </c>
      <c r="AF78" s="171">
        <f t="shared" si="60"/>
        <v>0</v>
      </c>
    </row>
    <row r="79" spans="1:38">
      <c r="A79" s="168" t="s">
        <v>117</v>
      </c>
      <c r="B79" s="169" t="str">
        <f t="shared" si="43"/>
        <v>9030-02005</v>
      </c>
      <c r="C79" s="170" t="str">
        <f t="shared" ref="C79:C86" si="61">LEFT(B79,4)</f>
        <v>9030</v>
      </c>
      <c r="D79" s="171">
        <f>SUM($F79:K79)</f>
        <v>263.69</v>
      </c>
      <c r="E79" s="78">
        <f>D79/$D$87</f>
        <v>1.1135115413492875E-2</v>
      </c>
      <c r="F79" s="79">
        <f>+'Div012 history '!I79</f>
        <v>0</v>
      </c>
      <c r="G79" s="79">
        <f>+'Div012 history '!J79</f>
        <v>46.1</v>
      </c>
      <c r="H79" s="79">
        <f>+'Div012 history '!K79</f>
        <v>0</v>
      </c>
      <c r="I79" s="79">
        <f>+'Div012 history '!L79</f>
        <v>0</v>
      </c>
      <c r="J79" s="79">
        <f>+'Div012 history '!M79</f>
        <v>83.91</v>
      </c>
      <c r="K79" s="79">
        <f>+'Div012 history '!N79</f>
        <v>133.68</v>
      </c>
      <c r="L79" s="171">
        <f t="shared" ref="L79:U80" si="62">$E79*L$87</f>
        <v>49.595804051697264</v>
      </c>
      <c r="M79" s="171">
        <f t="shared" si="62"/>
        <v>49.595804051697264</v>
      </c>
      <c r="N79" s="171">
        <f t="shared" si="62"/>
        <v>49.618074282524248</v>
      </c>
      <c r="O79" s="171">
        <f t="shared" si="62"/>
        <v>50.620234669738608</v>
      </c>
      <c r="P79" s="171">
        <f t="shared" si="62"/>
        <v>50.620234669738608</v>
      </c>
      <c r="Q79" s="171">
        <f t="shared" si="62"/>
        <v>50.620234669738608</v>
      </c>
      <c r="R79" s="171">
        <f t="shared" si="62"/>
        <v>50.620234669738608</v>
      </c>
      <c r="S79" s="171">
        <f t="shared" si="62"/>
        <v>50.620234669738608</v>
      </c>
      <c r="T79" s="171">
        <f t="shared" si="62"/>
        <v>50.620234669738608</v>
      </c>
      <c r="U79" s="171">
        <f t="shared" si="62"/>
        <v>50.620234669738608</v>
      </c>
      <c r="V79" s="171">
        <f t="shared" ref="V79:AF80" si="63">$E79*V$87</f>
        <v>50.620234669738608</v>
      </c>
      <c r="W79" s="171">
        <f t="shared" si="63"/>
        <v>50.620234669738608</v>
      </c>
      <c r="X79" s="171">
        <f t="shared" si="63"/>
        <v>50.620234669738608</v>
      </c>
      <c r="Y79" s="171">
        <f t="shared" si="63"/>
        <v>50.620234669738608</v>
      </c>
      <c r="Z79" s="171">
        <f t="shared" si="63"/>
        <v>50.597964438911625</v>
      </c>
      <c r="AA79" s="171">
        <f t="shared" si="63"/>
        <v>50.620234669738608</v>
      </c>
      <c r="AB79" s="171">
        <f t="shared" si="63"/>
        <v>50.620234669738608</v>
      </c>
      <c r="AC79" s="171">
        <f t="shared" si="63"/>
        <v>50.620234669738608</v>
      </c>
      <c r="AD79" s="171">
        <f t="shared" si="63"/>
        <v>50.620234669738608</v>
      </c>
      <c r="AE79" s="171">
        <f t="shared" si="63"/>
        <v>50.620234669738608</v>
      </c>
      <c r="AF79" s="171">
        <f t="shared" si="63"/>
        <v>50.620234669738608</v>
      </c>
    </row>
    <row r="80" spans="1:38">
      <c r="A80" s="168" t="s">
        <v>1135</v>
      </c>
      <c r="B80" s="169" t="str">
        <f t="shared" si="43"/>
        <v>9030-02006</v>
      </c>
      <c r="C80" s="170" t="str">
        <f t="shared" si="61"/>
        <v>9030</v>
      </c>
      <c r="D80" s="171">
        <f>SUM($F80:K80)</f>
        <v>243.56</v>
      </c>
      <c r="E80" s="78">
        <f>D80/$D$87</f>
        <v>1.0285064697600686E-2</v>
      </c>
      <c r="F80" s="79">
        <f>+'Div012 history '!I80</f>
        <v>243.56</v>
      </c>
      <c r="G80" s="79">
        <f>+'Div012 history '!J80</f>
        <v>0</v>
      </c>
      <c r="H80" s="79">
        <f>+'Div012 history '!K80</f>
        <v>0</v>
      </c>
      <c r="I80" s="79">
        <f>+'Div012 history '!L80</f>
        <v>0</v>
      </c>
      <c r="J80" s="79">
        <f>+'Div012 history '!M80</f>
        <v>0</v>
      </c>
      <c r="K80" s="79">
        <f>+'Div012 history '!N80</f>
        <v>0</v>
      </c>
      <c r="L80" s="171">
        <f t="shared" si="62"/>
        <v>45.809678163113453</v>
      </c>
      <c r="M80" s="171">
        <f t="shared" si="62"/>
        <v>45.809678163113453</v>
      </c>
      <c r="N80" s="171">
        <f t="shared" si="62"/>
        <v>45.830248292508657</v>
      </c>
      <c r="O80" s="171">
        <f t="shared" si="62"/>
        <v>46.755904115292715</v>
      </c>
      <c r="P80" s="171">
        <f t="shared" si="62"/>
        <v>46.755904115292715</v>
      </c>
      <c r="Q80" s="171">
        <f t="shared" si="62"/>
        <v>46.755904115292715</v>
      </c>
      <c r="R80" s="171">
        <f t="shared" si="62"/>
        <v>46.755904115292715</v>
      </c>
      <c r="S80" s="171">
        <f t="shared" si="62"/>
        <v>46.755904115292715</v>
      </c>
      <c r="T80" s="171">
        <f t="shared" si="62"/>
        <v>46.755904115292715</v>
      </c>
      <c r="U80" s="171">
        <f t="shared" si="62"/>
        <v>46.755904115292715</v>
      </c>
      <c r="V80" s="171">
        <f t="shared" si="63"/>
        <v>46.755904115292715</v>
      </c>
      <c r="W80" s="171">
        <f t="shared" si="63"/>
        <v>46.755904115292715</v>
      </c>
      <c r="X80" s="171">
        <f t="shared" si="63"/>
        <v>46.755904115292715</v>
      </c>
      <c r="Y80" s="171">
        <f t="shared" si="63"/>
        <v>46.755904115292715</v>
      </c>
      <c r="Z80" s="171">
        <f t="shared" si="63"/>
        <v>46.735333985897512</v>
      </c>
      <c r="AA80" s="171">
        <f t="shared" si="63"/>
        <v>46.755904115292715</v>
      </c>
      <c r="AB80" s="171">
        <f t="shared" si="63"/>
        <v>46.755904115292715</v>
      </c>
      <c r="AC80" s="171">
        <f t="shared" si="63"/>
        <v>46.755904115292715</v>
      </c>
      <c r="AD80" s="171">
        <f t="shared" si="63"/>
        <v>46.755904115292715</v>
      </c>
      <c r="AE80" s="171">
        <f t="shared" si="63"/>
        <v>46.755904115292715</v>
      </c>
      <c r="AF80" s="171">
        <f t="shared" si="63"/>
        <v>46.755904115292715</v>
      </c>
    </row>
    <row r="81" spans="1:38">
      <c r="A81" s="168" t="s">
        <v>64</v>
      </c>
      <c r="B81" s="169" t="str">
        <f t="shared" ref="B81:B82" si="64">RIGHT(A81,10)</f>
        <v>9010-05010</v>
      </c>
      <c r="C81" s="170" t="str">
        <f t="shared" ref="C81:C82" si="65">LEFT(B81,4)</f>
        <v>9010</v>
      </c>
      <c r="D81" s="171">
        <f>SUM($F81:K81)</f>
        <v>550.68000000000006</v>
      </c>
      <c r="E81" s="78">
        <f t="shared" ref="E81:E82" si="66">D81/$D$87</f>
        <v>2.3254144472305577E-2</v>
      </c>
      <c r="F81" s="79">
        <f>+'Div012 history '!I81</f>
        <v>32.46</v>
      </c>
      <c r="G81" s="79">
        <f>+'Div012 history '!J81</f>
        <v>214.35</v>
      </c>
      <c r="H81" s="79">
        <f>+'Div012 history '!K81</f>
        <v>212.02</v>
      </c>
      <c r="I81" s="79">
        <f>+'Div012 history '!L81</f>
        <v>0</v>
      </c>
      <c r="J81" s="79">
        <f>+'Div012 history '!M81</f>
        <v>0</v>
      </c>
      <c r="K81" s="79">
        <f>+'Div012 history '!N81</f>
        <v>91.85</v>
      </c>
      <c r="L81" s="171">
        <f t="shared" ref="L81:AA82" si="67">$E81*L$87</f>
        <v>103.57395947964905</v>
      </c>
      <c r="M81" s="171">
        <f t="shared" si="67"/>
        <v>103.57395947964905</v>
      </c>
      <c r="N81" s="171">
        <f t="shared" si="67"/>
        <v>103.62046776859366</v>
      </c>
      <c r="O81" s="171">
        <f t="shared" si="67"/>
        <v>105.71334077110116</v>
      </c>
      <c r="P81" s="171">
        <f t="shared" si="67"/>
        <v>105.71334077110116</v>
      </c>
      <c r="Q81" s="171">
        <f t="shared" si="67"/>
        <v>105.71334077110116</v>
      </c>
      <c r="R81" s="171">
        <f t="shared" si="67"/>
        <v>105.71334077110116</v>
      </c>
      <c r="S81" s="171">
        <f t="shared" si="67"/>
        <v>105.71334077110116</v>
      </c>
      <c r="T81" s="171">
        <f t="shared" si="67"/>
        <v>105.71334077110116</v>
      </c>
      <c r="U81" s="171">
        <f t="shared" si="67"/>
        <v>105.71334077110116</v>
      </c>
      <c r="V81" s="171">
        <f t="shared" si="67"/>
        <v>105.71334077110116</v>
      </c>
      <c r="W81" s="171">
        <f t="shared" si="67"/>
        <v>105.71334077110116</v>
      </c>
      <c r="X81" s="171">
        <f t="shared" si="67"/>
        <v>105.71334077110116</v>
      </c>
      <c r="Y81" s="171">
        <f t="shared" si="67"/>
        <v>105.71334077110116</v>
      </c>
      <c r="Z81" s="171">
        <f t="shared" si="67"/>
        <v>105.66683248215655</v>
      </c>
      <c r="AA81" s="171">
        <f t="shared" si="67"/>
        <v>105.71334077110116</v>
      </c>
      <c r="AB81" s="171">
        <f t="shared" ref="AB81:AF82" si="68">$E81*AB$87</f>
        <v>105.71334077110116</v>
      </c>
      <c r="AC81" s="171">
        <f t="shared" si="68"/>
        <v>105.71334077110116</v>
      </c>
      <c r="AD81" s="171">
        <f t="shared" si="68"/>
        <v>105.71334077110116</v>
      </c>
      <c r="AE81" s="171">
        <f t="shared" si="68"/>
        <v>105.71334077110116</v>
      </c>
      <c r="AF81" s="171">
        <f t="shared" si="68"/>
        <v>105.71334077110116</v>
      </c>
    </row>
    <row r="82" spans="1:38">
      <c r="A82" s="168" t="s">
        <v>118</v>
      </c>
      <c r="B82" s="169" t="str">
        <f t="shared" si="64"/>
        <v>9030-05010</v>
      </c>
      <c r="C82" s="170" t="str">
        <f t="shared" si="65"/>
        <v>9030</v>
      </c>
      <c r="D82" s="171">
        <f>SUM($F82:K82)</f>
        <v>2712.6200000000003</v>
      </c>
      <c r="E82" s="78">
        <f t="shared" si="66"/>
        <v>0.11454866234195096</v>
      </c>
      <c r="F82" s="79">
        <f>+'Div012 history '!I82</f>
        <v>97.41</v>
      </c>
      <c r="G82" s="79">
        <f>+'Div012 history '!J82</f>
        <v>166.47</v>
      </c>
      <c r="H82" s="79">
        <f>+'Div012 history '!K82</f>
        <v>160.19</v>
      </c>
      <c r="I82" s="79">
        <f>+'Div012 history '!L82</f>
        <v>85.51</v>
      </c>
      <c r="J82" s="79">
        <f>+'Div012 history '!M82</f>
        <v>2129.2600000000002</v>
      </c>
      <c r="K82" s="79">
        <f>+'Div012 history '!N82</f>
        <v>73.78</v>
      </c>
      <c r="L82" s="171">
        <f t="shared" si="67"/>
        <v>510.19974207104957</v>
      </c>
      <c r="M82" s="171">
        <f t="shared" si="67"/>
        <v>510.19974207104957</v>
      </c>
      <c r="N82" s="171">
        <f t="shared" si="67"/>
        <v>510.42883939573352</v>
      </c>
      <c r="O82" s="171">
        <f t="shared" si="67"/>
        <v>520.7382190065091</v>
      </c>
      <c r="P82" s="171">
        <f t="shared" si="67"/>
        <v>520.7382190065091</v>
      </c>
      <c r="Q82" s="171">
        <f t="shared" si="67"/>
        <v>520.7382190065091</v>
      </c>
      <c r="R82" s="171">
        <f t="shared" si="67"/>
        <v>520.7382190065091</v>
      </c>
      <c r="S82" s="171">
        <f t="shared" si="67"/>
        <v>520.7382190065091</v>
      </c>
      <c r="T82" s="171">
        <f t="shared" si="67"/>
        <v>520.7382190065091</v>
      </c>
      <c r="U82" s="171">
        <f t="shared" si="67"/>
        <v>520.7382190065091</v>
      </c>
      <c r="V82" s="171">
        <f t="shared" si="67"/>
        <v>520.7382190065091</v>
      </c>
      <c r="W82" s="171">
        <f t="shared" si="67"/>
        <v>520.7382190065091</v>
      </c>
      <c r="X82" s="171">
        <f t="shared" si="67"/>
        <v>520.7382190065091</v>
      </c>
      <c r="Y82" s="171">
        <f t="shared" si="67"/>
        <v>520.7382190065091</v>
      </c>
      <c r="Z82" s="171">
        <f t="shared" si="67"/>
        <v>520.50912168182515</v>
      </c>
      <c r="AA82" s="171">
        <f t="shared" si="67"/>
        <v>520.7382190065091</v>
      </c>
      <c r="AB82" s="171">
        <f t="shared" si="68"/>
        <v>520.7382190065091</v>
      </c>
      <c r="AC82" s="171">
        <f t="shared" si="68"/>
        <v>520.7382190065091</v>
      </c>
      <c r="AD82" s="171">
        <f t="shared" si="68"/>
        <v>520.7382190065091</v>
      </c>
      <c r="AE82" s="171">
        <f t="shared" si="68"/>
        <v>520.7382190065091</v>
      </c>
      <c r="AF82" s="171">
        <f t="shared" si="68"/>
        <v>520.7382190065091</v>
      </c>
    </row>
    <row r="83" spans="1:38">
      <c r="A83" s="168" t="s">
        <v>1137</v>
      </c>
      <c r="B83" s="169" t="str">
        <f t="shared" si="43"/>
        <v>9070-05010</v>
      </c>
      <c r="C83" s="170" t="str">
        <f t="shared" si="61"/>
        <v>9070</v>
      </c>
      <c r="D83" s="171">
        <f>SUM($F83:K83)</f>
        <v>0</v>
      </c>
      <c r="E83" s="78">
        <f>D83/$D$87</f>
        <v>0</v>
      </c>
      <c r="F83" s="79">
        <f>+'Div012 history '!I83</f>
        <v>0</v>
      </c>
      <c r="G83" s="79">
        <f>+'Div012 history '!J83</f>
        <v>0</v>
      </c>
      <c r="H83" s="79">
        <f>+'Div012 history '!K83</f>
        <v>0</v>
      </c>
      <c r="I83" s="79">
        <f>+'Div012 history '!L83</f>
        <v>0</v>
      </c>
      <c r="J83" s="79">
        <f>+'Div012 history '!M83</f>
        <v>0</v>
      </c>
      <c r="K83" s="79">
        <f>+'Div012 history '!N83</f>
        <v>0</v>
      </c>
      <c r="L83" s="171">
        <f t="shared" ref="L83:U86" si="69">$E83*L$87</f>
        <v>0</v>
      </c>
      <c r="M83" s="171">
        <f t="shared" si="69"/>
        <v>0</v>
      </c>
      <c r="N83" s="171">
        <f t="shared" si="69"/>
        <v>0</v>
      </c>
      <c r="O83" s="171">
        <f t="shared" si="69"/>
        <v>0</v>
      </c>
      <c r="P83" s="171">
        <f t="shared" si="69"/>
        <v>0</v>
      </c>
      <c r="Q83" s="171">
        <f t="shared" si="69"/>
        <v>0</v>
      </c>
      <c r="R83" s="171">
        <f t="shared" si="69"/>
        <v>0</v>
      </c>
      <c r="S83" s="171">
        <f t="shared" si="69"/>
        <v>0</v>
      </c>
      <c r="T83" s="171">
        <f t="shared" si="69"/>
        <v>0</v>
      </c>
      <c r="U83" s="171">
        <f t="shared" si="69"/>
        <v>0</v>
      </c>
      <c r="V83" s="171">
        <f t="shared" ref="V83:AF86" si="70">$E83*V$87</f>
        <v>0</v>
      </c>
      <c r="W83" s="171">
        <f t="shared" si="70"/>
        <v>0</v>
      </c>
      <c r="X83" s="171">
        <f t="shared" si="70"/>
        <v>0</v>
      </c>
      <c r="Y83" s="171">
        <f t="shared" si="70"/>
        <v>0</v>
      </c>
      <c r="Z83" s="171">
        <f t="shared" si="70"/>
        <v>0</v>
      </c>
      <c r="AA83" s="171">
        <f t="shared" si="70"/>
        <v>0</v>
      </c>
      <c r="AB83" s="171">
        <f t="shared" si="70"/>
        <v>0</v>
      </c>
      <c r="AC83" s="171">
        <f t="shared" si="70"/>
        <v>0</v>
      </c>
      <c r="AD83" s="171">
        <f t="shared" si="70"/>
        <v>0</v>
      </c>
      <c r="AE83" s="171">
        <f t="shared" si="70"/>
        <v>0</v>
      </c>
      <c r="AF83" s="171">
        <f t="shared" si="70"/>
        <v>0</v>
      </c>
    </row>
    <row r="84" spans="1:38">
      <c r="A84" s="168" t="s">
        <v>709</v>
      </c>
      <c r="B84" s="169" t="str">
        <f t="shared" si="43"/>
        <v>9100-05010</v>
      </c>
      <c r="C84" s="170" t="str">
        <f t="shared" si="61"/>
        <v>9100</v>
      </c>
      <c r="D84" s="171">
        <f>SUM($F84:K84)</f>
        <v>0</v>
      </c>
      <c r="E84" s="78">
        <f>D84/$D$87</f>
        <v>0</v>
      </c>
      <c r="F84" s="79">
        <f>+'Div012 history '!I84</f>
        <v>0</v>
      </c>
      <c r="G84" s="79">
        <f>+'Div012 history '!J84</f>
        <v>0</v>
      </c>
      <c r="H84" s="79">
        <f>+'Div012 history '!K84</f>
        <v>0</v>
      </c>
      <c r="I84" s="79">
        <f>+'Div012 history '!L84</f>
        <v>0</v>
      </c>
      <c r="J84" s="79">
        <f>+'Div012 history '!M84</f>
        <v>0</v>
      </c>
      <c r="K84" s="79">
        <f>+'Div012 history '!N84</f>
        <v>0</v>
      </c>
      <c r="L84" s="171">
        <f t="shared" si="69"/>
        <v>0</v>
      </c>
      <c r="M84" s="171">
        <f t="shared" si="69"/>
        <v>0</v>
      </c>
      <c r="N84" s="171">
        <f t="shared" si="69"/>
        <v>0</v>
      </c>
      <c r="O84" s="171">
        <f t="shared" si="69"/>
        <v>0</v>
      </c>
      <c r="P84" s="171">
        <f t="shared" si="69"/>
        <v>0</v>
      </c>
      <c r="Q84" s="171">
        <f t="shared" si="69"/>
        <v>0</v>
      </c>
      <c r="R84" s="171">
        <f t="shared" si="69"/>
        <v>0</v>
      </c>
      <c r="S84" s="171">
        <f t="shared" si="69"/>
        <v>0</v>
      </c>
      <c r="T84" s="171">
        <f t="shared" si="69"/>
        <v>0</v>
      </c>
      <c r="U84" s="171">
        <f t="shared" si="69"/>
        <v>0</v>
      </c>
      <c r="V84" s="171">
        <f t="shared" si="70"/>
        <v>0</v>
      </c>
      <c r="W84" s="171">
        <f t="shared" si="70"/>
        <v>0</v>
      </c>
      <c r="X84" s="171">
        <f t="shared" si="70"/>
        <v>0</v>
      </c>
      <c r="Y84" s="171">
        <f t="shared" si="70"/>
        <v>0</v>
      </c>
      <c r="Z84" s="171">
        <f t="shared" si="70"/>
        <v>0</v>
      </c>
      <c r="AA84" s="171">
        <f t="shared" si="70"/>
        <v>0</v>
      </c>
      <c r="AB84" s="171">
        <f t="shared" si="70"/>
        <v>0</v>
      </c>
      <c r="AC84" s="171">
        <f t="shared" si="70"/>
        <v>0</v>
      </c>
      <c r="AD84" s="171">
        <f t="shared" si="70"/>
        <v>0</v>
      </c>
      <c r="AE84" s="171">
        <f t="shared" si="70"/>
        <v>0</v>
      </c>
      <c r="AF84" s="171">
        <f t="shared" si="70"/>
        <v>0</v>
      </c>
    </row>
    <row r="85" spans="1:38">
      <c r="A85" s="168" t="s">
        <v>65</v>
      </c>
      <c r="B85" s="169" t="str">
        <f t="shared" si="43"/>
        <v>9210-05010</v>
      </c>
      <c r="C85" s="170" t="str">
        <f t="shared" si="61"/>
        <v>9210</v>
      </c>
      <c r="D85" s="171">
        <f>SUM($F85:K85)</f>
        <v>19884.440000000002</v>
      </c>
      <c r="E85" s="78">
        <f>D85/$D$87</f>
        <v>0.83968119508769501</v>
      </c>
      <c r="F85" s="79">
        <f>+'Div012 history '!I85</f>
        <v>2650.44</v>
      </c>
      <c r="G85" s="79">
        <f>+'Div012 history '!J85</f>
        <v>2816.8199999999997</v>
      </c>
      <c r="H85" s="79">
        <f>+'Div012 history '!K85</f>
        <v>4567.87</v>
      </c>
      <c r="I85" s="79">
        <f>+'Div012 history '!L85</f>
        <v>2942.24</v>
      </c>
      <c r="J85" s="79">
        <f>+'Div012 history '!M85</f>
        <v>3279.81</v>
      </c>
      <c r="K85" s="79">
        <f>+'Div012 history '!N85</f>
        <v>3627.26</v>
      </c>
      <c r="L85" s="171">
        <f t="shared" si="69"/>
        <v>3739.9400429205934</v>
      </c>
      <c r="M85" s="171">
        <f t="shared" si="69"/>
        <v>3739.9400429205934</v>
      </c>
      <c r="N85" s="171">
        <f t="shared" si="69"/>
        <v>3741.6194053107688</v>
      </c>
      <c r="O85" s="171">
        <f t="shared" si="69"/>
        <v>3817.1907128686616</v>
      </c>
      <c r="P85" s="171">
        <f t="shared" si="69"/>
        <v>3817.1907128686616</v>
      </c>
      <c r="Q85" s="171">
        <f t="shared" si="69"/>
        <v>3817.1907128686616</v>
      </c>
      <c r="R85" s="171">
        <f t="shared" si="69"/>
        <v>3817.1907128686616</v>
      </c>
      <c r="S85" s="171">
        <f t="shared" si="69"/>
        <v>3817.1907128686616</v>
      </c>
      <c r="T85" s="171">
        <f t="shared" si="69"/>
        <v>3817.1907128686616</v>
      </c>
      <c r="U85" s="171">
        <f t="shared" si="69"/>
        <v>3817.1907128686616</v>
      </c>
      <c r="V85" s="171">
        <f t="shared" si="70"/>
        <v>3817.1907128686616</v>
      </c>
      <c r="W85" s="171">
        <f t="shared" si="70"/>
        <v>3817.1907128686616</v>
      </c>
      <c r="X85" s="171">
        <f t="shared" si="70"/>
        <v>3817.1907128686616</v>
      </c>
      <c r="Y85" s="171">
        <f t="shared" si="70"/>
        <v>3817.1907128686616</v>
      </c>
      <c r="Z85" s="171">
        <f t="shared" si="70"/>
        <v>3815.5113504784863</v>
      </c>
      <c r="AA85" s="171">
        <f t="shared" si="70"/>
        <v>3817.1907128686616</v>
      </c>
      <c r="AB85" s="171">
        <f t="shared" si="70"/>
        <v>3817.1907128686616</v>
      </c>
      <c r="AC85" s="171">
        <f t="shared" si="70"/>
        <v>3817.1907128686616</v>
      </c>
      <c r="AD85" s="171">
        <f t="shared" si="70"/>
        <v>3817.1907128686616</v>
      </c>
      <c r="AE85" s="171">
        <f t="shared" si="70"/>
        <v>3817.1907128686616</v>
      </c>
      <c r="AF85" s="171">
        <f t="shared" si="70"/>
        <v>3817.1907128686616</v>
      </c>
    </row>
    <row r="86" spans="1:38">
      <c r="A86" s="168" t="s">
        <v>249</v>
      </c>
      <c r="B86" s="169" t="str">
        <f t="shared" si="43"/>
        <v>8780-05010</v>
      </c>
      <c r="C86" s="170" t="str">
        <f t="shared" si="61"/>
        <v>8780</v>
      </c>
      <c r="D86" s="171">
        <f>SUM($F86:K86)</f>
        <v>25.95</v>
      </c>
      <c r="E86" s="78">
        <f>D86/$D$87</f>
        <v>1.0958179869549095E-3</v>
      </c>
      <c r="F86" s="79">
        <f>+'Div012 history '!I86</f>
        <v>0</v>
      </c>
      <c r="G86" s="79">
        <f>+'Div012 history '!J86</f>
        <v>0</v>
      </c>
      <c r="H86" s="79">
        <f>+'Div012 history '!K86</f>
        <v>25.95</v>
      </c>
      <c r="I86" s="79">
        <f>+'Div012 history '!L86</f>
        <v>0</v>
      </c>
      <c r="J86" s="79">
        <f>+'Div012 history '!M86</f>
        <v>0</v>
      </c>
      <c r="K86" s="79">
        <f>+'Div012 history '!N86</f>
        <v>0</v>
      </c>
      <c r="L86" s="171">
        <f t="shared" si="69"/>
        <v>4.8807733138971674</v>
      </c>
      <c r="M86" s="171">
        <f t="shared" si="69"/>
        <v>4.8807733138971674</v>
      </c>
      <c r="N86" s="171">
        <f t="shared" si="69"/>
        <v>4.8829649498710772</v>
      </c>
      <c r="O86" s="171">
        <f t="shared" si="69"/>
        <v>4.9815885686970187</v>
      </c>
      <c r="P86" s="171">
        <f t="shared" si="69"/>
        <v>4.9815885686970187</v>
      </c>
      <c r="Q86" s="171">
        <f t="shared" si="69"/>
        <v>4.9815885686970187</v>
      </c>
      <c r="R86" s="171">
        <f t="shared" si="69"/>
        <v>4.9815885686970187</v>
      </c>
      <c r="S86" s="171">
        <f t="shared" si="69"/>
        <v>4.9815885686970187</v>
      </c>
      <c r="T86" s="171">
        <f t="shared" si="69"/>
        <v>4.9815885686970187</v>
      </c>
      <c r="U86" s="171">
        <f t="shared" si="69"/>
        <v>4.9815885686970187</v>
      </c>
      <c r="V86" s="171">
        <f t="shared" si="70"/>
        <v>4.9815885686970187</v>
      </c>
      <c r="W86" s="171">
        <f t="shared" si="70"/>
        <v>4.9815885686970187</v>
      </c>
      <c r="X86" s="171">
        <f t="shared" si="70"/>
        <v>4.9815885686970187</v>
      </c>
      <c r="Y86" s="171">
        <f t="shared" si="70"/>
        <v>4.9815885686970187</v>
      </c>
      <c r="Z86" s="171">
        <f t="shared" si="70"/>
        <v>4.9793969327231089</v>
      </c>
      <c r="AA86" s="171">
        <f t="shared" si="70"/>
        <v>4.9815885686970187</v>
      </c>
      <c r="AB86" s="171">
        <f t="shared" si="70"/>
        <v>4.9815885686970187</v>
      </c>
      <c r="AC86" s="171">
        <f t="shared" si="70"/>
        <v>4.9815885686970187</v>
      </c>
      <c r="AD86" s="171">
        <f t="shared" si="70"/>
        <v>4.9815885686970187</v>
      </c>
      <c r="AE86" s="171">
        <f t="shared" si="70"/>
        <v>4.9815885686970187</v>
      </c>
      <c r="AF86" s="171">
        <f t="shared" si="70"/>
        <v>4.9815885686970187</v>
      </c>
    </row>
    <row r="87" spans="1:38">
      <c r="A87" s="172" t="s">
        <v>327</v>
      </c>
      <c r="B87" s="152"/>
      <c r="C87" s="165"/>
      <c r="D87" s="173">
        <f>SUM(D79:D86)</f>
        <v>23680.940000000002</v>
      </c>
      <c r="E87" s="174">
        <f>SUM(E79:E86)</f>
        <v>1</v>
      </c>
      <c r="F87" s="173">
        <f>SUM(F79:F86)</f>
        <v>3023.87</v>
      </c>
      <c r="G87" s="173">
        <f t="shared" ref="G87:K87" si="71">SUM(G79:G86)</f>
        <v>3243.74</v>
      </c>
      <c r="H87" s="173">
        <f t="shared" si="71"/>
        <v>4966.03</v>
      </c>
      <c r="I87" s="173">
        <f t="shared" si="71"/>
        <v>3027.75</v>
      </c>
      <c r="J87" s="173">
        <f t="shared" si="71"/>
        <v>5492.98</v>
      </c>
      <c r="K87" s="173">
        <f t="shared" si="71"/>
        <v>3926.57</v>
      </c>
      <c r="L87" s="199">
        <f>+'FY24 Budget'!AX$87</f>
        <v>4454</v>
      </c>
      <c r="M87" s="199">
        <f>+'FY24 Budget'!AY$87</f>
        <v>4454</v>
      </c>
      <c r="N87" s="199">
        <f>+'FY24 Budget'!AZ$87</f>
        <v>4456</v>
      </c>
      <c r="O87" s="199">
        <f>+'FY25 Budget'!AO$213</f>
        <v>4546</v>
      </c>
      <c r="P87" s="199">
        <f>+'FY25 Budget'!AP$213</f>
        <v>4546</v>
      </c>
      <c r="Q87" s="199">
        <f>+'FY25 Budget'!AQ$213</f>
        <v>4546</v>
      </c>
      <c r="R87" s="199">
        <f>+'FY25 Budget'!AR$213</f>
        <v>4546</v>
      </c>
      <c r="S87" s="199">
        <f>+'FY25 Budget'!AS$213</f>
        <v>4546</v>
      </c>
      <c r="T87" s="199">
        <f>+'FY25 Budget'!AT$213</f>
        <v>4546</v>
      </c>
      <c r="U87" s="199">
        <f>+'FY25 Budget'!AU$213</f>
        <v>4546</v>
      </c>
      <c r="V87" s="199">
        <f>+'FY25 Budget'!AV$213</f>
        <v>4546</v>
      </c>
      <c r="W87" s="199">
        <f>+'FY25 Budget'!AW$213</f>
        <v>4546</v>
      </c>
      <c r="X87" s="199">
        <f>+'FY25 Budget'!AX$213</f>
        <v>4546</v>
      </c>
      <c r="Y87" s="199">
        <f>+'FY25 Budget'!AY$213</f>
        <v>4546</v>
      </c>
      <c r="Z87" s="199">
        <f>+'FY25 Budget'!AZ$213</f>
        <v>4544</v>
      </c>
      <c r="AA87" s="177">
        <f>O87</f>
        <v>4546</v>
      </c>
      <c r="AB87" s="177">
        <f t="shared" ref="AB87:AF87" si="72">P87*(1+AB$4)</f>
        <v>4546</v>
      </c>
      <c r="AC87" s="177">
        <f t="shared" si="72"/>
        <v>4546</v>
      </c>
      <c r="AD87" s="177">
        <f t="shared" si="72"/>
        <v>4546</v>
      </c>
      <c r="AE87" s="177">
        <f t="shared" si="72"/>
        <v>4546</v>
      </c>
      <c r="AF87" s="177">
        <f t="shared" si="72"/>
        <v>4546</v>
      </c>
      <c r="AH87" s="178">
        <f>SUM(F87:Q87)</f>
        <v>50682.94</v>
      </c>
      <c r="AI87" s="178">
        <f>SUM(U87:AF87)</f>
        <v>54550</v>
      </c>
      <c r="AK87" s="178">
        <f>AH87*$AK$7</f>
        <v>2351.7381315828675</v>
      </c>
      <c r="AL87" s="178">
        <f>AI87*$AL$7</f>
        <v>2940.8668699999998</v>
      </c>
    </row>
    <row r="88" spans="1:38">
      <c r="A88" s="168"/>
      <c r="B88" s="169" t="str">
        <f t="shared" si="43"/>
        <v/>
      </c>
      <c r="C88" s="165" t="s">
        <v>1599</v>
      </c>
      <c r="D88" s="171">
        <f>D87-SUM(F87:K87)</f>
        <v>0</v>
      </c>
      <c r="F88" s="171">
        <f>F87-'Div012 history '!I87</f>
        <v>0</v>
      </c>
      <c r="G88" s="171">
        <f>G87-'Div012 history '!J87</f>
        <v>0</v>
      </c>
      <c r="H88" s="171">
        <f>H87-'Div012 history '!K87</f>
        <v>0</v>
      </c>
      <c r="I88" s="171">
        <f>I87-'Div012 history '!L87</f>
        <v>0</v>
      </c>
      <c r="J88" s="171">
        <f>J87-'Div012 history '!M87</f>
        <v>0</v>
      </c>
      <c r="K88" s="171">
        <f>K87-'Div012 history '!N87</f>
        <v>0</v>
      </c>
      <c r="L88" s="171">
        <f t="shared" ref="L88:AF88" si="73">L87-SUM(L79:L86)</f>
        <v>0</v>
      </c>
      <c r="M88" s="171">
        <f t="shared" si="73"/>
        <v>0</v>
      </c>
      <c r="N88" s="171">
        <f t="shared" si="73"/>
        <v>0</v>
      </c>
      <c r="O88" s="171">
        <f t="shared" si="73"/>
        <v>0</v>
      </c>
      <c r="P88" s="171">
        <f t="shared" si="73"/>
        <v>0</v>
      </c>
      <c r="Q88" s="171">
        <f t="shared" si="73"/>
        <v>0</v>
      </c>
      <c r="R88" s="171">
        <f t="shared" si="73"/>
        <v>0</v>
      </c>
      <c r="S88" s="171">
        <f t="shared" si="73"/>
        <v>0</v>
      </c>
      <c r="T88" s="171">
        <f t="shared" si="73"/>
        <v>0</v>
      </c>
      <c r="U88" s="171">
        <f t="shared" si="73"/>
        <v>0</v>
      </c>
      <c r="V88" s="171">
        <f t="shared" si="73"/>
        <v>0</v>
      </c>
      <c r="W88" s="171">
        <f t="shared" si="73"/>
        <v>0</v>
      </c>
      <c r="X88" s="171">
        <f t="shared" si="73"/>
        <v>0</v>
      </c>
      <c r="Y88" s="171">
        <f t="shared" si="73"/>
        <v>0</v>
      </c>
      <c r="Z88" s="171">
        <f t="shared" si="73"/>
        <v>0</v>
      </c>
      <c r="AA88" s="171">
        <f t="shared" si="73"/>
        <v>0</v>
      </c>
      <c r="AB88" s="171">
        <f t="shared" si="73"/>
        <v>0</v>
      </c>
      <c r="AC88" s="171">
        <f t="shared" si="73"/>
        <v>0</v>
      </c>
      <c r="AD88" s="171">
        <f t="shared" si="73"/>
        <v>0</v>
      </c>
      <c r="AE88" s="171">
        <f t="shared" si="73"/>
        <v>0</v>
      </c>
      <c r="AF88" s="171">
        <f t="shared" si="73"/>
        <v>0</v>
      </c>
    </row>
    <row r="89" spans="1:38">
      <c r="A89" s="428" t="s">
        <v>67</v>
      </c>
      <c r="B89" s="169" t="str">
        <f t="shared" si="43"/>
        <v>9210-04201</v>
      </c>
      <c r="C89" s="170" t="str">
        <f t="shared" ref="C89:C93" si="74">LEFT(B89,4)</f>
        <v>9210</v>
      </c>
      <c r="D89" s="171">
        <f>SUM($F89:K89)</f>
        <v>4253219</v>
      </c>
      <c r="E89" s="78">
        <f>D89/$D$94</f>
        <v>0.99824935137376436</v>
      </c>
      <c r="F89" s="79">
        <f>+'Div012 history '!I89</f>
        <v>618982.59000000008</v>
      </c>
      <c r="G89" s="79">
        <f>+'Div012 history '!J89</f>
        <v>717295.57000000007</v>
      </c>
      <c r="H89" s="79">
        <f>+'Div012 history '!K89</f>
        <v>656858.69000000006</v>
      </c>
      <c r="I89" s="79">
        <f>+'Div012 history '!L89</f>
        <v>653327.46</v>
      </c>
      <c r="J89" s="79">
        <f>+'Div012 history '!M89</f>
        <v>847762.31</v>
      </c>
      <c r="K89" s="79">
        <f>+'Div012 history '!N89</f>
        <v>758992.38</v>
      </c>
      <c r="L89" s="171">
        <f t="shared" ref="L89:U93" si="75">$E89*L$94</f>
        <v>2991.7533060671717</v>
      </c>
      <c r="M89" s="171">
        <f t="shared" si="75"/>
        <v>1938.6002403678503</v>
      </c>
      <c r="N89" s="171">
        <f t="shared" si="75"/>
        <v>1930.6142455568602</v>
      </c>
      <c r="O89" s="171">
        <f t="shared" si="75"/>
        <v>450894.76862405654</v>
      </c>
      <c r="P89" s="171">
        <f t="shared" si="75"/>
        <v>446707.04271758895</v>
      </c>
      <c r="Q89" s="171">
        <f t="shared" si="75"/>
        <v>473768.34883746668</v>
      </c>
      <c r="R89" s="171">
        <f t="shared" si="75"/>
        <v>486853.70047732996</v>
      </c>
      <c r="S89" s="171">
        <f t="shared" si="75"/>
        <v>485800.53742913716</v>
      </c>
      <c r="T89" s="171">
        <f t="shared" si="75"/>
        <v>485968.72247985657</v>
      </c>
      <c r="U89" s="171">
        <f t="shared" si="75"/>
        <v>504491.18928212929</v>
      </c>
      <c r="V89" s="171">
        <f t="shared" ref="V89:AF93" si="76">$E89*V$94</f>
        <v>481663.29299236857</v>
      </c>
      <c r="W89" s="171">
        <f t="shared" si="76"/>
        <v>481663.29299236857</v>
      </c>
      <c r="X89" s="171">
        <f t="shared" si="76"/>
        <v>488089.22635130095</v>
      </c>
      <c r="Y89" s="171">
        <f t="shared" si="76"/>
        <v>537019.27999217983</v>
      </c>
      <c r="Z89" s="171">
        <f t="shared" si="76"/>
        <v>491451.27567895106</v>
      </c>
      <c r="AA89" s="171">
        <f t="shared" si="76"/>
        <v>450894.76862405654</v>
      </c>
      <c r="AB89" s="171">
        <f t="shared" si="76"/>
        <v>446707.04271758895</v>
      </c>
      <c r="AC89" s="171">
        <f t="shared" si="76"/>
        <v>473768.34883746668</v>
      </c>
      <c r="AD89" s="171">
        <f t="shared" si="76"/>
        <v>486853.70047732996</v>
      </c>
      <c r="AE89" s="171">
        <f t="shared" si="76"/>
        <v>485800.53742913716</v>
      </c>
      <c r="AF89" s="171">
        <f t="shared" si="76"/>
        <v>485968.72247985657</v>
      </c>
    </row>
    <row r="90" spans="1:38">
      <c r="A90" s="15" t="s">
        <v>66</v>
      </c>
      <c r="B90" s="169" t="str">
        <f t="shared" si="43"/>
        <v>9320-04201</v>
      </c>
      <c r="C90" s="170" t="str">
        <f t="shared" si="74"/>
        <v>9320</v>
      </c>
      <c r="D90" s="171">
        <f>SUM($F90:K90)</f>
        <v>954.93000000000006</v>
      </c>
      <c r="E90" s="78">
        <f>D90/$D$94</f>
        <v>2.241263036555016E-4</v>
      </c>
      <c r="F90" s="79">
        <f>+'Div012 history '!I90</f>
        <v>67.2</v>
      </c>
      <c r="G90" s="79">
        <f>+'Div012 history '!J90</f>
        <v>271.17</v>
      </c>
      <c r="H90" s="79">
        <f>+'Div012 history '!K90</f>
        <v>0</v>
      </c>
      <c r="I90" s="79">
        <f>+'Div012 history '!L90</f>
        <v>0</v>
      </c>
      <c r="J90" s="79">
        <f>+'Div012 history '!M90</f>
        <v>205.52</v>
      </c>
      <c r="K90" s="79">
        <f>+'Div012 history '!N90</f>
        <v>411.04</v>
      </c>
      <c r="L90" s="171">
        <f t="shared" si="75"/>
        <v>0.67170653205553832</v>
      </c>
      <c r="M90" s="171">
        <f t="shared" si="75"/>
        <v>0.43525328169898408</v>
      </c>
      <c r="N90" s="171">
        <f t="shared" si="75"/>
        <v>0.43346027126974007</v>
      </c>
      <c r="O90" s="171">
        <f t="shared" si="75"/>
        <v>101.23460404981975</v>
      </c>
      <c r="P90" s="171">
        <f t="shared" si="75"/>
        <v>100.29437851714366</v>
      </c>
      <c r="Q90" s="171">
        <f t="shared" si="75"/>
        <v>106.37016559818858</v>
      </c>
      <c r="R90" s="171">
        <f t="shared" si="75"/>
        <v>109.30808034968732</v>
      </c>
      <c r="S90" s="171">
        <f t="shared" si="75"/>
        <v>109.07162485806772</v>
      </c>
      <c r="T90" s="171">
        <f t="shared" si="75"/>
        <v>109.10938565770761</v>
      </c>
      <c r="U90" s="171">
        <f t="shared" si="75"/>
        <v>113.26803801572026</v>
      </c>
      <c r="V90" s="171">
        <f t="shared" si="76"/>
        <v>108.14273339256749</v>
      </c>
      <c r="W90" s="171">
        <f t="shared" si="76"/>
        <v>108.14273339256749</v>
      </c>
      <c r="X90" s="171">
        <f t="shared" si="76"/>
        <v>109.58547982590312</v>
      </c>
      <c r="Y90" s="171">
        <f t="shared" si="76"/>
        <v>120.5712240641576</v>
      </c>
      <c r="Z90" s="171">
        <f t="shared" si="76"/>
        <v>110.34032498305419</v>
      </c>
      <c r="AA90" s="171">
        <f t="shared" si="76"/>
        <v>101.23460404981975</v>
      </c>
      <c r="AB90" s="171">
        <f t="shared" si="76"/>
        <v>100.29437851714366</v>
      </c>
      <c r="AC90" s="171">
        <f t="shared" si="76"/>
        <v>106.37016559818858</v>
      </c>
      <c r="AD90" s="171">
        <f t="shared" si="76"/>
        <v>109.30808034968732</v>
      </c>
      <c r="AE90" s="171">
        <f t="shared" si="76"/>
        <v>109.07162485806772</v>
      </c>
      <c r="AF90" s="171">
        <f t="shared" si="76"/>
        <v>109.10938565770761</v>
      </c>
      <c r="AG90" s="86"/>
    </row>
    <row r="91" spans="1:38">
      <c r="A91" s="168" t="s">
        <v>119</v>
      </c>
      <c r="B91" s="169" t="str">
        <f t="shared" si="43"/>
        <v>9010-04212</v>
      </c>
      <c r="C91" s="170" t="str">
        <f t="shared" si="74"/>
        <v>9010</v>
      </c>
      <c r="D91" s="171">
        <f>SUM($F91:K91)</f>
        <v>0</v>
      </c>
      <c r="E91" s="78">
        <f>D91/$D$94</f>
        <v>0</v>
      </c>
      <c r="F91" s="79">
        <f>+'Div012 history '!I91</f>
        <v>0</v>
      </c>
      <c r="G91" s="79">
        <f>+'Div012 history '!J91</f>
        <v>0</v>
      </c>
      <c r="H91" s="79">
        <f>+'Div012 history '!K91</f>
        <v>0</v>
      </c>
      <c r="I91" s="79">
        <f>+'Div012 history '!L91</f>
        <v>0</v>
      </c>
      <c r="J91" s="79">
        <f>+'Div012 history '!M91</f>
        <v>0</v>
      </c>
      <c r="K91" s="79">
        <f>+'Div012 history '!N91</f>
        <v>0</v>
      </c>
      <c r="L91" s="171">
        <f t="shared" si="75"/>
        <v>0</v>
      </c>
      <c r="M91" s="171">
        <f t="shared" si="75"/>
        <v>0</v>
      </c>
      <c r="N91" s="171">
        <f t="shared" si="75"/>
        <v>0</v>
      </c>
      <c r="O91" s="171">
        <f t="shared" si="75"/>
        <v>0</v>
      </c>
      <c r="P91" s="171">
        <f t="shared" si="75"/>
        <v>0</v>
      </c>
      <c r="Q91" s="171">
        <f t="shared" si="75"/>
        <v>0</v>
      </c>
      <c r="R91" s="171">
        <f t="shared" si="75"/>
        <v>0</v>
      </c>
      <c r="S91" s="171">
        <f t="shared" si="75"/>
        <v>0</v>
      </c>
      <c r="T91" s="171">
        <f t="shared" si="75"/>
        <v>0</v>
      </c>
      <c r="U91" s="171">
        <f t="shared" si="75"/>
        <v>0</v>
      </c>
      <c r="V91" s="171">
        <f t="shared" si="76"/>
        <v>0</v>
      </c>
      <c r="W91" s="171">
        <f t="shared" si="76"/>
        <v>0</v>
      </c>
      <c r="X91" s="171">
        <f t="shared" si="76"/>
        <v>0</v>
      </c>
      <c r="Y91" s="171">
        <f t="shared" si="76"/>
        <v>0</v>
      </c>
      <c r="Z91" s="171">
        <f t="shared" si="76"/>
        <v>0</v>
      </c>
      <c r="AA91" s="171">
        <f t="shared" si="76"/>
        <v>0</v>
      </c>
      <c r="AB91" s="171">
        <f t="shared" si="76"/>
        <v>0</v>
      </c>
      <c r="AC91" s="171">
        <f t="shared" si="76"/>
        <v>0</v>
      </c>
      <c r="AD91" s="171">
        <f t="shared" si="76"/>
        <v>0</v>
      </c>
      <c r="AE91" s="171">
        <f t="shared" si="76"/>
        <v>0</v>
      </c>
      <c r="AF91" s="171">
        <f t="shared" si="76"/>
        <v>0</v>
      </c>
    </row>
    <row r="92" spans="1:38">
      <c r="A92" s="168" t="s">
        <v>368</v>
      </c>
      <c r="B92" s="169" t="str">
        <f t="shared" si="43"/>
        <v>9030-04212</v>
      </c>
      <c r="C92" s="170" t="str">
        <f t="shared" si="74"/>
        <v>9030</v>
      </c>
      <c r="D92" s="171">
        <f>SUM($F92:K92)</f>
        <v>772.65</v>
      </c>
      <c r="E92" s="78">
        <f>D92/$D$94</f>
        <v>1.8134437971309235E-4</v>
      </c>
      <c r="F92" s="79">
        <f>+'Div012 history '!I92</f>
        <v>0</v>
      </c>
      <c r="G92" s="79">
        <f>+'Div012 history '!J92</f>
        <v>0</v>
      </c>
      <c r="H92" s="79">
        <f>+'Div012 history '!K92</f>
        <v>0</v>
      </c>
      <c r="I92" s="79">
        <f>+'Div012 history '!L92</f>
        <v>660.32</v>
      </c>
      <c r="J92" s="79">
        <f>+'Div012 history '!M92</f>
        <v>51.8</v>
      </c>
      <c r="K92" s="79">
        <f>+'Div012 history '!N92</f>
        <v>60.53</v>
      </c>
      <c r="L92" s="171">
        <f t="shared" si="75"/>
        <v>0.54348910600013778</v>
      </c>
      <c r="M92" s="171">
        <f t="shared" si="75"/>
        <v>0.35217078540282537</v>
      </c>
      <c r="N92" s="171">
        <f t="shared" si="75"/>
        <v>0.35072003036512062</v>
      </c>
      <c r="O92" s="171">
        <f t="shared" si="75"/>
        <v>81.910628861899013</v>
      </c>
      <c r="P92" s="171">
        <f t="shared" si="75"/>
        <v>81.149876494895992</v>
      </c>
      <c r="Q92" s="171">
        <f t="shared" si="75"/>
        <v>86.065898494591636</v>
      </c>
      <c r="R92" s="171">
        <f t="shared" si="75"/>
        <v>88.443014966736712</v>
      </c>
      <c r="S92" s="171">
        <f t="shared" si="75"/>
        <v>88.251694832695605</v>
      </c>
      <c r="T92" s="171">
        <f t="shared" si="75"/>
        <v>88.28224773378966</v>
      </c>
      <c r="U92" s="171">
        <f t="shared" si="75"/>
        <v>91.647083632147115</v>
      </c>
      <c r="V92" s="171">
        <f t="shared" si="76"/>
        <v>87.50011305097469</v>
      </c>
      <c r="W92" s="171">
        <f t="shared" si="76"/>
        <v>87.50011305097469</v>
      </c>
      <c r="X92" s="171">
        <f t="shared" si="76"/>
        <v>88.667463570611488</v>
      </c>
      <c r="Y92" s="171">
        <f t="shared" si="76"/>
        <v>97.556214877709735</v>
      </c>
      <c r="Z92" s="171">
        <f t="shared" si="76"/>
        <v>89.278221543104536</v>
      </c>
      <c r="AA92" s="171">
        <f t="shared" si="76"/>
        <v>81.910628861899013</v>
      </c>
      <c r="AB92" s="171">
        <f t="shared" si="76"/>
        <v>81.149876494895992</v>
      </c>
      <c r="AC92" s="171">
        <f t="shared" si="76"/>
        <v>86.065898494591636</v>
      </c>
      <c r="AD92" s="171">
        <f t="shared" si="76"/>
        <v>88.443014966736712</v>
      </c>
      <c r="AE92" s="171">
        <f t="shared" si="76"/>
        <v>88.251694832695605</v>
      </c>
      <c r="AF92" s="171">
        <f t="shared" si="76"/>
        <v>88.28224773378966</v>
      </c>
    </row>
    <row r="93" spans="1:38">
      <c r="A93" s="168" t="s">
        <v>68</v>
      </c>
      <c r="B93" s="169" t="str">
        <f t="shared" si="43"/>
        <v>9210-04212</v>
      </c>
      <c r="C93" s="170" t="str">
        <f t="shared" si="74"/>
        <v>9210</v>
      </c>
      <c r="D93" s="171">
        <f>SUM($F93:K93)</f>
        <v>5731.3700000000008</v>
      </c>
      <c r="E93" s="78">
        <f>D93/$D$94</f>
        <v>1.3451779428670502E-3</v>
      </c>
      <c r="F93" s="79">
        <f>+'Div012 history '!I93</f>
        <v>956.46</v>
      </c>
      <c r="G93" s="79">
        <f>+'Div012 history '!J93</f>
        <v>1352.5</v>
      </c>
      <c r="H93" s="79">
        <f>+'Div012 history '!K93</f>
        <v>625.5</v>
      </c>
      <c r="I93" s="79">
        <f>+'Div012 history '!L93</f>
        <v>149.21</v>
      </c>
      <c r="J93" s="79">
        <f>+'Div012 history '!M93</f>
        <v>444.59</v>
      </c>
      <c r="K93" s="79">
        <f>+'Div012 history '!N93</f>
        <v>2203.11</v>
      </c>
      <c r="L93" s="171">
        <f t="shared" si="75"/>
        <v>4.0314982947725495</v>
      </c>
      <c r="M93" s="171">
        <f t="shared" si="75"/>
        <v>2.6123355650478115</v>
      </c>
      <c r="N93" s="171">
        <f t="shared" si="75"/>
        <v>2.6015741415048752</v>
      </c>
      <c r="O93" s="171">
        <f t="shared" si="75"/>
        <v>607.59738683779494</v>
      </c>
      <c r="P93" s="171">
        <f t="shared" si="75"/>
        <v>601.95427120501154</v>
      </c>
      <c r="Q93" s="171">
        <f t="shared" si="75"/>
        <v>638.42038265055044</v>
      </c>
      <c r="R93" s="171">
        <f t="shared" si="75"/>
        <v>656.05337823064247</v>
      </c>
      <c r="S93" s="171">
        <f t="shared" si="75"/>
        <v>654.63420204913825</v>
      </c>
      <c r="T93" s="171">
        <f t="shared" si="75"/>
        <v>654.86083762895248</v>
      </c>
      <c r="U93" s="171">
        <f t="shared" si="75"/>
        <v>679.82054709995361</v>
      </c>
      <c r="V93" s="171">
        <f t="shared" si="76"/>
        <v>649.05911206492578</v>
      </c>
      <c r="W93" s="171">
        <f t="shared" si="76"/>
        <v>649.05911206492578</v>
      </c>
      <c r="X93" s="171">
        <f t="shared" si="76"/>
        <v>657.71829506852487</v>
      </c>
      <c r="Y93" s="171">
        <f t="shared" si="76"/>
        <v>723.65335308827969</v>
      </c>
      <c r="Z93" s="171">
        <f t="shared" si="76"/>
        <v>662.2487809558055</v>
      </c>
      <c r="AA93" s="171">
        <f t="shared" si="76"/>
        <v>607.59738683779494</v>
      </c>
      <c r="AB93" s="171">
        <f t="shared" si="76"/>
        <v>601.95427120501154</v>
      </c>
      <c r="AC93" s="171">
        <f t="shared" si="76"/>
        <v>638.42038265055044</v>
      </c>
      <c r="AD93" s="171">
        <f t="shared" si="76"/>
        <v>656.05337823064247</v>
      </c>
      <c r="AE93" s="171">
        <f t="shared" si="76"/>
        <v>654.63420204913825</v>
      </c>
      <c r="AF93" s="171">
        <f t="shared" si="76"/>
        <v>654.86083762895248</v>
      </c>
    </row>
    <row r="94" spans="1:38">
      <c r="A94" s="172" t="s">
        <v>304</v>
      </c>
      <c r="B94" s="152"/>
      <c r="C94" s="165"/>
      <c r="D94" s="173">
        <f t="shared" ref="D94:K94" si="77">SUM(D89:D93)</f>
        <v>4260677.95</v>
      </c>
      <c r="E94" s="174">
        <f t="shared" si="77"/>
        <v>1</v>
      </c>
      <c r="F94" s="173">
        <f t="shared" si="77"/>
        <v>620006.25</v>
      </c>
      <c r="G94" s="173">
        <f t="shared" si="77"/>
        <v>718919.24000000011</v>
      </c>
      <c r="H94" s="173">
        <f t="shared" si="77"/>
        <v>657484.19000000006</v>
      </c>
      <c r="I94" s="173">
        <f t="shared" si="77"/>
        <v>654136.98999999987</v>
      </c>
      <c r="J94" s="173">
        <f t="shared" si="77"/>
        <v>848464.22000000009</v>
      </c>
      <c r="K94" s="173">
        <f t="shared" si="77"/>
        <v>761667.06</v>
      </c>
      <c r="L94" s="199">
        <f>+'FY24 Budget'!AX$91</f>
        <v>2997</v>
      </c>
      <c r="M94" s="199">
        <f>+'FY24 Budget'!AY$91</f>
        <v>1942</v>
      </c>
      <c r="N94" s="199">
        <f>+'FY24 Budget'!AZ$91</f>
        <v>1934</v>
      </c>
      <c r="O94" s="199">
        <f>+'FY25 Budget'!AO$223+O166</f>
        <v>451685.51124380605</v>
      </c>
      <c r="P94" s="199">
        <f>+'FY25 Budget'!AP$223+P166</f>
        <v>447490.44124380598</v>
      </c>
      <c r="Q94" s="199">
        <f>+'FY25 Budget'!AQ$223+Q166</f>
        <v>474599.20528420998</v>
      </c>
      <c r="R94" s="199">
        <f>+'FY25 Budget'!AR$223+R166</f>
        <v>487707.50495087705</v>
      </c>
      <c r="S94" s="199">
        <f>+'FY25 Budget'!AS$223+S166</f>
        <v>486652.49495087704</v>
      </c>
      <c r="T94" s="199">
        <f>+'FY25 Budget'!AT$223+T166</f>
        <v>486820.97495087702</v>
      </c>
      <c r="U94" s="199">
        <f>+'FY25 Budget'!AU$223+U166</f>
        <v>505375.92495087709</v>
      </c>
      <c r="V94" s="199">
        <f>+'FY25 Budget'!AV$223+V166</f>
        <v>482507.99495087704</v>
      </c>
      <c r="W94" s="199">
        <f>+'FY25 Budget'!AW$223+W166</f>
        <v>482507.99495087704</v>
      </c>
      <c r="X94" s="199">
        <f>+'FY25 Budget'!AX$223+X166</f>
        <v>488945.197589766</v>
      </c>
      <c r="Y94" s="199">
        <f>+'FY25 Budget'!AY$223+Y166</f>
        <v>537961.06078420999</v>
      </c>
      <c r="Z94" s="199">
        <f>+'FY25 Budget'!AZ$223+Z166</f>
        <v>492313.14300643303</v>
      </c>
      <c r="AA94" s="177">
        <f>O94</f>
        <v>451685.51124380605</v>
      </c>
      <c r="AB94" s="177">
        <f t="shared" ref="AB94:AF94" si="78">P94*(1+AB$4)</f>
        <v>447490.44124380598</v>
      </c>
      <c r="AC94" s="177">
        <f t="shared" si="78"/>
        <v>474599.20528420998</v>
      </c>
      <c r="AD94" s="177">
        <f t="shared" si="78"/>
        <v>487707.50495087705</v>
      </c>
      <c r="AE94" s="177">
        <f t="shared" si="78"/>
        <v>486652.49495087704</v>
      </c>
      <c r="AF94" s="177">
        <f t="shared" si="78"/>
        <v>486820.97495087702</v>
      </c>
      <c r="AH94" s="178">
        <f>SUM(F94:Q94)</f>
        <v>5641326.1077718223</v>
      </c>
      <c r="AI94" s="178">
        <f>SUM(U94:AF94)</f>
        <v>5824567.4488574928</v>
      </c>
      <c r="AK94" s="178">
        <f>AH94*$AK$7</f>
        <v>261763.06505386138</v>
      </c>
      <c r="AL94" s="178">
        <f>AI94*$AL$7</f>
        <v>314010.58556233585</v>
      </c>
    </row>
    <row r="95" spans="1:38">
      <c r="A95" s="168"/>
      <c r="B95" s="169" t="str">
        <f t="shared" si="43"/>
        <v/>
      </c>
      <c r="C95" s="165" t="s">
        <v>1599</v>
      </c>
      <c r="D95" s="171">
        <f>D94-SUM(F94:K94)</f>
        <v>0</v>
      </c>
      <c r="F95" s="171">
        <f>F94-'Div012 history '!I94</f>
        <v>0</v>
      </c>
      <c r="G95" s="171">
        <f>G94-'Div012 history '!J94</f>
        <v>0</v>
      </c>
      <c r="H95" s="171">
        <f>H94-'Div012 history '!K94</f>
        <v>0</v>
      </c>
      <c r="I95" s="171">
        <f>I94-'Div012 history '!L94</f>
        <v>0</v>
      </c>
      <c r="J95" s="171">
        <f>J94-'Div012 history '!M94</f>
        <v>0</v>
      </c>
      <c r="K95" s="171">
        <f>K94-'Div012 history '!N94</f>
        <v>0</v>
      </c>
      <c r="L95" s="171">
        <f>L94-SUM(L89:L93)</f>
        <v>0</v>
      </c>
      <c r="M95" s="171">
        <f t="shared" ref="M95:AF95" si="79">M94-SUM(M89:M93)</f>
        <v>0</v>
      </c>
      <c r="N95" s="171">
        <f t="shared" si="79"/>
        <v>0</v>
      </c>
      <c r="O95" s="171">
        <f t="shared" si="79"/>
        <v>0</v>
      </c>
      <c r="P95" s="171">
        <f t="shared" si="79"/>
        <v>0</v>
      </c>
      <c r="Q95" s="171">
        <f t="shared" si="79"/>
        <v>0</v>
      </c>
      <c r="R95" s="171">
        <f t="shared" si="79"/>
        <v>0</v>
      </c>
      <c r="S95" s="171">
        <f t="shared" si="79"/>
        <v>0</v>
      </c>
      <c r="T95" s="171">
        <f t="shared" si="79"/>
        <v>0</v>
      </c>
      <c r="U95" s="171">
        <f t="shared" si="79"/>
        <v>0</v>
      </c>
      <c r="V95" s="171">
        <f t="shared" si="79"/>
        <v>0</v>
      </c>
      <c r="W95" s="171">
        <f t="shared" si="79"/>
        <v>0</v>
      </c>
      <c r="X95" s="171">
        <f t="shared" si="79"/>
        <v>0</v>
      </c>
      <c r="Y95" s="171">
        <f t="shared" si="79"/>
        <v>0</v>
      </c>
      <c r="Z95" s="171">
        <f t="shared" si="79"/>
        <v>0</v>
      </c>
      <c r="AA95" s="171">
        <f t="shared" si="79"/>
        <v>0</v>
      </c>
      <c r="AB95" s="171">
        <f t="shared" si="79"/>
        <v>0</v>
      </c>
      <c r="AC95" s="171">
        <f t="shared" si="79"/>
        <v>0</v>
      </c>
      <c r="AD95" s="171">
        <f t="shared" si="79"/>
        <v>0</v>
      </c>
      <c r="AE95" s="171">
        <f t="shared" si="79"/>
        <v>0</v>
      </c>
      <c r="AF95" s="171">
        <f t="shared" si="79"/>
        <v>0</v>
      </c>
    </row>
    <row r="96" spans="1:38">
      <c r="A96" s="168" t="s">
        <v>70</v>
      </c>
      <c r="B96" s="169" t="str">
        <f t="shared" si="43"/>
        <v>9210-05310</v>
      </c>
      <c r="C96" s="170" t="str">
        <f t="shared" ref="C96:C105" si="80">LEFT(B96,4)</f>
        <v>9210</v>
      </c>
      <c r="D96" s="171">
        <f>SUM($F96:K96)</f>
        <v>219515.63</v>
      </c>
      <c r="E96" s="78">
        <f t="shared" ref="E96:E105" si="81">D96/$D$106</f>
        <v>0.2448298789943939</v>
      </c>
      <c r="F96" s="79">
        <f>+'Div012 history '!I96</f>
        <v>37807.01</v>
      </c>
      <c r="G96" s="79">
        <f>+'Div012 history '!J96</f>
        <v>42390.18</v>
      </c>
      <c r="H96" s="79">
        <f>+'Div012 history '!K96</f>
        <v>38158.33</v>
      </c>
      <c r="I96" s="79">
        <f>+'Div012 history '!L96</f>
        <v>38073.620000000003</v>
      </c>
      <c r="J96" s="79">
        <f>+'Div012 history '!M96</f>
        <v>27854.45</v>
      </c>
      <c r="K96" s="79">
        <f>+'Div012 history '!N96</f>
        <v>35232.039999999994</v>
      </c>
      <c r="L96" s="171">
        <f t="shared" ref="L96:U105" si="82">$E96*L$106</f>
        <v>26019.540220008206</v>
      </c>
      <c r="M96" s="171">
        <f t="shared" si="82"/>
        <v>26277.101252710308</v>
      </c>
      <c r="N96" s="171">
        <f t="shared" si="82"/>
        <v>25628.546903254159</v>
      </c>
      <c r="O96" s="171">
        <f t="shared" si="82"/>
        <v>9240.4035691894733</v>
      </c>
      <c r="P96" s="171">
        <f t="shared" si="82"/>
        <v>8639.1038346780333</v>
      </c>
      <c r="Q96" s="171">
        <f t="shared" si="82"/>
        <v>8394.6607868924493</v>
      </c>
      <c r="R96" s="171">
        <f t="shared" si="82"/>
        <v>8835.6238819492537</v>
      </c>
      <c r="S96" s="171">
        <f t="shared" si="82"/>
        <v>8977.1698281910722</v>
      </c>
      <c r="T96" s="171">
        <f t="shared" si="82"/>
        <v>8977.1698281910722</v>
      </c>
      <c r="U96" s="171">
        <f t="shared" si="82"/>
        <v>9315.0228197093857</v>
      </c>
      <c r="V96" s="171">
        <f t="shared" ref="V96:AF105" si="83">$E96*V$106</f>
        <v>8439.6042077794518</v>
      </c>
      <c r="W96" s="171">
        <f t="shared" si="83"/>
        <v>8377.6451103023373</v>
      </c>
      <c r="X96" s="171">
        <f t="shared" si="83"/>
        <v>8767.0911022211421</v>
      </c>
      <c r="Y96" s="171">
        <f t="shared" si="83"/>
        <v>8365.0265783389696</v>
      </c>
      <c r="Z96" s="171">
        <f t="shared" si="83"/>
        <v>8381.4473183231203</v>
      </c>
      <c r="AA96" s="171">
        <f t="shared" si="83"/>
        <v>9240.4035691894733</v>
      </c>
      <c r="AB96" s="171">
        <f t="shared" si="83"/>
        <v>8639.1038346780333</v>
      </c>
      <c r="AC96" s="171">
        <f t="shared" si="83"/>
        <v>8394.6607868924493</v>
      </c>
      <c r="AD96" s="171">
        <f t="shared" si="83"/>
        <v>8835.6238819492537</v>
      </c>
      <c r="AE96" s="171">
        <f t="shared" si="83"/>
        <v>8977.1698281910722</v>
      </c>
      <c r="AF96" s="171">
        <f t="shared" si="83"/>
        <v>8977.1698281910722</v>
      </c>
    </row>
    <row r="97" spans="1:38">
      <c r="A97" s="168" t="s">
        <v>71</v>
      </c>
      <c r="B97" s="169" t="str">
        <f t="shared" si="43"/>
        <v>9210-05312</v>
      </c>
      <c r="C97" s="170" t="str">
        <f t="shared" si="80"/>
        <v>9210</v>
      </c>
      <c r="D97" s="171">
        <f>SUM($F97:K97)</f>
        <v>20396.23</v>
      </c>
      <c r="E97" s="78">
        <f t="shared" si="81"/>
        <v>2.2748295977110269E-2</v>
      </c>
      <c r="F97" s="79">
        <f>+'Div012 history '!I97</f>
        <v>3069.46</v>
      </c>
      <c r="G97" s="79">
        <f>+'Div012 history '!J97</f>
        <v>3547.2799999999997</v>
      </c>
      <c r="H97" s="79">
        <f>+'Div012 history '!K97</f>
        <v>4183.9399999999996</v>
      </c>
      <c r="I97" s="79">
        <f>+'Div012 history '!L97</f>
        <v>3361.84</v>
      </c>
      <c r="J97" s="79">
        <f>+'Div012 history '!M97</f>
        <v>3199.51</v>
      </c>
      <c r="K97" s="79">
        <f>+'Div012 history '!N97</f>
        <v>3034.2000000000003</v>
      </c>
      <c r="L97" s="171">
        <f t="shared" si="82"/>
        <v>2417.5979032633709</v>
      </c>
      <c r="M97" s="171">
        <f t="shared" si="82"/>
        <v>2441.5291106312911</v>
      </c>
      <c r="N97" s="171">
        <f t="shared" si="82"/>
        <v>2381.2688745879259</v>
      </c>
      <c r="O97" s="171">
        <f t="shared" si="82"/>
        <v>858.56937152953253</v>
      </c>
      <c r="P97" s="171">
        <f t="shared" si="82"/>
        <v>802.69978409270959</v>
      </c>
      <c r="Q97" s="171">
        <f t="shared" si="82"/>
        <v>779.98743042324304</v>
      </c>
      <c r="R97" s="171">
        <f t="shared" si="82"/>
        <v>820.95938630761646</v>
      </c>
      <c r="S97" s="171">
        <f t="shared" si="82"/>
        <v>834.11108614382294</v>
      </c>
      <c r="T97" s="171">
        <f t="shared" si="82"/>
        <v>834.11108614382294</v>
      </c>
      <c r="U97" s="171">
        <f t="shared" si="82"/>
        <v>865.5025971774362</v>
      </c>
      <c r="V97" s="171">
        <f t="shared" si="83"/>
        <v>784.16333511576124</v>
      </c>
      <c r="W97" s="171">
        <f t="shared" si="83"/>
        <v>778.40642385283388</v>
      </c>
      <c r="X97" s="171">
        <f t="shared" si="83"/>
        <v>814.59168329770375</v>
      </c>
      <c r="Y97" s="171">
        <f t="shared" si="83"/>
        <v>777.23397667817369</v>
      </c>
      <c r="Z97" s="171">
        <f t="shared" si="83"/>
        <v>778.75970488935832</v>
      </c>
      <c r="AA97" s="171">
        <f t="shared" si="83"/>
        <v>858.56937152953253</v>
      </c>
      <c r="AB97" s="171">
        <f t="shared" si="83"/>
        <v>802.69978409270959</v>
      </c>
      <c r="AC97" s="171">
        <f t="shared" si="83"/>
        <v>779.98743042324304</v>
      </c>
      <c r="AD97" s="171">
        <f t="shared" si="83"/>
        <v>820.95938630761646</v>
      </c>
      <c r="AE97" s="171">
        <f t="shared" si="83"/>
        <v>834.11108614382294</v>
      </c>
      <c r="AF97" s="171">
        <f t="shared" si="83"/>
        <v>834.11108614382294</v>
      </c>
    </row>
    <row r="98" spans="1:38">
      <c r="A98" s="168" t="s">
        <v>72</v>
      </c>
      <c r="B98" s="169" t="str">
        <f t="shared" si="43"/>
        <v>9210-05314</v>
      </c>
      <c r="C98" s="170" t="str">
        <f t="shared" si="80"/>
        <v>9210</v>
      </c>
      <c r="D98" s="171">
        <f>SUM($F98:K98)</f>
        <v>107598.76000000001</v>
      </c>
      <c r="E98" s="78">
        <f t="shared" si="81"/>
        <v>0.12000690516090737</v>
      </c>
      <c r="F98" s="79">
        <f>+'Div012 history '!I98</f>
        <v>7654.6799999999994</v>
      </c>
      <c r="G98" s="79">
        <f>+'Div012 history '!J98</f>
        <v>8793.4700000000012</v>
      </c>
      <c r="H98" s="79">
        <f>+'Div012 history '!K98</f>
        <v>9138.8700000000008</v>
      </c>
      <c r="I98" s="79">
        <f>+'Div012 history '!L98</f>
        <v>9949.5300000000007</v>
      </c>
      <c r="J98" s="79">
        <f>+'Div012 history '!M98</f>
        <v>9813.760000000002</v>
      </c>
      <c r="K98" s="79">
        <f>+'Div012 history '!N98</f>
        <v>62248.45</v>
      </c>
      <c r="L98" s="171">
        <f t="shared" si="82"/>
        <v>12753.853852880591</v>
      </c>
      <c r="M98" s="171">
        <f t="shared" si="82"/>
        <v>12880.101117109865</v>
      </c>
      <c r="N98" s="171">
        <f t="shared" si="82"/>
        <v>12562.202825338622</v>
      </c>
      <c r="O98" s="171">
        <f t="shared" si="82"/>
        <v>4529.3174155496881</v>
      </c>
      <c r="P98" s="171">
        <f t="shared" si="82"/>
        <v>4234.5816565435516</v>
      </c>
      <c r="Q98" s="171">
        <f t="shared" si="82"/>
        <v>4114.7643622927981</v>
      </c>
      <c r="R98" s="171">
        <f t="shared" si="82"/>
        <v>4330.9087991781089</v>
      </c>
      <c r="S98" s="171">
        <f t="shared" si="82"/>
        <v>4400.2895913278362</v>
      </c>
      <c r="T98" s="171">
        <f t="shared" si="82"/>
        <v>4400.2895913278362</v>
      </c>
      <c r="U98" s="171">
        <f t="shared" si="82"/>
        <v>4565.8931201046298</v>
      </c>
      <c r="V98" s="171">
        <f t="shared" si="83"/>
        <v>4136.7940298731864</v>
      </c>
      <c r="W98" s="171">
        <f t="shared" si="83"/>
        <v>4106.4238823841151</v>
      </c>
      <c r="X98" s="171">
        <f t="shared" si="83"/>
        <v>4297.3164662854679</v>
      </c>
      <c r="Y98" s="171">
        <f t="shared" si="83"/>
        <v>4100.2387264921226</v>
      </c>
      <c r="Z98" s="171">
        <f t="shared" si="83"/>
        <v>4108.2875896212636</v>
      </c>
      <c r="AA98" s="171">
        <f t="shared" si="83"/>
        <v>4529.3174155496881</v>
      </c>
      <c r="AB98" s="171">
        <f t="shared" si="83"/>
        <v>4234.5816565435516</v>
      </c>
      <c r="AC98" s="171">
        <f t="shared" si="83"/>
        <v>4114.7643622927981</v>
      </c>
      <c r="AD98" s="171">
        <f t="shared" si="83"/>
        <v>4330.9087991781089</v>
      </c>
      <c r="AE98" s="171">
        <f t="shared" si="83"/>
        <v>4400.2895913278362</v>
      </c>
      <c r="AF98" s="171">
        <f t="shared" si="83"/>
        <v>4400.2895913278362</v>
      </c>
    </row>
    <row r="99" spans="1:38">
      <c r="A99" s="168" t="s">
        <v>73</v>
      </c>
      <c r="B99" s="169" t="str">
        <f t="shared" si="43"/>
        <v>9210-05316</v>
      </c>
      <c r="C99" s="170" t="str">
        <f t="shared" si="80"/>
        <v>9210</v>
      </c>
      <c r="D99" s="171">
        <f>SUM($F99:K99)</f>
        <v>210828.39999999997</v>
      </c>
      <c r="E99" s="78">
        <f t="shared" si="81"/>
        <v>0.23514084924422771</v>
      </c>
      <c r="F99" s="79">
        <f>+'Div012 history '!I99</f>
        <v>2872.29</v>
      </c>
      <c r="G99" s="79">
        <f>+'Div012 history '!J99</f>
        <v>2872.29</v>
      </c>
      <c r="H99" s="79">
        <f>+'Div012 history '!K99</f>
        <v>2872.29</v>
      </c>
      <c r="I99" s="79">
        <f>+'Div012 history '!L99</f>
        <v>141154.19</v>
      </c>
      <c r="J99" s="79">
        <f>+'Div012 history '!M99</f>
        <v>30528.67</v>
      </c>
      <c r="K99" s="79">
        <f>+'Div012 history '!N99</f>
        <v>30528.67</v>
      </c>
      <c r="L99" s="171">
        <f t="shared" si="82"/>
        <v>24989.828894279544</v>
      </c>
      <c r="M99" s="171">
        <f t="shared" si="82"/>
        <v>25237.197067684472</v>
      </c>
      <c r="N99" s="171">
        <f t="shared" si="82"/>
        <v>24614.308958036512</v>
      </c>
      <c r="O99" s="171">
        <f t="shared" si="82"/>
        <v>8874.7188518945368</v>
      </c>
      <c r="P99" s="171">
        <f t="shared" si="82"/>
        <v>8297.2152775592058</v>
      </c>
      <c r="Q99" s="171">
        <f t="shared" si="82"/>
        <v>8062.4459508567825</v>
      </c>
      <c r="R99" s="171">
        <f t="shared" si="82"/>
        <v>8485.9581344305625</v>
      </c>
      <c r="S99" s="171">
        <f t="shared" si="82"/>
        <v>8621.9024650126194</v>
      </c>
      <c r="T99" s="171">
        <f t="shared" si="82"/>
        <v>8621.9024650126194</v>
      </c>
      <c r="U99" s="171">
        <f t="shared" si="82"/>
        <v>8946.3850799271913</v>
      </c>
      <c r="V99" s="171">
        <f t="shared" si="83"/>
        <v>8105.6107565525472</v>
      </c>
      <c r="W99" s="171">
        <f t="shared" si="83"/>
        <v>8046.1036618343087</v>
      </c>
      <c r="X99" s="171">
        <f t="shared" si="83"/>
        <v>8420.1375079101181</v>
      </c>
      <c r="Y99" s="171">
        <f t="shared" si="83"/>
        <v>8033.9845024642627</v>
      </c>
      <c r="Z99" s="171">
        <f t="shared" si="83"/>
        <v>8049.7553992230714</v>
      </c>
      <c r="AA99" s="171">
        <f t="shared" si="83"/>
        <v>8874.7188518945368</v>
      </c>
      <c r="AB99" s="171">
        <f t="shared" si="83"/>
        <v>8297.2152775592058</v>
      </c>
      <c r="AC99" s="171">
        <f t="shared" si="83"/>
        <v>8062.4459508567825</v>
      </c>
      <c r="AD99" s="171">
        <f t="shared" si="83"/>
        <v>8485.9581344305625</v>
      </c>
      <c r="AE99" s="171">
        <f t="shared" si="83"/>
        <v>8621.9024650126194</v>
      </c>
      <c r="AF99" s="171">
        <f t="shared" si="83"/>
        <v>8621.9024650126194</v>
      </c>
    </row>
    <row r="100" spans="1:38">
      <c r="A100" s="168" t="s">
        <v>74</v>
      </c>
      <c r="B100" s="169" t="str">
        <f t="shared" si="43"/>
        <v>9210-05331</v>
      </c>
      <c r="C100" s="170" t="str">
        <f t="shared" si="80"/>
        <v>9210</v>
      </c>
      <c r="D100" s="171">
        <f>SUM($F100:K100)</f>
        <v>268018.34999999998</v>
      </c>
      <c r="E100" s="78">
        <f t="shared" si="81"/>
        <v>0.29892586782443287</v>
      </c>
      <c r="F100" s="79">
        <f>+'Div012 history '!I100</f>
        <v>44984.270000000004</v>
      </c>
      <c r="G100" s="79">
        <f>+'Div012 history '!J100</f>
        <v>44963.840000000004</v>
      </c>
      <c r="H100" s="79">
        <f>+'Div012 history '!K100</f>
        <v>44843.43</v>
      </c>
      <c r="I100" s="79">
        <f>+'Div012 history '!L100</f>
        <v>44417.15</v>
      </c>
      <c r="J100" s="79">
        <f>+'Div012 history '!M100</f>
        <v>44399.93</v>
      </c>
      <c r="K100" s="79">
        <f>+'Div012 history '!N100</f>
        <v>44409.729999999996</v>
      </c>
      <c r="L100" s="171">
        <f t="shared" si="82"/>
        <v>31768.645528909427</v>
      </c>
      <c r="M100" s="171">
        <f t="shared" si="82"/>
        <v>32083.11554186073</v>
      </c>
      <c r="N100" s="171">
        <f t="shared" si="82"/>
        <v>31291.260917993808</v>
      </c>
      <c r="O100" s="171">
        <f t="shared" si="82"/>
        <v>11282.10195305124</v>
      </c>
      <c r="P100" s="171">
        <f t="shared" si="82"/>
        <v>10547.943010933112</v>
      </c>
      <c r="Q100" s="171">
        <f t="shared" si="82"/>
        <v>10249.48944597984</v>
      </c>
      <c r="R100" s="171">
        <f t="shared" si="82"/>
        <v>10787.884826518428</v>
      </c>
      <c r="S100" s="171">
        <f t="shared" si="82"/>
        <v>10960.705827742446</v>
      </c>
      <c r="T100" s="171">
        <f t="shared" si="82"/>
        <v>10960.705827742446</v>
      </c>
      <c r="U100" s="171">
        <f t="shared" si="82"/>
        <v>11373.20857904677</v>
      </c>
      <c r="V100" s="171">
        <f t="shared" si="83"/>
        <v>10304.363267536373</v>
      </c>
      <c r="W100" s="171">
        <f t="shared" si="83"/>
        <v>10228.714098166041</v>
      </c>
      <c r="X100" s="171">
        <f t="shared" si="83"/>
        <v>10704.209497597014</v>
      </c>
      <c r="Y100" s="171">
        <f t="shared" si="83"/>
        <v>10213.307458938372</v>
      </c>
      <c r="Z100" s="171">
        <f t="shared" si="83"/>
        <v>10233.356416893355</v>
      </c>
      <c r="AA100" s="171">
        <f t="shared" si="83"/>
        <v>11282.10195305124</v>
      </c>
      <c r="AB100" s="171">
        <f t="shared" si="83"/>
        <v>10547.943010933112</v>
      </c>
      <c r="AC100" s="171">
        <f t="shared" si="83"/>
        <v>10249.48944597984</v>
      </c>
      <c r="AD100" s="171">
        <f t="shared" si="83"/>
        <v>10787.884826518428</v>
      </c>
      <c r="AE100" s="171">
        <f t="shared" si="83"/>
        <v>10960.705827742446</v>
      </c>
      <c r="AF100" s="171">
        <f t="shared" si="83"/>
        <v>10960.705827742446</v>
      </c>
    </row>
    <row r="101" spans="1:38">
      <c r="A101" s="168" t="s">
        <v>77</v>
      </c>
      <c r="B101" s="169" t="str">
        <f t="shared" si="43"/>
        <v>9210-05364</v>
      </c>
      <c r="C101" s="170" t="str">
        <f t="shared" si="80"/>
        <v>9210</v>
      </c>
      <c r="D101" s="171">
        <f>SUM($F101:K101)</f>
        <v>49193.71</v>
      </c>
      <c r="E101" s="78">
        <f t="shared" si="81"/>
        <v>5.486666287309612E-2</v>
      </c>
      <c r="F101" s="79">
        <f>+'Div012 history '!I101</f>
        <v>8029.84</v>
      </c>
      <c r="G101" s="79">
        <f>+'Div012 history '!J101</f>
        <v>352.91</v>
      </c>
      <c r="H101" s="79">
        <f>+'Div012 history '!K101</f>
        <v>16162.05</v>
      </c>
      <c r="I101" s="79">
        <f>+'Div012 history '!L101</f>
        <v>8063.87</v>
      </c>
      <c r="J101" s="79">
        <f>+'Div012 history '!M101</f>
        <v>8434.35</v>
      </c>
      <c r="K101" s="79">
        <f>+'Div012 history '!N101</f>
        <v>8150.6900000000005</v>
      </c>
      <c r="L101" s="171">
        <f t="shared" si="82"/>
        <v>5831.0094635011628</v>
      </c>
      <c r="M101" s="171">
        <f t="shared" si="82"/>
        <v>5888.7291928436607</v>
      </c>
      <c r="N101" s="171">
        <f t="shared" si="82"/>
        <v>5743.3874028928285</v>
      </c>
      <c r="O101" s="171">
        <f t="shared" si="82"/>
        <v>2070.785271489196</v>
      </c>
      <c r="P101" s="171">
        <f t="shared" si="82"/>
        <v>1936.0332961395006</v>
      </c>
      <c r="Q101" s="171">
        <f t="shared" si="82"/>
        <v>1881.2533225937439</v>
      </c>
      <c r="R101" s="171">
        <f t="shared" si="82"/>
        <v>1980.0736690944775</v>
      </c>
      <c r="S101" s="171">
        <f t="shared" si="82"/>
        <v>2011.7942815679294</v>
      </c>
      <c r="T101" s="171">
        <f t="shared" si="82"/>
        <v>2011.7942815679294</v>
      </c>
      <c r="U101" s="171">
        <f t="shared" si="82"/>
        <v>2087.507532999658</v>
      </c>
      <c r="V101" s="171">
        <f t="shared" si="83"/>
        <v>1891.3251958973585</v>
      </c>
      <c r="W101" s="171">
        <f t="shared" si="83"/>
        <v>1877.4400895240635</v>
      </c>
      <c r="X101" s="171">
        <f t="shared" si="83"/>
        <v>1964.7153928230405</v>
      </c>
      <c r="Y101" s="171">
        <f t="shared" si="83"/>
        <v>1874.6122617195847</v>
      </c>
      <c r="Z101" s="171">
        <f t="shared" si="83"/>
        <v>1878.2921687984826</v>
      </c>
      <c r="AA101" s="171">
        <f t="shared" si="83"/>
        <v>2070.785271489196</v>
      </c>
      <c r="AB101" s="171">
        <f t="shared" si="83"/>
        <v>1936.0332961395006</v>
      </c>
      <c r="AC101" s="171">
        <f t="shared" si="83"/>
        <v>1881.2533225937439</v>
      </c>
      <c r="AD101" s="171">
        <f t="shared" si="83"/>
        <v>1980.0736690944775</v>
      </c>
      <c r="AE101" s="171">
        <f t="shared" si="83"/>
        <v>2011.7942815679294</v>
      </c>
      <c r="AF101" s="171">
        <f t="shared" si="83"/>
        <v>2011.7942815679294</v>
      </c>
    </row>
    <row r="102" spans="1:38">
      <c r="A102" s="168" t="s">
        <v>347</v>
      </c>
      <c r="B102" s="169" t="str">
        <f t="shared" si="43"/>
        <v>9210-05376</v>
      </c>
      <c r="C102" s="170" t="str">
        <f t="shared" si="80"/>
        <v>9210</v>
      </c>
      <c r="D102" s="171">
        <f>SUM($F102:K102)</f>
        <v>15290.67</v>
      </c>
      <c r="E102" s="78">
        <f t="shared" si="81"/>
        <v>1.7053969623225505E-2</v>
      </c>
      <c r="F102" s="79">
        <f>+'Div012 history '!I102</f>
        <v>2511.33</v>
      </c>
      <c r="G102" s="79">
        <f>+'Div012 history '!J102</f>
        <v>244.95999999999998</v>
      </c>
      <c r="H102" s="79">
        <f>+'Div012 history '!K102</f>
        <v>5029.6399999999994</v>
      </c>
      <c r="I102" s="79">
        <f>+'Div012 history '!L102</f>
        <v>2545.84</v>
      </c>
      <c r="J102" s="79">
        <f>+'Div012 history '!M102</f>
        <v>2505.66</v>
      </c>
      <c r="K102" s="79">
        <f>+'Div012 history '!N102</f>
        <v>2453.2399999999998</v>
      </c>
      <c r="L102" s="171">
        <f t="shared" si="82"/>
        <v>1812.4276756779138</v>
      </c>
      <c r="M102" s="171">
        <f t="shared" si="82"/>
        <v>1830.368451721547</v>
      </c>
      <c r="N102" s="171">
        <f t="shared" si="82"/>
        <v>1785.1924861896225</v>
      </c>
      <c r="O102" s="171">
        <f t="shared" si="82"/>
        <v>643.65330907552425</v>
      </c>
      <c r="P102" s="171">
        <f t="shared" si="82"/>
        <v>601.76893022057868</v>
      </c>
      <c r="Q102" s="171">
        <f t="shared" si="82"/>
        <v>584.74190586935777</v>
      </c>
      <c r="R102" s="171">
        <f t="shared" si="82"/>
        <v>615.45781055774933</v>
      </c>
      <c r="S102" s="171">
        <f t="shared" si="82"/>
        <v>625.31739255572086</v>
      </c>
      <c r="T102" s="171">
        <f t="shared" si="82"/>
        <v>625.31739255572086</v>
      </c>
      <c r="U102" s="171">
        <f t="shared" si="82"/>
        <v>648.85101793729086</v>
      </c>
      <c r="V102" s="171">
        <f t="shared" si="83"/>
        <v>587.87250307309341</v>
      </c>
      <c r="W102" s="171">
        <f t="shared" si="83"/>
        <v>583.55665498054361</v>
      </c>
      <c r="X102" s="171">
        <f t="shared" si="83"/>
        <v>610.68406338081604</v>
      </c>
      <c r="Y102" s="171">
        <f t="shared" si="83"/>
        <v>582.67769338616267</v>
      </c>
      <c r="Z102" s="171">
        <f t="shared" si="83"/>
        <v>583.8215031287923</v>
      </c>
      <c r="AA102" s="171">
        <f t="shared" si="83"/>
        <v>643.65330907552425</v>
      </c>
      <c r="AB102" s="171">
        <f t="shared" si="83"/>
        <v>601.76893022057868</v>
      </c>
      <c r="AC102" s="171">
        <f t="shared" si="83"/>
        <v>584.74190586935777</v>
      </c>
      <c r="AD102" s="171">
        <f t="shared" si="83"/>
        <v>615.45781055774933</v>
      </c>
      <c r="AE102" s="171">
        <f t="shared" si="83"/>
        <v>625.31739255572086</v>
      </c>
      <c r="AF102" s="171">
        <f t="shared" si="83"/>
        <v>625.31739255572086</v>
      </c>
    </row>
    <row r="103" spans="1:38">
      <c r="A103" s="168" t="s">
        <v>120</v>
      </c>
      <c r="B103" s="169" t="str">
        <f t="shared" si="43"/>
        <v>9030-05377</v>
      </c>
      <c r="C103" s="170" t="str">
        <f t="shared" si="80"/>
        <v>9030</v>
      </c>
      <c r="D103" s="171">
        <f>SUM($F103:K103)</f>
        <v>78.849999999999994</v>
      </c>
      <c r="E103" s="78">
        <f t="shared" si="81"/>
        <v>8.7942876590190673E-5</v>
      </c>
      <c r="F103" s="79">
        <f>+'Div012 history '!I103</f>
        <v>0</v>
      </c>
      <c r="G103" s="79">
        <f>+'Div012 history '!J103</f>
        <v>21.64</v>
      </c>
      <c r="H103" s="79">
        <f>+'Div012 history '!K103</f>
        <v>0</v>
      </c>
      <c r="I103" s="79">
        <f>+'Div012 history '!L103</f>
        <v>41.32</v>
      </c>
      <c r="J103" s="79">
        <f>+'Div012 history '!M103</f>
        <v>0</v>
      </c>
      <c r="K103" s="79">
        <f>+'Div012 history '!N103</f>
        <v>15.89</v>
      </c>
      <c r="L103" s="171">
        <f t="shared" si="82"/>
        <v>9.3462171524991042</v>
      </c>
      <c r="M103" s="171">
        <f t="shared" si="82"/>
        <v>9.4387330586719838</v>
      </c>
      <c r="N103" s="171">
        <f t="shared" si="82"/>
        <v>9.2057723785845695</v>
      </c>
      <c r="O103" s="171">
        <f t="shared" si="82"/>
        <v>3.3191523602696988</v>
      </c>
      <c r="P103" s="171">
        <f t="shared" si="82"/>
        <v>3.1031655347929568</v>
      </c>
      <c r="Q103" s="171">
        <f t="shared" si="82"/>
        <v>3.0153616079477779</v>
      </c>
      <c r="R103" s="171">
        <f t="shared" si="82"/>
        <v>3.1737555229743708</v>
      </c>
      <c r="S103" s="171">
        <f t="shared" si="82"/>
        <v>3.2245988176462239</v>
      </c>
      <c r="T103" s="171">
        <f t="shared" si="82"/>
        <v>3.2245988176462239</v>
      </c>
      <c r="U103" s="171">
        <f t="shared" si="82"/>
        <v>3.3459555901968572</v>
      </c>
      <c r="V103" s="171">
        <f t="shared" si="83"/>
        <v>3.0315052818034398</v>
      </c>
      <c r="W103" s="171">
        <f t="shared" si="83"/>
        <v>3.0092495780247597</v>
      </c>
      <c r="X103" s="171">
        <f t="shared" si="83"/>
        <v>3.1491385529592448</v>
      </c>
      <c r="Y103" s="171">
        <f t="shared" si="83"/>
        <v>3.004717002165302</v>
      </c>
      <c r="Z103" s="171">
        <f t="shared" si="83"/>
        <v>3.0106153308982053</v>
      </c>
      <c r="AA103" s="171">
        <f t="shared" si="83"/>
        <v>3.3191523602696988</v>
      </c>
      <c r="AB103" s="171">
        <f t="shared" si="83"/>
        <v>3.1031655347929568</v>
      </c>
      <c r="AC103" s="171">
        <f t="shared" si="83"/>
        <v>3.0153616079477779</v>
      </c>
      <c r="AD103" s="171">
        <f t="shared" si="83"/>
        <v>3.1737555229743708</v>
      </c>
      <c r="AE103" s="171">
        <f t="shared" si="83"/>
        <v>3.2245988176462239</v>
      </c>
      <c r="AF103" s="171">
        <f t="shared" si="83"/>
        <v>3.2245988176462239</v>
      </c>
    </row>
    <row r="104" spans="1:38">
      <c r="A104" s="168" t="s">
        <v>78</v>
      </c>
      <c r="B104" s="169" t="str">
        <f t="shared" si="43"/>
        <v>9210-05377</v>
      </c>
      <c r="C104" s="170" t="str">
        <f t="shared" si="80"/>
        <v>9210</v>
      </c>
      <c r="D104" s="171">
        <f>SUM($F104:K104)</f>
        <v>5684.14</v>
      </c>
      <c r="E104" s="78">
        <f t="shared" si="81"/>
        <v>6.3396274260160623E-3</v>
      </c>
      <c r="F104" s="79">
        <f>+'Div012 history '!I104</f>
        <v>920.88</v>
      </c>
      <c r="G104" s="79">
        <f>+'Div012 history '!J104</f>
        <v>104.61999999999999</v>
      </c>
      <c r="H104" s="79">
        <f>+'Div012 history '!K104</f>
        <v>1695.84</v>
      </c>
      <c r="I104" s="79">
        <f>+'Div012 history '!L104</f>
        <v>1314.1299999999999</v>
      </c>
      <c r="J104" s="79">
        <f>+'Div012 history '!M104</f>
        <v>1044.97</v>
      </c>
      <c r="K104" s="79">
        <f>+'Div012 history '!N104</f>
        <v>603.70000000000005</v>
      </c>
      <c r="L104" s="171">
        <f t="shared" si="82"/>
        <v>673.75024432728299</v>
      </c>
      <c r="M104" s="171">
        <f t="shared" si="82"/>
        <v>680.41953237945188</v>
      </c>
      <c r="N104" s="171">
        <f t="shared" si="82"/>
        <v>663.62585932793536</v>
      </c>
      <c r="O104" s="171">
        <f t="shared" si="82"/>
        <v>239.27110586053786</v>
      </c>
      <c r="P104" s="171">
        <f t="shared" si="82"/>
        <v>223.70104429851668</v>
      </c>
      <c r="Q104" s="171">
        <f t="shared" si="82"/>
        <v>217.3714334838337</v>
      </c>
      <c r="R104" s="171">
        <f t="shared" si="82"/>
        <v>228.78973644083126</v>
      </c>
      <c r="S104" s="171">
        <f t="shared" si="82"/>
        <v>232.45492864090818</v>
      </c>
      <c r="T104" s="171">
        <f t="shared" si="82"/>
        <v>232.45492864090818</v>
      </c>
      <c r="U104" s="171">
        <f t="shared" si="82"/>
        <v>241.20329750743903</v>
      </c>
      <c r="V104" s="171">
        <f t="shared" si="83"/>
        <v>218.53519889042749</v>
      </c>
      <c r="W104" s="171">
        <f t="shared" si="83"/>
        <v>216.93082937772559</v>
      </c>
      <c r="X104" s="171">
        <f t="shared" si="83"/>
        <v>227.01514793174084</v>
      </c>
      <c r="Y104" s="171">
        <f t="shared" si="83"/>
        <v>216.60408498018876</v>
      </c>
      <c r="Z104" s="171">
        <f t="shared" si="83"/>
        <v>217.02928379165161</v>
      </c>
      <c r="AA104" s="171">
        <f t="shared" si="83"/>
        <v>239.27110586053786</v>
      </c>
      <c r="AB104" s="171">
        <f t="shared" si="83"/>
        <v>223.70104429851668</v>
      </c>
      <c r="AC104" s="171">
        <f t="shared" si="83"/>
        <v>217.3714334838337</v>
      </c>
      <c r="AD104" s="171">
        <f t="shared" si="83"/>
        <v>228.78973644083126</v>
      </c>
      <c r="AE104" s="171">
        <f t="shared" si="83"/>
        <v>232.45492864090818</v>
      </c>
      <c r="AF104" s="171">
        <f t="shared" si="83"/>
        <v>232.45492864090818</v>
      </c>
    </row>
    <row r="105" spans="1:38">
      <c r="A105" s="168" t="s">
        <v>568</v>
      </c>
      <c r="B105" s="169" t="str">
        <f t="shared" si="43"/>
        <v>9010-05377</v>
      </c>
      <c r="C105" s="170" t="str">
        <f t="shared" si="80"/>
        <v>9010</v>
      </c>
      <c r="D105" s="171">
        <f>SUM($F105:K105)</f>
        <v>0</v>
      </c>
      <c r="E105" s="78">
        <f t="shared" si="81"/>
        <v>0</v>
      </c>
      <c r="F105" s="79">
        <f>+'Div012 history '!I105</f>
        <v>0</v>
      </c>
      <c r="G105" s="79">
        <f>+'Div012 history '!J105</f>
        <v>0</v>
      </c>
      <c r="H105" s="79">
        <f>+'Div012 history '!K105</f>
        <v>0</v>
      </c>
      <c r="I105" s="79">
        <f>+'Div012 history '!L105</f>
        <v>0</v>
      </c>
      <c r="J105" s="79">
        <f>+'Div012 history '!M105</f>
        <v>0</v>
      </c>
      <c r="K105" s="79">
        <f>+'Div012 history '!N105</f>
        <v>0</v>
      </c>
      <c r="L105" s="171">
        <f t="shared" si="82"/>
        <v>0</v>
      </c>
      <c r="M105" s="171">
        <f t="shared" si="82"/>
        <v>0</v>
      </c>
      <c r="N105" s="171">
        <f t="shared" si="82"/>
        <v>0</v>
      </c>
      <c r="O105" s="171">
        <f t="shared" si="82"/>
        <v>0</v>
      </c>
      <c r="P105" s="171">
        <f t="shared" si="82"/>
        <v>0</v>
      </c>
      <c r="Q105" s="171">
        <f t="shared" si="82"/>
        <v>0</v>
      </c>
      <c r="R105" s="171">
        <f t="shared" si="82"/>
        <v>0</v>
      </c>
      <c r="S105" s="171">
        <f t="shared" si="82"/>
        <v>0</v>
      </c>
      <c r="T105" s="171">
        <f t="shared" si="82"/>
        <v>0</v>
      </c>
      <c r="U105" s="171">
        <f t="shared" si="82"/>
        <v>0</v>
      </c>
      <c r="V105" s="171">
        <f t="shared" si="83"/>
        <v>0</v>
      </c>
      <c r="W105" s="171">
        <f t="shared" si="83"/>
        <v>0</v>
      </c>
      <c r="X105" s="171">
        <f t="shared" si="83"/>
        <v>0</v>
      </c>
      <c r="Y105" s="171">
        <f t="shared" si="83"/>
        <v>0</v>
      </c>
      <c r="Z105" s="171">
        <f t="shared" si="83"/>
        <v>0</v>
      </c>
      <c r="AA105" s="171">
        <f t="shared" si="83"/>
        <v>0</v>
      </c>
      <c r="AB105" s="171">
        <f t="shared" si="83"/>
        <v>0</v>
      </c>
      <c r="AC105" s="171">
        <f t="shared" si="83"/>
        <v>0</v>
      </c>
      <c r="AD105" s="171">
        <f t="shared" si="83"/>
        <v>0</v>
      </c>
      <c r="AE105" s="171">
        <f t="shared" si="83"/>
        <v>0</v>
      </c>
      <c r="AF105" s="171">
        <f t="shared" si="83"/>
        <v>0</v>
      </c>
    </row>
    <row r="106" spans="1:38">
      <c r="A106" s="172" t="s">
        <v>328</v>
      </c>
      <c r="B106" s="152"/>
      <c r="C106" s="165"/>
      <c r="D106" s="173">
        <f t="shared" ref="D106:K106" si="84">SUM(D96:D105)</f>
        <v>896604.74</v>
      </c>
      <c r="E106" s="174">
        <f t="shared" si="84"/>
        <v>1</v>
      </c>
      <c r="F106" s="173">
        <f t="shared" si="84"/>
        <v>107849.76000000001</v>
      </c>
      <c r="G106" s="173">
        <f t="shared" si="84"/>
        <v>103291.19</v>
      </c>
      <c r="H106" s="173">
        <f t="shared" si="84"/>
        <v>122084.39000000001</v>
      </c>
      <c r="I106" s="173">
        <f t="shared" si="84"/>
        <v>248921.49</v>
      </c>
      <c r="J106" s="173">
        <f t="shared" si="84"/>
        <v>127781.30000000002</v>
      </c>
      <c r="K106" s="173">
        <f t="shared" si="84"/>
        <v>186676.61</v>
      </c>
      <c r="L106" s="199">
        <f>+'FY24 Budget'!AX$105</f>
        <v>106276</v>
      </c>
      <c r="M106" s="199">
        <f>+'FY24 Budget'!AY$105</f>
        <v>107328</v>
      </c>
      <c r="N106" s="199">
        <f>+'FY24 Budget'!AZ$105</f>
        <v>104679</v>
      </c>
      <c r="O106" s="199">
        <f>+'FY25 Budget'!AO$272</f>
        <v>37742.14</v>
      </c>
      <c r="P106" s="199">
        <f>+'FY25 Budget'!AP$272</f>
        <v>35286.15</v>
      </c>
      <c r="Q106" s="199">
        <f>+'FY25 Budget'!AQ$272</f>
        <v>34287.729999999996</v>
      </c>
      <c r="R106" s="199">
        <f>+'FY25 Budget'!AR$272</f>
        <v>36088.83</v>
      </c>
      <c r="S106" s="199">
        <f>+'FY25 Budget'!AS$272</f>
        <v>36666.97</v>
      </c>
      <c r="T106" s="199">
        <f>+'FY25 Budget'!AT$272</f>
        <v>36666.97</v>
      </c>
      <c r="U106" s="199">
        <f>+'FY25 Budget'!AU$272</f>
        <v>38046.92</v>
      </c>
      <c r="V106" s="199">
        <f>+'FY25 Budget'!AV$272</f>
        <v>34471.300000000003</v>
      </c>
      <c r="W106" s="199">
        <f>+'FY25 Budget'!AW$272</f>
        <v>34218.229999999996</v>
      </c>
      <c r="X106" s="199">
        <f>+'FY25 Budget'!AX$272</f>
        <v>35808.910000000003</v>
      </c>
      <c r="Y106" s="199">
        <f>+'FY25 Budget'!AY$272</f>
        <v>34166.69</v>
      </c>
      <c r="Z106" s="199">
        <f>+'FY25 Budget'!AZ$272</f>
        <v>34233.759999999995</v>
      </c>
      <c r="AA106" s="177">
        <f>O106</f>
        <v>37742.14</v>
      </c>
      <c r="AB106" s="177">
        <f t="shared" ref="AB106:AF106" si="85">P106*(1+AB$4)</f>
        <v>35286.15</v>
      </c>
      <c r="AC106" s="177">
        <f t="shared" si="85"/>
        <v>34287.729999999996</v>
      </c>
      <c r="AD106" s="177">
        <f t="shared" si="85"/>
        <v>36088.83</v>
      </c>
      <c r="AE106" s="177">
        <f t="shared" si="85"/>
        <v>36666.97</v>
      </c>
      <c r="AF106" s="177">
        <f t="shared" si="85"/>
        <v>36666.97</v>
      </c>
      <c r="AH106" s="178">
        <f>SUM(F106:Q106)</f>
        <v>1322203.76</v>
      </c>
      <c r="AI106" s="178">
        <f>SUM(U106:AF106)</f>
        <v>427684.6</v>
      </c>
      <c r="AK106" s="178">
        <f>AH106*$AK$7</f>
        <v>61351.551431591019</v>
      </c>
      <c r="AL106" s="178">
        <f>AI106*$AL$7</f>
        <v>23057.075544439998</v>
      </c>
    </row>
    <row r="107" spans="1:38">
      <c r="A107" s="168"/>
      <c r="B107" s="169" t="str">
        <f t="shared" si="43"/>
        <v/>
      </c>
      <c r="C107" s="165" t="s">
        <v>1599</v>
      </c>
      <c r="D107" s="171">
        <f>D106-SUM(F106:K106)</f>
        <v>0</v>
      </c>
      <c r="F107" s="171">
        <f>F106-'Div012 history '!I106</f>
        <v>0</v>
      </c>
      <c r="G107" s="171">
        <f>G106-'Div012 history '!J106</f>
        <v>0</v>
      </c>
      <c r="H107" s="171">
        <f>H106-'Div012 history '!K106</f>
        <v>0</v>
      </c>
      <c r="I107" s="171">
        <f>I106-'Div012 history '!L106</f>
        <v>0</v>
      </c>
      <c r="J107" s="171">
        <f>J106-'Div012 history '!M106</f>
        <v>0</v>
      </c>
      <c r="K107" s="171">
        <f>K106-'Div012 history '!N106</f>
        <v>0</v>
      </c>
      <c r="L107" s="171">
        <f t="shared" ref="L107:AF107" si="86">L106-SUM(L96:L105)</f>
        <v>0</v>
      </c>
      <c r="M107" s="171">
        <f t="shared" si="86"/>
        <v>0</v>
      </c>
      <c r="N107" s="171">
        <f t="shared" si="86"/>
        <v>0</v>
      </c>
      <c r="O107" s="171">
        <f t="shared" si="86"/>
        <v>0</v>
      </c>
      <c r="P107" s="171">
        <f t="shared" si="86"/>
        <v>0</v>
      </c>
      <c r="Q107" s="171">
        <f t="shared" si="86"/>
        <v>0</v>
      </c>
      <c r="R107" s="171">
        <f t="shared" si="86"/>
        <v>0</v>
      </c>
      <c r="S107" s="171">
        <f t="shared" si="86"/>
        <v>0</v>
      </c>
      <c r="T107" s="171">
        <f t="shared" si="86"/>
        <v>0</v>
      </c>
      <c r="U107" s="171">
        <f t="shared" si="86"/>
        <v>0</v>
      </c>
      <c r="V107" s="171">
        <f t="shared" si="86"/>
        <v>0</v>
      </c>
      <c r="W107" s="171">
        <f t="shared" si="86"/>
        <v>0</v>
      </c>
      <c r="X107" s="171">
        <f t="shared" si="86"/>
        <v>0</v>
      </c>
      <c r="Y107" s="171">
        <f t="shared" si="86"/>
        <v>0</v>
      </c>
      <c r="Z107" s="171">
        <f t="shared" si="86"/>
        <v>0</v>
      </c>
      <c r="AA107" s="171">
        <f t="shared" si="86"/>
        <v>0</v>
      </c>
      <c r="AB107" s="171">
        <f t="shared" si="86"/>
        <v>0</v>
      </c>
      <c r="AC107" s="171">
        <f t="shared" si="86"/>
        <v>0</v>
      </c>
      <c r="AD107" s="171">
        <f t="shared" si="86"/>
        <v>0</v>
      </c>
      <c r="AE107" s="171">
        <f t="shared" si="86"/>
        <v>0</v>
      </c>
      <c r="AF107" s="171">
        <f t="shared" si="86"/>
        <v>0</v>
      </c>
    </row>
    <row r="108" spans="1:38">
      <c r="A108" s="168" t="s">
        <v>570</v>
      </c>
      <c r="B108" s="169" t="str">
        <f t="shared" si="43"/>
        <v>9030-04040</v>
      </c>
      <c r="C108" s="170" t="str">
        <f t="shared" ref="C108:C109" si="87">LEFT(B108,4)</f>
        <v>9030</v>
      </c>
      <c r="D108" s="171">
        <f>SUM($F108:K108)</f>
        <v>2241.37</v>
      </c>
      <c r="E108" s="78">
        <f>D108/$D$110</f>
        <v>0.47473275538884169</v>
      </c>
      <c r="F108" s="79">
        <f>+'Div012 history '!I108</f>
        <v>117.59</v>
      </c>
      <c r="G108" s="79">
        <f>+'Div012 history '!J108</f>
        <v>0</v>
      </c>
      <c r="H108" s="79">
        <f>+'Div012 history '!K108</f>
        <v>0</v>
      </c>
      <c r="I108" s="79">
        <f>+'Div012 history '!L108</f>
        <v>1758.78</v>
      </c>
      <c r="J108" s="79">
        <f>+'Div012 history '!M108</f>
        <v>0</v>
      </c>
      <c r="K108" s="79">
        <f>+'Div012 history '!N108</f>
        <v>365</v>
      </c>
      <c r="L108" s="171">
        <f t="shared" ref="L108:AF108" si="88">$E108*L$110</f>
        <v>1720.9062382845511</v>
      </c>
      <c r="M108" s="171">
        <f t="shared" si="88"/>
        <v>1661.5646438609458</v>
      </c>
      <c r="N108" s="171">
        <f t="shared" si="88"/>
        <v>2136.2973992497878</v>
      </c>
      <c r="O108" s="171">
        <f t="shared" si="88"/>
        <v>3817.800818837065</v>
      </c>
      <c r="P108" s="171">
        <f t="shared" si="88"/>
        <v>3758.4592244134597</v>
      </c>
      <c r="Q108" s="171">
        <f t="shared" si="88"/>
        <v>4233.1919798023009</v>
      </c>
      <c r="R108" s="171">
        <f t="shared" si="88"/>
        <v>3817.800818837065</v>
      </c>
      <c r="S108" s="171">
        <f t="shared" si="88"/>
        <v>3758.4592244134597</v>
      </c>
      <c r="T108" s="171">
        <f t="shared" si="88"/>
        <v>4233.1919798023009</v>
      </c>
      <c r="U108" s="171">
        <f t="shared" si="88"/>
        <v>3817.800818837065</v>
      </c>
      <c r="V108" s="171">
        <f t="shared" si="88"/>
        <v>3758.4592244134597</v>
      </c>
      <c r="W108" s="171">
        <f t="shared" si="88"/>
        <v>4233.1919798023009</v>
      </c>
      <c r="X108" s="171">
        <f t="shared" si="88"/>
        <v>3817.800818837065</v>
      </c>
      <c r="Y108" s="171">
        <f t="shared" si="88"/>
        <v>3758.4592244134597</v>
      </c>
      <c r="Z108" s="171">
        <f t="shared" si="88"/>
        <v>4231.2930487807462</v>
      </c>
      <c r="AA108" s="171">
        <f t="shared" si="88"/>
        <v>3817.800818837065</v>
      </c>
      <c r="AB108" s="171">
        <f t="shared" si="88"/>
        <v>3758.4592244134597</v>
      </c>
      <c r="AC108" s="171">
        <f t="shared" si="88"/>
        <v>4233.1919798023009</v>
      </c>
      <c r="AD108" s="171">
        <f t="shared" si="88"/>
        <v>3817.800818837065</v>
      </c>
      <c r="AE108" s="171">
        <f t="shared" si="88"/>
        <v>3758.4592244134597</v>
      </c>
      <c r="AF108" s="171">
        <f t="shared" si="88"/>
        <v>4233.1919798023009</v>
      </c>
    </row>
    <row r="109" spans="1:38">
      <c r="A109" s="168" t="s">
        <v>80</v>
      </c>
      <c r="B109" s="169" t="str">
        <f t="shared" si="43"/>
        <v>9210-04040</v>
      </c>
      <c r="C109" s="170" t="str">
        <f t="shared" si="87"/>
        <v>9210</v>
      </c>
      <c r="D109" s="171">
        <f>SUM($F109:K109)</f>
        <v>2479.96</v>
      </c>
      <c r="E109" s="78">
        <f>D109/$D$110</f>
        <v>0.52526724461115826</v>
      </c>
      <c r="F109" s="79">
        <f>+'Div012 history '!I109</f>
        <v>216.74</v>
      </c>
      <c r="G109" s="79">
        <f>+'Div012 history '!J109</f>
        <v>459.29</v>
      </c>
      <c r="H109" s="79">
        <f>+'Div012 history '!K109</f>
        <v>270.07</v>
      </c>
      <c r="I109" s="79">
        <f>+'Div012 history '!L109</f>
        <v>2309.7199999999998</v>
      </c>
      <c r="J109" s="79">
        <f>+'Div012 history '!M109</f>
        <v>-888.74</v>
      </c>
      <c r="K109" s="79">
        <f>+'Div012 history '!N109</f>
        <v>112.88</v>
      </c>
      <c r="L109" s="171">
        <f t="shared" ref="L109:AF109" si="89">$E109*L$110</f>
        <v>1904.0937617154486</v>
      </c>
      <c r="M109" s="171">
        <f t="shared" si="89"/>
        <v>1838.435356139054</v>
      </c>
      <c r="N109" s="171">
        <f t="shared" si="89"/>
        <v>2363.7026007502122</v>
      </c>
      <c r="O109" s="171">
        <f t="shared" si="89"/>
        <v>4224.199181162935</v>
      </c>
      <c r="P109" s="171">
        <f t="shared" si="89"/>
        <v>4158.5407755865399</v>
      </c>
      <c r="Q109" s="171">
        <f t="shared" si="89"/>
        <v>4683.8080201976982</v>
      </c>
      <c r="R109" s="171">
        <f t="shared" si="89"/>
        <v>4224.199181162935</v>
      </c>
      <c r="S109" s="171">
        <f t="shared" si="89"/>
        <v>4158.5407755865399</v>
      </c>
      <c r="T109" s="171">
        <f t="shared" si="89"/>
        <v>4683.8080201976982</v>
      </c>
      <c r="U109" s="171">
        <f t="shared" si="89"/>
        <v>4224.199181162935</v>
      </c>
      <c r="V109" s="171">
        <f t="shared" si="89"/>
        <v>4158.5407755865399</v>
      </c>
      <c r="W109" s="171">
        <f t="shared" si="89"/>
        <v>4683.8080201976982</v>
      </c>
      <c r="X109" s="171">
        <f t="shared" si="89"/>
        <v>4224.199181162935</v>
      </c>
      <c r="Y109" s="171">
        <f t="shared" si="89"/>
        <v>4158.5407755865399</v>
      </c>
      <c r="Z109" s="171">
        <f t="shared" si="89"/>
        <v>4681.7069512192538</v>
      </c>
      <c r="AA109" s="171">
        <f t="shared" si="89"/>
        <v>4224.199181162935</v>
      </c>
      <c r="AB109" s="171">
        <f t="shared" si="89"/>
        <v>4158.5407755865399</v>
      </c>
      <c r="AC109" s="171">
        <f t="shared" si="89"/>
        <v>4683.8080201976982</v>
      </c>
      <c r="AD109" s="171">
        <f t="shared" si="89"/>
        <v>4224.199181162935</v>
      </c>
      <c r="AE109" s="171">
        <f t="shared" si="89"/>
        <v>4158.5407755865399</v>
      </c>
      <c r="AF109" s="171">
        <f t="shared" si="89"/>
        <v>4683.8080201976982</v>
      </c>
    </row>
    <row r="110" spans="1:38">
      <c r="A110" s="172" t="s">
        <v>329</v>
      </c>
      <c r="B110" s="152"/>
      <c r="C110" s="165"/>
      <c r="D110" s="173">
        <f t="shared" ref="D110:K110" si="90">SUM(D108:D109)</f>
        <v>4721.33</v>
      </c>
      <c r="E110" s="174">
        <f t="shared" si="90"/>
        <v>1</v>
      </c>
      <c r="F110" s="173">
        <f t="shared" si="90"/>
        <v>334.33000000000004</v>
      </c>
      <c r="G110" s="173">
        <f t="shared" si="90"/>
        <v>459.29</v>
      </c>
      <c r="H110" s="173">
        <f t="shared" si="90"/>
        <v>270.07</v>
      </c>
      <c r="I110" s="173">
        <f t="shared" si="90"/>
        <v>4068.5</v>
      </c>
      <c r="J110" s="173">
        <f t="shared" si="90"/>
        <v>-888.74</v>
      </c>
      <c r="K110" s="173">
        <f t="shared" si="90"/>
        <v>477.88</v>
      </c>
      <c r="L110" s="199">
        <f>+'FY24 Budget'!AX$114</f>
        <v>3625</v>
      </c>
      <c r="M110" s="199">
        <f>+'FY24 Budget'!AY$114</f>
        <v>3500</v>
      </c>
      <c r="N110" s="199">
        <f>+'FY24 Budget'!AZ$114</f>
        <v>4500</v>
      </c>
      <c r="O110" s="199">
        <f>+'FY25 Budget'!AO$329</f>
        <v>8042</v>
      </c>
      <c r="P110" s="199">
        <f>+'FY25 Budget'!AP$329</f>
        <v>7917</v>
      </c>
      <c r="Q110" s="199">
        <f>+'FY25 Budget'!AQ$329</f>
        <v>8917</v>
      </c>
      <c r="R110" s="199">
        <f>+'FY25 Budget'!AR$329</f>
        <v>8042</v>
      </c>
      <c r="S110" s="199">
        <f>+'FY25 Budget'!AS$329</f>
        <v>7917</v>
      </c>
      <c r="T110" s="199">
        <f>+'FY25 Budget'!AT$329</f>
        <v>8917</v>
      </c>
      <c r="U110" s="199">
        <f>+'FY25 Budget'!AU$329</f>
        <v>8042</v>
      </c>
      <c r="V110" s="199">
        <f>+'FY25 Budget'!AV$329</f>
        <v>7917</v>
      </c>
      <c r="W110" s="199">
        <f>+'FY25 Budget'!AW$329</f>
        <v>8917</v>
      </c>
      <c r="X110" s="199">
        <f>+'FY25 Budget'!AX$329</f>
        <v>8042</v>
      </c>
      <c r="Y110" s="199">
        <f>+'FY25 Budget'!AY$329</f>
        <v>7917</v>
      </c>
      <c r="Z110" s="199">
        <f>+'FY25 Budget'!AZ$329</f>
        <v>8913</v>
      </c>
      <c r="AA110" s="177">
        <f>O110</f>
        <v>8042</v>
      </c>
      <c r="AB110" s="177">
        <f t="shared" ref="AB110:AF110" si="91">P110*(1+AB$4)</f>
        <v>7917</v>
      </c>
      <c r="AC110" s="177">
        <f t="shared" si="91"/>
        <v>8917</v>
      </c>
      <c r="AD110" s="177">
        <f t="shared" si="91"/>
        <v>8042</v>
      </c>
      <c r="AE110" s="177">
        <f t="shared" si="91"/>
        <v>7917</v>
      </c>
      <c r="AF110" s="177">
        <f t="shared" si="91"/>
        <v>8917</v>
      </c>
      <c r="AH110" s="178">
        <f>SUM(F110:Q110)</f>
        <v>41222.33</v>
      </c>
      <c r="AI110" s="178">
        <f>SUM(U110:AF110)</f>
        <v>99500</v>
      </c>
      <c r="AK110" s="178">
        <f>AH110*$AK$7</f>
        <v>1912.7565475422771</v>
      </c>
      <c r="AL110" s="178">
        <f>AI110*$AL$7</f>
        <v>5364.1842999999999</v>
      </c>
    </row>
    <row r="111" spans="1:38">
      <c r="A111" s="168"/>
      <c r="B111" s="169" t="str">
        <f t="shared" si="43"/>
        <v/>
      </c>
      <c r="C111" s="165" t="s">
        <v>1599</v>
      </c>
      <c r="D111" s="171">
        <f>D110-SUM(F110:K110)</f>
        <v>0</v>
      </c>
      <c r="F111" s="171">
        <f>F110-'Div012 history '!I110</f>
        <v>0</v>
      </c>
      <c r="G111" s="171">
        <f>G110-'Div012 history '!J110</f>
        <v>0</v>
      </c>
      <c r="H111" s="171">
        <f>H110-'Div012 history '!K110</f>
        <v>0</v>
      </c>
      <c r="I111" s="171">
        <f>I110-'Div012 history '!L110</f>
        <v>0</v>
      </c>
      <c r="J111" s="171">
        <f>J110-'Div012 history '!M110</f>
        <v>0</v>
      </c>
      <c r="K111" s="171">
        <f>K110-'Div012 history '!N110</f>
        <v>0</v>
      </c>
      <c r="L111" s="171">
        <f t="shared" ref="L111:AF111" si="92">L110-SUM(L108:L109)</f>
        <v>0</v>
      </c>
      <c r="M111" s="171">
        <f t="shared" si="92"/>
        <v>0</v>
      </c>
      <c r="N111" s="171">
        <f t="shared" si="92"/>
        <v>0</v>
      </c>
      <c r="O111" s="171">
        <f t="shared" si="92"/>
        <v>0</v>
      </c>
      <c r="P111" s="171">
        <f t="shared" si="92"/>
        <v>0</v>
      </c>
      <c r="Q111" s="171">
        <f t="shared" si="92"/>
        <v>0</v>
      </c>
      <c r="R111" s="171">
        <f t="shared" si="92"/>
        <v>0</v>
      </c>
      <c r="S111" s="171">
        <f t="shared" si="92"/>
        <v>0</v>
      </c>
      <c r="T111" s="171">
        <f t="shared" si="92"/>
        <v>0</v>
      </c>
      <c r="U111" s="171">
        <f t="shared" si="92"/>
        <v>0</v>
      </c>
      <c r="V111" s="171">
        <f t="shared" si="92"/>
        <v>0</v>
      </c>
      <c r="W111" s="171">
        <f t="shared" si="92"/>
        <v>0</v>
      </c>
      <c r="X111" s="171">
        <f t="shared" si="92"/>
        <v>0</v>
      </c>
      <c r="Y111" s="171">
        <f t="shared" si="92"/>
        <v>0</v>
      </c>
      <c r="Z111" s="171">
        <f t="shared" si="92"/>
        <v>0</v>
      </c>
      <c r="AA111" s="171">
        <f t="shared" si="92"/>
        <v>0</v>
      </c>
      <c r="AB111" s="171">
        <f t="shared" si="92"/>
        <v>0</v>
      </c>
      <c r="AC111" s="171">
        <f t="shared" si="92"/>
        <v>0</v>
      </c>
      <c r="AD111" s="171">
        <f t="shared" si="92"/>
        <v>0</v>
      </c>
      <c r="AE111" s="171">
        <f t="shared" si="92"/>
        <v>0</v>
      </c>
      <c r="AF111" s="171">
        <f t="shared" si="92"/>
        <v>0</v>
      </c>
    </row>
    <row r="112" spans="1:38">
      <c r="A112" s="168" t="s">
        <v>121</v>
      </c>
      <c r="B112" s="169" t="str">
        <f t="shared" si="43"/>
        <v>9030-04130</v>
      </c>
      <c r="C112" s="170" t="str">
        <f t="shared" ref="C112:C114" si="93">LEFT(B112,4)</f>
        <v>9030</v>
      </c>
      <c r="D112" s="171">
        <f>SUM($F112:K112)</f>
        <v>140212</v>
      </c>
      <c r="E112" s="78">
        <f>D112/$D$115</f>
        <v>0.69923307877343477</v>
      </c>
      <c r="F112" s="79">
        <f>+'Div012 history '!I112</f>
        <v>50556.7</v>
      </c>
      <c r="G112" s="79">
        <f>+'Div012 history '!J112</f>
        <v>8113.17</v>
      </c>
      <c r="H112" s="79">
        <f>+'Div012 history '!K112</f>
        <v>9835.92</v>
      </c>
      <c r="I112" s="79">
        <f>+'Div012 history '!L112</f>
        <v>38457.89</v>
      </c>
      <c r="J112" s="79">
        <f>+'Div012 history '!M112</f>
        <v>18722.84</v>
      </c>
      <c r="K112" s="79">
        <f>+'Div012 history '!N112</f>
        <v>14525.48</v>
      </c>
      <c r="L112" s="171">
        <f t="shared" ref="L112:U113" si="94">$E112*L$115</f>
        <v>52442.480908007608</v>
      </c>
      <c r="M112" s="171">
        <f t="shared" si="94"/>
        <v>6992.3307877343477</v>
      </c>
      <c r="N112" s="171">
        <f t="shared" si="94"/>
        <v>6992.3307877343477</v>
      </c>
      <c r="O112" s="171">
        <f t="shared" si="94"/>
        <v>52442.480908007608</v>
      </c>
      <c r="P112" s="171">
        <f t="shared" si="94"/>
        <v>6992.3307877343477</v>
      </c>
      <c r="Q112" s="171">
        <f t="shared" si="94"/>
        <v>6992.3307877343477</v>
      </c>
      <c r="R112" s="171">
        <f t="shared" si="94"/>
        <v>52442.480908007608</v>
      </c>
      <c r="S112" s="171">
        <f t="shared" si="94"/>
        <v>6992.3307877343477</v>
      </c>
      <c r="T112" s="171">
        <f t="shared" si="94"/>
        <v>6992.3307877343477</v>
      </c>
      <c r="U112" s="171">
        <f t="shared" si="94"/>
        <v>52442.480908007608</v>
      </c>
      <c r="V112" s="171">
        <f t="shared" ref="V112:AF113" si="95">$E112*V$115</f>
        <v>6992.3307877343477</v>
      </c>
      <c r="W112" s="171">
        <f t="shared" si="95"/>
        <v>6992.3307877343477</v>
      </c>
      <c r="X112" s="171">
        <f t="shared" si="95"/>
        <v>52442.480908007608</v>
      </c>
      <c r="Y112" s="171">
        <f t="shared" si="95"/>
        <v>6992.3307877343477</v>
      </c>
      <c r="Z112" s="171">
        <f t="shared" si="95"/>
        <v>6992.3307877343477</v>
      </c>
      <c r="AA112" s="171">
        <f t="shared" si="95"/>
        <v>52442.480908007608</v>
      </c>
      <c r="AB112" s="171">
        <f t="shared" si="95"/>
        <v>6992.3307877343477</v>
      </c>
      <c r="AC112" s="171">
        <f t="shared" si="95"/>
        <v>6992.3307877343477</v>
      </c>
      <c r="AD112" s="171">
        <f t="shared" si="95"/>
        <v>52442.480908007608</v>
      </c>
      <c r="AE112" s="171">
        <f t="shared" si="95"/>
        <v>6992.3307877343477</v>
      </c>
      <c r="AF112" s="171">
        <f t="shared" si="95"/>
        <v>6992.3307877343477</v>
      </c>
    </row>
    <row r="113" spans="1:38">
      <c r="A113" s="168" t="s">
        <v>369</v>
      </c>
      <c r="B113" s="169" t="str">
        <f t="shared" ref="B113" si="96">RIGHT(A113,10)</f>
        <v>9210-04130</v>
      </c>
      <c r="C113" s="170" t="str">
        <f t="shared" ref="C113" si="97">LEFT(B113,4)</f>
        <v>9210</v>
      </c>
      <c r="D113" s="171">
        <f>SUM($F113:K113)</f>
        <v>60310.55</v>
      </c>
      <c r="E113" s="78">
        <f>D113/$D$115</f>
        <v>0.30076692122656534</v>
      </c>
      <c r="F113" s="79">
        <f>+'Div012 history '!I113</f>
        <v>9768.1200000000008</v>
      </c>
      <c r="G113" s="79">
        <f>+'Div012 history '!J113</f>
        <v>10357.42</v>
      </c>
      <c r="H113" s="79">
        <f>+'Div012 history '!K113</f>
        <v>10462.56</v>
      </c>
      <c r="I113" s="79">
        <f>+'Div012 history '!L113</f>
        <v>10603.84</v>
      </c>
      <c r="J113" s="79">
        <f>+'Div012 history '!M113</f>
        <v>9955.61</v>
      </c>
      <c r="K113" s="79">
        <f>+'Div012 history '!N113</f>
        <v>9163</v>
      </c>
      <c r="L113" s="171">
        <f t="shared" si="94"/>
        <v>22557.519091992399</v>
      </c>
      <c r="M113" s="171">
        <f t="shared" si="94"/>
        <v>3007.6692122656536</v>
      </c>
      <c r="N113" s="171">
        <f t="shared" si="94"/>
        <v>3007.6692122656536</v>
      </c>
      <c r="O113" s="171">
        <f t="shared" si="94"/>
        <v>22557.519091992399</v>
      </c>
      <c r="P113" s="171">
        <f t="shared" si="94"/>
        <v>3007.6692122656536</v>
      </c>
      <c r="Q113" s="171">
        <f t="shared" si="94"/>
        <v>3007.6692122656536</v>
      </c>
      <c r="R113" s="171">
        <f t="shared" si="94"/>
        <v>22557.519091992399</v>
      </c>
      <c r="S113" s="171">
        <f t="shared" si="94"/>
        <v>3007.6692122656536</v>
      </c>
      <c r="T113" s="171">
        <f t="shared" si="94"/>
        <v>3007.6692122656536</v>
      </c>
      <c r="U113" s="171">
        <f t="shared" si="94"/>
        <v>22557.519091992399</v>
      </c>
      <c r="V113" s="171">
        <f t="shared" si="95"/>
        <v>3007.6692122656536</v>
      </c>
      <c r="W113" s="171">
        <f t="shared" si="95"/>
        <v>3007.6692122656536</v>
      </c>
      <c r="X113" s="171">
        <f t="shared" si="95"/>
        <v>22557.519091992399</v>
      </c>
      <c r="Y113" s="171">
        <f t="shared" si="95"/>
        <v>3007.6692122656536</v>
      </c>
      <c r="Z113" s="171">
        <f t="shared" si="95"/>
        <v>3007.6692122656536</v>
      </c>
      <c r="AA113" s="171">
        <f t="shared" si="95"/>
        <v>22557.519091992399</v>
      </c>
      <c r="AB113" s="171">
        <f t="shared" si="95"/>
        <v>3007.6692122656536</v>
      </c>
      <c r="AC113" s="171">
        <f t="shared" si="95"/>
        <v>3007.6692122656536</v>
      </c>
      <c r="AD113" s="171">
        <f t="shared" si="95"/>
        <v>22557.519091992399</v>
      </c>
      <c r="AE113" s="171">
        <f t="shared" si="95"/>
        <v>3007.6692122656536</v>
      </c>
      <c r="AF113" s="171">
        <f t="shared" si="95"/>
        <v>3007.6692122656536</v>
      </c>
    </row>
    <row r="114" spans="1:38">
      <c r="A114" s="168" t="s">
        <v>1142</v>
      </c>
      <c r="B114" s="169" t="str">
        <f t="shared" si="43"/>
        <v>9030-04145</v>
      </c>
      <c r="C114" s="170" t="str">
        <f t="shared" si="93"/>
        <v>9030</v>
      </c>
      <c r="D114" s="171">
        <f>SUM($F114:K114)</f>
        <v>0</v>
      </c>
      <c r="E114" s="78">
        <f>D114/$D$115</f>
        <v>0</v>
      </c>
      <c r="F114" s="79">
        <f>+'Div012 history '!I114</f>
        <v>0</v>
      </c>
      <c r="G114" s="79">
        <f>+'Div012 history '!J114</f>
        <v>0</v>
      </c>
      <c r="H114" s="79">
        <f>+'Div012 history '!K114</f>
        <v>0</v>
      </c>
      <c r="I114" s="79">
        <f>+'Div012 history '!L114</f>
        <v>0</v>
      </c>
      <c r="J114" s="79">
        <f>+'Div012 history '!M114</f>
        <v>0</v>
      </c>
      <c r="K114" s="79">
        <f>+'Div012 history '!N114</f>
        <v>0</v>
      </c>
      <c r="L114" s="201"/>
      <c r="M114" s="201"/>
      <c r="N114" s="201"/>
      <c r="O114" s="201"/>
      <c r="P114" s="201"/>
      <c r="Q114" s="201"/>
      <c r="R114" s="171">
        <f t="shared" ref="R114:AF114" si="98">$E114*R$115</f>
        <v>0</v>
      </c>
      <c r="S114" s="171">
        <f t="shared" si="98"/>
        <v>0</v>
      </c>
      <c r="T114" s="171">
        <f t="shared" si="98"/>
        <v>0</v>
      </c>
      <c r="U114" s="171">
        <f t="shared" si="98"/>
        <v>0</v>
      </c>
      <c r="V114" s="171">
        <f t="shared" si="98"/>
        <v>0</v>
      </c>
      <c r="W114" s="171">
        <f t="shared" si="98"/>
        <v>0</v>
      </c>
      <c r="X114" s="171">
        <f t="shared" si="98"/>
        <v>0</v>
      </c>
      <c r="Y114" s="171">
        <f t="shared" si="98"/>
        <v>0</v>
      </c>
      <c r="Z114" s="171">
        <f t="shared" si="98"/>
        <v>0</v>
      </c>
      <c r="AA114" s="171">
        <f t="shared" si="98"/>
        <v>0</v>
      </c>
      <c r="AB114" s="171">
        <f t="shared" si="98"/>
        <v>0</v>
      </c>
      <c r="AC114" s="171">
        <f t="shared" si="98"/>
        <v>0</v>
      </c>
      <c r="AD114" s="171">
        <f t="shared" si="98"/>
        <v>0</v>
      </c>
      <c r="AE114" s="171">
        <f t="shared" si="98"/>
        <v>0</v>
      </c>
      <c r="AF114" s="171">
        <f t="shared" si="98"/>
        <v>0</v>
      </c>
    </row>
    <row r="115" spans="1:38">
      <c r="A115" s="172" t="s">
        <v>330</v>
      </c>
      <c r="B115" s="152"/>
      <c r="C115" s="165"/>
      <c r="D115" s="173">
        <f>SUM(D112:D114)</f>
        <v>200522.55</v>
      </c>
      <c r="E115" s="174">
        <f>SUM(E112:E114)</f>
        <v>1</v>
      </c>
      <c r="F115" s="173">
        <f>SUM(F112:F114)</f>
        <v>60324.82</v>
      </c>
      <c r="G115" s="173">
        <f t="shared" ref="G115:K115" si="99">SUM(G112:G114)</f>
        <v>18470.59</v>
      </c>
      <c r="H115" s="173">
        <f t="shared" si="99"/>
        <v>20298.48</v>
      </c>
      <c r="I115" s="173">
        <f t="shared" si="99"/>
        <v>49061.729999999996</v>
      </c>
      <c r="J115" s="173">
        <f t="shared" si="99"/>
        <v>28678.45</v>
      </c>
      <c r="K115" s="173">
        <f t="shared" si="99"/>
        <v>23688.48</v>
      </c>
      <c r="L115" s="176">
        <f>+'FY24 Budget'!AX$130</f>
        <v>75000</v>
      </c>
      <c r="M115" s="176">
        <f>+'FY24 Budget'!AY$130</f>
        <v>10000</v>
      </c>
      <c r="N115" s="176">
        <f>+'FY24 Budget'!AZ$130</f>
        <v>10000</v>
      </c>
      <c r="O115" s="176">
        <f>+'FY25 Budget'!AO$356</f>
        <v>75000</v>
      </c>
      <c r="P115" s="176">
        <f>+'FY25 Budget'!AP$356</f>
        <v>10000</v>
      </c>
      <c r="Q115" s="176">
        <f>+'FY25 Budget'!AQ$356</f>
        <v>10000</v>
      </c>
      <c r="R115" s="176">
        <f>+'FY25 Budget'!AR$356</f>
        <v>75000</v>
      </c>
      <c r="S115" s="176">
        <f>+'FY25 Budget'!AS$356</f>
        <v>10000</v>
      </c>
      <c r="T115" s="176">
        <f>+'FY25 Budget'!AT$356</f>
        <v>10000</v>
      </c>
      <c r="U115" s="176">
        <f>+'FY25 Budget'!AU$356</f>
        <v>75000</v>
      </c>
      <c r="V115" s="176">
        <f>+'FY25 Budget'!AV$356</f>
        <v>10000</v>
      </c>
      <c r="W115" s="176">
        <f>+'FY25 Budget'!AW$356</f>
        <v>10000</v>
      </c>
      <c r="X115" s="176">
        <f>+'FY25 Budget'!AX$356</f>
        <v>75000</v>
      </c>
      <c r="Y115" s="176">
        <f>+'FY25 Budget'!AY$356</f>
        <v>10000</v>
      </c>
      <c r="Z115" s="176">
        <f>+'FY25 Budget'!AZ$356</f>
        <v>10000</v>
      </c>
      <c r="AA115" s="177">
        <f>O115</f>
        <v>75000</v>
      </c>
      <c r="AB115" s="177">
        <f t="shared" ref="AB115:AF115" si="100">P115*(1+AB$4)</f>
        <v>10000</v>
      </c>
      <c r="AC115" s="177">
        <f t="shared" si="100"/>
        <v>10000</v>
      </c>
      <c r="AD115" s="177">
        <f t="shared" si="100"/>
        <v>75000</v>
      </c>
      <c r="AE115" s="177">
        <f t="shared" si="100"/>
        <v>10000</v>
      </c>
      <c r="AF115" s="177">
        <f t="shared" si="100"/>
        <v>10000</v>
      </c>
      <c r="AH115" s="178">
        <f>SUM(F115:Q115)</f>
        <v>390522.55000000005</v>
      </c>
      <c r="AI115" s="178">
        <f>SUM(U115:AF115)</f>
        <v>380000</v>
      </c>
      <c r="AK115" s="178">
        <f>AH115*$AK$7</f>
        <v>18120.629388862937</v>
      </c>
      <c r="AL115" s="178">
        <f>AI115*$AL$7</f>
        <v>20486.331999999999</v>
      </c>
    </row>
    <row r="116" spans="1:38">
      <c r="A116" s="168"/>
      <c r="B116" s="169" t="str">
        <f t="shared" si="43"/>
        <v/>
      </c>
      <c r="C116" s="165" t="s">
        <v>1599</v>
      </c>
      <c r="D116" s="171">
        <f>D115-SUM(F115:K115)</f>
        <v>0</v>
      </c>
      <c r="F116" s="171">
        <f>F115-'Div012 history '!I115</f>
        <v>0</v>
      </c>
      <c r="G116" s="171">
        <f>G115-'Div012 history '!J115</f>
        <v>0</v>
      </c>
      <c r="H116" s="171">
        <f>H115-'Div012 history '!K115</f>
        <v>0</v>
      </c>
      <c r="I116" s="171">
        <f>I115-'Div012 history '!L115</f>
        <v>0</v>
      </c>
      <c r="J116" s="171">
        <f>J115-'Div012 history '!M115</f>
        <v>0</v>
      </c>
      <c r="K116" s="171">
        <f>K115-'Div012 history '!N115</f>
        <v>0</v>
      </c>
      <c r="L116" s="171">
        <f>L115-SUM(L112:L114)</f>
        <v>0</v>
      </c>
      <c r="M116" s="171">
        <f t="shared" ref="M116:AF116" si="101">M115-SUM(M112:M114)</f>
        <v>0</v>
      </c>
      <c r="N116" s="171">
        <f t="shared" si="101"/>
        <v>0</v>
      </c>
      <c r="O116" s="171">
        <f t="shared" si="101"/>
        <v>0</v>
      </c>
      <c r="P116" s="171">
        <f t="shared" si="101"/>
        <v>0</v>
      </c>
      <c r="Q116" s="171">
        <f t="shared" si="101"/>
        <v>0</v>
      </c>
      <c r="R116" s="171">
        <f t="shared" si="101"/>
        <v>0</v>
      </c>
      <c r="S116" s="171">
        <f t="shared" si="101"/>
        <v>0</v>
      </c>
      <c r="T116" s="171">
        <f t="shared" si="101"/>
        <v>0</v>
      </c>
      <c r="U116" s="171">
        <f t="shared" si="101"/>
        <v>0</v>
      </c>
      <c r="V116" s="171">
        <f t="shared" si="101"/>
        <v>0</v>
      </c>
      <c r="W116" s="171">
        <f t="shared" si="101"/>
        <v>0</v>
      </c>
      <c r="X116" s="171">
        <f t="shared" si="101"/>
        <v>0</v>
      </c>
      <c r="Y116" s="171">
        <f t="shared" si="101"/>
        <v>0</v>
      </c>
      <c r="Z116" s="171">
        <f t="shared" si="101"/>
        <v>0</v>
      </c>
      <c r="AA116" s="171">
        <f t="shared" si="101"/>
        <v>0</v>
      </c>
      <c r="AB116" s="171">
        <f t="shared" si="101"/>
        <v>0</v>
      </c>
      <c r="AC116" s="171">
        <f t="shared" si="101"/>
        <v>0</v>
      </c>
      <c r="AD116" s="171">
        <f t="shared" si="101"/>
        <v>0</v>
      </c>
      <c r="AE116" s="171">
        <f t="shared" si="101"/>
        <v>0</v>
      </c>
      <c r="AF116" s="171">
        <f t="shared" si="101"/>
        <v>0</v>
      </c>
    </row>
    <row r="117" spans="1:38">
      <c r="A117" s="168" t="s">
        <v>571</v>
      </c>
      <c r="B117" s="169" t="str">
        <f t="shared" si="43"/>
        <v>9030-05415</v>
      </c>
      <c r="C117" s="170" t="str">
        <f t="shared" ref="C117:C120" si="102">LEFT(B117,4)</f>
        <v>9030</v>
      </c>
      <c r="D117" s="171">
        <f>SUM($F117:K117)</f>
        <v>197</v>
      </c>
      <c r="E117" s="78">
        <f>D117/$D$121</f>
        <v>1.2375351315493563E-2</v>
      </c>
      <c r="F117" s="79">
        <f>+'Div012 history '!I117</f>
        <v>100</v>
      </c>
      <c r="G117" s="79">
        <f>+'Div012 history '!J117</f>
        <v>0</v>
      </c>
      <c r="H117" s="79">
        <f>+'Div012 history '!K117</f>
        <v>0</v>
      </c>
      <c r="I117" s="79">
        <f>+'Div012 history '!L117</f>
        <v>97</v>
      </c>
      <c r="J117" s="79">
        <f>+'Div012 history '!M117</f>
        <v>0</v>
      </c>
      <c r="K117" s="79">
        <f>+'Div012 history '!N117</f>
        <v>0</v>
      </c>
      <c r="L117" s="171">
        <f t="shared" ref="L117:U120" si="103">$E117*L$121</f>
        <v>2.1656864802113738</v>
      </c>
      <c r="M117" s="171">
        <f t="shared" si="103"/>
        <v>2.4750702630987127</v>
      </c>
      <c r="N117" s="171">
        <f t="shared" si="103"/>
        <v>1.5469189144366955</v>
      </c>
      <c r="O117" s="171">
        <f t="shared" si="103"/>
        <v>7.2148298169327472</v>
      </c>
      <c r="P117" s="171">
        <f t="shared" si="103"/>
        <v>92.196367300427042</v>
      </c>
      <c r="Q117" s="171">
        <f t="shared" si="103"/>
        <v>4.1209919880593562</v>
      </c>
      <c r="R117" s="171">
        <f t="shared" si="103"/>
        <v>4.7397595538340349</v>
      </c>
      <c r="S117" s="171">
        <f t="shared" si="103"/>
        <v>2.5740730736226611</v>
      </c>
      <c r="T117" s="171">
        <f t="shared" si="103"/>
        <v>7.5242135998200865</v>
      </c>
      <c r="U117" s="171">
        <f t="shared" si="103"/>
        <v>5.6679109024960521</v>
      </c>
      <c r="V117" s="171">
        <f t="shared" ref="V117:AF120" si="104">$E117*V$121</f>
        <v>2.5740730736226611</v>
      </c>
      <c r="W117" s="171">
        <f t="shared" si="104"/>
        <v>4.1209919880593562</v>
      </c>
      <c r="X117" s="171">
        <f t="shared" si="104"/>
        <v>4.7397595538340349</v>
      </c>
      <c r="Y117" s="171">
        <f t="shared" si="104"/>
        <v>5.0491433367213734</v>
      </c>
      <c r="Z117" s="171">
        <f t="shared" si="104"/>
        <v>4.1704933933213306</v>
      </c>
      <c r="AA117" s="171">
        <f t="shared" si="104"/>
        <v>7.2148298169327472</v>
      </c>
      <c r="AB117" s="171">
        <f t="shared" si="104"/>
        <v>92.196367300427042</v>
      </c>
      <c r="AC117" s="171">
        <f t="shared" si="104"/>
        <v>4.1209919880593562</v>
      </c>
      <c r="AD117" s="171">
        <f t="shared" si="104"/>
        <v>4.7397595538340349</v>
      </c>
      <c r="AE117" s="171">
        <f t="shared" si="104"/>
        <v>2.5740730736226611</v>
      </c>
      <c r="AF117" s="171">
        <f t="shared" si="104"/>
        <v>7.5242135998200865</v>
      </c>
    </row>
    <row r="118" spans="1:38">
      <c r="A118" s="168" t="s">
        <v>85</v>
      </c>
      <c r="B118" s="169" t="str">
        <f t="shared" si="43"/>
        <v>9210-05415</v>
      </c>
      <c r="C118" s="170" t="str">
        <f t="shared" si="102"/>
        <v>9210</v>
      </c>
      <c r="D118" s="171">
        <f>SUM($F118:K118)</f>
        <v>14962.74</v>
      </c>
      <c r="E118" s="78">
        <f>D118/$D$121</f>
        <v>0.93994499564664036</v>
      </c>
      <c r="F118" s="79">
        <f>+'Div012 history '!I118</f>
        <v>7443.79</v>
      </c>
      <c r="G118" s="79">
        <f>+'Div012 history '!J118</f>
        <v>7443.79</v>
      </c>
      <c r="H118" s="79">
        <f>+'Div012 history '!K118</f>
        <v>0</v>
      </c>
      <c r="I118" s="79">
        <f>+'Div012 history '!L118</f>
        <v>0</v>
      </c>
      <c r="J118" s="79">
        <f>+'Div012 history '!M118</f>
        <v>75.16</v>
      </c>
      <c r="K118" s="79">
        <f>+'Div012 history '!N118</f>
        <v>0</v>
      </c>
      <c r="L118" s="171">
        <f t="shared" si="103"/>
        <v>164.49037423816208</v>
      </c>
      <c r="M118" s="171">
        <f t="shared" si="103"/>
        <v>187.98899912932808</v>
      </c>
      <c r="N118" s="171">
        <f t="shared" si="103"/>
        <v>117.49312445583004</v>
      </c>
      <c r="O118" s="171">
        <f t="shared" si="103"/>
        <v>547.98793246199136</v>
      </c>
      <c r="P118" s="171">
        <f t="shared" si="103"/>
        <v>7002.590217567471</v>
      </c>
      <c r="Q118" s="171">
        <f t="shared" si="103"/>
        <v>313.00168355033122</v>
      </c>
      <c r="R118" s="171">
        <f t="shared" si="103"/>
        <v>359.99893333266328</v>
      </c>
      <c r="S118" s="171">
        <f t="shared" si="103"/>
        <v>195.50855909450121</v>
      </c>
      <c r="T118" s="171">
        <f t="shared" si="103"/>
        <v>571.48655735315731</v>
      </c>
      <c r="U118" s="171">
        <f t="shared" si="103"/>
        <v>430.49480800616129</v>
      </c>
      <c r="V118" s="171">
        <f t="shared" si="104"/>
        <v>195.50855909450121</v>
      </c>
      <c r="W118" s="171">
        <f t="shared" si="104"/>
        <v>313.00168355033122</v>
      </c>
      <c r="X118" s="171">
        <f t="shared" si="104"/>
        <v>359.99893333266328</v>
      </c>
      <c r="Y118" s="171">
        <f t="shared" si="104"/>
        <v>383.49755822382929</v>
      </c>
      <c r="Z118" s="171">
        <f t="shared" si="104"/>
        <v>316.76146353291779</v>
      </c>
      <c r="AA118" s="171">
        <f t="shared" si="104"/>
        <v>547.98793246199136</v>
      </c>
      <c r="AB118" s="171">
        <f t="shared" si="104"/>
        <v>7002.590217567471</v>
      </c>
      <c r="AC118" s="171">
        <f t="shared" si="104"/>
        <v>313.00168355033122</v>
      </c>
      <c r="AD118" s="171">
        <f t="shared" si="104"/>
        <v>359.99893333266328</v>
      </c>
      <c r="AE118" s="171">
        <f t="shared" si="104"/>
        <v>195.50855909450121</v>
      </c>
      <c r="AF118" s="171">
        <f t="shared" si="104"/>
        <v>571.48655735315731</v>
      </c>
    </row>
    <row r="119" spans="1:38">
      <c r="A119" s="168" t="s">
        <v>1145</v>
      </c>
      <c r="B119" s="169" t="str">
        <f t="shared" si="43"/>
        <v>9010-05417</v>
      </c>
      <c r="C119" s="170" t="str">
        <f t="shared" si="102"/>
        <v>9010</v>
      </c>
      <c r="D119" s="171">
        <f>SUM($F119:K119)</f>
        <v>250</v>
      </c>
      <c r="E119" s="78">
        <f>D119/$D$121</f>
        <v>1.5704760552656807E-2</v>
      </c>
      <c r="F119" s="79">
        <f>+'Div012 history '!I119</f>
        <v>0</v>
      </c>
      <c r="G119" s="79">
        <f>+'Div012 history '!J119</f>
        <v>0</v>
      </c>
      <c r="H119" s="79">
        <f>+'Div012 history '!K119</f>
        <v>0</v>
      </c>
      <c r="I119" s="79">
        <f>+'Div012 history '!L119</f>
        <v>0</v>
      </c>
      <c r="J119" s="79">
        <f>+'Div012 history '!M119</f>
        <v>250</v>
      </c>
      <c r="K119" s="79">
        <f>+'Div012 history '!N119</f>
        <v>0</v>
      </c>
      <c r="L119" s="171">
        <f t="shared" si="103"/>
        <v>2.7483330967149411</v>
      </c>
      <c r="M119" s="171">
        <f t="shared" si="103"/>
        <v>3.1409521105313614</v>
      </c>
      <c r="N119" s="171">
        <f t="shared" si="103"/>
        <v>1.963095069082101</v>
      </c>
      <c r="O119" s="171">
        <f t="shared" si="103"/>
        <v>9.1558754021989195</v>
      </c>
      <c r="P119" s="171">
        <f t="shared" si="103"/>
        <v>117.00046611729321</v>
      </c>
      <c r="Q119" s="171">
        <f t="shared" si="103"/>
        <v>5.2296852640347167</v>
      </c>
      <c r="R119" s="171">
        <f t="shared" si="103"/>
        <v>6.0149232916675572</v>
      </c>
      <c r="S119" s="171">
        <f t="shared" si="103"/>
        <v>3.2665901949526157</v>
      </c>
      <c r="T119" s="171">
        <f t="shared" si="103"/>
        <v>9.5484944160153393</v>
      </c>
      <c r="U119" s="171">
        <f t="shared" si="103"/>
        <v>7.1927803331168176</v>
      </c>
      <c r="V119" s="171">
        <f t="shared" si="104"/>
        <v>3.2665901949526157</v>
      </c>
      <c r="W119" s="171">
        <f t="shared" si="104"/>
        <v>5.2296852640347167</v>
      </c>
      <c r="X119" s="171">
        <f t="shared" si="104"/>
        <v>6.0149232916675572</v>
      </c>
      <c r="Y119" s="171">
        <f t="shared" si="104"/>
        <v>6.4075423054839771</v>
      </c>
      <c r="Z119" s="171">
        <f t="shared" si="104"/>
        <v>5.2925043062453438</v>
      </c>
      <c r="AA119" s="171">
        <f t="shared" si="104"/>
        <v>9.1558754021989195</v>
      </c>
      <c r="AB119" s="171">
        <f t="shared" si="104"/>
        <v>117.00046611729321</v>
      </c>
      <c r="AC119" s="171">
        <f t="shared" si="104"/>
        <v>5.2296852640347167</v>
      </c>
      <c r="AD119" s="171">
        <f t="shared" si="104"/>
        <v>6.0149232916675572</v>
      </c>
      <c r="AE119" s="171">
        <f t="shared" si="104"/>
        <v>3.2665901949526157</v>
      </c>
      <c r="AF119" s="171">
        <f t="shared" si="104"/>
        <v>9.5484944160153393</v>
      </c>
    </row>
    <row r="120" spans="1:38">
      <c r="A120" s="168" t="s">
        <v>311</v>
      </c>
      <c r="B120" s="169" t="str">
        <f t="shared" si="43"/>
        <v>9030-05417</v>
      </c>
      <c r="C120" s="170" t="str">
        <f t="shared" si="102"/>
        <v>9030</v>
      </c>
      <c r="D120" s="171">
        <f>SUM($F120:K120)</f>
        <v>509</v>
      </c>
      <c r="E120" s="78">
        <f>D120/$D$121</f>
        <v>3.1974892485209259E-2</v>
      </c>
      <c r="F120" s="79">
        <f>+'Div012 history '!I120</f>
        <v>0</v>
      </c>
      <c r="G120" s="79">
        <f>+'Div012 history '!J120</f>
        <v>245</v>
      </c>
      <c r="H120" s="79">
        <f>+'Div012 history '!K120</f>
        <v>0</v>
      </c>
      <c r="I120" s="79">
        <f>+'Div012 history '!L120</f>
        <v>0</v>
      </c>
      <c r="J120" s="79">
        <f>+'Div012 history '!M120</f>
        <v>264</v>
      </c>
      <c r="K120" s="79">
        <f>+'Div012 history '!N120</f>
        <v>0</v>
      </c>
      <c r="L120" s="171">
        <f t="shared" si="103"/>
        <v>5.5956061849116203</v>
      </c>
      <c r="M120" s="171">
        <f t="shared" si="103"/>
        <v>6.3949784970418522</v>
      </c>
      <c r="N120" s="171">
        <f t="shared" si="103"/>
        <v>3.9968615606511575</v>
      </c>
      <c r="O120" s="171">
        <f t="shared" si="103"/>
        <v>18.641362318876997</v>
      </c>
      <c r="P120" s="171">
        <f t="shared" si="103"/>
        <v>238.21294901480897</v>
      </c>
      <c r="Q120" s="171">
        <f t="shared" si="103"/>
        <v>10.647639197574684</v>
      </c>
      <c r="R120" s="171">
        <f t="shared" si="103"/>
        <v>12.246383821835146</v>
      </c>
      <c r="S120" s="171">
        <f t="shared" si="103"/>
        <v>6.6507776369235261</v>
      </c>
      <c r="T120" s="171">
        <f t="shared" si="103"/>
        <v>19.440734631007231</v>
      </c>
      <c r="U120" s="171">
        <f t="shared" si="103"/>
        <v>14.64450075822584</v>
      </c>
      <c r="V120" s="171">
        <f t="shared" si="104"/>
        <v>6.6507776369235261</v>
      </c>
      <c r="W120" s="171">
        <f t="shared" si="104"/>
        <v>10.647639197574684</v>
      </c>
      <c r="X120" s="171">
        <f t="shared" si="104"/>
        <v>12.246383821835146</v>
      </c>
      <c r="Y120" s="171">
        <f t="shared" si="104"/>
        <v>13.045756133965378</v>
      </c>
      <c r="Z120" s="171">
        <f t="shared" si="104"/>
        <v>10.775538767515521</v>
      </c>
      <c r="AA120" s="171">
        <f t="shared" si="104"/>
        <v>18.641362318876997</v>
      </c>
      <c r="AB120" s="171">
        <f t="shared" si="104"/>
        <v>238.21294901480897</v>
      </c>
      <c r="AC120" s="171">
        <f t="shared" si="104"/>
        <v>10.647639197574684</v>
      </c>
      <c r="AD120" s="171">
        <f t="shared" si="104"/>
        <v>12.246383821835146</v>
      </c>
      <c r="AE120" s="171">
        <f t="shared" si="104"/>
        <v>6.6507776369235261</v>
      </c>
      <c r="AF120" s="171">
        <f t="shared" si="104"/>
        <v>19.440734631007231</v>
      </c>
    </row>
    <row r="121" spans="1:38">
      <c r="A121" s="172" t="s">
        <v>348</v>
      </c>
      <c r="B121" s="152"/>
      <c r="C121" s="165"/>
      <c r="D121" s="173">
        <f t="shared" ref="D121:K121" si="105">SUM(D117:D120)</f>
        <v>15918.74</v>
      </c>
      <c r="E121" s="174">
        <f t="shared" si="105"/>
        <v>1</v>
      </c>
      <c r="F121" s="173">
        <f t="shared" si="105"/>
        <v>7543.79</v>
      </c>
      <c r="G121" s="173">
        <f t="shared" si="105"/>
        <v>7688.79</v>
      </c>
      <c r="H121" s="173">
        <f t="shared" si="105"/>
        <v>0</v>
      </c>
      <c r="I121" s="173">
        <f t="shared" si="105"/>
        <v>97</v>
      </c>
      <c r="J121" s="173">
        <f t="shared" si="105"/>
        <v>589.16</v>
      </c>
      <c r="K121" s="173">
        <f t="shared" si="105"/>
        <v>0</v>
      </c>
      <c r="L121" s="176">
        <f>+'FY24 Budget'!AX$135</f>
        <v>175</v>
      </c>
      <c r="M121" s="176">
        <f>+'FY24 Budget'!AY$135</f>
        <v>200</v>
      </c>
      <c r="N121" s="176">
        <f>+'FY24 Budget'!AZ$135</f>
        <v>125</v>
      </c>
      <c r="O121" s="176">
        <f>+'FY25 Budget'!AO$374</f>
        <v>583</v>
      </c>
      <c r="P121" s="176">
        <f>+'FY25 Budget'!AP$374</f>
        <v>7450</v>
      </c>
      <c r="Q121" s="176">
        <f>+'FY25 Budget'!AQ$374</f>
        <v>333</v>
      </c>
      <c r="R121" s="176">
        <f>+'FY25 Budget'!AR$374</f>
        <v>383</v>
      </c>
      <c r="S121" s="176">
        <f>+'FY25 Budget'!AS$374</f>
        <v>208</v>
      </c>
      <c r="T121" s="176">
        <f>+'FY25 Budget'!AT$374</f>
        <v>608</v>
      </c>
      <c r="U121" s="176">
        <f>+'FY25 Budget'!AU$374</f>
        <v>458</v>
      </c>
      <c r="V121" s="176">
        <f>+'FY25 Budget'!AV$374</f>
        <v>208</v>
      </c>
      <c r="W121" s="176">
        <f>+'FY25 Budget'!AW$374</f>
        <v>333</v>
      </c>
      <c r="X121" s="176">
        <f>+'FY25 Budget'!AX$374</f>
        <v>383</v>
      </c>
      <c r="Y121" s="176">
        <f>+'FY25 Budget'!AY$374</f>
        <v>408</v>
      </c>
      <c r="Z121" s="176">
        <f>+'FY25 Budget'!AZ$374</f>
        <v>337</v>
      </c>
      <c r="AA121" s="177">
        <f>O121</f>
        <v>583</v>
      </c>
      <c r="AB121" s="177">
        <f t="shared" ref="AB121:AF121" si="106">P121*(1+AB$4)</f>
        <v>7450</v>
      </c>
      <c r="AC121" s="177">
        <f t="shared" si="106"/>
        <v>333</v>
      </c>
      <c r="AD121" s="177">
        <f t="shared" si="106"/>
        <v>383</v>
      </c>
      <c r="AE121" s="177">
        <f t="shared" si="106"/>
        <v>208</v>
      </c>
      <c r="AF121" s="177">
        <f t="shared" si="106"/>
        <v>608</v>
      </c>
      <c r="AH121" s="178">
        <f>SUM(F121:Q121)</f>
        <v>24784.739999999998</v>
      </c>
      <c r="AI121" s="178">
        <f>SUM(U121:AF121)</f>
        <v>11692</v>
      </c>
      <c r="AK121" s="178">
        <f>AH121*$AK$7</f>
        <v>1150.0362476874297</v>
      </c>
      <c r="AL121" s="178">
        <f>AI121*$AL$7</f>
        <v>630.33208879999995</v>
      </c>
    </row>
    <row r="122" spans="1:38">
      <c r="A122" s="168"/>
      <c r="B122" s="169" t="str">
        <f t="shared" ref="B122:B158" si="107">RIGHT(A122,10)</f>
        <v/>
      </c>
      <c r="C122" s="165" t="s">
        <v>1599</v>
      </c>
      <c r="D122" s="171">
        <f>D121-SUM(F121:K121)</f>
        <v>0</v>
      </c>
      <c r="F122" s="171">
        <f>F121-'Div012 history '!I121</f>
        <v>0</v>
      </c>
      <c r="G122" s="171">
        <f>G121-'Div012 history '!J121</f>
        <v>0</v>
      </c>
      <c r="H122" s="171">
        <f>H121-'Div012 history '!K121</f>
        <v>0</v>
      </c>
      <c r="I122" s="171">
        <f>I121-'Div012 history '!L121</f>
        <v>0</v>
      </c>
      <c r="J122" s="171">
        <f>J121-'Div012 history '!M121</f>
        <v>0</v>
      </c>
      <c r="K122" s="171">
        <f>K121-'Div012 history '!N121</f>
        <v>0</v>
      </c>
      <c r="L122" s="171">
        <f t="shared" ref="L122:AF122" si="108">L121-SUM(L117:L120)</f>
        <v>0</v>
      </c>
      <c r="M122" s="171">
        <f t="shared" si="108"/>
        <v>0</v>
      </c>
      <c r="N122" s="171">
        <f t="shared" si="108"/>
        <v>0</v>
      </c>
      <c r="O122" s="171">
        <f t="shared" si="108"/>
        <v>0</v>
      </c>
      <c r="P122" s="171">
        <f t="shared" si="108"/>
        <v>0</v>
      </c>
      <c r="Q122" s="171">
        <f t="shared" si="108"/>
        <v>0</v>
      </c>
      <c r="R122" s="171">
        <f t="shared" si="108"/>
        <v>0</v>
      </c>
      <c r="S122" s="171">
        <f t="shared" si="108"/>
        <v>0</v>
      </c>
      <c r="T122" s="171">
        <f t="shared" si="108"/>
        <v>0</v>
      </c>
      <c r="U122" s="171">
        <f t="shared" si="108"/>
        <v>0</v>
      </c>
      <c r="V122" s="171">
        <f t="shared" si="108"/>
        <v>0</v>
      </c>
      <c r="W122" s="171">
        <f t="shared" si="108"/>
        <v>0</v>
      </c>
      <c r="X122" s="171">
        <f t="shared" si="108"/>
        <v>0</v>
      </c>
      <c r="Y122" s="171">
        <f t="shared" si="108"/>
        <v>0</v>
      </c>
      <c r="Z122" s="171">
        <f t="shared" si="108"/>
        <v>0</v>
      </c>
      <c r="AA122" s="171">
        <f t="shared" si="108"/>
        <v>0</v>
      </c>
      <c r="AB122" s="171">
        <f t="shared" si="108"/>
        <v>0</v>
      </c>
      <c r="AC122" s="171">
        <f t="shared" si="108"/>
        <v>0</v>
      </c>
      <c r="AD122" s="171">
        <f t="shared" si="108"/>
        <v>0</v>
      </c>
      <c r="AE122" s="171">
        <f t="shared" si="108"/>
        <v>0</v>
      </c>
      <c r="AF122" s="171">
        <f t="shared" si="108"/>
        <v>0</v>
      </c>
    </row>
    <row r="123" spans="1:38">
      <c r="A123" s="168" t="s">
        <v>122</v>
      </c>
      <c r="B123" s="169" t="str">
        <f t="shared" si="107"/>
        <v>9030-05111</v>
      </c>
      <c r="C123" s="170" t="str">
        <f t="shared" ref="C123:C124" si="109">LEFT(B123,4)</f>
        <v>9030</v>
      </c>
      <c r="D123" s="171">
        <f>SUM($F123:K123)</f>
        <v>0</v>
      </c>
      <c r="E123" s="78">
        <f>D123/$D$125</f>
        <v>0</v>
      </c>
      <c r="F123" s="79">
        <f>+'Div012 history '!I123</f>
        <v>0</v>
      </c>
      <c r="G123" s="79">
        <f>+'Div012 history '!J123</f>
        <v>0</v>
      </c>
      <c r="H123" s="79">
        <f>+'Div012 history '!K123</f>
        <v>0</v>
      </c>
      <c r="I123" s="79">
        <f>+'Div012 history '!L123</f>
        <v>0</v>
      </c>
      <c r="J123" s="79">
        <f>+'Div012 history '!M123</f>
        <v>0</v>
      </c>
      <c r="K123" s="79">
        <f>+'Div012 history '!N123</f>
        <v>0</v>
      </c>
      <c r="L123" s="171">
        <f t="shared" ref="L123:U124" si="110">$E123*L$125</f>
        <v>0</v>
      </c>
      <c r="M123" s="171">
        <f t="shared" si="110"/>
        <v>0</v>
      </c>
      <c r="N123" s="171">
        <f t="shared" si="110"/>
        <v>0</v>
      </c>
      <c r="O123" s="171">
        <f t="shared" si="110"/>
        <v>0</v>
      </c>
      <c r="P123" s="171">
        <f t="shared" si="110"/>
        <v>0</v>
      </c>
      <c r="Q123" s="171">
        <f t="shared" si="110"/>
        <v>0</v>
      </c>
      <c r="R123" s="171">
        <f t="shared" si="110"/>
        <v>0</v>
      </c>
      <c r="S123" s="171">
        <f t="shared" si="110"/>
        <v>0</v>
      </c>
      <c r="T123" s="171">
        <f t="shared" si="110"/>
        <v>0</v>
      </c>
      <c r="U123" s="171">
        <f t="shared" si="110"/>
        <v>0</v>
      </c>
      <c r="V123" s="171">
        <f t="shared" ref="V123:AF124" si="111">$E123*V$125</f>
        <v>0</v>
      </c>
      <c r="W123" s="171">
        <f t="shared" si="111"/>
        <v>0</v>
      </c>
      <c r="X123" s="171">
        <f t="shared" si="111"/>
        <v>0</v>
      </c>
      <c r="Y123" s="171">
        <f t="shared" si="111"/>
        <v>0</v>
      </c>
      <c r="Z123" s="171">
        <f t="shared" si="111"/>
        <v>0</v>
      </c>
      <c r="AA123" s="171">
        <f t="shared" si="111"/>
        <v>0</v>
      </c>
      <c r="AB123" s="171">
        <f t="shared" si="111"/>
        <v>0</v>
      </c>
      <c r="AC123" s="171">
        <f t="shared" si="111"/>
        <v>0</v>
      </c>
      <c r="AD123" s="171">
        <f t="shared" si="111"/>
        <v>0</v>
      </c>
      <c r="AE123" s="171">
        <f t="shared" si="111"/>
        <v>0</v>
      </c>
      <c r="AF123" s="171">
        <f t="shared" si="111"/>
        <v>0</v>
      </c>
    </row>
    <row r="124" spans="1:38">
      <c r="A124" s="168" t="s">
        <v>90</v>
      </c>
      <c r="B124" s="169" t="str">
        <f t="shared" si="107"/>
        <v>9210-05111</v>
      </c>
      <c r="C124" s="170" t="str">
        <f t="shared" si="109"/>
        <v>9210</v>
      </c>
      <c r="D124" s="171">
        <f>SUM($F124:K124)</f>
        <v>36507.08</v>
      </c>
      <c r="E124" s="78">
        <f>D124/$D$125</f>
        <v>1</v>
      </c>
      <c r="F124" s="79">
        <f>+'Div012 history '!I124</f>
        <v>5295.54</v>
      </c>
      <c r="G124" s="79">
        <f>+'Div012 history '!J124</f>
        <v>5621.6999999999989</v>
      </c>
      <c r="H124" s="79">
        <f>+'Div012 history '!K124</f>
        <v>6152.35</v>
      </c>
      <c r="I124" s="79">
        <f>+'Div012 history '!L124</f>
        <v>6231.29</v>
      </c>
      <c r="J124" s="79">
        <f>+'Div012 history '!M124</f>
        <v>6535.51</v>
      </c>
      <c r="K124" s="79">
        <f>+'Div012 history '!N124</f>
        <v>6670.69</v>
      </c>
      <c r="L124" s="171">
        <f t="shared" si="110"/>
        <v>6508</v>
      </c>
      <c r="M124" s="171">
        <f t="shared" si="110"/>
        <v>6508</v>
      </c>
      <c r="N124" s="171">
        <f t="shared" si="110"/>
        <v>6506</v>
      </c>
      <c r="O124" s="171">
        <f t="shared" si="110"/>
        <v>6931</v>
      </c>
      <c r="P124" s="171">
        <f t="shared" si="110"/>
        <v>6925</v>
      </c>
      <c r="Q124" s="171">
        <f t="shared" si="110"/>
        <v>6925</v>
      </c>
      <c r="R124" s="171">
        <f t="shared" si="110"/>
        <v>6925</v>
      </c>
      <c r="S124" s="171">
        <f t="shared" si="110"/>
        <v>6925</v>
      </c>
      <c r="T124" s="171">
        <f t="shared" si="110"/>
        <v>6925</v>
      </c>
      <c r="U124" s="171">
        <f t="shared" si="110"/>
        <v>6925</v>
      </c>
      <c r="V124" s="171">
        <f t="shared" si="111"/>
        <v>6925</v>
      </c>
      <c r="W124" s="171">
        <f t="shared" si="111"/>
        <v>6925</v>
      </c>
      <c r="X124" s="171">
        <f t="shared" si="111"/>
        <v>6925</v>
      </c>
      <c r="Y124" s="171">
        <f t="shared" si="111"/>
        <v>6925</v>
      </c>
      <c r="Z124" s="171">
        <f t="shared" si="111"/>
        <v>6919</v>
      </c>
      <c r="AA124" s="171">
        <f t="shared" si="111"/>
        <v>6931</v>
      </c>
      <c r="AB124" s="171">
        <f t="shared" si="111"/>
        <v>6925</v>
      </c>
      <c r="AC124" s="171">
        <f t="shared" si="111"/>
        <v>6925</v>
      </c>
      <c r="AD124" s="171">
        <f t="shared" si="111"/>
        <v>6925</v>
      </c>
      <c r="AE124" s="171">
        <f t="shared" si="111"/>
        <v>6925</v>
      </c>
      <c r="AF124" s="171">
        <f t="shared" si="111"/>
        <v>6925</v>
      </c>
    </row>
    <row r="125" spans="1:38">
      <c r="A125" s="172" t="s">
        <v>331</v>
      </c>
      <c r="B125" s="152"/>
      <c r="C125" s="165"/>
      <c r="D125" s="173">
        <f t="shared" ref="D125:K125" si="112">SUM(D123:D124)</f>
        <v>36507.08</v>
      </c>
      <c r="E125" s="174">
        <f t="shared" si="112"/>
        <v>1</v>
      </c>
      <c r="F125" s="173">
        <f t="shared" si="112"/>
        <v>5295.54</v>
      </c>
      <c r="G125" s="173">
        <f t="shared" si="112"/>
        <v>5621.6999999999989</v>
      </c>
      <c r="H125" s="173">
        <f t="shared" si="112"/>
        <v>6152.35</v>
      </c>
      <c r="I125" s="173">
        <f t="shared" si="112"/>
        <v>6231.29</v>
      </c>
      <c r="J125" s="173">
        <f t="shared" si="112"/>
        <v>6535.51</v>
      </c>
      <c r="K125" s="173">
        <f t="shared" si="112"/>
        <v>6670.69</v>
      </c>
      <c r="L125" s="176">
        <f>+'FY24 Budget'!AX$138</f>
        <v>6508</v>
      </c>
      <c r="M125" s="176">
        <f>+'FY24 Budget'!AY$138</f>
        <v>6508</v>
      </c>
      <c r="N125" s="176">
        <f>+'FY24 Budget'!AZ$138</f>
        <v>6506</v>
      </c>
      <c r="O125" s="176">
        <f>+'FY25 Budget'!AO$388</f>
        <v>6931</v>
      </c>
      <c r="P125" s="176">
        <f>+'FY25 Budget'!AP$388</f>
        <v>6925</v>
      </c>
      <c r="Q125" s="176">
        <f>+'FY25 Budget'!AQ$388</f>
        <v>6925</v>
      </c>
      <c r="R125" s="176">
        <f>+'FY25 Budget'!AR$388</f>
        <v>6925</v>
      </c>
      <c r="S125" s="176">
        <f>+'FY25 Budget'!AS$388</f>
        <v>6925</v>
      </c>
      <c r="T125" s="176">
        <f>+'FY25 Budget'!AT$388</f>
        <v>6925</v>
      </c>
      <c r="U125" s="176">
        <f>+'FY25 Budget'!AU$388</f>
        <v>6925</v>
      </c>
      <c r="V125" s="176">
        <f>+'FY25 Budget'!AV$388</f>
        <v>6925</v>
      </c>
      <c r="W125" s="176">
        <f>+'FY25 Budget'!AW$388</f>
        <v>6925</v>
      </c>
      <c r="X125" s="176">
        <f>+'FY25 Budget'!AX$388</f>
        <v>6925</v>
      </c>
      <c r="Y125" s="176">
        <f>+'FY25 Budget'!AY$388</f>
        <v>6925</v>
      </c>
      <c r="Z125" s="176">
        <f>+'FY25 Budget'!AZ$388</f>
        <v>6919</v>
      </c>
      <c r="AA125" s="177">
        <f>O125</f>
        <v>6931</v>
      </c>
      <c r="AB125" s="177">
        <f t="shared" ref="AB125:AF125" si="113">P125*(1+AB$4)</f>
        <v>6925</v>
      </c>
      <c r="AC125" s="177">
        <f t="shared" si="113"/>
        <v>6925</v>
      </c>
      <c r="AD125" s="177">
        <f t="shared" si="113"/>
        <v>6925</v>
      </c>
      <c r="AE125" s="177">
        <f t="shared" si="113"/>
        <v>6925</v>
      </c>
      <c r="AF125" s="177">
        <f t="shared" si="113"/>
        <v>6925</v>
      </c>
      <c r="AH125" s="178">
        <f>SUM(F125:Q125)</f>
        <v>76810.080000000002</v>
      </c>
      <c r="AI125" s="178">
        <f>SUM(U125:AF125)</f>
        <v>83100</v>
      </c>
      <c r="AK125" s="178">
        <f>AH125*$AK$7</f>
        <v>3564.0630560486538</v>
      </c>
      <c r="AL125" s="178">
        <f>AI125*$AL$7</f>
        <v>4480.0373399999999</v>
      </c>
    </row>
    <row r="126" spans="1:38">
      <c r="A126" s="168"/>
      <c r="B126" s="169" t="str">
        <f t="shared" si="107"/>
        <v/>
      </c>
      <c r="C126" s="165" t="s">
        <v>1599</v>
      </c>
      <c r="D126" s="171">
        <f>D125-SUM(F125:K125)</f>
        <v>0</v>
      </c>
      <c r="F126" s="171">
        <f>F125-'Div012 history '!I125</f>
        <v>0</v>
      </c>
      <c r="G126" s="171">
        <f>G125-'Div012 history '!J125</f>
        <v>0</v>
      </c>
      <c r="H126" s="171">
        <f>H125-'Div012 history '!K125</f>
        <v>0</v>
      </c>
      <c r="I126" s="171">
        <f>I125-'Div012 history '!L125</f>
        <v>0</v>
      </c>
      <c r="J126" s="171">
        <f>J125-'Div012 history '!M125</f>
        <v>0</v>
      </c>
      <c r="K126" s="171">
        <f>K125-'Div012 history '!N125</f>
        <v>0</v>
      </c>
      <c r="L126" s="171">
        <f t="shared" ref="L126:AF126" si="114">L125-SUM(L123:L124)</f>
        <v>0</v>
      </c>
      <c r="M126" s="171">
        <f t="shared" si="114"/>
        <v>0</v>
      </c>
      <c r="N126" s="171">
        <f t="shared" si="114"/>
        <v>0</v>
      </c>
      <c r="O126" s="171">
        <f t="shared" si="114"/>
        <v>0</v>
      </c>
      <c r="P126" s="171">
        <f t="shared" si="114"/>
        <v>0</v>
      </c>
      <c r="Q126" s="171">
        <f t="shared" si="114"/>
        <v>0</v>
      </c>
      <c r="R126" s="171">
        <f t="shared" si="114"/>
        <v>0</v>
      </c>
      <c r="S126" s="171">
        <f t="shared" si="114"/>
        <v>0</v>
      </c>
      <c r="T126" s="171">
        <f t="shared" si="114"/>
        <v>0</v>
      </c>
      <c r="U126" s="171">
        <f t="shared" si="114"/>
        <v>0</v>
      </c>
      <c r="V126" s="171">
        <f t="shared" si="114"/>
        <v>0</v>
      </c>
      <c r="W126" s="171">
        <f t="shared" si="114"/>
        <v>0</v>
      </c>
      <c r="X126" s="171">
        <f t="shared" si="114"/>
        <v>0</v>
      </c>
      <c r="Y126" s="171">
        <f t="shared" si="114"/>
        <v>0</v>
      </c>
      <c r="Z126" s="171">
        <f t="shared" si="114"/>
        <v>0</v>
      </c>
      <c r="AA126" s="171">
        <f t="shared" si="114"/>
        <v>0</v>
      </c>
      <c r="AB126" s="171">
        <f t="shared" si="114"/>
        <v>0</v>
      </c>
      <c r="AC126" s="171">
        <f t="shared" si="114"/>
        <v>0</v>
      </c>
      <c r="AD126" s="171">
        <f t="shared" si="114"/>
        <v>0</v>
      </c>
      <c r="AE126" s="171">
        <f t="shared" si="114"/>
        <v>0</v>
      </c>
      <c r="AF126" s="171">
        <f t="shared" si="114"/>
        <v>0</v>
      </c>
    </row>
    <row r="127" spans="1:38">
      <c r="A127" s="168" t="s">
        <v>726</v>
      </c>
      <c r="B127" s="169" t="str">
        <f t="shared" si="107"/>
        <v>9210-05410</v>
      </c>
      <c r="C127" s="170" t="str">
        <f t="shared" ref="C127:C139" si="115">LEFT(B127,4)</f>
        <v>9210</v>
      </c>
      <c r="D127" s="171">
        <f>SUM($F127:K127)</f>
        <v>25</v>
      </c>
      <c r="E127" s="78">
        <f t="shared" ref="E127:E139" si="116">D127/$D$140</f>
        <v>1.4388786507876626E-4</v>
      </c>
      <c r="F127" s="79">
        <f>+'Div012 history '!I127</f>
        <v>0</v>
      </c>
      <c r="G127" s="79">
        <f>+'Div012 history '!J127</f>
        <v>0</v>
      </c>
      <c r="H127" s="79">
        <f>+'Div012 history '!K127</f>
        <v>0</v>
      </c>
      <c r="I127" s="79">
        <f>+'Div012 history '!L127</f>
        <v>0</v>
      </c>
      <c r="J127" s="79">
        <f>+'Div012 history '!M127</f>
        <v>0</v>
      </c>
      <c r="K127" s="79">
        <f>+'Div012 history '!N127</f>
        <v>25</v>
      </c>
      <c r="L127" s="171">
        <f t="shared" ref="L127:U139" si="117">$E127*L$140</f>
        <v>2.9248086334560819</v>
      </c>
      <c r="M127" s="171">
        <f t="shared" si="117"/>
        <v>2.9160314736862771</v>
      </c>
      <c r="N127" s="171">
        <f t="shared" si="117"/>
        <v>2.9171825766069071</v>
      </c>
      <c r="O127" s="171">
        <f t="shared" si="117"/>
        <v>4.1374955603399242</v>
      </c>
      <c r="P127" s="171">
        <f t="shared" si="117"/>
        <v>4.1284306248399618</v>
      </c>
      <c r="Q127" s="171">
        <f t="shared" si="117"/>
        <v>4.2003745573793445</v>
      </c>
      <c r="R127" s="171">
        <f t="shared" si="117"/>
        <v>4.1374955603399242</v>
      </c>
      <c r="S127" s="171">
        <f t="shared" si="117"/>
        <v>4.1284306248399618</v>
      </c>
      <c r="T127" s="171">
        <f t="shared" si="117"/>
        <v>4.1284306248399618</v>
      </c>
      <c r="U127" s="171">
        <f t="shared" si="117"/>
        <v>4.1374955603399242</v>
      </c>
      <c r="V127" s="171">
        <f t="shared" ref="V127:AF139" si="118">$E127*V$140</f>
        <v>4.1284306248399618</v>
      </c>
      <c r="W127" s="171">
        <f t="shared" si="118"/>
        <v>4.1284306248399618</v>
      </c>
      <c r="X127" s="171">
        <f t="shared" si="118"/>
        <v>4.1372077846097666</v>
      </c>
      <c r="Y127" s="171">
        <f t="shared" si="118"/>
        <v>4.1287184005701194</v>
      </c>
      <c r="Z127" s="171">
        <f t="shared" si="118"/>
        <v>4.1303011670859853</v>
      </c>
      <c r="AA127" s="171">
        <f t="shared" si="118"/>
        <v>4.1374955603399242</v>
      </c>
      <c r="AB127" s="171">
        <f t="shared" si="118"/>
        <v>4.1284306248399618</v>
      </c>
      <c r="AC127" s="171">
        <f t="shared" si="118"/>
        <v>4.2003745573793445</v>
      </c>
      <c r="AD127" s="171">
        <f t="shared" si="118"/>
        <v>4.1374955603399242</v>
      </c>
      <c r="AE127" s="171">
        <f t="shared" si="118"/>
        <v>4.1284306248399618</v>
      </c>
      <c r="AF127" s="171">
        <f t="shared" si="118"/>
        <v>4.1284306248399618</v>
      </c>
    </row>
    <row r="128" spans="1:38">
      <c r="A128" s="168" t="s">
        <v>91</v>
      </c>
      <c r="B128" s="169" t="str">
        <f t="shared" si="107"/>
        <v>9010-05411</v>
      </c>
      <c r="C128" s="170" t="str">
        <f t="shared" si="115"/>
        <v>9010</v>
      </c>
      <c r="D128" s="171">
        <f>SUM($F128:K128)</f>
        <v>10313.529999999999</v>
      </c>
      <c r="E128" s="78">
        <f t="shared" si="116"/>
        <v>5.9359672525032318E-2</v>
      </c>
      <c r="F128" s="79">
        <f>+'Div012 history '!I128</f>
        <v>1254.28</v>
      </c>
      <c r="G128" s="79">
        <f>+'Div012 history '!J128</f>
        <v>944.7</v>
      </c>
      <c r="H128" s="79">
        <f>+'Div012 history '!K128</f>
        <v>2051.16</v>
      </c>
      <c r="I128" s="79">
        <f>+'Div012 history '!L128</f>
        <v>2006.71</v>
      </c>
      <c r="J128" s="79">
        <f>+'Div012 history '!M128</f>
        <v>2521.2800000000002</v>
      </c>
      <c r="K128" s="79">
        <f>+'Div012 history '!N128</f>
        <v>1535.4</v>
      </c>
      <c r="L128" s="171">
        <f t="shared" si="117"/>
        <v>1206.6040634163319</v>
      </c>
      <c r="M128" s="171">
        <f t="shared" si="117"/>
        <v>1202.9831233923051</v>
      </c>
      <c r="N128" s="171">
        <f t="shared" si="117"/>
        <v>1203.4580007725053</v>
      </c>
      <c r="O128" s="171">
        <f t="shared" si="117"/>
        <v>1706.8873834573044</v>
      </c>
      <c r="P128" s="171">
        <f t="shared" si="117"/>
        <v>1703.1477240882273</v>
      </c>
      <c r="Q128" s="171">
        <f t="shared" si="117"/>
        <v>1732.8275603507434</v>
      </c>
      <c r="R128" s="171">
        <f t="shared" si="117"/>
        <v>1706.8873834573044</v>
      </c>
      <c r="S128" s="171">
        <f t="shared" si="117"/>
        <v>1703.1477240882273</v>
      </c>
      <c r="T128" s="171">
        <f t="shared" si="117"/>
        <v>1703.1477240882273</v>
      </c>
      <c r="U128" s="171">
        <f t="shared" si="117"/>
        <v>1706.8873834573044</v>
      </c>
      <c r="V128" s="171">
        <f t="shared" si="118"/>
        <v>1703.1477240882273</v>
      </c>
      <c r="W128" s="171">
        <f t="shared" si="118"/>
        <v>1703.1477240882273</v>
      </c>
      <c r="X128" s="171">
        <f t="shared" si="118"/>
        <v>1706.7686641122543</v>
      </c>
      <c r="Y128" s="171">
        <f t="shared" si="118"/>
        <v>1703.2664434332773</v>
      </c>
      <c r="Z128" s="171">
        <f t="shared" si="118"/>
        <v>1703.9193998310527</v>
      </c>
      <c r="AA128" s="171">
        <f t="shared" si="118"/>
        <v>1706.8873834573044</v>
      </c>
      <c r="AB128" s="171">
        <f t="shared" si="118"/>
        <v>1703.1477240882273</v>
      </c>
      <c r="AC128" s="171">
        <f t="shared" si="118"/>
        <v>1732.8275603507434</v>
      </c>
      <c r="AD128" s="171">
        <f t="shared" si="118"/>
        <v>1706.8873834573044</v>
      </c>
      <c r="AE128" s="171">
        <f t="shared" si="118"/>
        <v>1703.1477240882273</v>
      </c>
      <c r="AF128" s="171">
        <f t="shared" si="118"/>
        <v>1703.1477240882273</v>
      </c>
    </row>
    <row r="129" spans="1:38">
      <c r="A129" s="168" t="s">
        <v>123</v>
      </c>
      <c r="B129" s="169" t="str">
        <f t="shared" si="107"/>
        <v>9030-05411</v>
      </c>
      <c r="C129" s="170" t="str">
        <f t="shared" si="115"/>
        <v>9030</v>
      </c>
      <c r="D129" s="171">
        <f>SUM($F129:K129)</f>
        <v>58754.490000000005</v>
      </c>
      <c r="E129" s="78">
        <f t="shared" si="116"/>
        <v>0.33816232519566886</v>
      </c>
      <c r="F129" s="79">
        <f>+'Div012 history '!I129</f>
        <v>9581.260000000002</v>
      </c>
      <c r="G129" s="79">
        <f>+'Div012 history '!J129</f>
        <v>6311.6699999999992</v>
      </c>
      <c r="H129" s="79">
        <f>+'Div012 history '!K129</f>
        <v>5830.6900000000005</v>
      </c>
      <c r="I129" s="79">
        <f>+'Div012 history '!L129</f>
        <v>14315.17</v>
      </c>
      <c r="J129" s="79">
        <f>+'Div012 history '!M129</f>
        <v>8493.64</v>
      </c>
      <c r="K129" s="79">
        <f>+'Div012 history '!N129</f>
        <v>14222.060000000001</v>
      </c>
      <c r="L129" s="171">
        <f t="shared" si="117"/>
        <v>6873.8255842523604</v>
      </c>
      <c r="M129" s="171">
        <f t="shared" si="117"/>
        <v>6853.1976824154253</v>
      </c>
      <c r="N129" s="171">
        <f t="shared" si="117"/>
        <v>6855.9029810169905</v>
      </c>
      <c r="O129" s="171">
        <f t="shared" si="117"/>
        <v>9723.8576610014588</v>
      </c>
      <c r="P129" s="171">
        <f t="shared" si="117"/>
        <v>9702.5534345141314</v>
      </c>
      <c r="Q129" s="171">
        <f t="shared" si="117"/>
        <v>9871.6345971119645</v>
      </c>
      <c r="R129" s="171">
        <f t="shared" si="117"/>
        <v>9723.8576610014588</v>
      </c>
      <c r="S129" s="171">
        <f t="shared" si="117"/>
        <v>9702.5534345141314</v>
      </c>
      <c r="T129" s="171">
        <f t="shared" si="117"/>
        <v>9702.5534345141314</v>
      </c>
      <c r="U129" s="171">
        <f t="shared" si="117"/>
        <v>9723.8576610014588</v>
      </c>
      <c r="V129" s="171">
        <f t="shared" si="118"/>
        <v>9702.5534345141314</v>
      </c>
      <c r="W129" s="171">
        <f t="shared" si="118"/>
        <v>9702.5534345141314</v>
      </c>
      <c r="X129" s="171">
        <f t="shared" si="118"/>
        <v>9723.1813363510664</v>
      </c>
      <c r="Y129" s="171">
        <f t="shared" si="118"/>
        <v>9703.229759164522</v>
      </c>
      <c r="Z129" s="171">
        <f t="shared" si="118"/>
        <v>9706.9495447416739</v>
      </c>
      <c r="AA129" s="171">
        <f t="shared" si="118"/>
        <v>9723.8576610014588</v>
      </c>
      <c r="AB129" s="171">
        <f t="shared" si="118"/>
        <v>9702.5534345141314</v>
      </c>
      <c r="AC129" s="171">
        <f t="shared" si="118"/>
        <v>9871.6345971119645</v>
      </c>
      <c r="AD129" s="171">
        <f t="shared" si="118"/>
        <v>9723.8576610014588</v>
      </c>
      <c r="AE129" s="171">
        <f t="shared" si="118"/>
        <v>9702.5534345141314</v>
      </c>
      <c r="AF129" s="171">
        <f t="shared" si="118"/>
        <v>9702.5534345141314</v>
      </c>
    </row>
    <row r="130" spans="1:38">
      <c r="A130" s="168" t="s">
        <v>92</v>
      </c>
      <c r="B130" s="169" t="str">
        <f t="shared" si="107"/>
        <v>9210-05411</v>
      </c>
      <c r="C130" s="170" t="str">
        <f t="shared" si="115"/>
        <v>9210</v>
      </c>
      <c r="D130" s="171">
        <f>SUM($F130:K130)</f>
        <v>17134.63</v>
      </c>
      <c r="E130" s="78">
        <f t="shared" si="116"/>
        <v>9.8618613184583231E-2</v>
      </c>
      <c r="F130" s="79">
        <f>+'Div012 history '!I130</f>
        <v>2505.7800000000002</v>
      </c>
      <c r="G130" s="79">
        <f>+'Div012 history '!J130</f>
        <v>4327.71</v>
      </c>
      <c r="H130" s="79">
        <f>+'Div012 history '!K130</f>
        <v>2967.84</v>
      </c>
      <c r="I130" s="79">
        <f>+'Div012 history '!L130</f>
        <v>4129.96</v>
      </c>
      <c r="J130" s="79">
        <f>+'Div012 history '!M130</f>
        <v>2185.9899999999998</v>
      </c>
      <c r="K130" s="79">
        <f>+'Div012 history '!N130</f>
        <v>1017.35</v>
      </c>
      <c r="L130" s="171">
        <f t="shared" si="117"/>
        <v>2004.6205502030234</v>
      </c>
      <c r="M130" s="171">
        <f t="shared" si="117"/>
        <v>1998.6048147987638</v>
      </c>
      <c r="N130" s="171">
        <f t="shared" si="117"/>
        <v>1999.3937637042404</v>
      </c>
      <c r="O130" s="171">
        <f t="shared" si="117"/>
        <v>2835.7782221226907</v>
      </c>
      <c r="P130" s="171">
        <f t="shared" si="117"/>
        <v>2829.5652494920619</v>
      </c>
      <c r="Q130" s="171">
        <f t="shared" si="117"/>
        <v>2878.8745560843536</v>
      </c>
      <c r="R130" s="171">
        <f t="shared" si="117"/>
        <v>2835.7782221226907</v>
      </c>
      <c r="S130" s="171">
        <f t="shared" si="117"/>
        <v>2829.5652494920619</v>
      </c>
      <c r="T130" s="171">
        <f t="shared" si="117"/>
        <v>2829.5652494920619</v>
      </c>
      <c r="U130" s="171">
        <f t="shared" si="117"/>
        <v>2835.7782221226907</v>
      </c>
      <c r="V130" s="171">
        <f t="shared" si="118"/>
        <v>2829.5652494920619</v>
      </c>
      <c r="W130" s="171">
        <f t="shared" si="118"/>
        <v>2829.5652494920619</v>
      </c>
      <c r="X130" s="171">
        <f t="shared" si="118"/>
        <v>2835.5809848963218</v>
      </c>
      <c r="Y130" s="171">
        <f t="shared" si="118"/>
        <v>2829.7624867184313</v>
      </c>
      <c r="Z130" s="171">
        <f t="shared" si="118"/>
        <v>2830.8472914634617</v>
      </c>
      <c r="AA130" s="171">
        <f t="shared" si="118"/>
        <v>2835.7782221226907</v>
      </c>
      <c r="AB130" s="171">
        <f t="shared" si="118"/>
        <v>2829.5652494920619</v>
      </c>
      <c r="AC130" s="171">
        <f t="shared" si="118"/>
        <v>2878.8745560843536</v>
      </c>
      <c r="AD130" s="171">
        <f t="shared" si="118"/>
        <v>2835.7782221226907</v>
      </c>
      <c r="AE130" s="171">
        <f t="shared" si="118"/>
        <v>2829.5652494920619</v>
      </c>
      <c r="AF130" s="171">
        <f t="shared" si="118"/>
        <v>2829.5652494920619</v>
      </c>
    </row>
    <row r="131" spans="1:38">
      <c r="A131" s="168" t="s">
        <v>124</v>
      </c>
      <c r="B131" s="169" t="str">
        <f t="shared" si="107"/>
        <v>9010-05412</v>
      </c>
      <c r="C131" s="170" t="str">
        <f t="shared" si="115"/>
        <v>9010</v>
      </c>
      <c r="D131" s="171">
        <f>SUM($F131:K131)</f>
        <v>0</v>
      </c>
      <c r="E131" s="78">
        <f t="shared" si="116"/>
        <v>0</v>
      </c>
      <c r="F131" s="79">
        <f>+'Div012 history '!I131</f>
        <v>0</v>
      </c>
      <c r="G131" s="79">
        <f>+'Div012 history '!J131</f>
        <v>0</v>
      </c>
      <c r="H131" s="79">
        <f>+'Div012 history '!K131</f>
        <v>0</v>
      </c>
      <c r="I131" s="79">
        <f>+'Div012 history '!L131</f>
        <v>0</v>
      </c>
      <c r="J131" s="79">
        <f>+'Div012 history '!M131</f>
        <v>0</v>
      </c>
      <c r="K131" s="79">
        <f>+'Div012 history '!N131</f>
        <v>0</v>
      </c>
      <c r="L131" s="171">
        <f t="shared" si="117"/>
        <v>0</v>
      </c>
      <c r="M131" s="171">
        <f t="shared" si="117"/>
        <v>0</v>
      </c>
      <c r="N131" s="171">
        <f t="shared" si="117"/>
        <v>0</v>
      </c>
      <c r="O131" s="171">
        <f t="shared" si="117"/>
        <v>0</v>
      </c>
      <c r="P131" s="171">
        <f t="shared" si="117"/>
        <v>0</v>
      </c>
      <c r="Q131" s="171">
        <f t="shared" si="117"/>
        <v>0</v>
      </c>
      <c r="R131" s="171">
        <f t="shared" si="117"/>
        <v>0</v>
      </c>
      <c r="S131" s="171">
        <f t="shared" si="117"/>
        <v>0</v>
      </c>
      <c r="T131" s="171">
        <f t="shared" si="117"/>
        <v>0</v>
      </c>
      <c r="U131" s="171">
        <f t="shared" si="117"/>
        <v>0</v>
      </c>
      <c r="V131" s="171">
        <f t="shared" si="118"/>
        <v>0</v>
      </c>
      <c r="W131" s="171">
        <f t="shared" si="118"/>
        <v>0</v>
      </c>
      <c r="X131" s="171">
        <f t="shared" si="118"/>
        <v>0</v>
      </c>
      <c r="Y131" s="171">
        <f t="shared" si="118"/>
        <v>0</v>
      </c>
      <c r="Z131" s="171">
        <f t="shared" si="118"/>
        <v>0</v>
      </c>
      <c r="AA131" s="171">
        <f t="shared" si="118"/>
        <v>0</v>
      </c>
      <c r="AB131" s="171">
        <f t="shared" si="118"/>
        <v>0</v>
      </c>
      <c r="AC131" s="171">
        <f t="shared" si="118"/>
        <v>0</v>
      </c>
      <c r="AD131" s="171">
        <f t="shared" si="118"/>
        <v>0</v>
      </c>
      <c r="AE131" s="171">
        <f t="shared" si="118"/>
        <v>0</v>
      </c>
      <c r="AF131" s="171">
        <f t="shared" si="118"/>
        <v>0</v>
      </c>
    </row>
    <row r="132" spans="1:38">
      <c r="A132" s="168" t="s">
        <v>125</v>
      </c>
      <c r="B132" s="169" t="str">
        <f t="shared" si="107"/>
        <v>9030-05412</v>
      </c>
      <c r="C132" s="170" t="str">
        <f t="shared" si="115"/>
        <v>9030</v>
      </c>
      <c r="D132" s="171">
        <f>SUM($F132:K132)</f>
        <v>213.42</v>
      </c>
      <c r="E132" s="78">
        <f t="shared" si="116"/>
        <v>1.2283419266044117E-3</v>
      </c>
      <c r="F132" s="79">
        <f>+'Div012 history '!I132</f>
        <v>0</v>
      </c>
      <c r="G132" s="79">
        <f>+'Div012 history '!J132</f>
        <v>0</v>
      </c>
      <c r="H132" s="79">
        <f>+'Div012 history '!K132</f>
        <v>213.42</v>
      </c>
      <c r="I132" s="79">
        <f>+'Div012 history '!L132</f>
        <v>0</v>
      </c>
      <c r="J132" s="79">
        <f>+'Div012 history '!M132</f>
        <v>0</v>
      </c>
      <c r="K132" s="79">
        <f>+'Div012 history '!N132</f>
        <v>0</v>
      </c>
      <c r="L132" s="171">
        <f t="shared" si="117"/>
        <v>24.968506342087878</v>
      </c>
      <c r="M132" s="171">
        <f t="shared" si="117"/>
        <v>24.893577484565007</v>
      </c>
      <c r="N132" s="171">
        <f t="shared" si="117"/>
        <v>24.90340421997784</v>
      </c>
      <c r="O132" s="171">
        <f t="shared" si="117"/>
        <v>35.320972099509859</v>
      </c>
      <c r="P132" s="171">
        <f t="shared" si="117"/>
        <v>35.243586558133778</v>
      </c>
      <c r="Q132" s="171">
        <f t="shared" si="117"/>
        <v>35.857757521435985</v>
      </c>
      <c r="R132" s="171">
        <f t="shared" si="117"/>
        <v>35.320972099509859</v>
      </c>
      <c r="S132" s="171">
        <f t="shared" si="117"/>
        <v>35.243586558133778</v>
      </c>
      <c r="T132" s="171">
        <f t="shared" si="117"/>
        <v>35.243586558133778</v>
      </c>
      <c r="U132" s="171">
        <f t="shared" si="117"/>
        <v>35.320972099509859</v>
      </c>
      <c r="V132" s="171">
        <f t="shared" si="118"/>
        <v>35.243586558133778</v>
      </c>
      <c r="W132" s="171">
        <f t="shared" si="118"/>
        <v>35.243586558133778</v>
      </c>
      <c r="X132" s="171">
        <f t="shared" si="118"/>
        <v>35.318515415656648</v>
      </c>
      <c r="Y132" s="171">
        <f t="shared" si="118"/>
        <v>35.246043241986989</v>
      </c>
      <c r="Z132" s="171">
        <f t="shared" si="118"/>
        <v>35.259555003179635</v>
      </c>
      <c r="AA132" s="171">
        <f t="shared" si="118"/>
        <v>35.320972099509859</v>
      </c>
      <c r="AB132" s="171">
        <f t="shared" si="118"/>
        <v>35.243586558133778</v>
      </c>
      <c r="AC132" s="171">
        <f t="shared" si="118"/>
        <v>35.857757521435985</v>
      </c>
      <c r="AD132" s="171">
        <f t="shared" si="118"/>
        <v>35.320972099509859</v>
      </c>
      <c r="AE132" s="171">
        <f t="shared" si="118"/>
        <v>35.243586558133778</v>
      </c>
      <c r="AF132" s="171">
        <f t="shared" si="118"/>
        <v>35.243586558133778</v>
      </c>
    </row>
    <row r="133" spans="1:38">
      <c r="A133" s="168" t="s">
        <v>575</v>
      </c>
      <c r="B133" s="169" t="str">
        <f t="shared" si="107"/>
        <v>9010-05413</v>
      </c>
      <c r="C133" s="170" t="str">
        <f t="shared" si="115"/>
        <v>9010</v>
      </c>
      <c r="D133" s="171">
        <f>SUM($F133:K133)</f>
        <v>13795.7</v>
      </c>
      <c r="E133" s="78">
        <f t="shared" si="116"/>
        <v>7.940135281068543E-2</v>
      </c>
      <c r="F133" s="79">
        <f>+'Div012 history '!I133</f>
        <v>1422.35</v>
      </c>
      <c r="G133" s="79">
        <f>+'Div012 history '!J133</f>
        <v>1782.3100000000002</v>
      </c>
      <c r="H133" s="79">
        <f>+'Div012 history '!K133</f>
        <v>2982.24</v>
      </c>
      <c r="I133" s="79">
        <f>+'Div012 history '!L133</f>
        <v>2871.09</v>
      </c>
      <c r="J133" s="79">
        <f>+'Div012 history '!M133</f>
        <v>3373.21</v>
      </c>
      <c r="K133" s="79">
        <f>+'Div012 history '!N133</f>
        <v>1364.5</v>
      </c>
      <c r="L133" s="171">
        <f t="shared" si="117"/>
        <v>1613.9912985828028</v>
      </c>
      <c r="M133" s="171">
        <f t="shared" si="117"/>
        <v>1609.147816061351</v>
      </c>
      <c r="N133" s="171">
        <f t="shared" si="117"/>
        <v>1609.7830268838363</v>
      </c>
      <c r="O133" s="171">
        <f t="shared" si="117"/>
        <v>2283.1859000712593</v>
      </c>
      <c r="P133" s="171">
        <f t="shared" si="117"/>
        <v>2278.1836148441862</v>
      </c>
      <c r="Q133" s="171">
        <f t="shared" si="117"/>
        <v>2317.8842912495293</v>
      </c>
      <c r="R133" s="171">
        <f t="shared" si="117"/>
        <v>2283.1859000712593</v>
      </c>
      <c r="S133" s="171">
        <f t="shared" si="117"/>
        <v>2278.1836148441862</v>
      </c>
      <c r="T133" s="171">
        <f t="shared" si="117"/>
        <v>2278.1836148441862</v>
      </c>
      <c r="U133" s="171">
        <f t="shared" si="117"/>
        <v>2283.1859000712593</v>
      </c>
      <c r="V133" s="171">
        <f t="shared" si="118"/>
        <v>2278.1836148441862</v>
      </c>
      <c r="W133" s="171">
        <f t="shared" si="118"/>
        <v>2278.1836148441862</v>
      </c>
      <c r="X133" s="171">
        <f t="shared" si="118"/>
        <v>2283.0270973656384</v>
      </c>
      <c r="Y133" s="171">
        <f t="shared" si="118"/>
        <v>2278.3424175498076</v>
      </c>
      <c r="Z133" s="171">
        <f t="shared" si="118"/>
        <v>2279.2158324307252</v>
      </c>
      <c r="AA133" s="171">
        <f t="shared" si="118"/>
        <v>2283.1859000712593</v>
      </c>
      <c r="AB133" s="171">
        <f t="shared" si="118"/>
        <v>2278.1836148441862</v>
      </c>
      <c r="AC133" s="171">
        <f t="shared" si="118"/>
        <v>2317.8842912495293</v>
      </c>
      <c r="AD133" s="171">
        <f t="shared" si="118"/>
        <v>2283.1859000712593</v>
      </c>
      <c r="AE133" s="171">
        <f t="shared" si="118"/>
        <v>2278.1836148441862</v>
      </c>
      <c r="AF133" s="171">
        <f t="shared" si="118"/>
        <v>2278.1836148441862</v>
      </c>
    </row>
    <row r="134" spans="1:38">
      <c r="A134" s="168" t="s">
        <v>126</v>
      </c>
      <c r="B134" s="169" t="str">
        <f t="shared" si="107"/>
        <v>9030-05413</v>
      </c>
      <c r="C134" s="170" t="str">
        <f t="shared" si="115"/>
        <v>9030</v>
      </c>
      <c r="D134" s="171">
        <f>SUM($F134:K134)</f>
        <v>23261.059999999998</v>
      </c>
      <c r="E134" s="78">
        <f t="shared" si="116"/>
        <v>0.13387937051476345</v>
      </c>
      <c r="F134" s="79">
        <f>+'Div012 history '!I134</f>
        <v>2099.33</v>
      </c>
      <c r="G134" s="79">
        <f>+'Div012 history '!J134</f>
        <v>-1361.7399999999998</v>
      </c>
      <c r="H134" s="79">
        <f>+'Div012 history '!K134</f>
        <v>5591.18</v>
      </c>
      <c r="I134" s="79">
        <f>+'Div012 history '!L134</f>
        <v>8082.64</v>
      </c>
      <c r="J134" s="79">
        <f>+'Div012 history '!M134</f>
        <v>4514.3499999999995</v>
      </c>
      <c r="K134" s="79">
        <f>+'Div012 history '!N134</f>
        <v>4335.3</v>
      </c>
      <c r="L134" s="171">
        <f t="shared" si="117"/>
        <v>2721.3659644535965</v>
      </c>
      <c r="M134" s="171">
        <f t="shared" si="117"/>
        <v>2713.199322852196</v>
      </c>
      <c r="N134" s="171">
        <f t="shared" si="117"/>
        <v>2714.2703578163141</v>
      </c>
      <c r="O134" s="171">
        <f t="shared" si="117"/>
        <v>3849.7012991520232</v>
      </c>
      <c r="P134" s="171">
        <f t="shared" si="117"/>
        <v>3841.2668988095929</v>
      </c>
      <c r="Q134" s="171">
        <f t="shared" si="117"/>
        <v>3908.2065840669748</v>
      </c>
      <c r="R134" s="171">
        <f t="shared" si="117"/>
        <v>3849.7012991520232</v>
      </c>
      <c r="S134" s="171">
        <f t="shared" si="117"/>
        <v>3841.2668988095929</v>
      </c>
      <c r="T134" s="171">
        <f t="shared" si="117"/>
        <v>3841.2668988095929</v>
      </c>
      <c r="U134" s="171">
        <f t="shared" si="117"/>
        <v>3849.7012991520232</v>
      </c>
      <c r="V134" s="171">
        <f t="shared" si="118"/>
        <v>3841.2668988095929</v>
      </c>
      <c r="W134" s="171">
        <f t="shared" si="118"/>
        <v>3841.2668988095929</v>
      </c>
      <c r="X134" s="171">
        <f t="shared" si="118"/>
        <v>3849.4335404109934</v>
      </c>
      <c r="Y134" s="171">
        <f t="shared" si="118"/>
        <v>3841.5346575506223</v>
      </c>
      <c r="Z134" s="171">
        <f t="shared" si="118"/>
        <v>3843.0073306262848</v>
      </c>
      <c r="AA134" s="171">
        <f t="shared" si="118"/>
        <v>3849.7012991520232</v>
      </c>
      <c r="AB134" s="171">
        <f t="shared" si="118"/>
        <v>3841.2668988095929</v>
      </c>
      <c r="AC134" s="171">
        <f t="shared" si="118"/>
        <v>3908.2065840669748</v>
      </c>
      <c r="AD134" s="171">
        <f t="shared" si="118"/>
        <v>3849.7012991520232</v>
      </c>
      <c r="AE134" s="171">
        <f t="shared" si="118"/>
        <v>3841.2668988095929</v>
      </c>
      <c r="AF134" s="171">
        <f t="shared" si="118"/>
        <v>3841.2668988095929</v>
      </c>
    </row>
    <row r="135" spans="1:38">
      <c r="A135" s="168" t="s">
        <v>96</v>
      </c>
      <c r="B135" s="169" t="str">
        <f t="shared" si="107"/>
        <v>9210-05413</v>
      </c>
      <c r="C135" s="170" t="str">
        <f t="shared" si="115"/>
        <v>9210</v>
      </c>
      <c r="D135" s="171">
        <f>SUM($F135:K135)</f>
        <v>13274.599999999999</v>
      </c>
      <c r="E135" s="78">
        <f t="shared" si="116"/>
        <v>7.6402154150983614E-2</v>
      </c>
      <c r="F135" s="79">
        <f>+'Div012 history '!I135</f>
        <v>1236.42</v>
      </c>
      <c r="G135" s="79">
        <f>+'Div012 history '!J135</f>
        <v>2685.4</v>
      </c>
      <c r="H135" s="79">
        <f>+'Div012 history '!K135</f>
        <v>4176.34</v>
      </c>
      <c r="I135" s="79">
        <f>+'Div012 history '!L135</f>
        <v>2493.16</v>
      </c>
      <c r="J135" s="79">
        <f>+'Div012 history '!M135</f>
        <v>1699.46</v>
      </c>
      <c r="K135" s="79">
        <f>+'Div012 history '!N135</f>
        <v>983.82</v>
      </c>
      <c r="L135" s="171">
        <f t="shared" si="117"/>
        <v>1553.026587427044</v>
      </c>
      <c r="M135" s="171">
        <f t="shared" si="117"/>
        <v>1548.3660560238338</v>
      </c>
      <c r="N135" s="171">
        <f t="shared" si="117"/>
        <v>1548.9772732570418</v>
      </c>
      <c r="O135" s="171">
        <f t="shared" si="117"/>
        <v>2196.9439426115337</v>
      </c>
      <c r="P135" s="171">
        <f t="shared" si="117"/>
        <v>2192.130606900022</v>
      </c>
      <c r="Q135" s="171">
        <f t="shared" si="117"/>
        <v>2230.3316839755139</v>
      </c>
      <c r="R135" s="171">
        <f t="shared" si="117"/>
        <v>2196.9439426115337</v>
      </c>
      <c r="S135" s="171">
        <f t="shared" si="117"/>
        <v>2192.130606900022</v>
      </c>
      <c r="T135" s="171">
        <f t="shared" si="117"/>
        <v>2192.130606900022</v>
      </c>
      <c r="U135" s="171">
        <f t="shared" si="117"/>
        <v>2196.9439426115337</v>
      </c>
      <c r="V135" s="171">
        <f t="shared" si="118"/>
        <v>2192.130606900022</v>
      </c>
      <c r="W135" s="171">
        <f t="shared" si="118"/>
        <v>2192.130606900022</v>
      </c>
      <c r="X135" s="171">
        <f t="shared" si="118"/>
        <v>2196.7911383032319</v>
      </c>
      <c r="Y135" s="171">
        <f t="shared" si="118"/>
        <v>2192.2834112083237</v>
      </c>
      <c r="Z135" s="171">
        <f t="shared" si="118"/>
        <v>2193.1238349039845</v>
      </c>
      <c r="AA135" s="171">
        <f t="shared" si="118"/>
        <v>2196.9439426115337</v>
      </c>
      <c r="AB135" s="171">
        <f t="shared" si="118"/>
        <v>2192.130606900022</v>
      </c>
      <c r="AC135" s="171">
        <f t="shared" si="118"/>
        <v>2230.3316839755139</v>
      </c>
      <c r="AD135" s="171">
        <f t="shared" si="118"/>
        <v>2196.9439426115337</v>
      </c>
      <c r="AE135" s="171">
        <f t="shared" si="118"/>
        <v>2192.130606900022</v>
      </c>
      <c r="AF135" s="171">
        <f t="shared" si="118"/>
        <v>2192.130606900022</v>
      </c>
    </row>
    <row r="136" spans="1:38">
      <c r="A136" s="168" t="s">
        <v>433</v>
      </c>
      <c r="B136" s="169" t="str">
        <f t="shared" si="107"/>
        <v>9210-05414</v>
      </c>
      <c r="C136" s="170" t="str">
        <f t="shared" si="115"/>
        <v>9210</v>
      </c>
      <c r="D136" s="171">
        <f>SUM($F136:K136)</f>
        <v>8545.27</v>
      </c>
      <c r="E136" s="78">
        <f t="shared" si="116"/>
        <v>4.9182426272865155E-2</v>
      </c>
      <c r="F136" s="79">
        <f>+'Div012 history '!I136</f>
        <v>871.81999999999994</v>
      </c>
      <c r="G136" s="79">
        <f>+'Div012 history '!J136</f>
        <v>755.12</v>
      </c>
      <c r="H136" s="79">
        <f>+'Div012 history '!K136</f>
        <v>864.82</v>
      </c>
      <c r="I136" s="79">
        <f>+'Div012 history '!L136</f>
        <v>1328.3000000000002</v>
      </c>
      <c r="J136" s="79">
        <f>+'Div012 history '!M136</f>
        <v>3611.7400000000002</v>
      </c>
      <c r="K136" s="79">
        <f>+'Div012 history '!N136</f>
        <v>1113.47</v>
      </c>
      <c r="L136" s="171">
        <f t="shared" si="117"/>
        <v>999.73117884853002</v>
      </c>
      <c r="M136" s="171">
        <f t="shared" si="117"/>
        <v>996.73105084588519</v>
      </c>
      <c r="N136" s="171">
        <f t="shared" si="117"/>
        <v>997.12451025606811</v>
      </c>
      <c r="O136" s="171">
        <f t="shared" si="117"/>
        <v>1414.2406674762376</v>
      </c>
      <c r="P136" s="171">
        <f t="shared" si="117"/>
        <v>1411.1421746210469</v>
      </c>
      <c r="Q136" s="171">
        <f t="shared" si="117"/>
        <v>1435.7333877574797</v>
      </c>
      <c r="R136" s="171">
        <f t="shared" si="117"/>
        <v>1414.2406674762376</v>
      </c>
      <c r="S136" s="171">
        <f t="shared" si="117"/>
        <v>1411.1421746210469</v>
      </c>
      <c r="T136" s="171">
        <f t="shared" si="117"/>
        <v>1411.1421746210469</v>
      </c>
      <c r="U136" s="171">
        <f t="shared" si="117"/>
        <v>1414.2406674762376</v>
      </c>
      <c r="V136" s="171">
        <f t="shared" si="118"/>
        <v>1411.1421746210469</v>
      </c>
      <c r="W136" s="171">
        <f t="shared" si="118"/>
        <v>1411.1421746210469</v>
      </c>
      <c r="X136" s="171">
        <f t="shared" si="118"/>
        <v>1414.1423026236919</v>
      </c>
      <c r="Y136" s="171">
        <f t="shared" si="118"/>
        <v>1411.2405394735927</v>
      </c>
      <c r="Z136" s="171">
        <f t="shared" si="118"/>
        <v>1411.7815461625944</v>
      </c>
      <c r="AA136" s="171">
        <f t="shared" si="118"/>
        <v>1414.2406674762376</v>
      </c>
      <c r="AB136" s="171">
        <f t="shared" si="118"/>
        <v>1411.1421746210469</v>
      </c>
      <c r="AC136" s="171">
        <f t="shared" si="118"/>
        <v>1435.7333877574797</v>
      </c>
      <c r="AD136" s="171">
        <f t="shared" si="118"/>
        <v>1414.2406674762376</v>
      </c>
      <c r="AE136" s="171">
        <f t="shared" si="118"/>
        <v>1411.1421746210469</v>
      </c>
      <c r="AF136" s="171">
        <f t="shared" si="118"/>
        <v>1411.1421746210469</v>
      </c>
    </row>
    <row r="137" spans="1:38">
      <c r="A137" s="168" t="s">
        <v>98</v>
      </c>
      <c r="B137" s="169" t="str">
        <f t="shared" si="107"/>
        <v>9010-05414</v>
      </c>
      <c r="C137" s="170" t="str">
        <f t="shared" si="115"/>
        <v>9010</v>
      </c>
      <c r="D137" s="171">
        <f>SUM($F137:K137)</f>
        <v>10287.709999999999</v>
      </c>
      <c r="E137" s="78">
        <f t="shared" si="116"/>
        <v>5.9211065137978969E-2</v>
      </c>
      <c r="F137" s="79">
        <f>+'Div012 history '!I137</f>
        <v>668.61</v>
      </c>
      <c r="G137" s="79">
        <f>+'Div012 history '!J137</f>
        <v>2097.41</v>
      </c>
      <c r="H137" s="79">
        <f>+'Div012 history '!K137</f>
        <v>1761.6999999999998</v>
      </c>
      <c r="I137" s="79">
        <f>+'Div012 history '!L137</f>
        <v>2607.44</v>
      </c>
      <c r="J137" s="79">
        <f>+'Div012 history '!M137</f>
        <v>2514.34</v>
      </c>
      <c r="K137" s="79">
        <f>+'Div012 history '!N137</f>
        <v>638.21</v>
      </c>
      <c r="L137" s="171">
        <f t="shared" si="117"/>
        <v>1203.5833210596984</v>
      </c>
      <c r="M137" s="171">
        <f t="shared" si="117"/>
        <v>1199.9714460862817</v>
      </c>
      <c r="N137" s="171">
        <f t="shared" si="117"/>
        <v>1200.4451346073856</v>
      </c>
      <c r="O137" s="171">
        <f t="shared" si="117"/>
        <v>1702.6141780425853</v>
      </c>
      <c r="P137" s="171">
        <f t="shared" si="117"/>
        <v>1698.8838809388926</v>
      </c>
      <c r="Q137" s="171">
        <f t="shared" si="117"/>
        <v>1728.4894135078821</v>
      </c>
      <c r="R137" s="171">
        <f t="shared" si="117"/>
        <v>1702.6141780425853</v>
      </c>
      <c r="S137" s="171">
        <f t="shared" si="117"/>
        <v>1698.8838809388926</v>
      </c>
      <c r="T137" s="171">
        <f t="shared" si="117"/>
        <v>1698.8838809388926</v>
      </c>
      <c r="U137" s="171">
        <f t="shared" si="117"/>
        <v>1702.6141780425853</v>
      </c>
      <c r="V137" s="171">
        <f t="shared" si="118"/>
        <v>1698.8838809388926</v>
      </c>
      <c r="W137" s="171">
        <f t="shared" si="118"/>
        <v>1698.8838809388926</v>
      </c>
      <c r="X137" s="171">
        <f t="shared" si="118"/>
        <v>1702.4957559123093</v>
      </c>
      <c r="Y137" s="171">
        <f t="shared" si="118"/>
        <v>1699.0023030691684</v>
      </c>
      <c r="Z137" s="171">
        <f t="shared" si="118"/>
        <v>1699.6536247856864</v>
      </c>
      <c r="AA137" s="171">
        <f t="shared" si="118"/>
        <v>1702.6141780425853</v>
      </c>
      <c r="AB137" s="171">
        <f t="shared" si="118"/>
        <v>1698.8838809388926</v>
      </c>
      <c r="AC137" s="171">
        <f t="shared" si="118"/>
        <v>1728.4894135078821</v>
      </c>
      <c r="AD137" s="171">
        <f t="shared" si="118"/>
        <v>1702.6141780425853</v>
      </c>
      <c r="AE137" s="171">
        <f t="shared" si="118"/>
        <v>1698.8838809388926</v>
      </c>
      <c r="AF137" s="171">
        <f t="shared" si="118"/>
        <v>1698.8838809388926</v>
      </c>
    </row>
    <row r="138" spans="1:38">
      <c r="A138" s="168" t="s">
        <v>581</v>
      </c>
      <c r="B138" s="169" t="str">
        <f t="shared" si="107"/>
        <v>9030-05414</v>
      </c>
      <c r="C138" s="170" t="str">
        <f t="shared" si="115"/>
        <v>9030</v>
      </c>
      <c r="D138" s="171">
        <f>SUM($F138:K138)</f>
        <v>21240.039999999997</v>
      </c>
      <c r="E138" s="78">
        <f t="shared" si="116"/>
        <v>0.12224736039150391</v>
      </c>
      <c r="F138" s="79">
        <f>+'Div012 history '!I138</f>
        <v>222.87</v>
      </c>
      <c r="G138" s="79">
        <f>+'Div012 history '!J138</f>
        <v>2760</v>
      </c>
      <c r="H138" s="79">
        <f>+'Div012 history '!K138</f>
        <v>1695.9</v>
      </c>
      <c r="I138" s="79">
        <f>+'Div012 history '!L138</f>
        <v>7031.3799999999992</v>
      </c>
      <c r="J138" s="79">
        <f>+'Div012 history '!M138</f>
        <v>8221.0099999999984</v>
      </c>
      <c r="K138" s="79">
        <f>+'Div012 history '!N138</f>
        <v>1308.8800000000001</v>
      </c>
      <c r="L138" s="171">
        <f t="shared" si="117"/>
        <v>2484.9220946781002</v>
      </c>
      <c r="M138" s="171">
        <f t="shared" si="117"/>
        <v>2477.4650056942182</v>
      </c>
      <c r="N138" s="171">
        <f t="shared" si="117"/>
        <v>2478.4429845773502</v>
      </c>
      <c r="O138" s="171">
        <f t="shared" si="117"/>
        <v>3515.222848057695</v>
      </c>
      <c r="P138" s="171">
        <f t="shared" si="117"/>
        <v>3507.5212643530303</v>
      </c>
      <c r="Q138" s="171">
        <f t="shared" si="117"/>
        <v>3568.6449445487824</v>
      </c>
      <c r="R138" s="171">
        <f t="shared" si="117"/>
        <v>3515.222848057695</v>
      </c>
      <c r="S138" s="171">
        <f t="shared" si="117"/>
        <v>3507.5212643530303</v>
      </c>
      <c r="T138" s="171">
        <f t="shared" si="117"/>
        <v>3507.5212643530303</v>
      </c>
      <c r="U138" s="171">
        <f t="shared" si="117"/>
        <v>3515.222848057695</v>
      </c>
      <c r="V138" s="171">
        <f t="shared" si="118"/>
        <v>3507.5212643530303</v>
      </c>
      <c r="W138" s="171">
        <f t="shared" si="118"/>
        <v>3507.5212643530303</v>
      </c>
      <c r="X138" s="171">
        <f t="shared" si="118"/>
        <v>3514.9783533369118</v>
      </c>
      <c r="Y138" s="171">
        <f t="shared" si="118"/>
        <v>3507.7657590738131</v>
      </c>
      <c r="Z138" s="171">
        <f t="shared" si="118"/>
        <v>3509.1104800381199</v>
      </c>
      <c r="AA138" s="171">
        <f t="shared" si="118"/>
        <v>3515.222848057695</v>
      </c>
      <c r="AB138" s="171">
        <f t="shared" si="118"/>
        <v>3507.5212643530303</v>
      </c>
      <c r="AC138" s="171">
        <f t="shared" si="118"/>
        <v>3568.6449445487824</v>
      </c>
      <c r="AD138" s="171">
        <f t="shared" si="118"/>
        <v>3515.222848057695</v>
      </c>
      <c r="AE138" s="171">
        <f t="shared" si="118"/>
        <v>3507.5212643530303</v>
      </c>
      <c r="AF138" s="171">
        <f t="shared" si="118"/>
        <v>3507.5212643530303</v>
      </c>
    </row>
    <row r="139" spans="1:38">
      <c r="A139" s="168" t="s">
        <v>99</v>
      </c>
      <c r="B139" s="169" t="str">
        <f t="shared" si="107"/>
        <v>9210-05419</v>
      </c>
      <c r="C139" s="170" t="str">
        <f t="shared" si="115"/>
        <v>9210</v>
      </c>
      <c r="D139" s="171">
        <f>SUM($F139:K139)</f>
        <v>-3099.04</v>
      </c>
      <c r="E139" s="78">
        <f t="shared" si="116"/>
        <v>-1.7836569975747989E-2</v>
      </c>
      <c r="F139" s="79">
        <f>+'Div012 history '!I139</f>
        <v>-10909.82</v>
      </c>
      <c r="G139" s="79">
        <f>+'Div012 history '!J139</f>
        <v>0</v>
      </c>
      <c r="H139" s="79">
        <f>+'Div012 history '!K139</f>
        <v>6592.16</v>
      </c>
      <c r="I139" s="79">
        <f>+'Div012 history '!L139</f>
        <v>568.62</v>
      </c>
      <c r="J139" s="79">
        <f>+'Div012 history '!M139</f>
        <v>0</v>
      </c>
      <c r="K139" s="79">
        <f>+'Div012 history '!N139</f>
        <v>650</v>
      </c>
      <c r="L139" s="171">
        <f t="shared" si="117"/>
        <v>-362.56395789702935</v>
      </c>
      <c r="M139" s="171">
        <f t="shared" si="117"/>
        <v>-361.47592712850877</v>
      </c>
      <c r="N139" s="171">
        <f t="shared" si="117"/>
        <v>-361.61861968831471</v>
      </c>
      <c r="O139" s="171">
        <f t="shared" si="117"/>
        <v>-512.89056965263342</v>
      </c>
      <c r="P139" s="171">
        <f t="shared" si="117"/>
        <v>-511.76686574416129</v>
      </c>
      <c r="Q139" s="171">
        <f t="shared" si="117"/>
        <v>-520.68515073203525</v>
      </c>
      <c r="R139" s="171">
        <f t="shared" si="117"/>
        <v>-512.89056965263342</v>
      </c>
      <c r="S139" s="171">
        <f t="shared" si="117"/>
        <v>-511.76686574416129</v>
      </c>
      <c r="T139" s="171">
        <f t="shared" si="117"/>
        <v>-511.76686574416129</v>
      </c>
      <c r="U139" s="171">
        <f t="shared" si="117"/>
        <v>-512.89056965263342</v>
      </c>
      <c r="V139" s="171">
        <f t="shared" si="118"/>
        <v>-511.76686574416129</v>
      </c>
      <c r="W139" s="171">
        <f t="shared" si="118"/>
        <v>-511.76686574416129</v>
      </c>
      <c r="X139" s="171">
        <f t="shared" si="118"/>
        <v>-512.85489651268199</v>
      </c>
      <c r="Y139" s="171">
        <f t="shared" si="118"/>
        <v>-511.80253888411283</v>
      </c>
      <c r="Z139" s="171">
        <f t="shared" si="118"/>
        <v>-511.99874115384603</v>
      </c>
      <c r="AA139" s="171">
        <f t="shared" si="118"/>
        <v>-512.89056965263342</v>
      </c>
      <c r="AB139" s="171">
        <f t="shared" si="118"/>
        <v>-511.76686574416129</v>
      </c>
      <c r="AC139" s="171">
        <f t="shared" si="118"/>
        <v>-520.68515073203525</v>
      </c>
      <c r="AD139" s="171">
        <f t="shared" si="118"/>
        <v>-512.89056965263342</v>
      </c>
      <c r="AE139" s="171">
        <f t="shared" si="118"/>
        <v>-511.76686574416129</v>
      </c>
      <c r="AF139" s="171">
        <f t="shared" si="118"/>
        <v>-511.76686574416129</v>
      </c>
    </row>
    <row r="140" spans="1:38">
      <c r="A140" s="172" t="s">
        <v>332</v>
      </c>
      <c r="B140" s="152"/>
      <c r="C140" s="165"/>
      <c r="D140" s="173">
        <f t="shared" ref="D140:K140" si="119">SUM(D127:D139)</f>
        <v>173746.40999999997</v>
      </c>
      <c r="E140" s="174">
        <f t="shared" si="119"/>
        <v>1.0000000000000004</v>
      </c>
      <c r="F140" s="173">
        <f t="shared" si="119"/>
        <v>8952.9000000000051</v>
      </c>
      <c r="G140" s="173">
        <f t="shared" si="119"/>
        <v>20302.579999999998</v>
      </c>
      <c r="H140" s="173">
        <f t="shared" si="119"/>
        <v>34727.449999999997</v>
      </c>
      <c r="I140" s="173">
        <f t="shared" si="119"/>
        <v>45434.47</v>
      </c>
      <c r="J140" s="173">
        <f t="shared" si="119"/>
        <v>37135.019999999997</v>
      </c>
      <c r="K140" s="173">
        <f t="shared" si="119"/>
        <v>27193.99</v>
      </c>
      <c r="L140" s="176">
        <f>+'FY24 Budget'!AX$144</f>
        <v>20327</v>
      </c>
      <c r="M140" s="176">
        <f>+'FY24 Budget'!AY$144</f>
        <v>20266</v>
      </c>
      <c r="N140" s="176">
        <f>+'FY24 Budget'!AZ$144</f>
        <v>20274</v>
      </c>
      <c r="O140" s="176">
        <f>+'FY25 Budget'!AO$395</f>
        <v>28755</v>
      </c>
      <c r="P140" s="176">
        <f>+'FY25 Budget'!AP$395</f>
        <v>28692</v>
      </c>
      <c r="Q140" s="176">
        <f>+'FY25 Budget'!AQ$395</f>
        <v>29192</v>
      </c>
      <c r="R140" s="176">
        <f>+'FY25 Budget'!AR$395</f>
        <v>28755</v>
      </c>
      <c r="S140" s="176">
        <f>+'FY25 Budget'!AS$395</f>
        <v>28692</v>
      </c>
      <c r="T140" s="176">
        <f>+'FY25 Budget'!AT$395</f>
        <v>28692</v>
      </c>
      <c r="U140" s="176">
        <f>+'FY25 Budget'!AU$395</f>
        <v>28755</v>
      </c>
      <c r="V140" s="176">
        <f>+'FY25 Budget'!AV$395</f>
        <v>28692</v>
      </c>
      <c r="W140" s="176">
        <f>+'FY25 Budget'!AW$395</f>
        <v>28692</v>
      </c>
      <c r="X140" s="176">
        <f>+'FY25 Budget'!AX$395</f>
        <v>28753</v>
      </c>
      <c r="Y140" s="176">
        <f>+'FY25 Budget'!AY$395</f>
        <v>28694</v>
      </c>
      <c r="Z140" s="176">
        <f>+'FY25 Budget'!AZ$395</f>
        <v>28705</v>
      </c>
      <c r="AA140" s="177">
        <f>O140</f>
        <v>28755</v>
      </c>
      <c r="AB140" s="177">
        <f t="shared" ref="AB140:AF140" si="120">P140*(1+AB$4)</f>
        <v>28692</v>
      </c>
      <c r="AC140" s="177">
        <f t="shared" si="120"/>
        <v>29192</v>
      </c>
      <c r="AD140" s="177">
        <f t="shared" si="120"/>
        <v>28755</v>
      </c>
      <c r="AE140" s="177">
        <f t="shared" si="120"/>
        <v>28692</v>
      </c>
      <c r="AF140" s="177">
        <f t="shared" si="120"/>
        <v>28692</v>
      </c>
      <c r="AH140" s="178">
        <f>SUM(F140:Q140)</f>
        <v>321252.40999999997</v>
      </c>
      <c r="AI140" s="178">
        <f>SUM(U140:AF140)</f>
        <v>345069</v>
      </c>
      <c r="AK140" s="178">
        <f>AH140*$AK$7</f>
        <v>14906.426944843632</v>
      </c>
      <c r="AL140" s="178">
        <f>AI140*$AL$7</f>
        <v>18603.152886600001</v>
      </c>
    </row>
    <row r="141" spans="1:38">
      <c r="A141" s="168"/>
      <c r="B141" s="169" t="str">
        <f t="shared" si="107"/>
        <v/>
      </c>
      <c r="C141" s="165" t="s">
        <v>1599</v>
      </c>
      <c r="D141" s="171">
        <f>D140-SUM(F140:K140)</f>
        <v>0</v>
      </c>
      <c r="F141" s="171">
        <f>F140-'Div012 history '!I140</f>
        <v>0</v>
      </c>
      <c r="G141" s="171">
        <f>G140-'Div012 history '!J140</f>
        <v>0</v>
      </c>
      <c r="H141" s="171">
        <f>H140-'Div012 history '!K140</f>
        <v>0</v>
      </c>
      <c r="I141" s="171">
        <f>I140-'Div012 history '!L140</f>
        <v>0</v>
      </c>
      <c r="J141" s="171">
        <f>J140-'Div012 history '!M140</f>
        <v>0</v>
      </c>
      <c r="K141" s="171">
        <f>K140-'Div012 history '!N140</f>
        <v>0</v>
      </c>
      <c r="L141" s="171">
        <f t="shared" ref="L141:AF141" si="121">L140-SUM(L127:L139)</f>
        <v>0</v>
      </c>
      <c r="M141" s="171">
        <f t="shared" si="121"/>
        <v>0</v>
      </c>
      <c r="N141" s="171">
        <f t="shared" si="121"/>
        <v>0</v>
      </c>
      <c r="O141" s="171">
        <f t="shared" si="121"/>
        <v>0</v>
      </c>
      <c r="P141" s="171">
        <f t="shared" si="121"/>
        <v>0</v>
      </c>
      <c r="Q141" s="171">
        <f t="shared" si="121"/>
        <v>0</v>
      </c>
      <c r="R141" s="171">
        <f t="shared" si="121"/>
        <v>0</v>
      </c>
      <c r="S141" s="171">
        <f t="shared" si="121"/>
        <v>0</v>
      </c>
      <c r="T141" s="171">
        <f t="shared" si="121"/>
        <v>0</v>
      </c>
      <c r="U141" s="171">
        <f t="shared" si="121"/>
        <v>0</v>
      </c>
      <c r="V141" s="171">
        <f t="shared" si="121"/>
        <v>0</v>
      </c>
      <c r="W141" s="171">
        <f t="shared" si="121"/>
        <v>0</v>
      </c>
      <c r="X141" s="171">
        <f t="shared" si="121"/>
        <v>0</v>
      </c>
      <c r="Y141" s="171">
        <f t="shared" si="121"/>
        <v>0</v>
      </c>
      <c r="Z141" s="171">
        <f t="shared" si="121"/>
        <v>0</v>
      </c>
      <c r="AA141" s="171">
        <f t="shared" si="121"/>
        <v>0</v>
      </c>
      <c r="AB141" s="171">
        <f t="shared" si="121"/>
        <v>0</v>
      </c>
      <c r="AC141" s="171">
        <f t="shared" si="121"/>
        <v>0</v>
      </c>
      <c r="AD141" s="171">
        <f t="shared" si="121"/>
        <v>0</v>
      </c>
      <c r="AE141" s="171">
        <f t="shared" si="121"/>
        <v>0</v>
      </c>
      <c r="AF141" s="171">
        <f t="shared" si="121"/>
        <v>0</v>
      </c>
    </row>
    <row r="142" spans="1:38">
      <c r="A142" s="168" t="s">
        <v>127</v>
      </c>
      <c r="B142" s="169" t="str">
        <f t="shared" si="107"/>
        <v>9010-05420</v>
      </c>
      <c r="C142" s="170" t="str">
        <f t="shared" ref="C142:C151" si="122">LEFT(B142,4)</f>
        <v>9010</v>
      </c>
      <c r="D142" s="171">
        <f>SUM($F142:K142)</f>
        <v>3323.5</v>
      </c>
      <c r="E142" s="78">
        <f>D142/$D$152</f>
        <v>0.12523839006021315</v>
      </c>
      <c r="F142" s="79">
        <f>+'Div012 history '!I142</f>
        <v>0</v>
      </c>
      <c r="G142" s="79">
        <f>+'Div012 history '!J142</f>
        <v>2345</v>
      </c>
      <c r="H142" s="79">
        <f>+'Div012 history '!K142</f>
        <v>0</v>
      </c>
      <c r="I142" s="79">
        <f>+'Div012 history '!L142</f>
        <v>0</v>
      </c>
      <c r="J142" s="79">
        <f>+'Div012 history '!M142</f>
        <v>978.5</v>
      </c>
      <c r="K142" s="79">
        <f>+'Div012 history '!N142</f>
        <v>0</v>
      </c>
      <c r="L142" s="171">
        <f t="shared" ref="L142:AA151" si="123">$E142*L$152</f>
        <v>1345.1855476367493</v>
      </c>
      <c r="M142" s="171">
        <f t="shared" si="123"/>
        <v>387.11186367611884</v>
      </c>
      <c r="N142" s="171">
        <f t="shared" si="123"/>
        <v>275.39921974240872</v>
      </c>
      <c r="O142" s="171">
        <f t="shared" si="123"/>
        <v>1451.8886559680509</v>
      </c>
      <c r="P142" s="171">
        <f t="shared" si="123"/>
        <v>556.434167037527</v>
      </c>
      <c r="Q142" s="171">
        <f t="shared" si="123"/>
        <v>556.434167037527</v>
      </c>
      <c r="R142" s="171">
        <f t="shared" si="123"/>
        <v>1451.8886559680509</v>
      </c>
      <c r="S142" s="171">
        <f t="shared" si="123"/>
        <v>556.434167037527</v>
      </c>
      <c r="T142" s="171">
        <f t="shared" si="123"/>
        <v>556.434167037527</v>
      </c>
      <c r="U142" s="171">
        <f t="shared" si="123"/>
        <v>1451.8886559680509</v>
      </c>
      <c r="V142" s="171">
        <f t="shared" si="123"/>
        <v>556.434167037527</v>
      </c>
      <c r="W142" s="171">
        <f t="shared" si="123"/>
        <v>556.434167037527</v>
      </c>
      <c r="X142" s="171">
        <f t="shared" si="123"/>
        <v>1514.5078509981577</v>
      </c>
      <c r="Y142" s="171">
        <f t="shared" si="123"/>
        <v>556.434167037527</v>
      </c>
      <c r="Z142" s="171">
        <f t="shared" si="123"/>
        <v>556.434167037527</v>
      </c>
      <c r="AA142" s="171">
        <f t="shared" si="123"/>
        <v>1451.8886559680509</v>
      </c>
      <c r="AB142" s="171">
        <f t="shared" ref="AB142:AF151" si="124">$E142*AB$152</f>
        <v>556.434167037527</v>
      </c>
      <c r="AC142" s="171">
        <f t="shared" si="124"/>
        <v>556.434167037527</v>
      </c>
      <c r="AD142" s="171">
        <f t="shared" si="124"/>
        <v>1451.8886559680509</v>
      </c>
      <c r="AE142" s="171">
        <f t="shared" si="124"/>
        <v>556.434167037527</v>
      </c>
      <c r="AF142" s="171">
        <f t="shared" si="124"/>
        <v>556.434167037527</v>
      </c>
    </row>
    <row r="143" spans="1:38">
      <c r="A143" s="168" t="s">
        <v>128</v>
      </c>
      <c r="B143" s="169" t="str">
        <f t="shared" si="107"/>
        <v>9030-05420</v>
      </c>
      <c r="C143" s="170" t="str">
        <f t="shared" si="122"/>
        <v>9030</v>
      </c>
      <c r="D143" s="171">
        <f>SUM($F143:K143)</f>
        <v>5384.5</v>
      </c>
      <c r="E143" s="78">
        <f t="shared" ref="E143:E151" si="125">D143/$D$152</f>
        <v>0.20290239545034383</v>
      </c>
      <c r="F143" s="79">
        <f>+'Div012 history '!I143</f>
        <v>89.5</v>
      </c>
      <c r="G143" s="79">
        <f>+'Div012 history '!J143</f>
        <v>0</v>
      </c>
      <c r="H143" s="79">
        <f>+'Div012 history '!K143</f>
        <v>1650</v>
      </c>
      <c r="I143" s="79">
        <f>+'Div012 history '!L143</f>
        <v>2350</v>
      </c>
      <c r="J143" s="79">
        <f>+'Div012 history '!M143</f>
        <v>1295</v>
      </c>
      <c r="K143" s="79">
        <f>+'Div012 history '!N143</f>
        <v>0</v>
      </c>
      <c r="L143" s="171">
        <f t="shared" si="123"/>
        <v>2179.374629532143</v>
      </c>
      <c r="M143" s="171">
        <f t="shared" si="123"/>
        <v>627.17130433701277</v>
      </c>
      <c r="N143" s="171">
        <f t="shared" si="123"/>
        <v>446.18236759530606</v>
      </c>
      <c r="O143" s="171">
        <f t="shared" si="123"/>
        <v>2352.2474704558358</v>
      </c>
      <c r="P143" s="171">
        <f t="shared" si="123"/>
        <v>901.49534298587764</v>
      </c>
      <c r="Q143" s="171">
        <f t="shared" si="123"/>
        <v>901.49534298587764</v>
      </c>
      <c r="R143" s="171">
        <f t="shared" si="123"/>
        <v>2352.2474704558358</v>
      </c>
      <c r="S143" s="171">
        <f t="shared" si="123"/>
        <v>901.49534298587764</v>
      </c>
      <c r="T143" s="171">
        <f t="shared" si="123"/>
        <v>901.49534298587764</v>
      </c>
      <c r="U143" s="171">
        <f t="shared" si="123"/>
        <v>2352.2474704558358</v>
      </c>
      <c r="V143" s="171">
        <f t="shared" si="123"/>
        <v>901.49534298587764</v>
      </c>
      <c r="W143" s="171">
        <f t="shared" si="123"/>
        <v>901.49534298587764</v>
      </c>
      <c r="X143" s="171">
        <f t="shared" si="123"/>
        <v>2453.6986681810081</v>
      </c>
      <c r="Y143" s="171">
        <f t="shared" si="123"/>
        <v>901.49534298587764</v>
      </c>
      <c r="Z143" s="171">
        <f t="shared" si="123"/>
        <v>901.49534298587764</v>
      </c>
      <c r="AA143" s="171">
        <f t="shared" si="123"/>
        <v>2352.2474704558358</v>
      </c>
      <c r="AB143" s="171">
        <f t="shared" si="124"/>
        <v>901.49534298587764</v>
      </c>
      <c r="AC143" s="171">
        <f t="shared" si="124"/>
        <v>901.49534298587764</v>
      </c>
      <c r="AD143" s="171">
        <f t="shared" si="124"/>
        <v>2352.2474704558358</v>
      </c>
      <c r="AE143" s="171">
        <f t="shared" si="124"/>
        <v>901.49534298587764</v>
      </c>
      <c r="AF143" s="171">
        <f t="shared" si="124"/>
        <v>901.49534298587764</v>
      </c>
    </row>
    <row r="144" spans="1:38">
      <c r="A144" s="168" t="s">
        <v>101</v>
      </c>
      <c r="B144" s="169" t="str">
        <f t="shared" si="107"/>
        <v>9210-05420</v>
      </c>
      <c r="C144" s="170" t="str">
        <f t="shared" si="122"/>
        <v>9210</v>
      </c>
      <c r="D144" s="171">
        <f>SUM($F144:K144)</f>
        <v>8356.0299999999988</v>
      </c>
      <c r="E144" s="78">
        <f t="shared" si="125"/>
        <v>0.31487761230475186</v>
      </c>
      <c r="F144" s="79">
        <f>+'Div012 history '!I144</f>
        <v>0</v>
      </c>
      <c r="G144" s="79">
        <f>+'Div012 history '!J144</f>
        <v>0</v>
      </c>
      <c r="H144" s="79">
        <f>+'Div012 history '!K144</f>
        <v>1000</v>
      </c>
      <c r="I144" s="79">
        <f>+'Div012 history '!L144</f>
        <v>4045</v>
      </c>
      <c r="J144" s="79">
        <f>+'Div012 history '!M144</f>
        <v>3311.0299999999997</v>
      </c>
      <c r="K144" s="79">
        <f>+'Div012 history '!N144</f>
        <v>0</v>
      </c>
      <c r="L144" s="171">
        <f t="shared" si="123"/>
        <v>3382.1004337653399</v>
      </c>
      <c r="M144" s="171">
        <f t="shared" si="123"/>
        <v>973.28669963398806</v>
      </c>
      <c r="N144" s="171">
        <f t="shared" si="123"/>
        <v>692.41586945814936</v>
      </c>
      <c r="O144" s="171">
        <f t="shared" si="123"/>
        <v>3650.3761594489883</v>
      </c>
      <c r="P144" s="171">
        <f t="shared" si="123"/>
        <v>1399.0012314700125</v>
      </c>
      <c r="Q144" s="171">
        <f t="shared" si="123"/>
        <v>1399.0012314700125</v>
      </c>
      <c r="R144" s="171">
        <f t="shared" si="123"/>
        <v>3650.3761594489883</v>
      </c>
      <c r="S144" s="171">
        <f t="shared" si="123"/>
        <v>1399.0012314700125</v>
      </c>
      <c r="T144" s="171">
        <f t="shared" si="123"/>
        <v>1399.0012314700125</v>
      </c>
      <c r="U144" s="171">
        <f t="shared" si="123"/>
        <v>3650.3761594489883</v>
      </c>
      <c r="V144" s="171">
        <f t="shared" si="123"/>
        <v>1399.0012314700125</v>
      </c>
      <c r="W144" s="171">
        <f t="shared" si="123"/>
        <v>1399.0012314700125</v>
      </c>
      <c r="X144" s="171">
        <f t="shared" si="123"/>
        <v>3807.8149656013643</v>
      </c>
      <c r="Y144" s="171">
        <f t="shared" si="123"/>
        <v>1399.0012314700125</v>
      </c>
      <c r="Z144" s="171">
        <f t="shared" si="123"/>
        <v>1399.0012314700125</v>
      </c>
      <c r="AA144" s="171">
        <f t="shared" si="123"/>
        <v>3650.3761594489883</v>
      </c>
      <c r="AB144" s="171">
        <f t="shared" si="124"/>
        <v>1399.0012314700125</v>
      </c>
      <c r="AC144" s="171">
        <f t="shared" si="124"/>
        <v>1399.0012314700125</v>
      </c>
      <c r="AD144" s="171">
        <f t="shared" si="124"/>
        <v>3650.3761594489883</v>
      </c>
      <c r="AE144" s="171">
        <f t="shared" si="124"/>
        <v>1399.0012314700125</v>
      </c>
      <c r="AF144" s="171">
        <f t="shared" si="124"/>
        <v>1399.0012314700125</v>
      </c>
    </row>
    <row r="145" spans="1:38">
      <c r="A145" s="168" t="s">
        <v>129</v>
      </c>
      <c r="B145" s="169" t="str">
        <f t="shared" si="107"/>
        <v>9010-05421</v>
      </c>
      <c r="C145" s="170" t="str">
        <f t="shared" si="122"/>
        <v>9010</v>
      </c>
      <c r="D145" s="171">
        <f>SUM($F145:K145)</f>
        <v>3100</v>
      </c>
      <c r="E145" s="78">
        <f t="shared" si="125"/>
        <v>0.1168163108730738</v>
      </c>
      <c r="F145" s="79">
        <f>+'Div012 history '!I145</f>
        <v>0</v>
      </c>
      <c r="G145" s="79">
        <f>+'Div012 history '!J145</f>
        <v>0</v>
      </c>
      <c r="H145" s="79">
        <f>+'Div012 history '!K145</f>
        <v>3100</v>
      </c>
      <c r="I145" s="79">
        <f>+'Div012 history '!L145</f>
        <v>0</v>
      </c>
      <c r="J145" s="79">
        <f>+'Div012 history '!M145</f>
        <v>0</v>
      </c>
      <c r="K145" s="79">
        <f>+'Div012 history '!N145</f>
        <v>0</v>
      </c>
      <c r="L145" s="171">
        <f t="shared" si="123"/>
        <v>1254.7239950876856</v>
      </c>
      <c r="M145" s="171">
        <f t="shared" si="123"/>
        <v>361.07921690867113</v>
      </c>
      <c r="N145" s="171">
        <f t="shared" si="123"/>
        <v>256.87906760988926</v>
      </c>
      <c r="O145" s="171">
        <f t="shared" si="123"/>
        <v>1354.2514919515445</v>
      </c>
      <c r="P145" s="171">
        <f t="shared" si="123"/>
        <v>519.01486920906689</v>
      </c>
      <c r="Q145" s="171">
        <f t="shared" si="123"/>
        <v>519.01486920906689</v>
      </c>
      <c r="R145" s="171">
        <f t="shared" si="123"/>
        <v>1354.2514919515445</v>
      </c>
      <c r="S145" s="171">
        <f t="shared" si="123"/>
        <v>519.01486920906689</v>
      </c>
      <c r="T145" s="171">
        <f t="shared" si="123"/>
        <v>519.01486920906689</v>
      </c>
      <c r="U145" s="171">
        <f t="shared" si="123"/>
        <v>1354.2514919515445</v>
      </c>
      <c r="V145" s="171">
        <f t="shared" si="123"/>
        <v>519.01486920906689</v>
      </c>
      <c r="W145" s="171">
        <f t="shared" si="123"/>
        <v>519.01486920906689</v>
      </c>
      <c r="X145" s="171">
        <f t="shared" si="123"/>
        <v>1412.6596473880816</v>
      </c>
      <c r="Y145" s="171">
        <f t="shared" si="123"/>
        <v>519.01486920906689</v>
      </c>
      <c r="Z145" s="171">
        <f t="shared" si="123"/>
        <v>519.01486920906689</v>
      </c>
      <c r="AA145" s="171">
        <f t="shared" si="123"/>
        <v>1354.2514919515445</v>
      </c>
      <c r="AB145" s="171">
        <f t="shared" si="124"/>
        <v>519.01486920906689</v>
      </c>
      <c r="AC145" s="171">
        <f t="shared" si="124"/>
        <v>519.01486920906689</v>
      </c>
      <c r="AD145" s="171">
        <f t="shared" si="124"/>
        <v>1354.2514919515445</v>
      </c>
      <c r="AE145" s="171">
        <f t="shared" si="124"/>
        <v>519.01486920906689</v>
      </c>
      <c r="AF145" s="171">
        <f t="shared" si="124"/>
        <v>519.01486920906689</v>
      </c>
    </row>
    <row r="146" spans="1:38">
      <c r="A146" s="168" t="s">
        <v>370</v>
      </c>
      <c r="B146" s="169" t="str">
        <f t="shared" si="107"/>
        <v>9030-05421</v>
      </c>
      <c r="C146" s="170" t="str">
        <f t="shared" si="122"/>
        <v>9030</v>
      </c>
      <c r="D146" s="171">
        <f>SUM($F146:K146)</f>
        <v>450</v>
      </c>
      <c r="E146" s="78">
        <f t="shared" si="125"/>
        <v>1.6957206417059102E-2</v>
      </c>
      <c r="F146" s="79">
        <f>+'Div012 history '!I146</f>
        <v>0</v>
      </c>
      <c r="G146" s="79">
        <f>+'Div012 history '!J146</f>
        <v>0</v>
      </c>
      <c r="H146" s="79">
        <f>+'Div012 history '!K146</f>
        <v>450</v>
      </c>
      <c r="I146" s="79">
        <f>+'Div012 history '!L146</f>
        <v>0</v>
      </c>
      <c r="J146" s="79">
        <f>+'Div012 history '!M146</f>
        <v>0</v>
      </c>
      <c r="K146" s="79">
        <f>+'Div012 history '!N146</f>
        <v>0</v>
      </c>
      <c r="L146" s="171">
        <f t="shared" si="123"/>
        <v>182.13735412563182</v>
      </c>
      <c r="M146" s="171">
        <f t="shared" si="123"/>
        <v>52.414725035129685</v>
      </c>
      <c r="N146" s="171">
        <f t="shared" si="123"/>
        <v>37.288896911112964</v>
      </c>
      <c r="O146" s="171">
        <f t="shared" si="123"/>
        <v>196.58489399296616</v>
      </c>
      <c r="P146" s="171">
        <f t="shared" si="123"/>
        <v>75.340868110993583</v>
      </c>
      <c r="Q146" s="171">
        <f t="shared" si="123"/>
        <v>75.340868110993583</v>
      </c>
      <c r="R146" s="171">
        <f t="shared" si="123"/>
        <v>196.58489399296616</v>
      </c>
      <c r="S146" s="171">
        <f t="shared" si="123"/>
        <v>75.340868110993583</v>
      </c>
      <c r="T146" s="171">
        <f t="shared" si="123"/>
        <v>75.340868110993583</v>
      </c>
      <c r="U146" s="171">
        <f t="shared" si="123"/>
        <v>196.58489399296616</v>
      </c>
      <c r="V146" s="171">
        <f t="shared" si="123"/>
        <v>75.340868110993583</v>
      </c>
      <c r="W146" s="171">
        <f t="shared" si="123"/>
        <v>75.340868110993583</v>
      </c>
      <c r="X146" s="171">
        <f t="shared" si="123"/>
        <v>205.06349720149572</v>
      </c>
      <c r="Y146" s="171">
        <f t="shared" si="123"/>
        <v>75.340868110993583</v>
      </c>
      <c r="Z146" s="171">
        <f t="shared" si="123"/>
        <v>75.340868110993583</v>
      </c>
      <c r="AA146" s="171">
        <f t="shared" si="123"/>
        <v>196.58489399296616</v>
      </c>
      <c r="AB146" s="171">
        <f t="shared" si="124"/>
        <v>75.340868110993583</v>
      </c>
      <c r="AC146" s="171">
        <f t="shared" si="124"/>
        <v>75.340868110993583</v>
      </c>
      <c r="AD146" s="171">
        <f t="shared" si="124"/>
        <v>196.58489399296616</v>
      </c>
      <c r="AE146" s="171">
        <f t="shared" si="124"/>
        <v>75.340868110993583</v>
      </c>
      <c r="AF146" s="171">
        <f t="shared" si="124"/>
        <v>75.340868110993583</v>
      </c>
    </row>
    <row r="147" spans="1:38">
      <c r="A147" s="168" t="s">
        <v>102</v>
      </c>
      <c r="B147" s="169" t="str">
        <f t="shared" si="107"/>
        <v>9210-05421</v>
      </c>
      <c r="C147" s="170" t="str">
        <f t="shared" si="122"/>
        <v>9210</v>
      </c>
      <c r="D147" s="171">
        <f>SUM($F147:K147)</f>
        <v>1295</v>
      </c>
      <c r="E147" s="78">
        <f t="shared" si="125"/>
        <v>4.879907180020341E-2</v>
      </c>
      <c r="F147" s="79">
        <f>+'Div012 history '!I147</f>
        <v>0</v>
      </c>
      <c r="G147" s="79">
        <f>+'Div012 history '!J147</f>
        <v>0</v>
      </c>
      <c r="H147" s="79">
        <f>+'Div012 history '!K147</f>
        <v>0</v>
      </c>
      <c r="I147" s="79">
        <f>+'Div012 history '!L147</f>
        <v>0</v>
      </c>
      <c r="J147" s="79">
        <f>+'Div012 history '!M147</f>
        <v>1295</v>
      </c>
      <c r="K147" s="79">
        <f>+'Div012 history '!N147</f>
        <v>0</v>
      </c>
      <c r="L147" s="171">
        <f t="shared" si="123"/>
        <v>524.15083020598479</v>
      </c>
      <c r="M147" s="171">
        <f t="shared" si="123"/>
        <v>150.83793093442873</v>
      </c>
      <c r="N147" s="171">
        <f t="shared" si="123"/>
        <v>107.3091588886473</v>
      </c>
      <c r="O147" s="171">
        <f t="shared" si="123"/>
        <v>565.7276393797581</v>
      </c>
      <c r="P147" s="171">
        <f t="shared" si="123"/>
        <v>216.81427600830375</v>
      </c>
      <c r="Q147" s="171">
        <f t="shared" si="123"/>
        <v>216.81427600830375</v>
      </c>
      <c r="R147" s="171">
        <f t="shared" si="123"/>
        <v>565.7276393797581</v>
      </c>
      <c r="S147" s="171">
        <f t="shared" si="123"/>
        <v>216.81427600830375</v>
      </c>
      <c r="T147" s="171">
        <f t="shared" si="123"/>
        <v>216.81427600830375</v>
      </c>
      <c r="U147" s="171">
        <f t="shared" si="123"/>
        <v>565.7276393797581</v>
      </c>
      <c r="V147" s="171">
        <f t="shared" si="123"/>
        <v>216.81427600830375</v>
      </c>
      <c r="W147" s="171">
        <f t="shared" si="123"/>
        <v>216.81427600830375</v>
      </c>
      <c r="X147" s="171">
        <f t="shared" si="123"/>
        <v>590.12717527985978</v>
      </c>
      <c r="Y147" s="171">
        <f t="shared" si="123"/>
        <v>216.81427600830375</v>
      </c>
      <c r="Z147" s="171">
        <f t="shared" si="123"/>
        <v>216.81427600830375</v>
      </c>
      <c r="AA147" s="171">
        <f t="shared" si="123"/>
        <v>565.7276393797581</v>
      </c>
      <c r="AB147" s="171">
        <f t="shared" si="124"/>
        <v>216.81427600830375</v>
      </c>
      <c r="AC147" s="171">
        <f t="shared" si="124"/>
        <v>216.81427600830375</v>
      </c>
      <c r="AD147" s="171">
        <f t="shared" si="124"/>
        <v>565.7276393797581</v>
      </c>
      <c r="AE147" s="171">
        <f t="shared" si="124"/>
        <v>216.81427600830375</v>
      </c>
      <c r="AF147" s="171">
        <f t="shared" si="124"/>
        <v>216.81427600830375</v>
      </c>
    </row>
    <row r="148" spans="1:38">
      <c r="A148" s="168" t="s">
        <v>130</v>
      </c>
      <c r="B148" s="169" t="str">
        <f t="shared" si="107"/>
        <v>9030-05424</v>
      </c>
      <c r="C148" s="170" t="str">
        <f t="shared" si="122"/>
        <v>9030</v>
      </c>
      <c r="D148" s="171">
        <f>SUM($F148:K148)</f>
        <v>79.36</v>
      </c>
      <c r="E148" s="78">
        <f t="shared" si="125"/>
        <v>2.9904975583506894E-3</v>
      </c>
      <c r="F148" s="79">
        <f>+'Div012 history '!I148</f>
        <v>79.36</v>
      </c>
      <c r="G148" s="79">
        <f>+'Div012 history '!J148</f>
        <v>0</v>
      </c>
      <c r="H148" s="79">
        <f>+'Div012 history '!K148</f>
        <v>0</v>
      </c>
      <c r="I148" s="79">
        <f>+'Div012 history '!L148</f>
        <v>0</v>
      </c>
      <c r="J148" s="79">
        <f>+'Div012 history '!M148</f>
        <v>0</v>
      </c>
      <c r="K148" s="79">
        <f>+'Div012 history '!N148</f>
        <v>0</v>
      </c>
      <c r="L148" s="171">
        <f t="shared" si="123"/>
        <v>32.120934274244753</v>
      </c>
      <c r="M148" s="171">
        <f t="shared" si="123"/>
        <v>9.2436279528619814</v>
      </c>
      <c r="N148" s="171">
        <f t="shared" si="123"/>
        <v>6.5761041308131656</v>
      </c>
      <c r="O148" s="171">
        <f t="shared" si="123"/>
        <v>34.668838193959544</v>
      </c>
      <c r="P148" s="171">
        <f t="shared" si="123"/>
        <v>13.286780651752114</v>
      </c>
      <c r="Q148" s="171">
        <f t="shared" si="123"/>
        <v>13.286780651752114</v>
      </c>
      <c r="R148" s="171">
        <f t="shared" si="123"/>
        <v>34.668838193959544</v>
      </c>
      <c r="S148" s="171">
        <f t="shared" si="123"/>
        <v>13.286780651752114</v>
      </c>
      <c r="T148" s="171">
        <f t="shared" si="123"/>
        <v>13.286780651752114</v>
      </c>
      <c r="U148" s="171">
        <f t="shared" si="123"/>
        <v>34.668838193959544</v>
      </c>
      <c r="V148" s="171">
        <f t="shared" si="123"/>
        <v>13.286780651752114</v>
      </c>
      <c r="W148" s="171">
        <f t="shared" si="123"/>
        <v>13.286780651752114</v>
      </c>
      <c r="X148" s="171">
        <f t="shared" si="123"/>
        <v>36.164086973134886</v>
      </c>
      <c r="Y148" s="171">
        <f t="shared" si="123"/>
        <v>13.286780651752114</v>
      </c>
      <c r="Z148" s="171">
        <f t="shared" si="123"/>
        <v>13.286780651752114</v>
      </c>
      <c r="AA148" s="171">
        <f t="shared" si="123"/>
        <v>34.668838193959544</v>
      </c>
      <c r="AB148" s="171">
        <f t="shared" si="124"/>
        <v>13.286780651752114</v>
      </c>
      <c r="AC148" s="171">
        <f t="shared" si="124"/>
        <v>13.286780651752114</v>
      </c>
      <c r="AD148" s="171">
        <f t="shared" si="124"/>
        <v>34.668838193959544</v>
      </c>
      <c r="AE148" s="171">
        <f t="shared" si="124"/>
        <v>13.286780651752114</v>
      </c>
      <c r="AF148" s="171">
        <f t="shared" si="124"/>
        <v>13.286780651752114</v>
      </c>
    </row>
    <row r="149" spans="1:38">
      <c r="A149" s="168" t="s">
        <v>438</v>
      </c>
      <c r="B149" s="169" t="str">
        <f t="shared" si="107"/>
        <v>9210-05424</v>
      </c>
      <c r="C149" s="170" t="str">
        <f t="shared" si="122"/>
        <v>9210</v>
      </c>
      <c r="D149" s="171">
        <f>SUM($F149:K149)</f>
        <v>0</v>
      </c>
      <c r="E149" s="78">
        <f t="shared" si="125"/>
        <v>0</v>
      </c>
      <c r="F149" s="79">
        <f>+'Div012 history '!I149</f>
        <v>0</v>
      </c>
      <c r="G149" s="79">
        <f>+'Div012 history '!J149</f>
        <v>0</v>
      </c>
      <c r="H149" s="79">
        <f>+'Div012 history '!K149</f>
        <v>0</v>
      </c>
      <c r="I149" s="79">
        <f>+'Div012 history '!L149</f>
        <v>0</v>
      </c>
      <c r="J149" s="79">
        <f>+'Div012 history '!M149</f>
        <v>0</v>
      </c>
      <c r="K149" s="79">
        <f>+'Div012 history '!N149</f>
        <v>0</v>
      </c>
      <c r="L149" s="171">
        <f t="shared" si="123"/>
        <v>0</v>
      </c>
      <c r="M149" s="171">
        <f t="shared" si="123"/>
        <v>0</v>
      </c>
      <c r="N149" s="171">
        <f t="shared" si="123"/>
        <v>0</v>
      </c>
      <c r="O149" s="171">
        <f t="shared" si="123"/>
        <v>0</v>
      </c>
      <c r="P149" s="171">
        <f t="shared" si="123"/>
        <v>0</v>
      </c>
      <c r="Q149" s="171">
        <f t="shared" si="123"/>
        <v>0</v>
      </c>
      <c r="R149" s="171">
        <f t="shared" si="123"/>
        <v>0</v>
      </c>
      <c r="S149" s="171">
        <f t="shared" si="123"/>
        <v>0</v>
      </c>
      <c r="T149" s="171">
        <f t="shared" si="123"/>
        <v>0</v>
      </c>
      <c r="U149" s="171">
        <f t="shared" si="123"/>
        <v>0</v>
      </c>
      <c r="V149" s="171">
        <f t="shared" si="123"/>
        <v>0</v>
      </c>
      <c r="W149" s="171">
        <f t="shared" si="123"/>
        <v>0</v>
      </c>
      <c r="X149" s="171">
        <f t="shared" si="123"/>
        <v>0</v>
      </c>
      <c r="Y149" s="171">
        <f t="shared" si="123"/>
        <v>0</v>
      </c>
      <c r="Z149" s="171">
        <f t="shared" si="123"/>
        <v>0</v>
      </c>
      <c r="AA149" s="171">
        <f t="shared" si="123"/>
        <v>0</v>
      </c>
      <c r="AB149" s="171">
        <f t="shared" si="124"/>
        <v>0</v>
      </c>
      <c r="AC149" s="171">
        <f t="shared" si="124"/>
        <v>0</v>
      </c>
      <c r="AD149" s="171">
        <f t="shared" si="124"/>
        <v>0</v>
      </c>
      <c r="AE149" s="171">
        <f t="shared" si="124"/>
        <v>0</v>
      </c>
      <c r="AF149" s="171">
        <f t="shared" si="124"/>
        <v>0</v>
      </c>
    </row>
    <row r="150" spans="1:38">
      <c r="A150" s="168" t="s">
        <v>1153</v>
      </c>
      <c r="B150" s="169" t="str">
        <f t="shared" si="107"/>
        <v>9030-05428</v>
      </c>
      <c r="C150" s="170" t="str">
        <f t="shared" si="122"/>
        <v>9030</v>
      </c>
      <c r="D150" s="171">
        <f>SUM($F150:K150)</f>
        <v>4549</v>
      </c>
      <c r="E150" s="78">
        <f t="shared" si="125"/>
        <v>0.17141851553600412</v>
      </c>
      <c r="F150" s="79">
        <f>+'Div012 history '!I150</f>
        <v>0</v>
      </c>
      <c r="G150" s="79">
        <f>+'Div012 history '!J150</f>
        <v>0</v>
      </c>
      <c r="H150" s="79">
        <f>+'Div012 history '!K150</f>
        <v>4549</v>
      </c>
      <c r="I150" s="79">
        <f>+'Div012 history '!L150</f>
        <v>0</v>
      </c>
      <c r="J150" s="79">
        <f>+'Div012 history '!M150</f>
        <v>0</v>
      </c>
      <c r="K150" s="79">
        <f>+'Div012 history '!N150</f>
        <v>0</v>
      </c>
      <c r="L150" s="171">
        <f t="shared" si="123"/>
        <v>1841.2062753722203</v>
      </c>
      <c r="M150" s="171">
        <f t="shared" si="123"/>
        <v>529.85463152178875</v>
      </c>
      <c r="N150" s="171">
        <f t="shared" si="123"/>
        <v>376.94931566367308</v>
      </c>
      <c r="O150" s="171">
        <f t="shared" si="123"/>
        <v>1987.2548506088958</v>
      </c>
      <c r="P150" s="171">
        <f t="shared" si="123"/>
        <v>761.61246452646628</v>
      </c>
      <c r="Q150" s="171">
        <f t="shared" si="123"/>
        <v>761.61246452646628</v>
      </c>
      <c r="R150" s="171">
        <f t="shared" si="123"/>
        <v>1987.2548506088958</v>
      </c>
      <c r="S150" s="171">
        <f t="shared" si="123"/>
        <v>761.61246452646628</v>
      </c>
      <c r="T150" s="171">
        <f t="shared" si="123"/>
        <v>761.61246452646628</v>
      </c>
      <c r="U150" s="171">
        <f t="shared" si="123"/>
        <v>1987.2548506088958</v>
      </c>
      <c r="V150" s="171">
        <f t="shared" si="123"/>
        <v>761.61246452646628</v>
      </c>
      <c r="W150" s="171">
        <f t="shared" si="123"/>
        <v>761.61246452646628</v>
      </c>
      <c r="X150" s="171">
        <f t="shared" si="123"/>
        <v>2072.9641083768979</v>
      </c>
      <c r="Y150" s="171">
        <f t="shared" si="123"/>
        <v>761.61246452646628</v>
      </c>
      <c r="Z150" s="171">
        <f t="shared" si="123"/>
        <v>761.61246452646628</v>
      </c>
      <c r="AA150" s="171">
        <f t="shared" si="123"/>
        <v>1987.2548506088958</v>
      </c>
      <c r="AB150" s="171">
        <f t="shared" si="124"/>
        <v>761.61246452646628</v>
      </c>
      <c r="AC150" s="171">
        <f t="shared" si="124"/>
        <v>761.61246452646628</v>
      </c>
      <c r="AD150" s="171">
        <f t="shared" si="124"/>
        <v>1987.2548506088958</v>
      </c>
      <c r="AE150" s="171">
        <f t="shared" si="124"/>
        <v>761.61246452646628</v>
      </c>
      <c r="AF150" s="171">
        <f t="shared" si="124"/>
        <v>761.61246452646628</v>
      </c>
    </row>
    <row r="151" spans="1:38">
      <c r="A151" s="168" t="s">
        <v>441</v>
      </c>
      <c r="B151" s="169" t="str">
        <f t="shared" si="107"/>
        <v>9210-05428</v>
      </c>
      <c r="C151" s="170" t="str">
        <f t="shared" si="122"/>
        <v>9210</v>
      </c>
      <c r="D151" s="171">
        <f>SUM($F151:K151)</f>
        <v>0</v>
      </c>
      <c r="E151" s="78">
        <f t="shared" si="125"/>
        <v>0</v>
      </c>
      <c r="F151" s="79">
        <f>+'Div012 history '!I151</f>
        <v>0</v>
      </c>
      <c r="G151" s="79">
        <f>+'Div012 history '!J151</f>
        <v>0</v>
      </c>
      <c r="H151" s="79">
        <f>+'Div012 history '!K151</f>
        <v>0</v>
      </c>
      <c r="I151" s="79">
        <f>+'Div012 history '!L151</f>
        <v>0</v>
      </c>
      <c r="J151" s="79">
        <f>+'Div012 history '!M151</f>
        <v>0</v>
      </c>
      <c r="K151" s="79">
        <f>+'Div012 history '!N151</f>
        <v>0</v>
      </c>
      <c r="L151" s="171">
        <f t="shared" si="123"/>
        <v>0</v>
      </c>
      <c r="M151" s="171">
        <f t="shared" si="123"/>
        <v>0</v>
      </c>
      <c r="N151" s="171">
        <f t="shared" si="123"/>
        <v>0</v>
      </c>
      <c r="O151" s="171">
        <f t="shared" si="123"/>
        <v>0</v>
      </c>
      <c r="P151" s="171">
        <f t="shared" si="123"/>
        <v>0</v>
      </c>
      <c r="Q151" s="171">
        <f t="shared" si="123"/>
        <v>0</v>
      </c>
      <c r="R151" s="171">
        <f t="shared" si="123"/>
        <v>0</v>
      </c>
      <c r="S151" s="171">
        <f t="shared" si="123"/>
        <v>0</v>
      </c>
      <c r="T151" s="171">
        <f t="shared" si="123"/>
        <v>0</v>
      </c>
      <c r="U151" s="171">
        <f t="shared" si="123"/>
        <v>0</v>
      </c>
      <c r="V151" s="171">
        <f t="shared" si="123"/>
        <v>0</v>
      </c>
      <c r="W151" s="171">
        <f t="shared" si="123"/>
        <v>0</v>
      </c>
      <c r="X151" s="171">
        <f t="shared" si="123"/>
        <v>0</v>
      </c>
      <c r="Y151" s="171">
        <f t="shared" si="123"/>
        <v>0</v>
      </c>
      <c r="Z151" s="171">
        <f t="shared" si="123"/>
        <v>0</v>
      </c>
      <c r="AA151" s="171">
        <f t="shared" si="123"/>
        <v>0</v>
      </c>
      <c r="AB151" s="171">
        <f t="shared" si="124"/>
        <v>0</v>
      </c>
      <c r="AC151" s="171">
        <f t="shared" si="124"/>
        <v>0</v>
      </c>
      <c r="AD151" s="171">
        <f t="shared" si="124"/>
        <v>0</v>
      </c>
      <c r="AE151" s="171">
        <f t="shared" si="124"/>
        <v>0</v>
      </c>
      <c r="AF151" s="171">
        <f t="shared" si="124"/>
        <v>0</v>
      </c>
    </row>
    <row r="152" spans="1:38">
      <c r="A152" s="172" t="s">
        <v>333</v>
      </c>
      <c r="B152" s="152"/>
      <c r="C152" s="165"/>
      <c r="D152" s="173">
        <f>SUM(D142:D151)</f>
        <v>26537.39</v>
      </c>
      <c r="E152" s="174">
        <f>SUM(E142:E151)</f>
        <v>0.99999999999999978</v>
      </c>
      <c r="F152" s="173">
        <f>SUM(F142:F151)</f>
        <v>168.86</v>
      </c>
      <c r="G152" s="173">
        <f t="shared" ref="G152:K152" si="126">SUM(G142:G151)</f>
        <v>2345</v>
      </c>
      <c r="H152" s="173">
        <f t="shared" si="126"/>
        <v>10749</v>
      </c>
      <c r="I152" s="173">
        <f t="shared" si="126"/>
        <v>6395</v>
      </c>
      <c r="J152" s="173">
        <f t="shared" si="126"/>
        <v>6879.53</v>
      </c>
      <c r="K152" s="173">
        <f t="shared" si="126"/>
        <v>0</v>
      </c>
      <c r="L152" s="176">
        <f>+'FY24 Budget'!AX$154</f>
        <v>10741</v>
      </c>
      <c r="M152" s="176">
        <f>+'FY24 Budget'!AY$154</f>
        <v>3091</v>
      </c>
      <c r="N152" s="176">
        <f>+'FY24 Budget'!AZ$154</f>
        <v>2199</v>
      </c>
      <c r="O152" s="176">
        <f>+'FY25 Budget'!AO$406</f>
        <v>11593</v>
      </c>
      <c r="P152" s="176">
        <f>+'FY25 Budget'!AP$406</f>
        <v>4443</v>
      </c>
      <c r="Q152" s="176">
        <f>+'FY25 Budget'!AQ$406</f>
        <v>4443</v>
      </c>
      <c r="R152" s="176">
        <f>+'FY25 Budget'!AR$406</f>
        <v>11593</v>
      </c>
      <c r="S152" s="176">
        <f>+'FY25 Budget'!AS$406</f>
        <v>4443</v>
      </c>
      <c r="T152" s="176">
        <f>+'FY25 Budget'!AT$406</f>
        <v>4443</v>
      </c>
      <c r="U152" s="176">
        <f>+'FY25 Budget'!AU$406</f>
        <v>11593</v>
      </c>
      <c r="V152" s="176">
        <f>+'FY25 Budget'!AV$406</f>
        <v>4443</v>
      </c>
      <c r="W152" s="176">
        <f>+'FY25 Budget'!AW$406</f>
        <v>4443</v>
      </c>
      <c r="X152" s="176">
        <f>+'FY25 Budget'!AX$406</f>
        <v>12093</v>
      </c>
      <c r="Y152" s="176">
        <f>+'FY25 Budget'!AY$406</f>
        <v>4443</v>
      </c>
      <c r="Z152" s="176">
        <f>+'FY25 Budget'!AZ$406</f>
        <v>4443</v>
      </c>
      <c r="AA152" s="177">
        <f>O152</f>
        <v>11593</v>
      </c>
      <c r="AB152" s="177">
        <f t="shared" ref="AB152:AF152" si="127">P152</f>
        <v>4443</v>
      </c>
      <c r="AC152" s="177">
        <f t="shared" si="127"/>
        <v>4443</v>
      </c>
      <c r="AD152" s="177">
        <f t="shared" si="127"/>
        <v>11593</v>
      </c>
      <c r="AE152" s="177">
        <f t="shared" si="127"/>
        <v>4443</v>
      </c>
      <c r="AF152" s="177">
        <f t="shared" si="127"/>
        <v>4443</v>
      </c>
      <c r="AH152" s="178">
        <f>SUM(F152:Q152)</f>
        <v>63047.39</v>
      </c>
      <c r="AI152" s="178">
        <f>SUM(U152:AF152)</f>
        <v>82416</v>
      </c>
      <c r="AK152" s="178">
        <f>AH152*$AK$7</f>
        <v>2925.4607400394757</v>
      </c>
      <c r="AL152" s="178">
        <f>AI152*$AL$7</f>
        <v>4443.1619424</v>
      </c>
    </row>
    <row r="153" spans="1:38">
      <c r="A153" s="168"/>
      <c r="B153" s="169" t="str">
        <f t="shared" si="107"/>
        <v/>
      </c>
      <c r="C153" s="165" t="s">
        <v>1599</v>
      </c>
      <c r="D153" s="171">
        <f>D152-SUM(F152:K152)</f>
        <v>0</v>
      </c>
      <c r="F153" s="171">
        <f>F152-'Div012 history '!I152</f>
        <v>0</v>
      </c>
      <c r="G153" s="171">
        <f>G152-'Div012 history '!J152</f>
        <v>0</v>
      </c>
      <c r="H153" s="171">
        <f>H152-'Div012 history '!K152</f>
        <v>0</v>
      </c>
      <c r="I153" s="171">
        <f>I152-'Div012 history '!L152</f>
        <v>0</v>
      </c>
      <c r="J153" s="171">
        <f>J152-'Div012 history '!M152</f>
        <v>0</v>
      </c>
      <c r="K153" s="171">
        <f>K152-'Div012 history '!N152</f>
        <v>0</v>
      </c>
      <c r="L153" s="171">
        <f t="shared" ref="L153:AF153" si="128">L152-SUM(L142:L151)</f>
        <v>0</v>
      </c>
      <c r="M153" s="171">
        <f t="shared" si="128"/>
        <v>0</v>
      </c>
      <c r="N153" s="171">
        <f t="shared" si="128"/>
        <v>0</v>
      </c>
      <c r="O153" s="171">
        <f t="shared" si="128"/>
        <v>0</v>
      </c>
      <c r="P153" s="171">
        <f t="shared" si="128"/>
        <v>0</v>
      </c>
      <c r="Q153" s="171">
        <f t="shared" si="128"/>
        <v>0</v>
      </c>
      <c r="R153" s="171">
        <f t="shared" si="128"/>
        <v>0</v>
      </c>
      <c r="S153" s="171">
        <f t="shared" si="128"/>
        <v>0</v>
      </c>
      <c r="T153" s="171">
        <f t="shared" si="128"/>
        <v>0</v>
      </c>
      <c r="U153" s="171">
        <f t="shared" si="128"/>
        <v>0</v>
      </c>
      <c r="V153" s="171">
        <f t="shared" si="128"/>
        <v>0</v>
      </c>
      <c r="W153" s="171">
        <f t="shared" si="128"/>
        <v>0</v>
      </c>
      <c r="X153" s="171">
        <f t="shared" si="128"/>
        <v>0</v>
      </c>
      <c r="Y153" s="171">
        <f t="shared" si="128"/>
        <v>0</v>
      </c>
      <c r="Z153" s="171">
        <f t="shared" si="128"/>
        <v>0</v>
      </c>
      <c r="AA153" s="171">
        <f t="shared" si="128"/>
        <v>0</v>
      </c>
      <c r="AB153" s="171">
        <f t="shared" si="128"/>
        <v>0</v>
      </c>
      <c r="AC153" s="171">
        <f t="shared" si="128"/>
        <v>0</v>
      </c>
      <c r="AD153" s="171">
        <f t="shared" si="128"/>
        <v>0</v>
      </c>
      <c r="AE153" s="171">
        <f t="shared" si="128"/>
        <v>0</v>
      </c>
      <c r="AF153" s="171">
        <f t="shared" si="128"/>
        <v>0</v>
      </c>
    </row>
    <row r="154" spans="1:38">
      <c r="A154" s="168" t="s">
        <v>105</v>
      </c>
      <c r="B154" s="169" t="str">
        <f t="shared" si="107"/>
        <v>9210-06111</v>
      </c>
      <c r="C154" s="170" t="str">
        <f t="shared" ref="C154:C156" si="129">LEFT(B154,4)</f>
        <v>9210</v>
      </c>
      <c r="D154" s="171">
        <f>SUM($F154:K154)</f>
        <v>561886.27</v>
      </c>
      <c r="E154" s="78">
        <f>D154/$D$157</f>
        <v>0.62654241473540662</v>
      </c>
      <c r="F154" s="79">
        <f>+'Div012 history '!I154</f>
        <v>89526.330000000016</v>
      </c>
      <c r="G154" s="79">
        <f>+'Div012 history '!J154</f>
        <v>121972.93</v>
      </c>
      <c r="H154" s="79">
        <f>+'Div012 history '!K154</f>
        <v>69643.53</v>
      </c>
      <c r="I154" s="79">
        <f>+'Div012 history '!L154</f>
        <v>89136.02</v>
      </c>
      <c r="J154" s="79">
        <f>+'Div012 history '!M154</f>
        <v>83004.560000000012</v>
      </c>
      <c r="K154" s="79">
        <f>+'Div012 history '!N154</f>
        <v>108602.9</v>
      </c>
      <c r="L154" s="171">
        <f t="shared" ref="L154:U156" si="130">$E154*L$157</f>
        <v>55187.735517138819</v>
      </c>
      <c r="M154" s="171">
        <f t="shared" si="130"/>
        <v>55187.735517138819</v>
      </c>
      <c r="N154" s="171">
        <f t="shared" si="130"/>
        <v>56374.406850647683</v>
      </c>
      <c r="O154" s="171">
        <f t="shared" si="130"/>
        <v>103834.93900457982</v>
      </c>
      <c r="P154" s="171">
        <f t="shared" si="130"/>
        <v>103708.02845267826</v>
      </c>
      <c r="Q154" s="171">
        <f t="shared" si="130"/>
        <v>103748.41788290176</v>
      </c>
      <c r="R154" s="171">
        <f t="shared" si="130"/>
        <v>104114.63881628116</v>
      </c>
      <c r="S154" s="171">
        <f t="shared" si="130"/>
        <v>104042.87276847013</v>
      </c>
      <c r="T154" s="171">
        <f t="shared" si="130"/>
        <v>120429.94489457688</v>
      </c>
      <c r="U154" s="171">
        <f t="shared" si="130"/>
        <v>124351.61484044911</v>
      </c>
      <c r="V154" s="171">
        <f t="shared" ref="V154:AF156" si="131">$E154*V$157</f>
        <v>121238.96152217984</v>
      </c>
      <c r="W154" s="171">
        <f t="shared" si="131"/>
        <v>120404.25665557274</v>
      </c>
      <c r="X154" s="171">
        <f t="shared" si="131"/>
        <v>104841.56961595998</v>
      </c>
      <c r="Y154" s="171">
        <f t="shared" si="131"/>
        <v>104569.02366555006</v>
      </c>
      <c r="Z154" s="171">
        <f t="shared" si="131"/>
        <v>104772.02340792434</v>
      </c>
      <c r="AA154" s="171">
        <f t="shared" si="131"/>
        <v>103834.93900457982</v>
      </c>
      <c r="AB154" s="171">
        <f t="shared" si="131"/>
        <v>103708.02845267826</v>
      </c>
      <c r="AC154" s="171">
        <f t="shared" si="131"/>
        <v>103748.41788290176</v>
      </c>
      <c r="AD154" s="171">
        <f t="shared" si="131"/>
        <v>104114.63881628116</v>
      </c>
      <c r="AE154" s="171">
        <f t="shared" si="131"/>
        <v>104042.87276847013</v>
      </c>
      <c r="AF154" s="171">
        <f t="shared" si="131"/>
        <v>120429.94489457688</v>
      </c>
    </row>
    <row r="155" spans="1:38">
      <c r="A155" s="179" t="s">
        <v>106</v>
      </c>
      <c r="B155" s="169" t="str">
        <f t="shared" si="107"/>
        <v>9230-06111</v>
      </c>
      <c r="C155" s="170" t="str">
        <f t="shared" si="129"/>
        <v>9230</v>
      </c>
      <c r="D155" s="171">
        <f>SUM($F155:K155)</f>
        <v>311498.53000000003</v>
      </c>
      <c r="E155" s="78">
        <f>D155/$D$157</f>
        <v>0.34734260577808657</v>
      </c>
      <c r="F155" s="79">
        <f>+'Div012 history '!I155</f>
        <v>60626.02</v>
      </c>
      <c r="G155" s="79">
        <f>+'Div012 history '!J155</f>
        <v>62466.1</v>
      </c>
      <c r="H155" s="79">
        <f>+'Div012 history '!K155</f>
        <v>9033.630000000001</v>
      </c>
      <c r="I155" s="79">
        <f>+'Div012 history '!L155</f>
        <v>82012.87999999999</v>
      </c>
      <c r="J155" s="79">
        <f>+'Div012 history '!M155</f>
        <v>193635.58000000002</v>
      </c>
      <c r="K155" s="79">
        <f>+'Div012 history '!N155</f>
        <v>-96275.68</v>
      </c>
      <c r="L155" s="171">
        <f t="shared" si="130"/>
        <v>30594.978744751199</v>
      </c>
      <c r="M155" s="171">
        <f t="shared" si="130"/>
        <v>30594.978744751199</v>
      </c>
      <c r="N155" s="171">
        <f t="shared" si="130"/>
        <v>31252.845640094896</v>
      </c>
      <c r="O155" s="171">
        <f t="shared" si="130"/>
        <v>57564.017114293034</v>
      </c>
      <c r="P155" s="171">
        <f t="shared" si="130"/>
        <v>57493.660438094441</v>
      </c>
      <c r="Q155" s="171">
        <f t="shared" si="130"/>
        <v>57516.051531833327</v>
      </c>
      <c r="R155" s="171">
        <f t="shared" si="130"/>
        <v>57719.07710567928</v>
      </c>
      <c r="S155" s="171">
        <f t="shared" si="130"/>
        <v>57679.291441585636</v>
      </c>
      <c r="T155" s="171">
        <f t="shared" si="130"/>
        <v>66763.957059569555</v>
      </c>
      <c r="U155" s="171">
        <f t="shared" si="130"/>
        <v>68938.052581220909</v>
      </c>
      <c r="V155" s="171">
        <f t="shared" si="131"/>
        <v>67212.459725854467</v>
      </c>
      <c r="W155" s="171">
        <f t="shared" si="131"/>
        <v>66749.71601273265</v>
      </c>
      <c r="X155" s="171">
        <f t="shared" si="131"/>
        <v>58122.073027810766</v>
      </c>
      <c r="Y155" s="171">
        <f t="shared" si="131"/>
        <v>57970.978994297293</v>
      </c>
      <c r="Z155" s="171">
        <f t="shared" si="131"/>
        <v>58083.517998569398</v>
      </c>
      <c r="AA155" s="171">
        <f t="shared" si="131"/>
        <v>57564.017114293034</v>
      </c>
      <c r="AB155" s="171">
        <f t="shared" si="131"/>
        <v>57493.660438094441</v>
      </c>
      <c r="AC155" s="171">
        <f t="shared" si="131"/>
        <v>57516.051531833327</v>
      </c>
      <c r="AD155" s="171">
        <f t="shared" si="131"/>
        <v>57719.07710567928</v>
      </c>
      <c r="AE155" s="171">
        <f t="shared" si="131"/>
        <v>57679.291441585636</v>
      </c>
      <c r="AF155" s="171">
        <f t="shared" si="131"/>
        <v>66763.957059569555</v>
      </c>
      <c r="AH155" s="178">
        <f>SUM(F155:Q155)</f>
        <v>576515.06221381808</v>
      </c>
      <c r="AI155" s="178">
        <f>SUM(U155:AF155)</f>
        <v>731812.85303154076</v>
      </c>
    </row>
    <row r="156" spans="1:38">
      <c r="A156" s="168" t="s">
        <v>1155</v>
      </c>
      <c r="B156" s="169" t="str">
        <f t="shared" si="107"/>
        <v>9210-06116</v>
      </c>
      <c r="C156" s="170" t="str">
        <f t="shared" si="129"/>
        <v>9210</v>
      </c>
      <c r="D156" s="171">
        <f>SUM($F156:K156)</f>
        <v>23420.04</v>
      </c>
      <c r="E156" s="78">
        <f>D156/$D$157</f>
        <v>2.6114979486506783E-2</v>
      </c>
      <c r="F156" s="79">
        <f>+'Div012 history '!I156</f>
        <v>0</v>
      </c>
      <c r="G156" s="79">
        <f>+'Div012 history '!J156</f>
        <v>23420.04</v>
      </c>
      <c r="H156" s="79">
        <f>+'Div012 history '!K156</f>
        <v>0</v>
      </c>
      <c r="I156" s="79">
        <f>+'Div012 history '!L156</f>
        <v>3557.79</v>
      </c>
      <c r="J156" s="79">
        <f>+'Div012 history '!M156</f>
        <v>-3557.79</v>
      </c>
      <c r="K156" s="79">
        <f>+'Div012 history '!N156</f>
        <v>0</v>
      </c>
      <c r="L156" s="171">
        <f t="shared" si="130"/>
        <v>2300.285738109977</v>
      </c>
      <c r="M156" s="171">
        <f t="shared" si="130"/>
        <v>2300.285738109977</v>
      </c>
      <c r="N156" s="171">
        <f t="shared" si="130"/>
        <v>2349.7475092574209</v>
      </c>
      <c r="O156" s="171">
        <f t="shared" si="130"/>
        <v>4327.9548811271352</v>
      </c>
      <c r="P156" s="171">
        <f t="shared" si="130"/>
        <v>4322.6651092272868</v>
      </c>
      <c r="Q156" s="171">
        <f t="shared" si="130"/>
        <v>4324.3485852649055</v>
      </c>
      <c r="R156" s="171">
        <f t="shared" si="130"/>
        <v>4339.6130780395424</v>
      </c>
      <c r="S156" s="171">
        <f t="shared" si="130"/>
        <v>4336.6217899442199</v>
      </c>
      <c r="T156" s="171">
        <f t="shared" si="130"/>
        <v>5019.6530458535426</v>
      </c>
      <c r="U156" s="171">
        <f t="shared" si="130"/>
        <v>5183.112578329974</v>
      </c>
      <c r="V156" s="171">
        <f t="shared" si="131"/>
        <v>5053.3737519657006</v>
      </c>
      <c r="W156" s="171">
        <f t="shared" si="131"/>
        <v>5018.5823316945962</v>
      </c>
      <c r="X156" s="171">
        <f t="shared" si="131"/>
        <v>4369.9123562292543</v>
      </c>
      <c r="Y156" s="171">
        <f t="shared" si="131"/>
        <v>4358.5523401526243</v>
      </c>
      <c r="Z156" s="171">
        <f t="shared" si="131"/>
        <v>4367.0135935062517</v>
      </c>
      <c r="AA156" s="171">
        <f t="shared" si="131"/>
        <v>4327.9548811271352</v>
      </c>
      <c r="AB156" s="171">
        <f t="shared" si="131"/>
        <v>4322.6651092272868</v>
      </c>
      <c r="AC156" s="171">
        <f t="shared" si="131"/>
        <v>4324.3485852649055</v>
      </c>
      <c r="AD156" s="171">
        <f t="shared" si="131"/>
        <v>4339.6130780395424</v>
      </c>
      <c r="AE156" s="171">
        <f t="shared" si="131"/>
        <v>4336.6217899442199</v>
      </c>
      <c r="AF156" s="171">
        <f t="shared" si="131"/>
        <v>5019.6530458535426</v>
      </c>
    </row>
    <row r="157" spans="1:38">
      <c r="A157" s="172" t="s">
        <v>334</v>
      </c>
      <c r="B157" s="152"/>
      <c r="C157" s="165"/>
      <c r="D157" s="173">
        <f t="shared" ref="D157:K157" si="132">SUM(D154:D156)</f>
        <v>896804.84000000008</v>
      </c>
      <c r="E157" s="174">
        <f t="shared" si="132"/>
        <v>1</v>
      </c>
      <c r="F157" s="173">
        <f t="shared" si="132"/>
        <v>150152.35</v>
      </c>
      <c r="G157" s="173">
        <f t="shared" si="132"/>
        <v>207859.07</v>
      </c>
      <c r="H157" s="173">
        <f t="shared" si="132"/>
        <v>78677.16</v>
      </c>
      <c r="I157" s="173">
        <f t="shared" si="132"/>
        <v>174706.69</v>
      </c>
      <c r="J157" s="173">
        <f t="shared" si="132"/>
        <v>273082.35000000003</v>
      </c>
      <c r="K157" s="173">
        <f t="shared" si="132"/>
        <v>12327.220000000001</v>
      </c>
      <c r="L157" s="176">
        <f>+'FY24 Budget'!AX$160</f>
        <v>88083</v>
      </c>
      <c r="M157" s="176">
        <f>+'FY24 Budget'!AY$160</f>
        <v>88083</v>
      </c>
      <c r="N157" s="176">
        <f>+'FY24 Budget'!AZ$160</f>
        <v>89977</v>
      </c>
      <c r="O157" s="176">
        <f>+'FY25 Budget'!AO$428</f>
        <v>165726.91099999999</v>
      </c>
      <c r="P157" s="176">
        <f>+'FY25 Budget'!AP$428</f>
        <v>165524.35399999999</v>
      </c>
      <c r="Q157" s="176">
        <f>+'FY25 Budget'!AQ$428</f>
        <v>165588.818</v>
      </c>
      <c r="R157" s="176">
        <f>+'FY25 Budget'!AR$428</f>
        <v>166173.329</v>
      </c>
      <c r="S157" s="176">
        <f>+'FY25 Budget'!AS$428</f>
        <v>166058.78599999999</v>
      </c>
      <c r="T157" s="176">
        <f>+'FY25 Budget'!AT$428</f>
        <v>192213.55499999999</v>
      </c>
      <c r="U157" s="176">
        <f>+'FY25 Budget'!AU$428</f>
        <v>198472.78</v>
      </c>
      <c r="V157" s="176">
        <f>+'FY25 Budget'!AV$428</f>
        <v>193504.79500000001</v>
      </c>
      <c r="W157" s="176">
        <f>+'FY25 Budget'!AW$428</f>
        <v>192172.55499999999</v>
      </c>
      <c r="X157" s="176">
        <f>+'FY25 Budget'!AX$428</f>
        <v>167333.55499999999</v>
      </c>
      <c r="Y157" s="176">
        <f>+'FY25 Budget'!AY$428</f>
        <v>166898.55499999999</v>
      </c>
      <c r="Z157" s="176">
        <f>+'FY25 Budget'!AZ$428</f>
        <v>167222.55499999999</v>
      </c>
      <c r="AA157" s="177">
        <f>O157</f>
        <v>165726.91099999999</v>
      </c>
      <c r="AB157" s="177">
        <f t="shared" ref="AB157:AF157" si="133">P157</f>
        <v>165524.35399999999</v>
      </c>
      <c r="AC157" s="177">
        <f t="shared" si="133"/>
        <v>165588.818</v>
      </c>
      <c r="AD157" s="177">
        <f t="shared" si="133"/>
        <v>166173.329</v>
      </c>
      <c r="AE157" s="177">
        <f t="shared" si="133"/>
        <v>166058.78599999999</v>
      </c>
      <c r="AF157" s="177">
        <f t="shared" si="133"/>
        <v>192213.55499999999</v>
      </c>
      <c r="AH157" s="178">
        <f>SUM(F157:Q157)</f>
        <v>1659787.9230000002</v>
      </c>
      <c r="AI157" s="178">
        <f>SUM(U157:AF157)</f>
        <v>2106890.548</v>
      </c>
      <c r="AK157" s="178">
        <f>AH157*$AK$7</f>
        <v>77015.787735672566</v>
      </c>
      <c r="AL157" s="178">
        <f>AI157*$AL$7</f>
        <v>113585.4190894472</v>
      </c>
    </row>
    <row r="158" spans="1:38">
      <c r="A158" s="168"/>
      <c r="B158" s="169" t="str">
        <f t="shared" si="107"/>
        <v/>
      </c>
      <c r="C158" s="165" t="s">
        <v>1599</v>
      </c>
      <c r="D158" s="171">
        <f>D157-SUM(F157:K157)</f>
        <v>0</v>
      </c>
      <c r="F158" s="171">
        <f>F157-'Div012 history '!I157</f>
        <v>0</v>
      </c>
      <c r="G158" s="171">
        <f>G157-'Div012 history '!J157</f>
        <v>0</v>
      </c>
      <c r="H158" s="171">
        <f>H157-'Div012 history '!K157</f>
        <v>0</v>
      </c>
      <c r="I158" s="171">
        <f>I157-'Div012 history '!L157</f>
        <v>0</v>
      </c>
      <c r="J158" s="171">
        <f>J157-'Div012 history '!M157</f>
        <v>0</v>
      </c>
      <c r="K158" s="171">
        <f>K157-'Div012 history '!N157</f>
        <v>0</v>
      </c>
      <c r="L158" s="171">
        <f t="shared" ref="L158:AF158" si="134">L157-SUM(L154:L156)</f>
        <v>0</v>
      </c>
      <c r="M158" s="171">
        <f t="shared" si="134"/>
        <v>0</v>
      </c>
      <c r="N158" s="171">
        <f t="shared" si="134"/>
        <v>0</v>
      </c>
      <c r="O158" s="171">
        <f t="shared" si="134"/>
        <v>0</v>
      </c>
      <c r="P158" s="171">
        <f t="shared" si="134"/>
        <v>0</v>
      </c>
      <c r="Q158" s="171">
        <f t="shared" si="134"/>
        <v>0</v>
      </c>
      <c r="R158" s="171">
        <f t="shared" si="134"/>
        <v>0</v>
      </c>
      <c r="S158" s="171">
        <f t="shared" si="134"/>
        <v>0</v>
      </c>
      <c r="T158" s="171">
        <f t="shared" si="134"/>
        <v>0</v>
      </c>
      <c r="U158" s="171">
        <f t="shared" si="134"/>
        <v>0</v>
      </c>
      <c r="V158" s="171">
        <f t="shared" si="134"/>
        <v>0</v>
      </c>
      <c r="W158" s="171">
        <f t="shared" si="134"/>
        <v>0</v>
      </c>
      <c r="X158" s="171">
        <f t="shared" si="134"/>
        <v>0</v>
      </c>
      <c r="Y158" s="171">
        <f t="shared" si="134"/>
        <v>0</v>
      </c>
      <c r="Z158" s="171">
        <f t="shared" si="134"/>
        <v>0</v>
      </c>
      <c r="AA158" s="171">
        <f t="shared" si="134"/>
        <v>0</v>
      </c>
      <c r="AB158" s="171">
        <f t="shared" si="134"/>
        <v>0</v>
      </c>
      <c r="AC158" s="171">
        <f t="shared" si="134"/>
        <v>0</v>
      </c>
      <c r="AD158" s="171">
        <f t="shared" si="134"/>
        <v>0</v>
      </c>
      <c r="AE158" s="171">
        <f t="shared" si="134"/>
        <v>0</v>
      </c>
      <c r="AF158" s="171">
        <f t="shared" si="134"/>
        <v>0</v>
      </c>
    </row>
    <row r="159" spans="1:38">
      <c r="A159" s="168" t="s">
        <v>108</v>
      </c>
      <c r="B159" s="169" t="str">
        <f t="shared" ref="B159:B160" si="135">RIGHT(A159,10)</f>
        <v>9200-04863</v>
      </c>
      <c r="C159" s="170" t="str">
        <f t="shared" ref="C159:C160" si="136">LEFT(B159,4)</f>
        <v>9200</v>
      </c>
      <c r="D159" s="171">
        <f>SUM($F159:K159)</f>
        <v>0</v>
      </c>
      <c r="E159" s="78">
        <f>D159/$D$157</f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171">
        <f t="shared" ref="L159:Z159" si="137">$E159*L$157</f>
        <v>0</v>
      </c>
      <c r="M159" s="171">
        <f t="shared" si="137"/>
        <v>0</v>
      </c>
      <c r="N159" s="171">
        <f t="shared" si="137"/>
        <v>0</v>
      </c>
      <c r="O159" s="171">
        <f t="shared" si="137"/>
        <v>0</v>
      </c>
      <c r="P159" s="171">
        <f t="shared" si="137"/>
        <v>0</v>
      </c>
      <c r="Q159" s="171">
        <f t="shared" si="137"/>
        <v>0</v>
      </c>
      <c r="R159" s="171">
        <f t="shared" si="137"/>
        <v>0</v>
      </c>
      <c r="S159" s="171">
        <f t="shared" si="137"/>
        <v>0</v>
      </c>
      <c r="T159" s="171">
        <f t="shared" si="137"/>
        <v>0</v>
      </c>
      <c r="U159" s="171">
        <f t="shared" si="137"/>
        <v>0</v>
      </c>
      <c r="V159" s="171">
        <f t="shared" si="137"/>
        <v>0</v>
      </c>
      <c r="W159" s="171">
        <f t="shared" si="137"/>
        <v>0</v>
      </c>
      <c r="X159" s="171">
        <f t="shared" si="137"/>
        <v>0</v>
      </c>
      <c r="Y159" s="171">
        <f t="shared" si="137"/>
        <v>0</v>
      </c>
      <c r="Z159" s="171">
        <f t="shared" si="137"/>
        <v>0</v>
      </c>
      <c r="AA159" s="186">
        <f>O159</f>
        <v>0</v>
      </c>
      <c r="AB159" s="186">
        <f t="shared" ref="AB159:AF160" si="138">P159</f>
        <v>0</v>
      </c>
      <c r="AC159" s="186">
        <f t="shared" si="138"/>
        <v>0</v>
      </c>
      <c r="AD159" s="186">
        <f t="shared" si="138"/>
        <v>0</v>
      </c>
      <c r="AE159" s="186">
        <f t="shared" si="138"/>
        <v>0</v>
      </c>
      <c r="AF159" s="186">
        <f t="shared" si="138"/>
        <v>0</v>
      </c>
    </row>
    <row r="160" spans="1:38">
      <c r="A160" s="168" t="s">
        <v>453</v>
      </c>
      <c r="B160" s="169" t="str">
        <f t="shared" si="135"/>
        <v>9302-07590</v>
      </c>
      <c r="C160" s="170" t="str">
        <f t="shared" si="136"/>
        <v>9302</v>
      </c>
      <c r="D160" s="171">
        <f>SUM($F160:K160)</f>
        <v>0</v>
      </c>
      <c r="E160" s="78">
        <f>D160/$D$157</f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171">
        <f>+'FY24 Budget'!AX$164</f>
        <v>791</v>
      </c>
      <c r="M160" s="171">
        <f>+'FY24 Budget'!AY$164</f>
        <v>666</v>
      </c>
      <c r="N160" s="171">
        <f>+'FY24 Budget'!AZ$164</f>
        <v>664</v>
      </c>
      <c r="O160" s="171">
        <f>+'FY25 Budget'!AO$463</f>
        <v>791</v>
      </c>
      <c r="P160" s="171">
        <f>+'FY25 Budget'!AP$463</f>
        <v>666</v>
      </c>
      <c r="Q160" s="171">
        <f>+'FY25 Budget'!AQ$463</f>
        <v>666</v>
      </c>
      <c r="R160" s="171">
        <f>+'FY25 Budget'!AR$463</f>
        <v>791</v>
      </c>
      <c r="S160" s="171">
        <f>+'FY25 Budget'!AS$463</f>
        <v>666</v>
      </c>
      <c r="T160" s="171">
        <f>+'FY25 Budget'!AT$463</f>
        <v>666</v>
      </c>
      <c r="U160" s="171">
        <f>+'FY25 Budget'!AU$463</f>
        <v>791</v>
      </c>
      <c r="V160" s="171">
        <f>+'FY25 Budget'!AV$463</f>
        <v>666</v>
      </c>
      <c r="W160" s="171">
        <f>+'FY25 Budget'!AW$463</f>
        <v>666</v>
      </c>
      <c r="X160" s="171">
        <f>+'FY25 Budget'!AX$463</f>
        <v>791</v>
      </c>
      <c r="Y160" s="171">
        <f>+'FY25 Budget'!AY$463</f>
        <v>666</v>
      </c>
      <c r="Z160" s="171">
        <f>+'FY25 Budget'!AZ$463</f>
        <v>664</v>
      </c>
      <c r="AA160" s="186">
        <f>O160</f>
        <v>791</v>
      </c>
      <c r="AB160" s="186">
        <f t="shared" si="138"/>
        <v>666</v>
      </c>
      <c r="AC160" s="186">
        <f t="shared" si="138"/>
        <v>666</v>
      </c>
      <c r="AD160" s="186">
        <f t="shared" si="138"/>
        <v>791</v>
      </c>
      <c r="AE160" s="186">
        <f t="shared" si="138"/>
        <v>666</v>
      </c>
      <c r="AF160" s="186">
        <f t="shared" si="138"/>
        <v>666</v>
      </c>
    </row>
    <row r="161" spans="1:38">
      <c r="A161" s="172" t="s">
        <v>336</v>
      </c>
      <c r="B161" s="152"/>
      <c r="C161" s="165"/>
      <c r="D161" s="173">
        <f t="shared" ref="D161:K161" si="139">SUM(D158:D160)</f>
        <v>0</v>
      </c>
      <c r="E161" s="174">
        <f t="shared" si="139"/>
        <v>0</v>
      </c>
      <c r="F161" s="173">
        <f t="shared" si="139"/>
        <v>0</v>
      </c>
      <c r="G161" s="173">
        <f t="shared" si="139"/>
        <v>0</v>
      </c>
      <c r="H161" s="173">
        <f t="shared" si="139"/>
        <v>0</v>
      </c>
      <c r="I161" s="173">
        <f t="shared" si="139"/>
        <v>0</v>
      </c>
      <c r="J161" s="173">
        <f t="shared" si="139"/>
        <v>0</v>
      </c>
      <c r="K161" s="173">
        <f t="shared" si="139"/>
        <v>0</v>
      </c>
      <c r="L161" s="176">
        <f>SUM(L158:L160)</f>
        <v>791</v>
      </c>
      <c r="M161" s="176">
        <f t="shared" ref="M161" si="140">SUM(M158:M160)</f>
        <v>666</v>
      </c>
      <c r="N161" s="176">
        <f t="shared" ref="N161" si="141">SUM(N158:N160)</f>
        <v>664</v>
      </c>
      <c r="O161" s="176">
        <f t="shared" ref="O161" si="142">SUM(O158:O160)</f>
        <v>791</v>
      </c>
      <c r="P161" s="176">
        <f t="shared" ref="P161" si="143">SUM(P158:P160)</f>
        <v>666</v>
      </c>
      <c r="Q161" s="176">
        <f t="shared" ref="Q161" si="144">SUM(Q158:Q160)</f>
        <v>666</v>
      </c>
      <c r="R161" s="176">
        <f t="shared" ref="R161" si="145">SUM(R158:R160)</f>
        <v>791</v>
      </c>
      <c r="S161" s="176">
        <f t="shared" ref="S161" si="146">SUM(S158:S160)</f>
        <v>666</v>
      </c>
      <c r="T161" s="176">
        <f t="shared" ref="T161" si="147">SUM(T158:T160)</f>
        <v>666</v>
      </c>
      <c r="U161" s="176">
        <f t="shared" ref="U161" si="148">SUM(U158:U160)</f>
        <v>791</v>
      </c>
      <c r="V161" s="176">
        <f t="shared" ref="V161" si="149">SUM(V158:V160)</f>
        <v>666</v>
      </c>
      <c r="W161" s="176">
        <f t="shared" ref="W161" si="150">SUM(W158:W160)</f>
        <v>666</v>
      </c>
      <c r="X161" s="176">
        <f t="shared" ref="X161" si="151">SUM(X158:X160)</f>
        <v>791</v>
      </c>
      <c r="Y161" s="176">
        <f t="shared" ref="Y161" si="152">SUM(Y158:Y160)</f>
        <v>666</v>
      </c>
      <c r="Z161" s="176">
        <f t="shared" ref="Z161:AF161" si="153">SUM(Z158:Z160)</f>
        <v>664</v>
      </c>
      <c r="AA161" s="177">
        <f t="shared" si="153"/>
        <v>791</v>
      </c>
      <c r="AB161" s="177">
        <f t="shared" si="153"/>
        <v>666</v>
      </c>
      <c r="AC161" s="177">
        <f t="shared" si="153"/>
        <v>666</v>
      </c>
      <c r="AD161" s="177">
        <f t="shared" si="153"/>
        <v>791</v>
      </c>
      <c r="AE161" s="177">
        <f t="shared" si="153"/>
        <v>666</v>
      </c>
      <c r="AF161" s="177">
        <f t="shared" si="153"/>
        <v>666</v>
      </c>
      <c r="AH161" s="178">
        <f>SUM(F161:Q161)</f>
        <v>4244</v>
      </c>
      <c r="AI161" s="178">
        <f>SUM(U161:AF161)</f>
        <v>8490</v>
      </c>
      <c r="AK161" s="178">
        <f>AH161*$AK$7</f>
        <v>196.92576299712857</v>
      </c>
      <c r="AL161" s="178">
        <f>AI161*$AL$7</f>
        <v>457.707786</v>
      </c>
    </row>
    <row r="162" spans="1:38">
      <c r="A162" s="168"/>
      <c r="B162" s="169" t="str">
        <f t="shared" ref="B162" si="154">RIGHT(A162,10)</f>
        <v/>
      </c>
      <c r="C162" s="165" t="s">
        <v>1599</v>
      </c>
      <c r="D162" s="171">
        <f>D161-SUM(F161:K161)</f>
        <v>0</v>
      </c>
      <c r="F162" s="171"/>
      <c r="G162" s="171"/>
      <c r="H162" s="171"/>
      <c r="I162" s="171"/>
      <c r="J162" s="171"/>
      <c r="K162" s="171"/>
      <c r="L162" s="171">
        <f>L161-SUM(L158:L160)</f>
        <v>0</v>
      </c>
      <c r="M162" s="171">
        <f t="shared" ref="M162:AF162" si="155">M161-SUM(M158:M160)</f>
        <v>0</v>
      </c>
      <c r="N162" s="171">
        <f t="shared" si="155"/>
        <v>0</v>
      </c>
      <c r="O162" s="171">
        <f t="shared" si="155"/>
        <v>0</v>
      </c>
      <c r="P162" s="171">
        <f t="shared" si="155"/>
        <v>0</v>
      </c>
      <c r="Q162" s="171">
        <f t="shared" si="155"/>
        <v>0</v>
      </c>
      <c r="R162" s="171">
        <f t="shared" si="155"/>
        <v>0</v>
      </c>
      <c r="S162" s="171">
        <f t="shared" si="155"/>
        <v>0</v>
      </c>
      <c r="T162" s="171">
        <f t="shared" si="155"/>
        <v>0</v>
      </c>
      <c r="U162" s="171">
        <f t="shared" si="155"/>
        <v>0</v>
      </c>
      <c r="V162" s="171">
        <f t="shared" si="155"/>
        <v>0</v>
      </c>
      <c r="W162" s="171">
        <f t="shared" si="155"/>
        <v>0</v>
      </c>
      <c r="X162" s="171">
        <f t="shared" si="155"/>
        <v>0</v>
      </c>
      <c r="Y162" s="171">
        <f t="shared" si="155"/>
        <v>0</v>
      </c>
      <c r="Z162" s="171">
        <f t="shared" si="155"/>
        <v>0</v>
      </c>
      <c r="AA162" s="171">
        <f t="shared" si="155"/>
        <v>0</v>
      </c>
      <c r="AB162" s="171">
        <f t="shared" si="155"/>
        <v>0</v>
      </c>
      <c r="AC162" s="171">
        <f t="shared" si="155"/>
        <v>0</v>
      </c>
      <c r="AD162" s="171">
        <f t="shared" si="155"/>
        <v>0</v>
      </c>
      <c r="AE162" s="171">
        <f t="shared" si="155"/>
        <v>0</v>
      </c>
      <c r="AF162" s="171">
        <f t="shared" si="155"/>
        <v>0</v>
      </c>
    </row>
    <row r="163" spans="1:38" ht="13.5" thickBot="1">
      <c r="A163" s="172" t="s">
        <v>337</v>
      </c>
      <c r="B163" s="82"/>
      <c r="C163" s="82"/>
      <c r="F163" s="202">
        <f>F27+F54+F40+F58+F69+F77+F87+F94+F106+F110+F115+F121+F125+F140+F152+F157</f>
        <v>5518126.3200000003</v>
      </c>
      <c r="G163" s="202">
        <f t="shared" ref="G163:J163" si="156">G27+G54+G40+G58+G69+G77+G87+G94+G106+G110+G115+G121+G125+G140+G152+G157</f>
        <v>4953330.040000001</v>
      </c>
      <c r="H163" s="202">
        <f t="shared" si="156"/>
        <v>4747445.9400000004</v>
      </c>
      <c r="I163" s="202">
        <f t="shared" si="156"/>
        <v>5206149.1600000011</v>
      </c>
      <c r="J163" s="202">
        <f t="shared" si="156"/>
        <v>5663872.3699999992</v>
      </c>
      <c r="K163" s="202">
        <f>K27+K54+K40+K58+K69+K77+K87+K94+K106+K110+K115+K121+K125+K140+K152+K157+K161</f>
        <v>4469031.3000000007</v>
      </c>
      <c r="L163" s="202">
        <f t="shared" ref="L163:Z163" si="157">L27+L54+L40+L58+L69+L77+L87+L94+L106+L110+L115+L121+L125+L140+L152+L157+L161</f>
        <v>4551308.75</v>
      </c>
      <c r="M163" s="202">
        <f>M27+M54+M40+M58+M69+M77+M87+M94+M106+M110+M115+M121+M125+M140+M152+M157+M161</f>
        <v>4267010.3499999996</v>
      </c>
      <c r="N163" s="202">
        <f t="shared" si="157"/>
        <v>4088246.25</v>
      </c>
      <c r="O163" s="202">
        <f t="shared" si="157"/>
        <v>5205494.0943390885</v>
      </c>
      <c r="P163" s="202">
        <f t="shared" si="157"/>
        <v>4851146.5448093936</v>
      </c>
      <c r="Q163" s="202">
        <f t="shared" si="157"/>
        <v>5191292.9655873915</v>
      </c>
      <c r="R163" s="202">
        <f t="shared" si="157"/>
        <v>5575196.3371349713</v>
      </c>
      <c r="S163" s="202">
        <f t="shared" si="157"/>
        <v>4905785.1274692165</v>
      </c>
      <c r="T163" s="202">
        <f t="shared" si="157"/>
        <v>5027433.9669153998</v>
      </c>
      <c r="U163" s="202">
        <f t="shared" si="157"/>
        <v>5225416.1672970261</v>
      </c>
      <c r="V163" s="202">
        <f t="shared" si="157"/>
        <v>5186784.1975538274</v>
      </c>
      <c r="W163" s="202">
        <f t="shared" si="157"/>
        <v>4891108.9974804614</v>
      </c>
      <c r="X163" s="202">
        <f t="shared" si="157"/>
        <v>5665226.6725393077</v>
      </c>
      <c r="Y163" s="202">
        <f t="shared" si="157"/>
        <v>4663023.2289426913</v>
      </c>
      <c r="Z163" s="202">
        <f t="shared" si="157"/>
        <v>4787882.7554179085</v>
      </c>
      <c r="AA163" s="202">
        <f>AA27+AA54+AA40+AA58+AA69+AA77+AA87+AA94+AA106+AA110+AA115+AA121+AA125+AA140+AA152+AA157+AA161</f>
        <v>5318363.7589636715</v>
      </c>
      <c r="AB163" s="202">
        <f t="shared" ref="AB163:AF163" si="158">AB27+AB54+AB40+AB58+AB69+AB77+AB87+AB94+AB106+AB110+AB115+AB121+AB125+AB140+AB152+AB157+AB161</f>
        <v>4954204.6343892878</v>
      </c>
      <c r="AC163" s="202">
        <f t="shared" si="158"/>
        <v>5302055.7062396305</v>
      </c>
      <c r="AD163" s="202">
        <f t="shared" si="158"/>
        <v>5693376.4250595542</v>
      </c>
      <c r="AE163" s="202">
        <f t="shared" si="158"/>
        <v>5008086.8135767682</v>
      </c>
      <c r="AF163" s="202">
        <f t="shared" si="158"/>
        <v>5133552.9741452942</v>
      </c>
      <c r="AH163" s="178">
        <f>SUM(F163:Q163)</f>
        <v>58712454.08473587</v>
      </c>
      <c r="AI163" s="178">
        <f>SUM(U163:AF163)</f>
        <v>61829082.331605434</v>
      </c>
      <c r="AK163" s="178">
        <f>SUM(AK9:AK161)</f>
        <v>2724315.4613738195</v>
      </c>
      <c r="AL163" s="178">
        <f>SUM(AL9:AL161)</f>
        <v>3333292.3892121129</v>
      </c>
    </row>
    <row r="164" spans="1:38" ht="13.5" thickTop="1">
      <c r="A164" s="82"/>
      <c r="B164" s="82"/>
      <c r="C164" s="82"/>
      <c r="F164" s="171">
        <f>F163-'Div012 history '!I159</f>
        <v>0</v>
      </c>
      <c r="G164" s="171">
        <f>G163-'Div012 history '!J159</f>
        <v>0</v>
      </c>
      <c r="H164" s="171">
        <f>H163-'Div012 history '!K159</f>
        <v>0</v>
      </c>
      <c r="I164" s="171">
        <f>I163-'Div012 history '!L159</f>
        <v>0</v>
      </c>
      <c r="J164" s="171">
        <f>J163-'Div012 history '!M159</f>
        <v>0</v>
      </c>
      <c r="K164" s="171">
        <f>K163-'Div012 history '!N159</f>
        <v>0</v>
      </c>
      <c r="L164" s="171">
        <f>L163-'FY24 Budget'!AX$167</f>
        <v>0</v>
      </c>
      <c r="M164" s="171">
        <f>M163-'FY24 Budget'!AY$167</f>
        <v>0</v>
      </c>
      <c r="N164" s="171">
        <f>N163-'FY24 Budget'!AZ$167</f>
        <v>0</v>
      </c>
      <c r="O164" s="171">
        <f>O163-'FY25 Budget'!AO$499</f>
        <v>-147113.14875619486</v>
      </c>
      <c r="P164" s="171">
        <f>P163-'FY25 Budget'!AP$499</f>
        <v>-147113.148756193</v>
      </c>
      <c r="Q164" s="171">
        <f>Q163-'FY25 Budget'!AQ$499</f>
        <v>-120147.14471578971</v>
      </c>
      <c r="R164" s="171">
        <f>R163-'FY25 Budget'!AR$499</f>
        <v>-118176.88504912332</v>
      </c>
      <c r="S164" s="171">
        <f>S163-'FY25 Budget'!AS$499</f>
        <v>-118176.88504912332</v>
      </c>
      <c r="T164" s="171">
        <f>T163-'FY25 Budget'!AT$499</f>
        <v>-118176.88504912332</v>
      </c>
      <c r="U164" s="171">
        <f>U163-'FY25 Budget'!AU$499</f>
        <v>-118176.88504912425</v>
      </c>
      <c r="V164" s="171">
        <f>V163-'FY25 Budget'!AV$499</f>
        <v>-118176.88504912332</v>
      </c>
      <c r="W164" s="171">
        <f>W163-'FY25 Budget'!AW$499</f>
        <v>-118176.88504912239</v>
      </c>
      <c r="X164" s="171">
        <f>X163-'FY25 Budget'!AX$499</f>
        <v>-116087.46241023298</v>
      </c>
      <c r="Y164" s="171">
        <f>Y163-'FY25 Budget'!AY$499</f>
        <v>-116016.41921579</v>
      </c>
      <c r="Z164" s="171">
        <f>Z163-'FY25 Budget'!AZ$499</f>
        <v>-111959.38699356746</v>
      </c>
      <c r="AA164" s="187"/>
      <c r="AB164" s="187"/>
      <c r="AC164" s="187"/>
      <c r="AD164" s="187"/>
      <c r="AE164" s="187"/>
      <c r="AF164" s="187"/>
      <c r="AH164" s="178">
        <f>SUM(AH9:AH161)</f>
        <v>59288969.146949671</v>
      </c>
      <c r="AI164" s="178">
        <f>SUM(AI9:AI161)</f>
        <v>62560895.184636965</v>
      </c>
      <c r="AJ164" s="166" t="s">
        <v>1600</v>
      </c>
      <c r="AK164" s="78">
        <f>AK163/AH163</f>
        <v>4.6400980913555274E-2</v>
      </c>
      <c r="AL164" s="78">
        <f>AL163/AI163</f>
        <v>5.3911399999999991E-2</v>
      </c>
    </row>
    <row r="165" spans="1:38">
      <c r="F165" s="178">
        <f>F163-F248</f>
        <v>0</v>
      </c>
      <c r="G165" s="178">
        <f t="shared" ref="G165:AF165" si="159">G163-G248</f>
        <v>0</v>
      </c>
      <c r="H165" s="178">
        <f t="shared" si="159"/>
        <v>0</v>
      </c>
      <c r="I165" s="178">
        <f t="shared" si="159"/>
        <v>0</v>
      </c>
      <c r="J165" s="178">
        <f t="shared" si="159"/>
        <v>0</v>
      </c>
      <c r="K165" s="178">
        <f t="shared" si="159"/>
        <v>0</v>
      </c>
      <c r="L165" s="178">
        <f t="shared" si="159"/>
        <v>0</v>
      </c>
      <c r="M165" s="178">
        <f t="shared" si="159"/>
        <v>0</v>
      </c>
      <c r="N165" s="178">
        <f t="shared" si="159"/>
        <v>0</v>
      </c>
      <c r="O165" s="178">
        <f t="shared" si="159"/>
        <v>0</v>
      </c>
      <c r="P165" s="178">
        <f t="shared" si="159"/>
        <v>0</v>
      </c>
      <c r="Q165" s="178">
        <f t="shared" si="159"/>
        <v>0</v>
      </c>
      <c r="R165" s="178">
        <f t="shared" si="159"/>
        <v>0</v>
      </c>
      <c r="S165" s="178">
        <f t="shared" si="159"/>
        <v>0</v>
      </c>
      <c r="T165" s="178">
        <f t="shared" si="159"/>
        <v>0</v>
      </c>
      <c r="U165" s="178">
        <f t="shared" si="159"/>
        <v>0</v>
      </c>
      <c r="V165" s="178">
        <f t="shared" si="159"/>
        <v>0</v>
      </c>
      <c r="W165" s="178">
        <f t="shared" si="159"/>
        <v>0</v>
      </c>
      <c r="X165" s="178">
        <f t="shared" si="159"/>
        <v>0</v>
      </c>
      <c r="Y165" s="178">
        <f t="shared" si="159"/>
        <v>0</v>
      </c>
      <c r="Z165" s="178">
        <f t="shared" si="159"/>
        <v>0</v>
      </c>
      <c r="AA165" s="178">
        <f t="shared" si="159"/>
        <v>0</v>
      </c>
      <c r="AB165" s="178">
        <f t="shared" si="159"/>
        <v>0</v>
      </c>
      <c r="AC165" s="178">
        <f t="shared" si="159"/>
        <v>0</v>
      </c>
      <c r="AD165" s="178">
        <f t="shared" si="159"/>
        <v>0</v>
      </c>
      <c r="AE165" s="178">
        <f t="shared" si="159"/>
        <v>0</v>
      </c>
      <c r="AF165" s="178">
        <f t="shared" si="159"/>
        <v>0</v>
      </c>
      <c r="AH165" s="180">
        <f>+AH163-AH164</f>
        <v>-576515.06221380085</v>
      </c>
      <c r="AI165" s="180">
        <f>+AI163-AI164</f>
        <v>-731812.85303153098</v>
      </c>
    </row>
    <row r="166" spans="1:38">
      <c r="A166" s="429" t="s">
        <v>2359</v>
      </c>
      <c r="B166" s="169"/>
      <c r="C166" s="170"/>
      <c r="D166" s="191"/>
      <c r="E166" s="192"/>
      <c r="F166" s="193"/>
      <c r="G166" s="193"/>
      <c r="H166" s="193"/>
      <c r="I166" s="193"/>
      <c r="J166" s="193"/>
      <c r="K166" s="193"/>
      <c r="O166" s="427">
        <v>-147113.14875619399</v>
      </c>
      <c r="P166" s="427">
        <v>-147113.14875619399</v>
      </c>
      <c r="Q166" s="427">
        <v>-120147.14471579</v>
      </c>
      <c r="R166" s="427">
        <v>-118176.885049123</v>
      </c>
      <c r="S166" s="427">
        <v>-118176.885049123</v>
      </c>
      <c r="T166" s="427">
        <v>-118176.885049123</v>
      </c>
      <c r="U166" s="427">
        <v>-118176.885049123</v>
      </c>
      <c r="V166" s="427">
        <v>-118176.885049123</v>
      </c>
      <c r="W166" s="427">
        <v>-118176.885049123</v>
      </c>
      <c r="X166" s="427">
        <v>-116087.462410234</v>
      </c>
      <c r="Y166" s="427">
        <v>-116016.41921579</v>
      </c>
      <c r="Z166" s="427">
        <v>-111959.38699356699</v>
      </c>
      <c r="AA166" s="427"/>
      <c r="AB166" s="427"/>
      <c r="AC166" s="427"/>
      <c r="AD166" s="427"/>
      <c r="AE166" s="427"/>
      <c r="AF166" s="427"/>
      <c r="AH166" s="178"/>
      <c r="AI166" s="178"/>
    </row>
    <row r="167" spans="1:38">
      <c r="A167" s="445"/>
      <c r="B167" s="169"/>
      <c r="C167" s="170"/>
      <c r="D167" s="191"/>
      <c r="E167" s="215"/>
      <c r="F167" s="193"/>
      <c r="G167" s="193"/>
      <c r="H167" s="193"/>
      <c r="I167" s="193"/>
      <c r="J167" s="193"/>
      <c r="K167" s="193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 s="427"/>
      <c r="AA167" s="427"/>
      <c r="AB167" s="427"/>
      <c r="AC167" s="427"/>
      <c r="AD167" s="427"/>
      <c r="AE167" s="427"/>
      <c r="AF167" s="427"/>
      <c r="AH167" s="178"/>
      <c r="AI167" s="178"/>
    </row>
    <row r="168" spans="1:38">
      <c r="A168" s="445"/>
      <c r="B168" s="169"/>
      <c r="C168" s="170"/>
      <c r="D168" s="191"/>
      <c r="E168" s="215"/>
      <c r="F168" s="193"/>
      <c r="G168" s="193"/>
      <c r="H168" s="193"/>
      <c r="I168" s="193"/>
      <c r="J168" s="193"/>
      <c r="K168" s="193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 s="427"/>
      <c r="AA168" s="427"/>
      <c r="AB168" s="427"/>
      <c r="AC168" s="427"/>
      <c r="AD168" s="427"/>
      <c r="AE168" s="427"/>
      <c r="AF168" s="427"/>
      <c r="AH168" s="178"/>
      <c r="AI168" s="178"/>
    </row>
    <row r="169" spans="1:38">
      <c r="A169" s="83" t="s">
        <v>1606</v>
      </c>
      <c r="C169" s="190" t="s">
        <v>1607</v>
      </c>
      <c r="D169" s="190">
        <v>1</v>
      </c>
      <c r="E169" s="190">
        <v>2</v>
      </c>
      <c r="F169" s="190">
        <v>3</v>
      </c>
      <c r="G169" s="190">
        <v>4</v>
      </c>
      <c r="H169" s="190">
        <v>5</v>
      </c>
      <c r="I169" s="190">
        <v>6</v>
      </c>
      <c r="J169" s="190">
        <v>7</v>
      </c>
      <c r="K169" s="190">
        <v>8</v>
      </c>
      <c r="L169" s="190">
        <v>9</v>
      </c>
      <c r="M169" s="190">
        <v>10</v>
      </c>
      <c r="N169" s="190">
        <v>11</v>
      </c>
      <c r="O169" s="190">
        <v>12</v>
      </c>
      <c r="P169" s="190">
        <v>13</v>
      </c>
      <c r="Q169" s="190">
        <v>14</v>
      </c>
      <c r="R169" s="190">
        <v>15</v>
      </c>
      <c r="S169" s="190">
        <v>16</v>
      </c>
      <c r="T169" s="190">
        <v>17</v>
      </c>
      <c r="U169" s="190">
        <v>18</v>
      </c>
      <c r="V169" s="190">
        <v>19</v>
      </c>
      <c r="W169" s="190">
        <v>20</v>
      </c>
      <c r="X169" s="190">
        <v>21</v>
      </c>
      <c r="Y169" s="190">
        <v>22</v>
      </c>
      <c r="Z169" s="190">
        <v>23</v>
      </c>
      <c r="AA169" s="190">
        <v>24</v>
      </c>
      <c r="AB169" s="190">
        <v>25</v>
      </c>
      <c r="AC169" s="190">
        <v>26</v>
      </c>
      <c r="AD169" s="190">
        <v>27</v>
      </c>
      <c r="AE169" s="190">
        <v>28</v>
      </c>
      <c r="AF169" s="190">
        <v>29</v>
      </c>
    </row>
    <row r="170" spans="1:38">
      <c r="D170" s="191">
        <v>8140</v>
      </c>
      <c r="E170" s="192"/>
      <c r="F170" s="193">
        <f t="shared" ref="F170:O179" si="160">SUMIF($C$10:$C$163,$D170,F$10:F$163)</f>
        <v>0</v>
      </c>
      <c r="G170" s="193">
        <f t="shared" si="160"/>
        <v>0</v>
      </c>
      <c r="H170" s="193">
        <f t="shared" si="160"/>
        <v>0</v>
      </c>
      <c r="I170" s="193">
        <f t="shared" si="160"/>
        <v>0</v>
      </c>
      <c r="J170" s="193">
        <f t="shared" si="160"/>
        <v>0</v>
      </c>
      <c r="K170" s="193">
        <f t="shared" si="160"/>
        <v>0</v>
      </c>
      <c r="L170" s="193">
        <f t="shared" si="160"/>
        <v>0</v>
      </c>
      <c r="M170" s="193">
        <f t="shared" si="160"/>
        <v>0</v>
      </c>
      <c r="N170" s="193">
        <f t="shared" si="160"/>
        <v>0</v>
      </c>
      <c r="O170" s="193">
        <f t="shared" si="160"/>
        <v>0</v>
      </c>
      <c r="P170" s="193">
        <f t="shared" ref="P170:Y179" si="161">SUMIF($C$10:$C$163,$D170,P$10:P$163)</f>
        <v>0</v>
      </c>
      <c r="Q170" s="193">
        <f t="shared" si="161"/>
        <v>0</v>
      </c>
      <c r="R170" s="193">
        <f t="shared" si="161"/>
        <v>0</v>
      </c>
      <c r="S170" s="193">
        <f t="shared" si="161"/>
        <v>0</v>
      </c>
      <c r="T170" s="193">
        <f t="shared" si="161"/>
        <v>0</v>
      </c>
      <c r="U170" s="193">
        <f t="shared" si="161"/>
        <v>0</v>
      </c>
      <c r="V170" s="193">
        <f t="shared" si="161"/>
        <v>0</v>
      </c>
      <c r="W170" s="193">
        <f t="shared" si="161"/>
        <v>0</v>
      </c>
      <c r="X170" s="193">
        <f t="shared" si="161"/>
        <v>0</v>
      </c>
      <c r="Y170" s="193">
        <f t="shared" si="161"/>
        <v>0</v>
      </c>
      <c r="Z170" s="193">
        <f t="shared" ref="Z170:AF179" si="162">SUMIF($C$10:$C$163,$D170,Z$10:Z$163)</f>
        <v>0</v>
      </c>
      <c r="AA170" s="193">
        <f t="shared" si="162"/>
        <v>0</v>
      </c>
      <c r="AB170" s="193">
        <f t="shared" si="162"/>
        <v>0</v>
      </c>
      <c r="AC170" s="193">
        <f t="shared" si="162"/>
        <v>0</v>
      </c>
      <c r="AD170" s="193">
        <f t="shared" si="162"/>
        <v>0</v>
      </c>
      <c r="AE170" s="193">
        <f t="shared" si="162"/>
        <v>0</v>
      </c>
      <c r="AF170" s="193">
        <f t="shared" si="162"/>
        <v>0</v>
      </c>
    </row>
    <row r="171" spans="1:38">
      <c r="D171" s="191">
        <v>8150</v>
      </c>
      <c r="E171" s="192"/>
      <c r="F171" s="193">
        <f t="shared" si="160"/>
        <v>0</v>
      </c>
      <c r="G171" s="193">
        <f t="shared" si="160"/>
        <v>0</v>
      </c>
      <c r="H171" s="193">
        <f t="shared" si="160"/>
        <v>0</v>
      </c>
      <c r="I171" s="193">
        <f t="shared" si="160"/>
        <v>0</v>
      </c>
      <c r="J171" s="193">
        <f t="shared" si="160"/>
        <v>0</v>
      </c>
      <c r="K171" s="193">
        <f t="shared" si="160"/>
        <v>0</v>
      </c>
      <c r="L171" s="193">
        <f t="shared" si="160"/>
        <v>0</v>
      </c>
      <c r="M171" s="193">
        <f t="shared" si="160"/>
        <v>0</v>
      </c>
      <c r="N171" s="193">
        <f t="shared" si="160"/>
        <v>0</v>
      </c>
      <c r="O171" s="193">
        <f t="shared" si="160"/>
        <v>0</v>
      </c>
      <c r="P171" s="193">
        <f t="shared" si="161"/>
        <v>0</v>
      </c>
      <c r="Q171" s="193">
        <f t="shared" si="161"/>
        <v>0</v>
      </c>
      <c r="R171" s="193">
        <f t="shared" si="161"/>
        <v>0</v>
      </c>
      <c r="S171" s="193">
        <f t="shared" si="161"/>
        <v>0</v>
      </c>
      <c r="T171" s="193">
        <f t="shared" si="161"/>
        <v>0</v>
      </c>
      <c r="U171" s="193">
        <f t="shared" si="161"/>
        <v>0</v>
      </c>
      <c r="V171" s="193">
        <f t="shared" si="161"/>
        <v>0</v>
      </c>
      <c r="W171" s="193">
        <f t="shared" si="161"/>
        <v>0</v>
      </c>
      <c r="X171" s="193">
        <f t="shared" si="161"/>
        <v>0</v>
      </c>
      <c r="Y171" s="193">
        <f t="shared" si="161"/>
        <v>0</v>
      </c>
      <c r="Z171" s="193">
        <f t="shared" si="162"/>
        <v>0</v>
      </c>
      <c r="AA171" s="193">
        <f t="shared" si="162"/>
        <v>0</v>
      </c>
      <c r="AB171" s="193">
        <f t="shared" si="162"/>
        <v>0</v>
      </c>
      <c r="AC171" s="193">
        <f t="shared" si="162"/>
        <v>0</v>
      </c>
      <c r="AD171" s="193">
        <f t="shared" si="162"/>
        <v>0</v>
      </c>
      <c r="AE171" s="193">
        <f t="shared" si="162"/>
        <v>0</v>
      </c>
      <c r="AF171" s="193">
        <f t="shared" si="162"/>
        <v>0</v>
      </c>
    </row>
    <row r="172" spans="1:38">
      <c r="D172" s="191">
        <v>8160</v>
      </c>
      <c r="E172" s="192"/>
      <c r="F172" s="193">
        <f t="shared" si="160"/>
        <v>0</v>
      </c>
      <c r="G172" s="193">
        <f t="shared" si="160"/>
        <v>0</v>
      </c>
      <c r="H172" s="193">
        <f t="shared" si="160"/>
        <v>0</v>
      </c>
      <c r="I172" s="193">
        <f t="shared" si="160"/>
        <v>0</v>
      </c>
      <c r="J172" s="193">
        <f t="shared" si="160"/>
        <v>0</v>
      </c>
      <c r="K172" s="193">
        <f t="shared" si="160"/>
        <v>0</v>
      </c>
      <c r="L172" s="193">
        <f t="shared" si="160"/>
        <v>0</v>
      </c>
      <c r="M172" s="193">
        <f t="shared" si="160"/>
        <v>0</v>
      </c>
      <c r="N172" s="193">
        <f t="shared" si="160"/>
        <v>0</v>
      </c>
      <c r="O172" s="193">
        <f t="shared" si="160"/>
        <v>0</v>
      </c>
      <c r="P172" s="193">
        <f t="shared" si="161"/>
        <v>0</v>
      </c>
      <c r="Q172" s="193">
        <f t="shared" si="161"/>
        <v>0</v>
      </c>
      <c r="R172" s="193">
        <f t="shared" si="161"/>
        <v>0</v>
      </c>
      <c r="S172" s="193">
        <f t="shared" si="161"/>
        <v>0</v>
      </c>
      <c r="T172" s="193">
        <f t="shared" si="161"/>
        <v>0</v>
      </c>
      <c r="U172" s="193">
        <f t="shared" si="161"/>
        <v>0</v>
      </c>
      <c r="V172" s="193">
        <f t="shared" si="161"/>
        <v>0</v>
      </c>
      <c r="W172" s="193">
        <f t="shared" si="161"/>
        <v>0</v>
      </c>
      <c r="X172" s="193">
        <f t="shared" si="161"/>
        <v>0</v>
      </c>
      <c r="Y172" s="193">
        <f t="shared" si="161"/>
        <v>0</v>
      </c>
      <c r="Z172" s="193">
        <f t="shared" si="162"/>
        <v>0</v>
      </c>
      <c r="AA172" s="193">
        <f t="shared" si="162"/>
        <v>0</v>
      </c>
      <c r="AB172" s="193">
        <f t="shared" si="162"/>
        <v>0</v>
      </c>
      <c r="AC172" s="193">
        <f t="shared" si="162"/>
        <v>0</v>
      </c>
      <c r="AD172" s="193">
        <f t="shared" si="162"/>
        <v>0</v>
      </c>
      <c r="AE172" s="193">
        <f t="shared" si="162"/>
        <v>0</v>
      </c>
      <c r="AF172" s="193">
        <f t="shared" si="162"/>
        <v>0</v>
      </c>
    </row>
    <row r="173" spans="1:38">
      <c r="D173" s="191">
        <v>8170</v>
      </c>
      <c r="E173" s="192"/>
      <c r="F173" s="193">
        <f t="shared" si="160"/>
        <v>0</v>
      </c>
      <c r="G173" s="193">
        <f t="shared" si="160"/>
        <v>0</v>
      </c>
      <c r="H173" s="193">
        <f t="shared" si="160"/>
        <v>0</v>
      </c>
      <c r="I173" s="193">
        <f t="shared" si="160"/>
        <v>0</v>
      </c>
      <c r="J173" s="193">
        <f t="shared" si="160"/>
        <v>0</v>
      </c>
      <c r="K173" s="193">
        <f t="shared" si="160"/>
        <v>0</v>
      </c>
      <c r="L173" s="193">
        <f t="shared" si="160"/>
        <v>0</v>
      </c>
      <c r="M173" s="193">
        <f t="shared" si="160"/>
        <v>0</v>
      </c>
      <c r="N173" s="193">
        <f t="shared" si="160"/>
        <v>0</v>
      </c>
      <c r="O173" s="193">
        <f t="shared" si="160"/>
        <v>0</v>
      </c>
      <c r="P173" s="193">
        <f t="shared" si="161"/>
        <v>0</v>
      </c>
      <c r="Q173" s="193">
        <f t="shared" si="161"/>
        <v>0</v>
      </c>
      <c r="R173" s="193">
        <f t="shared" si="161"/>
        <v>0</v>
      </c>
      <c r="S173" s="193">
        <f t="shared" si="161"/>
        <v>0</v>
      </c>
      <c r="T173" s="193">
        <f t="shared" si="161"/>
        <v>0</v>
      </c>
      <c r="U173" s="193">
        <f t="shared" si="161"/>
        <v>0</v>
      </c>
      <c r="V173" s="193">
        <f t="shared" si="161"/>
        <v>0</v>
      </c>
      <c r="W173" s="193">
        <f t="shared" si="161"/>
        <v>0</v>
      </c>
      <c r="X173" s="193">
        <f t="shared" si="161"/>
        <v>0</v>
      </c>
      <c r="Y173" s="193">
        <f t="shared" si="161"/>
        <v>0</v>
      </c>
      <c r="Z173" s="193">
        <f t="shared" si="162"/>
        <v>0</v>
      </c>
      <c r="AA173" s="193">
        <f t="shared" si="162"/>
        <v>0</v>
      </c>
      <c r="AB173" s="193">
        <f t="shared" si="162"/>
        <v>0</v>
      </c>
      <c r="AC173" s="193">
        <f t="shared" si="162"/>
        <v>0</v>
      </c>
      <c r="AD173" s="193">
        <f t="shared" si="162"/>
        <v>0</v>
      </c>
      <c r="AE173" s="193">
        <f t="shared" si="162"/>
        <v>0</v>
      </c>
      <c r="AF173" s="193">
        <f t="shared" si="162"/>
        <v>0</v>
      </c>
    </row>
    <row r="174" spans="1:38">
      <c r="D174" s="191">
        <v>8180</v>
      </c>
      <c r="E174" s="192"/>
      <c r="F174" s="193">
        <f t="shared" si="160"/>
        <v>0</v>
      </c>
      <c r="G174" s="193">
        <f t="shared" si="160"/>
        <v>0</v>
      </c>
      <c r="H174" s="193">
        <f t="shared" si="160"/>
        <v>0</v>
      </c>
      <c r="I174" s="193">
        <f t="shared" si="160"/>
        <v>0</v>
      </c>
      <c r="J174" s="193">
        <f t="shared" si="160"/>
        <v>0</v>
      </c>
      <c r="K174" s="193">
        <f t="shared" si="160"/>
        <v>0</v>
      </c>
      <c r="L174" s="193">
        <f t="shared" si="160"/>
        <v>0</v>
      </c>
      <c r="M174" s="193">
        <f t="shared" si="160"/>
        <v>0</v>
      </c>
      <c r="N174" s="193">
        <f t="shared" si="160"/>
        <v>0</v>
      </c>
      <c r="O174" s="193">
        <f t="shared" si="160"/>
        <v>0</v>
      </c>
      <c r="P174" s="193">
        <f t="shared" si="161"/>
        <v>0</v>
      </c>
      <c r="Q174" s="193">
        <f t="shared" si="161"/>
        <v>0</v>
      </c>
      <c r="R174" s="193">
        <f t="shared" si="161"/>
        <v>0</v>
      </c>
      <c r="S174" s="193">
        <f t="shared" si="161"/>
        <v>0</v>
      </c>
      <c r="T174" s="193">
        <f t="shared" si="161"/>
        <v>0</v>
      </c>
      <c r="U174" s="193">
        <f t="shared" si="161"/>
        <v>0</v>
      </c>
      <c r="V174" s="193">
        <f t="shared" si="161"/>
        <v>0</v>
      </c>
      <c r="W174" s="193">
        <f t="shared" si="161"/>
        <v>0</v>
      </c>
      <c r="X174" s="193">
        <f t="shared" si="161"/>
        <v>0</v>
      </c>
      <c r="Y174" s="193">
        <f t="shared" si="161"/>
        <v>0</v>
      </c>
      <c r="Z174" s="193">
        <f t="shared" si="162"/>
        <v>0</v>
      </c>
      <c r="AA174" s="193">
        <f t="shared" si="162"/>
        <v>0</v>
      </c>
      <c r="AB174" s="193">
        <f t="shared" si="162"/>
        <v>0</v>
      </c>
      <c r="AC174" s="193">
        <f t="shared" si="162"/>
        <v>0</v>
      </c>
      <c r="AD174" s="193">
        <f t="shared" si="162"/>
        <v>0</v>
      </c>
      <c r="AE174" s="193">
        <f t="shared" si="162"/>
        <v>0</v>
      </c>
      <c r="AF174" s="193">
        <f t="shared" si="162"/>
        <v>0</v>
      </c>
    </row>
    <row r="175" spans="1:38">
      <c r="D175" s="191">
        <v>8190</v>
      </c>
      <c r="E175" s="192"/>
      <c r="F175" s="193">
        <f t="shared" si="160"/>
        <v>0</v>
      </c>
      <c r="G175" s="193">
        <f t="shared" si="160"/>
        <v>0</v>
      </c>
      <c r="H175" s="193">
        <f t="shared" si="160"/>
        <v>0</v>
      </c>
      <c r="I175" s="193">
        <f t="shared" si="160"/>
        <v>0</v>
      </c>
      <c r="J175" s="193">
        <f t="shared" si="160"/>
        <v>0</v>
      </c>
      <c r="K175" s="193">
        <f t="shared" si="160"/>
        <v>0</v>
      </c>
      <c r="L175" s="193">
        <f t="shared" si="160"/>
        <v>0</v>
      </c>
      <c r="M175" s="193">
        <f t="shared" si="160"/>
        <v>0</v>
      </c>
      <c r="N175" s="193">
        <f t="shared" si="160"/>
        <v>0</v>
      </c>
      <c r="O175" s="193">
        <f t="shared" si="160"/>
        <v>0</v>
      </c>
      <c r="P175" s="193">
        <f t="shared" si="161"/>
        <v>0</v>
      </c>
      <c r="Q175" s="193">
        <f t="shared" si="161"/>
        <v>0</v>
      </c>
      <c r="R175" s="193">
        <f t="shared" si="161"/>
        <v>0</v>
      </c>
      <c r="S175" s="193">
        <f t="shared" si="161"/>
        <v>0</v>
      </c>
      <c r="T175" s="193">
        <f t="shared" si="161"/>
        <v>0</v>
      </c>
      <c r="U175" s="193">
        <f t="shared" si="161"/>
        <v>0</v>
      </c>
      <c r="V175" s="193">
        <f t="shared" si="161"/>
        <v>0</v>
      </c>
      <c r="W175" s="193">
        <f t="shared" si="161"/>
        <v>0</v>
      </c>
      <c r="X175" s="193">
        <f t="shared" si="161"/>
        <v>0</v>
      </c>
      <c r="Y175" s="193">
        <f t="shared" si="161"/>
        <v>0</v>
      </c>
      <c r="Z175" s="193">
        <f t="shared" si="162"/>
        <v>0</v>
      </c>
      <c r="AA175" s="193">
        <f t="shared" si="162"/>
        <v>0</v>
      </c>
      <c r="AB175" s="193">
        <f t="shared" si="162"/>
        <v>0</v>
      </c>
      <c r="AC175" s="193">
        <f t="shared" si="162"/>
        <v>0</v>
      </c>
      <c r="AD175" s="193">
        <f t="shared" si="162"/>
        <v>0</v>
      </c>
      <c r="AE175" s="193">
        <f t="shared" si="162"/>
        <v>0</v>
      </c>
      <c r="AF175" s="193">
        <f t="shared" si="162"/>
        <v>0</v>
      </c>
    </row>
    <row r="176" spans="1:38">
      <c r="D176" s="191">
        <v>8200</v>
      </c>
      <c r="E176" s="192"/>
      <c r="F176" s="193">
        <f t="shared" si="160"/>
        <v>0</v>
      </c>
      <c r="G176" s="193">
        <f t="shared" si="160"/>
        <v>0</v>
      </c>
      <c r="H176" s="193">
        <f t="shared" si="160"/>
        <v>0</v>
      </c>
      <c r="I176" s="193">
        <f t="shared" si="160"/>
        <v>0</v>
      </c>
      <c r="J176" s="193">
        <f t="shared" si="160"/>
        <v>0</v>
      </c>
      <c r="K176" s="193">
        <f t="shared" si="160"/>
        <v>0</v>
      </c>
      <c r="L176" s="193">
        <f t="shared" si="160"/>
        <v>0</v>
      </c>
      <c r="M176" s="193">
        <f t="shared" si="160"/>
        <v>0</v>
      </c>
      <c r="N176" s="193">
        <f t="shared" si="160"/>
        <v>0</v>
      </c>
      <c r="O176" s="193">
        <f t="shared" si="160"/>
        <v>0</v>
      </c>
      <c r="P176" s="193">
        <f t="shared" si="161"/>
        <v>0</v>
      </c>
      <c r="Q176" s="193">
        <f t="shared" si="161"/>
        <v>0</v>
      </c>
      <c r="R176" s="193">
        <f t="shared" si="161"/>
        <v>0</v>
      </c>
      <c r="S176" s="193">
        <f t="shared" si="161"/>
        <v>0</v>
      </c>
      <c r="T176" s="193">
        <f t="shared" si="161"/>
        <v>0</v>
      </c>
      <c r="U176" s="193">
        <f t="shared" si="161"/>
        <v>0</v>
      </c>
      <c r="V176" s="193">
        <f t="shared" si="161"/>
        <v>0</v>
      </c>
      <c r="W176" s="193">
        <f t="shared" si="161"/>
        <v>0</v>
      </c>
      <c r="X176" s="193">
        <f t="shared" si="161"/>
        <v>0</v>
      </c>
      <c r="Y176" s="193">
        <f t="shared" si="161"/>
        <v>0</v>
      </c>
      <c r="Z176" s="193">
        <f t="shared" si="162"/>
        <v>0</v>
      </c>
      <c r="AA176" s="193">
        <f t="shared" si="162"/>
        <v>0</v>
      </c>
      <c r="AB176" s="193">
        <f t="shared" si="162"/>
        <v>0</v>
      </c>
      <c r="AC176" s="193">
        <f t="shared" si="162"/>
        <v>0</v>
      </c>
      <c r="AD176" s="193">
        <f t="shared" si="162"/>
        <v>0</v>
      </c>
      <c r="AE176" s="193">
        <f t="shared" si="162"/>
        <v>0</v>
      </c>
      <c r="AF176" s="193">
        <f t="shared" si="162"/>
        <v>0</v>
      </c>
    </row>
    <row r="177" spans="4:32">
      <c r="D177" s="191">
        <v>8210</v>
      </c>
      <c r="E177" s="192"/>
      <c r="F177" s="193">
        <f t="shared" si="160"/>
        <v>0</v>
      </c>
      <c r="G177" s="193">
        <f t="shared" si="160"/>
        <v>0</v>
      </c>
      <c r="H177" s="193">
        <f t="shared" si="160"/>
        <v>0</v>
      </c>
      <c r="I177" s="193">
        <f t="shared" si="160"/>
        <v>0</v>
      </c>
      <c r="J177" s="193">
        <f t="shared" si="160"/>
        <v>0</v>
      </c>
      <c r="K177" s="193">
        <f t="shared" si="160"/>
        <v>0</v>
      </c>
      <c r="L177" s="193">
        <f t="shared" si="160"/>
        <v>0</v>
      </c>
      <c r="M177" s="193">
        <f t="shared" si="160"/>
        <v>0</v>
      </c>
      <c r="N177" s="193">
        <f t="shared" si="160"/>
        <v>0</v>
      </c>
      <c r="O177" s="193">
        <f t="shared" si="160"/>
        <v>0</v>
      </c>
      <c r="P177" s="193">
        <f t="shared" si="161"/>
        <v>0</v>
      </c>
      <c r="Q177" s="193">
        <f t="shared" si="161"/>
        <v>0</v>
      </c>
      <c r="R177" s="193">
        <f t="shared" si="161"/>
        <v>0</v>
      </c>
      <c r="S177" s="193">
        <f t="shared" si="161"/>
        <v>0</v>
      </c>
      <c r="T177" s="193">
        <f t="shared" si="161"/>
        <v>0</v>
      </c>
      <c r="U177" s="193">
        <f t="shared" si="161"/>
        <v>0</v>
      </c>
      <c r="V177" s="193">
        <f t="shared" si="161"/>
        <v>0</v>
      </c>
      <c r="W177" s="193">
        <f t="shared" si="161"/>
        <v>0</v>
      </c>
      <c r="X177" s="193">
        <f t="shared" si="161"/>
        <v>0</v>
      </c>
      <c r="Y177" s="193">
        <f t="shared" si="161"/>
        <v>0</v>
      </c>
      <c r="Z177" s="193">
        <f t="shared" si="162"/>
        <v>0</v>
      </c>
      <c r="AA177" s="193">
        <f t="shared" si="162"/>
        <v>0</v>
      </c>
      <c r="AB177" s="193">
        <f t="shared" si="162"/>
        <v>0</v>
      </c>
      <c r="AC177" s="193">
        <f t="shared" si="162"/>
        <v>0</v>
      </c>
      <c r="AD177" s="193">
        <f t="shared" si="162"/>
        <v>0</v>
      </c>
      <c r="AE177" s="193">
        <f t="shared" si="162"/>
        <v>0</v>
      </c>
      <c r="AF177" s="193">
        <f t="shared" si="162"/>
        <v>0</v>
      </c>
    </row>
    <row r="178" spans="4:32">
      <c r="D178" s="191">
        <v>8240</v>
      </c>
      <c r="E178" s="192"/>
      <c r="F178" s="193">
        <f t="shared" si="160"/>
        <v>0</v>
      </c>
      <c r="G178" s="193">
        <f t="shared" si="160"/>
        <v>0</v>
      </c>
      <c r="H178" s="193">
        <f t="shared" si="160"/>
        <v>0</v>
      </c>
      <c r="I178" s="193">
        <f t="shared" si="160"/>
        <v>0</v>
      </c>
      <c r="J178" s="193">
        <f t="shared" si="160"/>
        <v>0</v>
      </c>
      <c r="K178" s="193">
        <f t="shared" si="160"/>
        <v>0</v>
      </c>
      <c r="L178" s="193">
        <f t="shared" si="160"/>
        <v>0</v>
      </c>
      <c r="M178" s="193">
        <f t="shared" si="160"/>
        <v>0</v>
      </c>
      <c r="N178" s="193">
        <f t="shared" si="160"/>
        <v>0</v>
      </c>
      <c r="O178" s="193">
        <f t="shared" si="160"/>
        <v>0</v>
      </c>
      <c r="P178" s="193">
        <f t="shared" si="161"/>
        <v>0</v>
      </c>
      <c r="Q178" s="193">
        <f t="shared" si="161"/>
        <v>0</v>
      </c>
      <c r="R178" s="193">
        <f t="shared" si="161"/>
        <v>0</v>
      </c>
      <c r="S178" s="193">
        <f t="shared" si="161"/>
        <v>0</v>
      </c>
      <c r="T178" s="193">
        <f t="shared" si="161"/>
        <v>0</v>
      </c>
      <c r="U178" s="193">
        <f t="shared" si="161"/>
        <v>0</v>
      </c>
      <c r="V178" s="193">
        <f t="shared" si="161"/>
        <v>0</v>
      </c>
      <c r="W178" s="193">
        <f t="shared" si="161"/>
        <v>0</v>
      </c>
      <c r="X178" s="193">
        <f t="shared" si="161"/>
        <v>0</v>
      </c>
      <c r="Y178" s="193">
        <f t="shared" si="161"/>
        <v>0</v>
      </c>
      <c r="Z178" s="193">
        <f t="shared" si="162"/>
        <v>0</v>
      </c>
      <c r="AA178" s="193">
        <f t="shared" si="162"/>
        <v>0</v>
      </c>
      <c r="AB178" s="193">
        <f t="shared" si="162"/>
        <v>0</v>
      </c>
      <c r="AC178" s="193">
        <f t="shared" si="162"/>
        <v>0</v>
      </c>
      <c r="AD178" s="193">
        <f t="shared" si="162"/>
        <v>0</v>
      </c>
      <c r="AE178" s="193">
        <f t="shared" si="162"/>
        <v>0</v>
      </c>
      <c r="AF178" s="193">
        <f t="shared" si="162"/>
        <v>0</v>
      </c>
    </row>
    <row r="179" spans="4:32">
      <c r="D179" s="191">
        <v>8250</v>
      </c>
      <c r="E179" s="192"/>
      <c r="F179" s="193">
        <f t="shared" si="160"/>
        <v>0</v>
      </c>
      <c r="G179" s="193">
        <f t="shared" si="160"/>
        <v>0</v>
      </c>
      <c r="H179" s="193">
        <f t="shared" si="160"/>
        <v>0</v>
      </c>
      <c r="I179" s="193">
        <f t="shared" si="160"/>
        <v>0</v>
      </c>
      <c r="J179" s="193">
        <f t="shared" si="160"/>
        <v>0</v>
      </c>
      <c r="K179" s="193">
        <f t="shared" si="160"/>
        <v>0</v>
      </c>
      <c r="L179" s="193">
        <f t="shared" si="160"/>
        <v>0</v>
      </c>
      <c r="M179" s="193">
        <f t="shared" si="160"/>
        <v>0</v>
      </c>
      <c r="N179" s="193">
        <f t="shared" si="160"/>
        <v>0</v>
      </c>
      <c r="O179" s="193">
        <f t="shared" si="160"/>
        <v>0</v>
      </c>
      <c r="P179" s="193">
        <f t="shared" si="161"/>
        <v>0</v>
      </c>
      <c r="Q179" s="193">
        <f t="shared" si="161"/>
        <v>0</v>
      </c>
      <c r="R179" s="193">
        <f t="shared" si="161"/>
        <v>0</v>
      </c>
      <c r="S179" s="193">
        <f t="shared" si="161"/>
        <v>0</v>
      </c>
      <c r="T179" s="193">
        <f t="shared" si="161"/>
        <v>0</v>
      </c>
      <c r="U179" s="193">
        <f t="shared" si="161"/>
        <v>0</v>
      </c>
      <c r="V179" s="193">
        <f t="shared" si="161"/>
        <v>0</v>
      </c>
      <c r="W179" s="193">
        <f t="shared" si="161"/>
        <v>0</v>
      </c>
      <c r="X179" s="193">
        <f t="shared" si="161"/>
        <v>0</v>
      </c>
      <c r="Y179" s="193">
        <f t="shared" si="161"/>
        <v>0</v>
      </c>
      <c r="Z179" s="193">
        <f t="shared" si="162"/>
        <v>0</v>
      </c>
      <c r="AA179" s="193">
        <f t="shared" si="162"/>
        <v>0</v>
      </c>
      <c r="AB179" s="193">
        <f t="shared" si="162"/>
        <v>0</v>
      </c>
      <c r="AC179" s="193">
        <f t="shared" si="162"/>
        <v>0</v>
      </c>
      <c r="AD179" s="193">
        <f t="shared" si="162"/>
        <v>0</v>
      </c>
      <c r="AE179" s="193">
        <f t="shared" si="162"/>
        <v>0</v>
      </c>
      <c r="AF179" s="193">
        <f t="shared" si="162"/>
        <v>0</v>
      </c>
    </row>
    <row r="180" spans="4:32">
      <c r="D180" s="191">
        <v>8310</v>
      </c>
      <c r="E180" s="192"/>
      <c r="F180" s="193">
        <f t="shared" ref="F180:O188" si="163">SUMIF($C$10:$C$163,$D180,F$10:F$163)</f>
        <v>0</v>
      </c>
      <c r="G180" s="193">
        <f t="shared" si="163"/>
        <v>0</v>
      </c>
      <c r="H180" s="193">
        <f t="shared" si="163"/>
        <v>0</v>
      </c>
      <c r="I180" s="193">
        <f t="shared" si="163"/>
        <v>0</v>
      </c>
      <c r="J180" s="193">
        <f t="shared" si="163"/>
        <v>0</v>
      </c>
      <c r="K180" s="193">
        <f t="shared" si="163"/>
        <v>0</v>
      </c>
      <c r="L180" s="193">
        <f t="shared" si="163"/>
        <v>0</v>
      </c>
      <c r="M180" s="193">
        <f t="shared" si="163"/>
        <v>0</v>
      </c>
      <c r="N180" s="193">
        <f t="shared" si="163"/>
        <v>0</v>
      </c>
      <c r="O180" s="193">
        <f t="shared" si="163"/>
        <v>0</v>
      </c>
      <c r="P180" s="193">
        <f t="shared" ref="P180:Y188" si="164">SUMIF($C$10:$C$163,$D180,P$10:P$163)</f>
        <v>0</v>
      </c>
      <c r="Q180" s="193">
        <f t="shared" si="164"/>
        <v>0</v>
      </c>
      <c r="R180" s="193">
        <f t="shared" si="164"/>
        <v>0</v>
      </c>
      <c r="S180" s="193">
        <f t="shared" si="164"/>
        <v>0</v>
      </c>
      <c r="T180" s="193">
        <f t="shared" si="164"/>
        <v>0</v>
      </c>
      <c r="U180" s="193">
        <f t="shared" si="164"/>
        <v>0</v>
      </c>
      <c r="V180" s="193">
        <f t="shared" si="164"/>
        <v>0</v>
      </c>
      <c r="W180" s="193">
        <f t="shared" si="164"/>
        <v>0</v>
      </c>
      <c r="X180" s="193">
        <f t="shared" si="164"/>
        <v>0</v>
      </c>
      <c r="Y180" s="193">
        <f t="shared" si="164"/>
        <v>0</v>
      </c>
      <c r="Z180" s="193">
        <f t="shared" ref="Z180:AF188" si="165">SUMIF($C$10:$C$163,$D180,Z$10:Z$163)</f>
        <v>0</v>
      </c>
      <c r="AA180" s="193">
        <f t="shared" si="165"/>
        <v>0</v>
      </c>
      <c r="AB180" s="193">
        <f t="shared" si="165"/>
        <v>0</v>
      </c>
      <c r="AC180" s="193">
        <f t="shared" si="165"/>
        <v>0</v>
      </c>
      <c r="AD180" s="193">
        <f t="shared" si="165"/>
        <v>0</v>
      </c>
      <c r="AE180" s="193">
        <f t="shared" si="165"/>
        <v>0</v>
      </c>
      <c r="AF180" s="193">
        <f t="shared" si="165"/>
        <v>0</v>
      </c>
    </row>
    <row r="181" spans="4:32">
      <c r="D181" s="191">
        <v>8320</v>
      </c>
      <c r="E181" s="192"/>
      <c r="F181" s="193">
        <f t="shared" si="163"/>
        <v>0</v>
      </c>
      <c r="G181" s="193">
        <f t="shared" si="163"/>
        <v>0</v>
      </c>
      <c r="H181" s="193">
        <f t="shared" si="163"/>
        <v>0</v>
      </c>
      <c r="I181" s="193">
        <f t="shared" si="163"/>
        <v>0</v>
      </c>
      <c r="J181" s="193">
        <f t="shared" si="163"/>
        <v>0</v>
      </c>
      <c r="K181" s="193">
        <f t="shared" si="163"/>
        <v>0</v>
      </c>
      <c r="L181" s="193">
        <f t="shared" si="163"/>
        <v>0</v>
      </c>
      <c r="M181" s="193">
        <f t="shared" si="163"/>
        <v>0</v>
      </c>
      <c r="N181" s="193">
        <f t="shared" si="163"/>
        <v>0</v>
      </c>
      <c r="O181" s="193">
        <f t="shared" si="163"/>
        <v>0</v>
      </c>
      <c r="P181" s="193">
        <f t="shared" si="164"/>
        <v>0</v>
      </c>
      <c r="Q181" s="193">
        <f t="shared" si="164"/>
        <v>0</v>
      </c>
      <c r="R181" s="193">
        <f t="shared" si="164"/>
        <v>0</v>
      </c>
      <c r="S181" s="193">
        <f t="shared" si="164"/>
        <v>0</v>
      </c>
      <c r="T181" s="193">
        <f t="shared" si="164"/>
        <v>0</v>
      </c>
      <c r="U181" s="193">
        <f t="shared" si="164"/>
        <v>0</v>
      </c>
      <c r="V181" s="193">
        <f t="shared" si="164"/>
        <v>0</v>
      </c>
      <c r="W181" s="193">
        <f t="shared" si="164"/>
        <v>0</v>
      </c>
      <c r="X181" s="193">
        <f t="shared" si="164"/>
        <v>0</v>
      </c>
      <c r="Y181" s="193">
        <f t="shared" si="164"/>
        <v>0</v>
      </c>
      <c r="Z181" s="193">
        <f t="shared" si="165"/>
        <v>0</v>
      </c>
      <c r="AA181" s="193">
        <f t="shared" si="165"/>
        <v>0</v>
      </c>
      <c r="AB181" s="193">
        <f t="shared" si="165"/>
        <v>0</v>
      </c>
      <c r="AC181" s="193">
        <f t="shared" si="165"/>
        <v>0</v>
      </c>
      <c r="AD181" s="193">
        <f t="shared" si="165"/>
        <v>0</v>
      </c>
      <c r="AE181" s="193">
        <f t="shared" si="165"/>
        <v>0</v>
      </c>
      <c r="AF181" s="193">
        <f t="shared" si="165"/>
        <v>0</v>
      </c>
    </row>
    <row r="182" spans="4:32">
      <c r="D182" s="191">
        <v>8340</v>
      </c>
      <c r="E182" s="192"/>
      <c r="F182" s="193">
        <f t="shared" si="163"/>
        <v>0</v>
      </c>
      <c r="G182" s="193">
        <f t="shared" si="163"/>
        <v>0</v>
      </c>
      <c r="H182" s="193">
        <f t="shared" si="163"/>
        <v>0</v>
      </c>
      <c r="I182" s="193">
        <f t="shared" si="163"/>
        <v>0</v>
      </c>
      <c r="J182" s="193">
        <f t="shared" si="163"/>
        <v>0</v>
      </c>
      <c r="K182" s="193">
        <f t="shared" si="163"/>
        <v>0</v>
      </c>
      <c r="L182" s="193">
        <f t="shared" si="163"/>
        <v>0</v>
      </c>
      <c r="M182" s="193">
        <f t="shared" si="163"/>
        <v>0</v>
      </c>
      <c r="N182" s="193">
        <f t="shared" si="163"/>
        <v>0</v>
      </c>
      <c r="O182" s="193">
        <f t="shared" si="163"/>
        <v>0</v>
      </c>
      <c r="P182" s="193">
        <f t="shared" si="164"/>
        <v>0</v>
      </c>
      <c r="Q182" s="193">
        <f t="shared" si="164"/>
        <v>0</v>
      </c>
      <c r="R182" s="193">
        <f t="shared" si="164"/>
        <v>0</v>
      </c>
      <c r="S182" s="193">
        <f t="shared" si="164"/>
        <v>0</v>
      </c>
      <c r="T182" s="193">
        <f t="shared" si="164"/>
        <v>0</v>
      </c>
      <c r="U182" s="193">
        <f t="shared" si="164"/>
        <v>0</v>
      </c>
      <c r="V182" s="193">
        <f t="shared" si="164"/>
        <v>0</v>
      </c>
      <c r="W182" s="193">
        <f t="shared" si="164"/>
        <v>0</v>
      </c>
      <c r="X182" s="193">
        <f t="shared" si="164"/>
        <v>0</v>
      </c>
      <c r="Y182" s="193">
        <f t="shared" si="164"/>
        <v>0</v>
      </c>
      <c r="Z182" s="193">
        <f t="shared" si="165"/>
        <v>0</v>
      </c>
      <c r="AA182" s="193">
        <f t="shared" si="165"/>
        <v>0</v>
      </c>
      <c r="AB182" s="193">
        <f t="shared" si="165"/>
        <v>0</v>
      </c>
      <c r="AC182" s="193">
        <f t="shared" si="165"/>
        <v>0</v>
      </c>
      <c r="AD182" s="193">
        <f t="shared" si="165"/>
        <v>0</v>
      </c>
      <c r="AE182" s="193">
        <f t="shared" si="165"/>
        <v>0</v>
      </c>
      <c r="AF182" s="193">
        <f t="shared" si="165"/>
        <v>0</v>
      </c>
    </row>
    <row r="183" spans="4:32">
      <c r="D183" s="191">
        <v>8350</v>
      </c>
      <c r="E183" s="192"/>
      <c r="F183" s="193">
        <f t="shared" si="163"/>
        <v>0</v>
      </c>
      <c r="G183" s="193">
        <f t="shared" si="163"/>
        <v>0</v>
      </c>
      <c r="H183" s="193">
        <f t="shared" si="163"/>
        <v>0</v>
      </c>
      <c r="I183" s="193">
        <f t="shared" si="163"/>
        <v>0</v>
      </c>
      <c r="J183" s="193">
        <f t="shared" si="163"/>
        <v>0</v>
      </c>
      <c r="K183" s="193">
        <f t="shared" si="163"/>
        <v>0</v>
      </c>
      <c r="L183" s="193">
        <f t="shared" si="163"/>
        <v>0</v>
      </c>
      <c r="M183" s="193">
        <f t="shared" si="163"/>
        <v>0</v>
      </c>
      <c r="N183" s="193">
        <f t="shared" si="163"/>
        <v>0</v>
      </c>
      <c r="O183" s="193">
        <f t="shared" si="163"/>
        <v>0</v>
      </c>
      <c r="P183" s="193">
        <f t="shared" si="164"/>
        <v>0</v>
      </c>
      <c r="Q183" s="193">
        <f t="shared" si="164"/>
        <v>0</v>
      </c>
      <c r="R183" s="193">
        <f t="shared" si="164"/>
        <v>0</v>
      </c>
      <c r="S183" s="193">
        <f t="shared" si="164"/>
        <v>0</v>
      </c>
      <c r="T183" s="193">
        <f t="shared" si="164"/>
        <v>0</v>
      </c>
      <c r="U183" s="193">
        <f t="shared" si="164"/>
        <v>0</v>
      </c>
      <c r="V183" s="193">
        <f t="shared" si="164"/>
        <v>0</v>
      </c>
      <c r="W183" s="193">
        <f t="shared" si="164"/>
        <v>0</v>
      </c>
      <c r="X183" s="193">
        <f t="shared" si="164"/>
        <v>0</v>
      </c>
      <c r="Y183" s="193">
        <f t="shared" si="164"/>
        <v>0</v>
      </c>
      <c r="Z183" s="193">
        <f t="shared" si="165"/>
        <v>0</v>
      </c>
      <c r="AA183" s="193">
        <f t="shared" si="165"/>
        <v>0</v>
      </c>
      <c r="AB183" s="193">
        <f t="shared" si="165"/>
        <v>0</v>
      </c>
      <c r="AC183" s="193">
        <f t="shared" si="165"/>
        <v>0</v>
      </c>
      <c r="AD183" s="193">
        <f t="shared" si="165"/>
        <v>0</v>
      </c>
      <c r="AE183" s="193">
        <f t="shared" si="165"/>
        <v>0</v>
      </c>
      <c r="AF183" s="193">
        <f t="shared" si="165"/>
        <v>0</v>
      </c>
    </row>
    <row r="184" spans="4:32">
      <c r="D184" s="191">
        <v>8360</v>
      </c>
      <c r="E184" s="192"/>
      <c r="F184" s="193">
        <f t="shared" si="163"/>
        <v>0</v>
      </c>
      <c r="G184" s="193">
        <f t="shared" si="163"/>
        <v>0</v>
      </c>
      <c r="H184" s="193">
        <f t="shared" si="163"/>
        <v>0</v>
      </c>
      <c r="I184" s="193">
        <f t="shared" si="163"/>
        <v>0</v>
      </c>
      <c r="J184" s="193">
        <f t="shared" si="163"/>
        <v>0</v>
      </c>
      <c r="K184" s="193">
        <f t="shared" si="163"/>
        <v>0</v>
      </c>
      <c r="L184" s="193">
        <f t="shared" si="163"/>
        <v>0</v>
      </c>
      <c r="M184" s="193">
        <f t="shared" si="163"/>
        <v>0</v>
      </c>
      <c r="N184" s="193">
        <f t="shared" si="163"/>
        <v>0</v>
      </c>
      <c r="O184" s="193">
        <f t="shared" si="163"/>
        <v>0</v>
      </c>
      <c r="P184" s="193">
        <f t="shared" si="164"/>
        <v>0</v>
      </c>
      <c r="Q184" s="193">
        <f t="shared" si="164"/>
        <v>0</v>
      </c>
      <c r="R184" s="193">
        <f t="shared" si="164"/>
        <v>0</v>
      </c>
      <c r="S184" s="193">
        <f t="shared" si="164"/>
        <v>0</v>
      </c>
      <c r="T184" s="193">
        <f t="shared" si="164"/>
        <v>0</v>
      </c>
      <c r="U184" s="193">
        <f t="shared" si="164"/>
        <v>0</v>
      </c>
      <c r="V184" s="193">
        <f t="shared" si="164"/>
        <v>0</v>
      </c>
      <c r="W184" s="193">
        <f t="shared" si="164"/>
        <v>0</v>
      </c>
      <c r="X184" s="193">
        <f t="shared" si="164"/>
        <v>0</v>
      </c>
      <c r="Y184" s="193">
        <f t="shared" si="164"/>
        <v>0</v>
      </c>
      <c r="Z184" s="193">
        <f t="shared" si="165"/>
        <v>0</v>
      </c>
      <c r="AA184" s="193">
        <f t="shared" si="165"/>
        <v>0</v>
      </c>
      <c r="AB184" s="193">
        <f t="shared" si="165"/>
        <v>0</v>
      </c>
      <c r="AC184" s="193">
        <f t="shared" si="165"/>
        <v>0</v>
      </c>
      <c r="AD184" s="193">
        <f t="shared" si="165"/>
        <v>0</v>
      </c>
      <c r="AE184" s="193">
        <f t="shared" si="165"/>
        <v>0</v>
      </c>
      <c r="AF184" s="193">
        <f t="shared" si="165"/>
        <v>0</v>
      </c>
    </row>
    <row r="185" spans="4:32">
      <c r="D185" s="191">
        <v>8400</v>
      </c>
      <c r="E185" s="192"/>
      <c r="F185" s="193">
        <f t="shared" si="163"/>
        <v>0</v>
      </c>
      <c r="G185" s="193">
        <f t="shared" si="163"/>
        <v>0</v>
      </c>
      <c r="H185" s="193">
        <f t="shared" si="163"/>
        <v>0</v>
      </c>
      <c r="I185" s="193">
        <f t="shared" si="163"/>
        <v>0</v>
      </c>
      <c r="J185" s="193">
        <f t="shared" si="163"/>
        <v>0</v>
      </c>
      <c r="K185" s="193">
        <f t="shared" si="163"/>
        <v>0</v>
      </c>
      <c r="L185" s="193">
        <f t="shared" si="163"/>
        <v>0</v>
      </c>
      <c r="M185" s="193">
        <f t="shared" si="163"/>
        <v>0</v>
      </c>
      <c r="N185" s="193">
        <f t="shared" si="163"/>
        <v>0</v>
      </c>
      <c r="O185" s="193">
        <f t="shared" si="163"/>
        <v>0</v>
      </c>
      <c r="P185" s="193">
        <f t="shared" si="164"/>
        <v>0</v>
      </c>
      <c r="Q185" s="193">
        <f t="shared" si="164"/>
        <v>0</v>
      </c>
      <c r="R185" s="193">
        <f t="shared" si="164"/>
        <v>0</v>
      </c>
      <c r="S185" s="193">
        <f t="shared" si="164"/>
        <v>0</v>
      </c>
      <c r="T185" s="193">
        <f t="shared" si="164"/>
        <v>0</v>
      </c>
      <c r="U185" s="193">
        <f t="shared" si="164"/>
        <v>0</v>
      </c>
      <c r="V185" s="193">
        <f t="shared" si="164"/>
        <v>0</v>
      </c>
      <c r="W185" s="193">
        <f t="shared" si="164"/>
        <v>0</v>
      </c>
      <c r="X185" s="193">
        <f t="shared" si="164"/>
        <v>0</v>
      </c>
      <c r="Y185" s="193">
        <f t="shared" si="164"/>
        <v>0</v>
      </c>
      <c r="Z185" s="193">
        <f t="shared" si="165"/>
        <v>0</v>
      </c>
      <c r="AA185" s="193">
        <f t="shared" si="165"/>
        <v>0</v>
      </c>
      <c r="AB185" s="193">
        <f t="shared" si="165"/>
        <v>0</v>
      </c>
      <c r="AC185" s="193">
        <f t="shared" si="165"/>
        <v>0</v>
      </c>
      <c r="AD185" s="193">
        <f t="shared" si="165"/>
        <v>0</v>
      </c>
      <c r="AE185" s="193">
        <f t="shared" si="165"/>
        <v>0</v>
      </c>
      <c r="AF185" s="193">
        <f t="shared" si="165"/>
        <v>0</v>
      </c>
    </row>
    <row r="186" spans="4:32">
      <c r="D186" s="191">
        <v>8410</v>
      </c>
      <c r="E186" s="192"/>
      <c r="F186" s="193">
        <f t="shared" si="163"/>
        <v>0</v>
      </c>
      <c r="G186" s="193">
        <f t="shared" si="163"/>
        <v>0</v>
      </c>
      <c r="H186" s="193">
        <f t="shared" si="163"/>
        <v>0</v>
      </c>
      <c r="I186" s="193">
        <f t="shared" si="163"/>
        <v>0</v>
      </c>
      <c r="J186" s="193">
        <f t="shared" si="163"/>
        <v>0</v>
      </c>
      <c r="K186" s="193">
        <f t="shared" si="163"/>
        <v>0</v>
      </c>
      <c r="L186" s="193">
        <f t="shared" si="163"/>
        <v>0</v>
      </c>
      <c r="M186" s="193">
        <f t="shared" si="163"/>
        <v>0</v>
      </c>
      <c r="N186" s="193">
        <f t="shared" si="163"/>
        <v>0</v>
      </c>
      <c r="O186" s="193">
        <f t="shared" si="163"/>
        <v>0</v>
      </c>
      <c r="P186" s="193">
        <f t="shared" si="164"/>
        <v>0</v>
      </c>
      <c r="Q186" s="193">
        <f t="shared" si="164"/>
        <v>0</v>
      </c>
      <c r="R186" s="193">
        <f t="shared" si="164"/>
        <v>0</v>
      </c>
      <c r="S186" s="193">
        <f t="shared" si="164"/>
        <v>0</v>
      </c>
      <c r="T186" s="193">
        <f t="shared" si="164"/>
        <v>0</v>
      </c>
      <c r="U186" s="193">
        <f t="shared" si="164"/>
        <v>0</v>
      </c>
      <c r="V186" s="193">
        <f t="shared" si="164"/>
        <v>0</v>
      </c>
      <c r="W186" s="193">
        <f t="shared" si="164"/>
        <v>0</v>
      </c>
      <c r="X186" s="193">
        <f t="shared" si="164"/>
        <v>0</v>
      </c>
      <c r="Y186" s="193">
        <f t="shared" si="164"/>
        <v>0</v>
      </c>
      <c r="Z186" s="193">
        <f t="shared" si="165"/>
        <v>0</v>
      </c>
      <c r="AA186" s="193">
        <f t="shared" si="165"/>
        <v>0</v>
      </c>
      <c r="AB186" s="193">
        <f t="shared" si="165"/>
        <v>0</v>
      </c>
      <c r="AC186" s="193">
        <f t="shared" si="165"/>
        <v>0</v>
      </c>
      <c r="AD186" s="193">
        <f t="shared" si="165"/>
        <v>0</v>
      </c>
      <c r="AE186" s="193">
        <f t="shared" si="165"/>
        <v>0</v>
      </c>
      <c r="AF186" s="193">
        <f t="shared" si="165"/>
        <v>0</v>
      </c>
    </row>
    <row r="187" spans="4:32">
      <c r="D187" s="191">
        <v>8470</v>
      </c>
      <c r="E187" s="192"/>
      <c r="F187" s="193">
        <f t="shared" si="163"/>
        <v>0</v>
      </c>
      <c r="G187" s="193">
        <f t="shared" si="163"/>
        <v>0</v>
      </c>
      <c r="H187" s="193">
        <f t="shared" si="163"/>
        <v>0</v>
      </c>
      <c r="I187" s="193">
        <f t="shared" si="163"/>
        <v>0</v>
      </c>
      <c r="J187" s="193">
        <f t="shared" si="163"/>
        <v>0</v>
      </c>
      <c r="K187" s="193">
        <f t="shared" si="163"/>
        <v>0</v>
      </c>
      <c r="L187" s="193">
        <f t="shared" si="163"/>
        <v>0</v>
      </c>
      <c r="M187" s="193">
        <f t="shared" si="163"/>
        <v>0</v>
      </c>
      <c r="N187" s="193">
        <f t="shared" si="163"/>
        <v>0</v>
      </c>
      <c r="O187" s="193">
        <f t="shared" si="163"/>
        <v>0</v>
      </c>
      <c r="P187" s="193">
        <f t="shared" si="164"/>
        <v>0</v>
      </c>
      <c r="Q187" s="193">
        <f t="shared" si="164"/>
        <v>0</v>
      </c>
      <c r="R187" s="193">
        <f t="shared" si="164"/>
        <v>0</v>
      </c>
      <c r="S187" s="193">
        <f t="shared" si="164"/>
        <v>0</v>
      </c>
      <c r="T187" s="193">
        <f t="shared" si="164"/>
        <v>0</v>
      </c>
      <c r="U187" s="193">
        <f t="shared" si="164"/>
        <v>0</v>
      </c>
      <c r="V187" s="193">
        <f t="shared" si="164"/>
        <v>0</v>
      </c>
      <c r="W187" s="193">
        <f t="shared" si="164"/>
        <v>0</v>
      </c>
      <c r="X187" s="193">
        <f t="shared" si="164"/>
        <v>0</v>
      </c>
      <c r="Y187" s="193">
        <f t="shared" si="164"/>
        <v>0</v>
      </c>
      <c r="Z187" s="193">
        <f t="shared" si="165"/>
        <v>0</v>
      </c>
      <c r="AA187" s="193">
        <f t="shared" si="165"/>
        <v>0</v>
      </c>
      <c r="AB187" s="193">
        <f t="shared" si="165"/>
        <v>0</v>
      </c>
      <c r="AC187" s="193">
        <f t="shared" si="165"/>
        <v>0</v>
      </c>
      <c r="AD187" s="193">
        <f t="shared" si="165"/>
        <v>0</v>
      </c>
      <c r="AE187" s="193">
        <f t="shared" si="165"/>
        <v>0</v>
      </c>
      <c r="AF187" s="193">
        <f t="shared" si="165"/>
        <v>0</v>
      </c>
    </row>
    <row r="188" spans="4:32">
      <c r="D188" s="191">
        <v>8500</v>
      </c>
      <c r="E188" s="192"/>
      <c r="F188" s="193">
        <f t="shared" si="163"/>
        <v>0</v>
      </c>
      <c r="G188" s="193">
        <f t="shared" si="163"/>
        <v>0</v>
      </c>
      <c r="H188" s="193">
        <f t="shared" si="163"/>
        <v>0</v>
      </c>
      <c r="I188" s="193">
        <f t="shared" si="163"/>
        <v>0</v>
      </c>
      <c r="J188" s="193">
        <f t="shared" si="163"/>
        <v>0</v>
      </c>
      <c r="K188" s="193">
        <f t="shared" si="163"/>
        <v>0</v>
      </c>
      <c r="L188" s="193">
        <f t="shared" si="163"/>
        <v>0</v>
      </c>
      <c r="M188" s="193">
        <f t="shared" si="163"/>
        <v>0</v>
      </c>
      <c r="N188" s="193">
        <f t="shared" si="163"/>
        <v>0</v>
      </c>
      <c r="O188" s="193">
        <f t="shared" si="163"/>
        <v>0</v>
      </c>
      <c r="P188" s="193">
        <f t="shared" si="164"/>
        <v>0</v>
      </c>
      <c r="Q188" s="193">
        <f t="shared" si="164"/>
        <v>0</v>
      </c>
      <c r="R188" s="193">
        <f t="shared" si="164"/>
        <v>0</v>
      </c>
      <c r="S188" s="193">
        <f t="shared" si="164"/>
        <v>0</v>
      </c>
      <c r="T188" s="193">
        <f t="shared" si="164"/>
        <v>0</v>
      </c>
      <c r="U188" s="193">
        <f t="shared" si="164"/>
        <v>0</v>
      </c>
      <c r="V188" s="193">
        <f t="shared" si="164"/>
        <v>0</v>
      </c>
      <c r="W188" s="193">
        <f t="shared" si="164"/>
        <v>0</v>
      </c>
      <c r="X188" s="193">
        <f t="shared" si="164"/>
        <v>0</v>
      </c>
      <c r="Y188" s="193">
        <f t="shared" si="164"/>
        <v>0</v>
      </c>
      <c r="Z188" s="193">
        <f t="shared" si="165"/>
        <v>0</v>
      </c>
      <c r="AA188" s="193">
        <f t="shared" si="165"/>
        <v>0</v>
      </c>
      <c r="AB188" s="193">
        <f t="shared" si="165"/>
        <v>0</v>
      </c>
      <c r="AC188" s="193">
        <f t="shared" si="165"/>
        <v>0</v>
      </c>
      <c r="AD188" s="193">
        <f t="shared" si="165"/>
        <v>0</v>
      </c>
      <c r="AE188" s="193">
        <f t="shared" si="165"/>
        <v>0</v>
      </c>
      <c r="AF188" s="193">
        <f t="shared" si="165"/>
        <v>0</v>
      </c>
    </row>
    <row r="189" spans="4:32">
      <c r="D189" s="191">
        <v>8560</v>
      </c>
      <c r="E189" s="192"/>
      <c r="F189" s="193">
        <f>SUMIF($C$10:$C$158,$D189,F$10:F$158)</f>
        <v>0</v>
      </c>
      <c r="G189" s="193">
        <f>SUMIF($C$10:$C$158,$D189,G$10:G$158)</f>
        <v>0</v>
      </c>
      <c r="H189" s="193">
        <f>SUMIF($C$10:$C$158,$D189,H$10:H$158)</f>
        <v>0</v>
      </c>
      <c r="I189" s="193">
        <f>SUMIF($C$10:$C$158,$D189,I$10:I$158)</f>
        <v>0</v>
      </c>
      <c r="J189" s="193">
        <f t="shared" ref="J189:S198" si="166">SUMIF($C$10:$C$163,$D189,J$10:J$163)</f>
        <v>0</v>
      </c>
      <c r="K189" s="193">
        <f t="shared" si="166"/>
        <v>0</v>
      </c>
      <c r="L189" s="193">
        <f t="shared" si="166"/>
        <v>0</v>
      </c>
      <c r="M189" s="193">
        <f t="shared" si="166"/>
        <v>0</v>
      </c>
      <c r="N189" s="193">
        <f t="shared" si="166"/>
        <v>0</v>
      </c>
      <c r="O189" s="193">
        <f t="shared" si="166"/>
        <v>0</v>
      </c>
      <c r="P189" s="193">
        <f t="shared" si="166"/>
        <v>0</v>
      </c>
      <c r="Q189" s="193">
        <f t="shared" si="166"/>
        <v>0</v>
      </c>
      <c r="R189" s="193">
        <f t="shared" si="166"/>
        <v>0</v>
      </c>
      <c r="S189" s="193">
        <f t="shared" si="166"/>
        <v>0</v>
      </c>
      <c r="T189" s="193">
        <f t="shared" ref="T189:AF198" si="167">SUMIF($C$10:$C$163,$D189,T$10:T$163)</f>
        <v>0</v>
      </c>
      <c r="U189" s="193">
        <f t="shared" si="167"/>
        <v>0</v>
      </c>
      <c r="V189" s="193">
        <f t="shared" si="167"/>
        <v>0</v>
      </c>
      <c r="W189" s="193">
        <f t="shared" si="167"/>
        <v>0</v>
      </c>
      <c r="X189" s="193">
        <f t="shared" si="167"/>
        <v>0</v>
      </c>
      <c r="Y189" s="193">
        <f t="shared" si="167"/>
        <v>0</v>
      </c>
      <c r="Z189" s="193">
        <f t="shared" si="167"/>
        <v>0</v>
      </c>
      <c r="AA189" s="193">
        <f t="shared" si="167"/>
        <v>0</v>
      </c>
      <c r="AB189" s="193">
        <f t="shared" si="167"/>
        <v>0</v>
      </c>
      <c r="AC189" s="193">
        <f t="shared" si="167"/>
        <v>0</v>
      </c>
      <c r="AD189" s="193">
        <f t="shared" si="167"/>
        <v>0</v>
      </c>
      <c r="AE189" s="193">
        <f t="shared" si="167"/>
        <v>0</v>
      </c>
      <c r="AF189" s="193">
        <f t="shared" si="167"/>
        <v>0</v>
      </c>
    </row>
    <row r="190" spans="4:32">
      <c r="D190" s="191">
        <v>8570</v>
      </c>
      <c r="E190" s="192"/>
      <c r="F190" s="193">
        <f t="shared" ref="F190:I209" si="168">SUMIF($C$10:$C$163,$D190,F$10:F$163)</f>
        <v>0</v>
      </c>
      <c r="G190" s="193">
        <f t="shared" si="168"/>
        <v>0</v>
      </c>
      <c r="H190" s="193">
        <f t="shared" si="168"/>
        <v>0</v>
      </c>
      <c r="I190" s="193">
        <f t="shared" si="168"/>
        <v>0</v>
      </c>
      <c r="J190" s="193">
        <f t="shared" si="166"/>
        <v>0</v>
      </c>
      <c r="K190" s="193">
        <f t="shared" si="166"/>
        <v>0</v>
      </c>
      <c r="L190" s="193">
        <f t="shared" si="166"/>
        <v>0</v>
      </c>
      <c r="M190" s="193">
        <f t="shared" si="166"/>
        <v>0</v>
      </c>
      <c r="N190" s="193">
        <f t="shared" si="166"/>
        <v>0</v>
      </c>
      <c r="O190" s="193">
        <f t="shared" si="166"/>
        <v>0</v>
      </c>
      <c r="P190" s="193">
        <f t="shared" si="166"/>
        <v>0</v>
      </c>
      <c r="Q190" s="193">
        <f t="shared" si="166"/>
        <v>0</v>
      </c>
      <c r="R190" s="193">
        <f t="shared" si="166"/>
        <v>0</v>
      </c>
      <c r="S190" s="193">
        <f t="shared" si="166"/>
        <v>0</v>
      </c>
      <c r="T190" s="193">
        <f t="shared" si="167"/>
        <v>0</v>
      </c>
      <c r="U190" s="193">
        <f t="shared" si="167"/>
        <v>0</v>
      </c>
      <c r="V190" s="193">
        <f t="shared" si="167"/>
        <v>0</v>
      </c>
      <c r="W190" s="193">
        <f t="shared" si="167"/>
        <v>0</v>
      </c>
      <c r="X190" s="193">
        <f t="shared" si="167"/>
        <v>0</v>
      </c>
      <c r="Y190" s="193">
        <f t="shared" si="167"/>
        <v>0</v>
      </c>
      <c r="Z190" s="193">
        <f t="shared" si="167"/>
        <v>0</v>
      </c>
      <c r="AA190" s="193">
        <f t="shared" si="167"/>
        <v>0</v>
      </c>
      <c r="AB190" s="193">
        <f t="shared" si="167"/>
        <v>0</v>
      </c>
      <c r="AC190" s="193">
        <f t="shared" si="167"/>
        <v>0</v>
      </c>
      <c r="AD190" s="193">
        <f t="shared" si="167"/>
        <v>0</v>
      </c>
      <c r="AE190" s="193">
        <f t="shared" si="167"/>
        <v>0</v>
      </c>
      <c r="AF190" s="193">
        <f t="shared" si="167"/>
        <v>0</v>
      </c>
    </row>
    <row r="191" spans="4:32">
      <c r="D191" s="191">
        <v>8580</v>
      </c>
      <c r="E191" s="192"/>
      <c r="F191" s="193">
        <f t="shared" si="168"/>
        <v>0</v>
      </c>
      <c r="G191" s="193">
        <f t="shared" si="168"/>
        <v>0</v>
      </c>
      <c r="H191" s="193">
        <f t="shared" si="168"/>
        <v>0</v>
      </c>
      <c r="I191" s="193">
        <f t="shared" si="168"/>
        <v>0</v>
      </c>
      <c r="J191" s="193">
        <f t="shared" si="166"/>
        <v>0</v>
      </c>
      <c r="K191" s="193">
        <f t="shared" si="166"/>
        <v>0</v>
      </c>
      <c r="L191" s="193">
        <f t="shared" si="166"/>
        <v>0</v>
      </c>
      <c r="M191" s="193">
        <f t="shared" si="166"/>
        <v>0</v>
      </c>
      <c r="N191" s="193">
        <f t="shared" si="166"/>
        <v>0</v>
      </c>
      <c r="O191" s="193">
        <f t="shared" si="166"/>
        <v>0</v>
      </c>
      <c r="P191" s="193">
        <f t="shared" si="166"/>
        <v>0</v>
      </c>
      <c r="Q191" s="193">
        <f t="shared" si="166"/>
        <v>0</v>
      </c>
      <c r="R191" s="193">
        <f t="shared" si="166"/>
        <v>0</v>
      </c>
      <c r="S191" s="193">
        <f t="shared" si="166"/>
        <v>0</v>
      </c>
      <c r="T191" s="193">
        <f t="shared" si="167"/>
        <v>0</v>
      </c>
      <c r="U191" s="193">
        <f t="shared" si="167"/>
        <v>0</v>
      </c>
      <c r="V191" s="193">
        <f t="shared" si="167"/>
        <v>0</v>
      </c>
      <c r="W191" s="193">
        <f t="shared" si="167"/>
        <v>0</v>
      </c>
      <c r="X191" s="193">
        <f t="shared" si="167"/>
        <v>0</v>
      </c>
      <c r="Y191" s="193">
        <f t="shared" si="167"/>
        <v>0</v>
      </c>
      <c r="Z191" s="193">
        <f t="shared" si="167"/>
        <v>0</v>
      </c>
      <c r="AA191" s="193">
        <f t="shared" si="167"/>
        <v>0</v>
      </c>
      <c r="AB191" s="193">
        <f t="shared" si="167"/>
        <v>0</v>
      </c>
      <c r="AC191" s="193">
        <f t="shared" si="167"/>
        <v>0</v>
      </c>
      <c r="AD191" s="193">
        <f t="shared" si="167"/>
        <v>0</v>
      </c>
      <c r="AE191" s="193">
        <f t="shared" si="167"/>
        <v>0</v>
      </c>
      <c r="AF191" s="193">
        <f t="shared" si="167"/>
        <v>0</v>
      </c>
    </row>
    <row r="192" spans="4:32">
      <c r="D192" s="191">
        <v>8590</v>
      </c>
      <c r="E192" s="192"/>
      <c r="F192" s="193">
        <f t="shared" si="168"/>
        <v>0</v>
      </c>
      <c r="G192" s="193">
        <f t="shared" si="168"/>
        <v>0</v>
      </c>
      <c r="H192" s="193">
        <f t="shared" si="168"/>
        <v>0</v>
      </c>
      <c r="I192" s="193">
        <f t="shared" si="168"/>
        <v>0</v>
      </c>
      <c r="J192" s="193">
        <f t="shared" si="166"/>
        <v>0</v>
      </c>
      <c r="K192" s="193">
        <f t="shared" si="166"/>
        <v>0</v>
      </c>
      <c r="L192" s="193">
        <f t="shared" si="166"/>
        <v>0</v>
      </c>
      <c r="M192" s="193">
        <f t="shared" si="166"/>
        <v>0</v>
      </c>
      <c r="N192" s="193">
        <f t="shared" si="166"/>
        <v>0</v>
      </c>
      <c r="O192" s="193">
        <f t="shared" si="166"/>
        <v>0</v>
      </c>
      <c r="P192" s="193">
        <f t="shared" si="166"/>
        <v>0</v>
      </c>
      <c r="Q192" s="193">
        <f t="shared" si="166"/>
        <v>0</v>
      </c>
      <c r="R192" s="193">
        <f t="shared" si="166"/>
        <v>0</v>
      </c>
      <c r="S192" s="193">
        <f t="shared" si="166"/>
        <v>0</v>
      </c>
      <c r="T192" s="193">
        <f t="shared" si="167"/>
        <v>0</v>
      </c>
      <c r="U192" s="193">
        <f t="shared" si="167"/>
        <v>0</v>
      </c>
      <c r="V192" s="193">
        <f t="shared" si="167"/>
        <v>0</v>
      </c>
      <c r="W192" s="193">
        <f t="shared" si="167"/>
        <v>0</v>
      </c>
      <c r="X192" s="193">
        <f t="shared" si="167"/>
        <v>0</v>
      </c>
      <c r="Y192" s="193">
        <f t="shared" si="167"/>
        <v>0</v>
      </c>
      <c r="Z192" s="193">
        <f t="shared" si="167"/>
        <v>0</v>
      </c>
      <c r="AA192" s="193">
        <f t="shared" si="167"/>
        <v>0</v>
      </c>
      <c r="AB192" s="193">
        <f t="shared" si="167"/>
        <v>0</v>
      </c>
      <c r="AC192" s="193">
        <f t="shared" si="167"/>
        <v>0</v>
      </c>
      <c r="AD192" s="193">
        <f t="shared" si="167"/>
        <v>0</v>
      </c>
      <c r="AE192" s="193">
        <f t="shared" si="167"/>
        <v>0</v>
      </c>
      <c r="AF192" s="193">
        <f t="shared" si="167"/>
        <v>0</v>
      </c>
    </row>
    <row r="193" spans="4:32">
      <c r="D193" s="191">
        <v>8600</v>
      </c>
      <c r="E193" s="192"/>
      <c r="F193" s="193">
        <f t="shared" si="168"/>
        <v>0</v>
      </c>
      <c r="G193" s="193">
        <f t="shared" si="168"/>
        <v>0</v>
      </c>
      <c r="H193" s="193">
        <f t="shared" si="168"/>
        <v>0</v>
      </c>
      <c r="I193" s="193">
        <f t="shared" si="168"/>
        <v>0</v>
      </c>
      <c r="J193" s="193">
        <f t="shared" si="166"/>
        <v>0</v>
      </c>
      <c r="K193" s="193">
        <f t="shared" si="166"/>
        <v>0</v>
      </c>
      <c r="L193" s="193">
        <f t="shared" si="166"/>
        <v>0</v>
      </c>
      <c r="M193" s="193">
        <f t="shared" si="166"/>
        <v>0</v>
      </c>
      <c r="N193" s="193">
        <f t="shared" si="166"/>
        <v>0</v>
      </c>
      <c r="O193" s="193">
        <f t="shared" si="166"/>
        <v>0</v>
      </c>
      <c r="P193" s="193">
        <f t="shared" si="166"/>
        <v>0</v>
      </c>
      <c r="Q193" s="193">
        <f t="shared" si="166"/>
        <v>0</v>
      </c>
      <c r="R193" s="193">
        <f t="shared" si="166"/>
        <v>0</v>
      </c>
      <c r="S193" s="193">
        <f t="shared" si="166"/>
        <v>0</v>
      </c>
      <c r="T193" s="193">
        <f t="shared" si="167"/>
        <v>0</v>
      </c>
      <c r="U193" s="193">
        <f t="shared" si="167"/>
        <v>0</v>
      </c>
      <c r="V193" s="193">
        <f t="shared" si="167"/>
        <v>0</v>
      </c>
      <c r="W193" s="193">
        <f t="shared" si="167"/>
        <v>0</v>
      </c>
      <c r="X193" s="193">
        <f t="shared" si="167"/>
        <v>0</v>
      </c>
      <c r="Y193" s="193">
        <f t="shared" si="167"/>
        <v>0</v>
      </c>
      <c r="Z193" s="193">
        <f t="shared" si="167"/>
        <v>0</v>
      </c>
      <c r="AA193" s="193">
        <f t="shared" si="167"/>
        <v>0</v>
      </c>
      <c r="AB193" s="193">
        <f t="shared" si="167"/>
        <v>0</v>
      </c>
      <c r="AC193" s="193">
        <f t="shared" si="167"/>
        <v>0</v>
      </c>
      <c r="AD193" s="193">
        <f t="shared" si="167"/>
        <v>0</v>
      </c>
      <c r="AE193" s="193">
        <f t="shared" si="167"/>
        <v>0</v>
      </c>
      <c r="AF193" s="193">
        <f t="shared" si="167"/>
        <v>0</v>
      </c>
    </row>
    <row r="194" spans="4:32">
      <c r="D194" s="191">
        <v>8620</v>
      </c>
      <c r="E194" s="192"/>
      <c r="F194" s="193">
        <f t="shared" si="168"/>
        <v>0</v>
      </c>
      <c r="G194" s="193">
        <f t="shared" si="168"/>
        <v>0</v>
      </c>
      <c r="H194" s="193">
        <f t="shared" si="168"/>
        <v>0</v>
      </c>
      <c r="I194" s="193">
        <f t="shared" si="168"/>
        <v>0</v>
      </c>
      <c r="J194" s="193">
        <f t="shared" si="166"/>
        <v>0</v>
      </c>
      <c r="K194" s="193">
        <f t="shared" si="166"/>
        <v>0</v>
      </c>
      <c r="L194" s="193">
        <f t="shared" si="166"/>
        <v>0</v>
      </c>
      <c r="M194" s="193">
        <f t="shared" si="166"/>
        <v>0</v>
      </c>
      <c r="N194" s="193">
        <f t="shared" si="166"/>
        <v>0</v>
      </c>
      <c r="O194" s="193">
        <f t="shared" si="166"/>
        <v>0</v>
      </c>
      <c r="P194" s="193">
        <f t="shared" si="166"/>
        <v>0</v>
      </c>
      <c r="Q194" s="193">
        <f t="shared" si="166"/>
        <v>0</v>
      </c>
      <c r="R194" s="193">
        <f t="shared" si="166"/>
        <v>0</v>
      </c>
      <c r="S194" s="193">
        <f t="shared" si="166"/>
        <v>0</v>
      </c>
      <c r="T194" s="193">
        <f t="shared" si="167"/>
        <v>0</v>
      </c>
      <c r="U194" s="193">
        <f t="shared" si="167"/>
        <v>0</v>
      </c>
      <c r="V194" s="193">
        <f t="shared" si="167"/>
        <v>0</v>
      </c>
      <c r="W194" s="193">
        <f t="shared" si="167"/>
        <v>0</v>
      </c>
      <c r="X194" s="193">
        <f t="shared" si="167"/>
        <v>0</v>
      </c>
      <c r="Y194" s="193">
        <f t="shared" si="167"/>
        <v>0</v>
      </c>
      <c r="Z194" s="193">
        <f t="shared" si="167"/>
        <v>0</v>
      </c>
      <c r="AA194" s="193">
        <f t="shared" si="167"/>
        <v>0</v>
      </c>
      <c r="AB194" s="193">
        <f t="shared" si="167"/>
        <v>0</v>
      </c>
      <c r="AC194" s="193">
        <f t="shared" si="167"/>
        <v>0</v>
      </c>
      <c r="AD194" s="193">
        <f t="shared" si="167"/>
        <v>0</v>
      </c>
      <c r="AE194" s="193">
        <f t="shared" si="167"/>
        <v>0</v>
      </c>
      <c r="AF194" s="193">
        <f t="shared" si="167"/>
        <v>0</v>
      </c>
    </row>
    <row r="195" spans="4:32">
      <c r="D195" s="191">
        <v>8630</v>
      </c>
      <c r="E195" s="192"/>
      <c r="F195" s="193">
        <f t="shared" si="168"/>
        <v>0</v>
      </c>
      <c r="G195" s="193">
        <f t="shared" si="168"/>
        <v>0</v>
      </c>
      <c r="H195" s="193">
        <f t="shared" si="168"/>
        <v>0</v>
      </c>
      <c r="I195" s="193">
        <f t="shared" si="168"/>
        <v>0</v>
      </c>
      <c r="J195" s="193">
        <f t="shared" si="166"/>
        <v>0</v>
      </c>
      <c r="K195" s="193">
        <f t="shared" si="166"/>
        <v>0</v>
      </c>
      <c r="L195" s="193">
        <f t="shared" si="166"/>
        <v>0</v>
      </c>
      <c r="M195" s="193">
        <f t="shared" si="166"/>
        <v>0</v>
      </c>
      <c r="N195" s="193">
        <f t="shared" si="166"/>
        <v>0</v>
      </c>
      <c r="O195" s="193">
        <f t="shared" si="166"/>
        <v>0</v>
      </c>
      <c r="P195" s="193">
        <f t="shared" si="166"/>
        <v>0</v>
      </c>
      <c r="Q195" s="193">
        <f t="shared" si="166"/>
        <v>0</v>
      </c>
      <c r="R195" s="193">
        <f t="shared" si="166"/>
        <v>0</v>
      </c>
      <c r="S195" s="193">
        <f t="shared" si="166"/>
        <v>0</v>
      </c>
      <c r="T195" s="193">
        <f t="shared" si="167"/>
        <v>0</v>
      </c>
      <c r="U195" s="193">
        <f t="shared" si="167"/>
        <v>0</v>
      </c>
      <c r="V195" s="193">
        <f t="shared" si="167"/>
        <v>0</v>
      </c>
      <c r="W195" s="193">
        <f t="shared" si="167"/>
        <v>0</v>
      </c>
      <c r="X195" s="193">
        <f t="shared" si="167"/>
        <v>0</v>
      </c>
      <c r="Y195" s="193">
        <f t="shared" si="167"/>
        <v>0</v>
      </c>
      <c r="Z195" s="193">
        <f t="shared" si="167"/>
        <v>0</v>
      </c>
      <c r="AA195" s="193">
        <f t="shared" si="167"/>
        <v>0</v>
      </c>
      <c r="AB195" s="193">
        <f t="shared" si="167"/>
        <v>0</v>
      </c>
      <c r="AC195" s="193">
        <f t="shared" si="167"/>
        <v>0</v>
      </c>
      <c r="AD195" s="193">
        <f t="shared" si="167"/>
        <v>0</v>
      </c>
      <c r="AE195" s="193">
        <f t="shared" si="167"/>
        <v>0</v>
      </c>
      <c r="AF195" s="193">
        <f t="shared" si="167"/>
        <v>0</v>
      </c>
    </row>
    <row r="196" spans="4:32">
      <c r="D196" s="191">
        <v>8640</v>
      </c>
      <c r="E196" s="192"/>
      <c r="F196" s="193">
        <f t="shared" si="168"/>
        <v>0</v>
      </c>
      <c r="G196" s="193">
        <f t="shared" si="168"/>
        <v>0</v>
      </c>
      <c r="H196" s="193">
        <f t="shared" si="168"/>
        <v>0</v>
      </c>
      <c r="I196" s="193">
        <f t="shared" si="168"/>
        <v>0</v>
      </c>
      <c r="J196" s="193">
        <f t="shared" si="166"/>
        <v>0</v>
      </c>
      <c r="K196" s="193">
        <f t="shared" si="166"/>
        <v>0</v>
      </c>
      <c r="L196" s="193">
        <f t="shared" si="166"/>
        <v>0</v>
      </c>
      <c r="M196" s="193">
        <f t="shared" si="166"/>
        <v>0</v>
      </c>
      <c r="N196" s="193">
        <f t="shared" si="166"/>
        <v>0</v>
      </c>
      <c r="O196" s="193">
        <f t="shared" si="166"/>
        <v>0</v>
      </c>
      <c r="P196" s="193">
        <f t="shared" si="166"/>
        <v>0</v>
      </c>
      <c r="Q196" s="193">
        <f t="shared" si="166"/>
        <v>0</v>
      </c>
      <c r="R196" s="193">
        <f t="shared" si="166"/>
        <v>0</v>
      </c>
      <c r="S196" s="193">
        <f t="shared" si="166"/>
        <v>0</v>
      </c>
      <c r="T196" s="193">
        <f t="shared" si="167"/>
        <v>0</v>
      </c>
      <c r="U196" s="193">
        <f t="shared" si="167"/>
        <v>0</v>
      </c>
      <c r="V196" s="193">
        <f t="shared" si="167"/>
        <v>0</v>
      </c>
      <c r="W196" s="193">
        <f t="shared" si="167"/>
        <v>0</v>
      </c>
      <c r="X196" s="193">
        <f t="shared" si="167"/>
        <v>0</v>
      </c>
      <c r="Y196" s="193">
        <f t="shared" si="167"/>
        <v>0</v>
      </c>
      <c r="Z196" s="193">
        <f t="shared" si="167"/>
        <v>0</v>
      </c>
      <c r="AA196" s="193">
        <f t="shared" si="167"/>
        <v>0</v>
      </c>
      <c r="AB196" s="193">
        <f t="shared" si="167"/>
        <v>0</v>
      </c>
      <c r="AC196" s="193">
        <f t="shared" si="167"/>
        <v>0</v>
      </c>
      <c r="AD196" s="193">
        <f t="shared" si="167"/>
        <v>0</v>
      </c>
      <c r="AE196" s="193">
        <f t="shared" si="167"/>
        <v>0</v>
      </c>
      <c r="AF196" s="193">
        <f t="shared" si="167"/>
        <v>0</v>
      </c>
    </row>
    <row r="197" spans="4:32">
      <c r="D197" s="191">
        <v>8650</v>
      </c>
      <c r="E197" s="192"/>
      <c r="F197" s="193">
        <f t="shared" si="168"/>
        <v>0</v>
      </c>
      <c r="G197" s="193">
        <f t="shared" si="168"/>
        <v>0</v>
      </c>
      <c r="H197" s="193">
        <f t="shared" si="168"/>
        <v>0</v>
      </c>
      <c r="I197" s="193">
        <f t="shared" si="168"/>
        <v>0</v>
      </c>
      <c r="J197" s="193">
        <f t="shared" si="166"/>
        <v>0</v>
      </c>
      <c r="K197" s="193">
        <f t="shared" si="166"/>
        <v>0</v>
      </c>
      <c r="L197" s="193">
        <f t="shared" si="166"/>
        <v>0</v>
      </c>
      <c r="M197" s="193">
        <f t="shared" si="166"/>
        <v>0</v>
      </c>
      <c r="N197" s="193">
        <f t="shared" si="166"/>
        <v>0</v>
      </c>
      <c r="O197" s="193">
        <f t="shared" si="166"/>
        <v>0</v>
      </c>
      <c r="P197" s="193">
        <f t="shared" si="166"/>
        <v>0</v>
      </c>
      <c r="Q197" s="193">
        <f t="shared" si="166"/>
        <v>0</v>
      </c>
      <c r="R197" s="193">
        <f t="shared" si="166"/>
        <v>0</v>
      </c>
      <c r="S197" s="193">
        <f t="shared" si="166"/>
        <v>0</v>
      </c>
      <c r="T197" s="193">
        <f t="shared" si="167"/>
        <v>0</v>
      </c>
      <c r="U197" s="193">
        <f t="shared" si="167"/>
        <v>0</v>
      </c>
      <c r="V197" s="193">
        <f t="shared" si="167"/>
        <v>0</v>
      </c>
      <c r="W197" s="193">
        <f t="shared" si="167"/>
        <v>0</v>
      </c>
      <c r="X197" s="193">
        <f t="shared" si="167"/>
        <v>0</v>
      </c>
      <c r="Y197" s="193">
        <f t="shared" si="167"/>
        <v>0</v>
      </c>
      <c r="Z197" s="193">
        <f t="shared" si="167"/>
        <v>0</v>
      </c>
      <c r="AA197" s="193">
        <f t="shared" si="167"/>
        <v>0</v>
      </c>
      <c r="AB197" s="193">
        <f t="shared" si="167"/>
        <v>0</v>
      </c>
      <c r="AC197" s="193">
        <f t="shared" si="167"/>
        <v>0</v>
      </c>
      <c r="AD197" s="193">
        <f t="shared" si="167"/>
        <v>0</v>
      </c>
      <c r="AE197" s="193">
        <f t="shared" si="167"/>
        <v>0</v>
      </c>
      <c r="AF197" s="193">
        <f t="shared" si="167"/>
        <v>0</v>
      </c>
    </row>
    <row r="198" spans="4:32">
      <c r="D198" s="191">
        <v>8670</v>
      </c>
      <c r="E198" s="192"/>
      <c r="F198" s="193">
        <f t="shared" si="168"/>
        <v>0</v>
      </c>
      <c r="G198" s="193">
        <f t="shared" si="168"/>
        <v>0</v>
      </c>
      <c r="H198" s="193">
        <f t="shared" si="168"/>
        <v>0</v>
      </c>
      <c r="I198" s="193">
        <f t="shared" si="168"/>
        <v>0</v>
      </c>
      <c r="J198" s="193">
        <f t="shared" si="166"/>
        <v>0</v>
      </c>
      <c r="K198" s="193">
        <f t="shared" si="166"/>
        <v>0</v>
      </c>
      <c r="L198" s="193">
        <f t="shared" si="166"/>
        <v>0</v>
      </c>
      <c r="M198" s="193">
        <f t="shared" si="166"/>
        <v>0</v>
      </c>
      <c r="N198" s="193">
        <f t="shared" si="166"/>
        <v>0</v>
      </c>
      <c r="O198" s="193">
        <f t="shared" si="166"/>
        <v>0</v>
      </c>
      <c r="P198" s="193">
        <f t="shared" si="166"/>
        <v>0</v>
      </c>
      <c r="Q198" s="193">
        <f t="shared" si="166"/>
        <v>0</v>
      </c>
      <c r="R198" s="193">
        <f t="shared" si="166"/>
        <v>0</v>
      </c>
      <c r="S198" s="193">
        <f t="shared" si="166"/>
        <v>0</v>
      </c>
      <c r="T198" s="193">
        <f t="shared" si="167"/>
        <v>0</v>
      </c>
      <c r="U198" s="193">
        <f t="shared" si="167"/>
        <v>0</v>
      </c>
      <c r="V198" s="193">
        <f t="shared" si="167"/>
        <v>0</v>
      </c>
      <c r="W198" s="193">
        <f t="shared" si="167"/>
        <v>0</v>
      </c>
      <c r="X198" s="193">
        <f t="shared" si="167"/>
        <v>0</v>
      </c>
      <c r="Y198" s="193">
        <f t="shared" si="167"/>
        <v>0</v>
      </c>
      <c r="Z198" s="193">
        <f t="shared" si="167"/>
        <v>0</v>
      </c>
      <c r="AA198" s="193">
        <f t="shared" si="167"/>
        <v>0</v>
      </c>
      <c r="AB198" s="193">
        <f t="shared" si="167"/>
        <v>0</v>
      </c>
      <c r="AC198" s="193">
        <f t="shared" si="167"/>
        <v>0</v>
      </c>
      <c r="AD198" s="193">
        <f t="shared" si="167"/>
        <v>0</v>
      </c>
      <c r="AE198" s="193">
        <f t="shared" si="167"/>
        <v>0</v>
      </c>
      <c r="AF198" s="193">
        <f t="shared" si="167"/>
        <v>0</v>
      </c>
    </row>
    <row r="199" spans="4:32">
      <c r="D199" s="191">
        <v>8700</v>
      </c>
      <c r="E199" s="192"/>
      <c r="F199" s="193">
        <f t="shared" si="168"/>
        <v>0</v>
      </c>
      <c r="G199" s="193">
        <f t="shared" si="168"/>
        <v>0</v>
      </c>
      <c r="H199" s="193">
        <f t="shared" si="168"/>
        <v>0</v>
      </c>
      <c r="I199" s="193">
        <f t="shared" si="168"/>
        <v>0</v>
      </c>
      <c r="J199" s="193">
        <f t="shared" ref="J199:S208" si="169">SUMIF($C$10:$C$163,$D199,J$10:J$163)</f>
        <v>0</v>
      </c>
      <c r="K199" s="193">
        <f t="shared" si="169"/>
        <v>0</v>
      </c>
      <c r="L199" s="193">
        <f t="shared" si="169"/>
        <v>0</v>
      </c>
      <c r="M199" s="193">
        <f t="shared" si="169"/>
        <v>0</v>
      </c>
      <c r="N199" s="193">
        <f t="shared" si="169"/>
        <v>0</v>
      </c>
      <c r="O199" s="193">
        <f t="shared" si="169"/>
        <v>0</v>
      </c>
      <c r="P199" s="193">
        <f t="shared" si="169"/>
        <v>0</v>
      </c>
      <c r="Q199" s="193">
        <f t="shared" si="169"/>
        <v>0</v>
      </c>
      <c r="R199" s="193">
        <f t="shared" si="169"/>
        <v>0</v>
      </c>
      <c r="S199" s="193">
        <f t="shared" si="169"/>
        <v>0</v>
      </c>
      <c r="T199" s="193">
        <f t="shared" ref="T199:AF208" si="170">SUMIF($C$10:$C$163,$D199,T$10:T$163)</f>
        <v>0</v>
      </c>
      <c r="U199" s="193">
        <f t="shared" si="170"/>
        <v>0</v>
      </c>
      <c r="V199" s="193">
        <f t="shared" si="170"/>
        <v>0</v>
      </c>
      <c r="W199" s="193">
        <f t="shared" si="170"/>
        <v>0</v>
      </c>
      <c r="X199" s="193">
        <f t="shared" si="170"/>
        <v>0</v>
      </c>
      <c r="Y199" s="193">
        <f t="shared" si="170"/>
        <v>0</v>
      </c>
      <c r="Z199" s="193">
        <f t="shared" si="170"/>
        <v>0</v>
      </c>
      <c r="AA199" s="193">
        <f t="shared" si="170"/>
        <v>0</v>
      </c>
      <c r="AB199" s="193">
        <f t="shared" si="170"/>
        <v>0</v>
      </c>
      <c r="AC199" s="193">
        <f t="shared" si="170"/>
        <v>0</v>
      </c>
      <c r="AD199" s="193">
        <f t="shared" si="170"/>
        <v>0</v>
      </c>
      <c r="AE199" s="193">
        <f t="shared" si="170"/>
        <v>0</v>
      </c>
      <c r="AF199" s="193">
        <f t="shared" si="170"/>
        <v>0</v>
      </c>
    </row>
    <row r="200" spans="4:32">
      <c r="D200" s="191">
        <v>8710</v>
      </c>
      <c r="E200" s="192"/>
      <c r="F200" s="193">
        <f t="shared" si="168"/>
        <v>0</v>
      </c>
      <c r="G200" s="193">
        <f t="shared" si="168"/>
        <v>0</v>
      </c>
      <c r="H200" s="193">
        <f t="shared" si="168"/>
        <v>0</v>
      </c>
      <c r="I200" s="193">
        <f t="shared" si="168"/>
        <v>0</v>
      </c>
      <c r="J200" s="193">
        <f t="shared" si="169"/>
        <v>0</v>
      </c>
      <c r="K200" s="193">
        <f t="shared" si="169"/>
        <v>0</v>
      </c>
      <c r="L200" s="193">
        <f t="shared" si="169"/>
        <v>0</v>
      </c>
      <c r="M200" s="193">
        <f t="shared" si="169"/>
        <v>0</v>
      </c>
      <c r="N200" s="193">
        <f t="shared" si="169"/>
        <v>0</v>
      </c>
      <c r="O200" s="193">
        <f t="shared" si="169"/>
        <v>0</v>
      </c>
      <c r="P200" s="193">
        <f t="shared" si="169"/>
        <v>0</v>
      </c>
      <c r="Q200" s="193">
        <f t="shared" si="169"/>
        <v>0</v>
      </c>
      <c r="R200" s="193">
        <f t="shared" si="169"/>
        <v>0</v>
      </c>
      <c r="S200" s="193">
        <f t="shared" si="169"/>
        <v>0</v>
      </c>
      <c r="T200" s="193">
        <f t="shared" si="170"/>
        <v>0</v>
      </c>
      <c r="U200" s="193">
        <f t="shared" si="170"/>
        <v>0</v>
      </c>
      <c r="V200" s="193">
        <f t="shared" si="170"/>
        <v>0</v>
      </c>
      <c r="W200" s="193">
        <f t="shared" si="170"/>
        <v>0</v>
      </c>
      <c r="X200" s="193">
        <f t="shared" si="170"/>
        <v>0</v>
      </c>
      <c r="Y200" s="193">
        <f t="shared" si="170"/>
        <v>0</v>
      </c>
      <c r="Z200" s="193">
        <f t="shared" si="170"/>
        <v>0</v>
      </c>
      <c r="AA200" s="193">
        <f t="shared" si="170"/>
        <v>0</v>
      </c>
      <c r="AB200" s="193">
        <f t="shared" si="170"/>
        <v>0</v>
      </c>
      <c r="AC200" s="193">
        <f t="shared" si="170"/>
        <v>0</v>
      </c>
      <c r="AD200" s="193">
        <f t="shared" si="170"/>
        <v>0</v>
      </c>
      <c r="AE200" s="193">
        <f t="shared" si="170"/>
        <v>0</v>
      </c>
      <c r="AF200" s="193">
        <f t="shared" si="170"/>
        <v>0</v>
      </c>
    </row>
    <row r="201" spans="4:32">
      <c r="D201" s="191">
        <v>8711</v>
      </c>
      <c r="E201" s="192"/>
      <c r="F201" s="193">
        <f t="shared" si="168"/>
        <v>0</v>
      </c>
      <c r="G201" s="193">
        <f t="shared" si="168"/>
        <v>0</v>
      </c>
      <c r="H201" s="193">
        <f t="shared" si="168"/>
        <v>0</v>
      </c>
      <c r="I201" s="193">
        <f t="shared" si="168"/>
        <v>0</v>
      </c>
      <c r="J201" s="193">
        <f t="shared" si="169"/>
        <v>0</v>
      </c>
      <c r="K201" s="193">
        <f t="shared" si="169"/>
        <v>0</v>
      </c>
      <c r="L201" s="193">
        <f t="shared" si="169"/>
        <v>0</v>
      </c>
      <c r="M201" s="193">
        <f t="shared" si="169"/>
        <v>0</v>
      </c>
      <c r="N201" s="193">
        <f t="shared" si="169"/>
        <v>0</v>
      </c>
      <c r="O201" s="193">
        <f t="shared" si="169"/>
        <v>0</v>
      </c>
      <c r="P201" s="193">
        <f t="shared" si="169"/>
        <v>0</v>
      </c>
      <c r="Q201" s="193">
        <f t="shared" si="169"/>
        <v>0</v>
      </c>
      <c r="R201" s="193">
        <f t="shared" si="169"/>
        <v>0</v>
      </c>
      <c r="S201" s="193">
        <f t="shared" si="169"/>
        <v>0</v>
      </c>
      <c r="T201" s="193">
        <f t="shared" si="170"/>
        <v>0</v>
      </c>
      <c r="U201" s="193">
        <f t="shared" si="170"/>
        <v>0</v>
      </c>
      <c r="V201" s="193">
        <f t="shared" si="170"/>
        <v>0</v>
      </c>
      <c r="W201" s="193">
        <f t="shared" si="170"/>
        <v>0</v>
      </c>
      <c r="X201" s="193">
        <f t="shared" si="170"/>
        <v>0</v>
      </c>
      <c r="Y201" s="193">
        <f t="shared" si="170"/>
        <v>0</v>
      </c>
      <c r="Z201" s="193">
        <f t="shared" si="170"/>
        <v>0</v>
      </c>
      <c r="AA201" s="193">
        <f t="shared" si="170"/>
        <v>0</v>
      </c>
      <c r="AB201" s="193">
        <f t="shared" si="170"/>
        <v>0</v>
      </c>
      <c r="AC201" s="193">
        <f t="shared" si="170"/>
        <v>0</v>
      </c>
      <c r="AD201" s="193">
        <f t="shared" si="170"/>
        <v>0</v>
      </c>
      <c r="AE201" s="193">
        <f t="shared" si="170"/>
        <v>0</v>
      </c>
      <c r="AF201" s="193">
        <f t="shared" si="170"/>
        <v>0</v>
      </c>
    </row>
    <row r="202" spans="4:32">
      <c r="D202" s="191">
        <v>8720</v>
      </c>
      <c r="E202" s="192"/>
      <c r="F202" s="193">
        <f t="shared" si="168"/>
        <v>0</v>
      </c>
      <c r="G202" s="193">
        <f t="shared" si="168"/>
        <v>0</v>
      </c>
      <c r="H202" s="193">
        <f t="shared" si="168"/>
        <v>0</v>
      </c>
      <c r="I202" s="193">
        <f t="shared" si="168"/>
        <v>0</v>
      </c>
      <c r="J202" s="193">
        <f t="shared" si="169"/>
        <v>0</v>
      </c>
      <c r="K202" s="193">
        <f t="shared" si="169"/>
        <v>0</v>
      </c>
      <c r="L202" s="193">
        <f t="shared" si="169"/>
        <v>0</v>
      </c>
      <c r="M202" s="193">
        <f t="shared" si="169"/>
        <v>0</v>
      </c>
      <c r="N202" s="193">
        <f t="shared" si="169"/>
        <v>0</v>
      </c>
      <c r="O202" s="193">
        <f t="shared" si="169"/>
        <v>0</v>
      </c>
      <c r="P202" s="193">
        <f t="shared" si="169"/>
        <v>0</v>
      </c>
      <c r="Q202" s="193">
        <f t="shared" si="169"/>
        <v>0</v>
      </c>
      <c r="R202" s="193">
        <f t="shared" si="169"/>
        <v>0</v>
      </c>
      <c r="S202" s="193">
        <f t="shared" si="169"/>
        <v>0</v>
      </c>
      <c r="T202" s="193">
        <f t="shared" si="170"/>
        <v>0</v>
      </c>
      <c r="U202" s="193">
        <f t="shared" si="170"/>
        <v>0</v>
      </c>
      <c r="V202" s="193">
        <f t="shared" si="170"/>
        <v>0</v>
      </c>
      <c r="W202" s="193">
        <f t="shared" si="170"/>
        <v>0</v>
      </c>
      <c r="X202" s="193">
        <f t="shared" si="170"/>
        <v>0</v>
      </c>
      <c r="Y202" s="193">
        <f t="shared" si="170"/>
        <v>0</v>
      </c>
      <c r="Z202" s="193">
        <f t="shared" si="170"/>
        <v>0</v>
      </c>
      <c r="AA202" s="193">
        <f t="shared" si="170"/>
        <v>0</v>
      </c>
      <c r="AB202" s="193">
        <f t="shared" si="170"/>
        <v>0</v>
      </c>
      <c r="AC202" s="193">
        <f t="shared" si="170"/>
        <v>0</v>
      </c>
      <c r="AD202" s="193">
        <f t="shared" si="170"/>
        <v>0</v>
      </c>
      <c r="AE202" s="193">
        <f t="shared" si="170"/>
        <v>0</v>
      </c>
      <c r="AF202" s="193">
        <f t="shared" si="170"/>
        <v>0</v>
      </c>
    </row>
    <row r="203" spans="4:32">
      <c r="D203" s="191">
        <v>8740</v>
      </c>
      <c r="E203" s="192"/>
      <c r="F203" s="193">
        <f t="shared" si="168"/>
        <v>612.25</v>
      </c>
      <c r="G203" s="193">
        <f t="shared" si="168"/>
        <v>569.67999999999995</v>
      </c>
      <c r="H203" s="193">
        <f t="shared" si="168"/>
        <v>810.04</v>
      </c>
      <c r="I203" s="193">
        <f t="shared" si="168"/>
        <v>918.4</v>
      </c>
      <c r="J203" s="193">
        <f t="shared" si="169"/>
        <v>460.30000000000007</v>
      </c>
      <c r="K203" s="193">
        <f t="shared" si="169"/>
        <v>891.39</v>
      </c>
      <c r="L203" s="193">
        <f t="shared" si="169"/>
        <v>1500.0000000000002</v>
      </c>
      <c r="M203" s="193">
        <f t="shared" si="169"/>
        <v>1500.0000000000002</v>
      </c>
      <c r="N203" s="193">
        <f t="shared" si="169"/>
        <v>1500.0000000000002</v>
      </c>
      <c r="O203" s="193">
        <f t="shared" si="169"/>
        <v>1500.0000000000002</v>
      </c>
      <c r="P203" s="193">
        <f t="shared" si="169"/>
        <v>1500.0000000000002</v>
      </c>
      <c r="Q203" s="193">
        <f t="shared" si="169"/>
        <v>1500.0000000000002</v>
      </c>
      <c r="R203" s="193">
        <f t="shared" si="169"/>
        <v>1500.0000000000002</v>
      </c>
      <c r="S203" s="193">
        <f t="shared" si="169"/>
        <v>1500.0000000000002</v>
      </c>
      <c r="T203" s="193">
        <f t="shared" si="170"/>
        <v>1500.0000000000002</v>
      </c>
      <c r="U203" s="193">
        <f t="shared" si="170"/>
        <v>1500.0000000000002</v>
      </c>
      <c r="V203" s="193">
        <f t="shared" si="170"/>
        <v>1500.0000000000002</v>
      </c>
      <c r="W203" s="193">
        <f t="shared" si="170"/>
        <v>1500.0000000000002</v>
      </c>
      <c r="X203" s="193">
        <f t="shared" si="170"/>
        <v>1500.0000000000002</v>
      </c>
      <c r="Y203" s="193">
        <f t="shared" si="170"/>
        <v>1500.0000000000002</v>
      </c>
      <c r="Z203" s="193">
        <f t="shared" si="170"/>
        <v>1500.0000000000002</v>
      </c>
      <c r="AA203" s="193">
        <f t="shared" si="170"/>
        <v>1500.0000000000002</v>
      </c>
      <c r="AB203" s="193">
        <f t="shared" si="170"/>
        <v>1500.0000000000002</v>
      </c>
      <c r="AC203" s="193">
        <f t="shared" si="170"/>
        <v>1500.0000000000002</v>
      </c>
      <c r="AD203" s="193">
        <f t="shared" si="170"/>
        <v>1500.0000000000002</v>
      </c>
      <c r="AE203" s="193">
        <f t="shared" si="170"/>
        <v>1500.0000000000002</v>
      </c>
      <c r="AF203" s="193">
        <f t="shared" si="170"/>
        <v>1500.0000000000002</v>
      </c>
    </row>
    <row r="204" spans="4:32">
      <c r="D204" s="191">
        <v>8750</v>
      </c>
      <c r="E204" s="192"/>
      <c r="F204" s="193">
        <f t="shared" si="168"/>
        <v>0</v>
      </c>
      <c r="G204" s="193">
        <f t="shared" si="168"/>
        <v>0</v>
      </c>
      <c r="H204" s="193">
        <f t="shared" si="168"/>
        <v>0</v>
      </c>
      <c r="I204" s="193">
        <f t="shared" si="168"/>
        <v>0</v>
      </c>
      <c r="J204" s="193">
        <f t="shared" si="169"/>
        <v>0</v>
      </c>
      <c r="K204" s="193">
        <f t="shared" si="169"/>
        <v>0</v>
      </c>
      <c r="L204" s="193">
        <f t="shared" si="169"/>
        <v>0</v>
      </c>
      <c r="M204" s="193">
        <f t="shared" si="169"/>
        <v>0</v>
      </c>
      <c r="N204" s="193">
        <f t="shared" si="169"/>
        <v>0</v>
      </c>
      <c r="O204" s="193">
        <f t="shared" si="169"/>
        <v>0</v>
      </c>
      <c r="P204" s="193">
        <f t="shared" si="169"/>
        <v>0</v>
      </c>
      <c r="Q204" s="193">
        <f t="shared" si="169"/>
        <v>0</v>
      </c>
      <c r="R204" s="193">
        <f t="shared" si="169"/>
        <v>0</v>
      </c>
      <c r="S204" s="193">
        <f t="shared" si="169"/>
        <v>0</v>
      </c>
      <c r="T204" s="193">
        <f t="shared" si="170"/>
        <v>0</v>
      </c>
      <c r="U204" s="193">
        <f t="shared" si="170"/>
        <v>0</v>
      </c>
      <c r="V204" s="193">
        <f t="shared" si="170"/>
        <v>0</v>
      </c>
      <c r="W204" s="193">
        <f t="shared" si="170"/>
        <v>0</v>
      </c>
      <c r="X204" s="193">
        <f t="shared" si="170"/>
        <v>0</v>
      </c>
      <c r="Y204" s="193">
        <f t="shared" si="170"/>
        <v>0</v>
      </c>
      <c r="Z204" s="193">
        <f t="shared" si="170"/>
        <v>0</v>
      </c>
      <c r="AA204" s="193">
        <f t="shared" si="170"/>
        <v>0</v>
      </c>
      <c r="AB204" s="193">
        <f t="shared" si="170"/>
        <v>0</v>
      </c>
      <c r="AC204" s="193">
        <f t="shared" si="170"/>
        <v>0</v>
      </c>
      <c r="AD204" s="193">
        <f t="shared" si="170"/>
        <v>0</v>
      </c>
      <c r="AE204" s="193">
        <f t="shared" si="170"/>
        <v>0</v>
      </c>
      <c r="AF204" s="193">
        <f t="shared" si="170"/>
        <v>0</v>
      </c>
    </row>
    <row r="205" spans="4:32">
      <c r="D205" s="191">
        <v>8760</v>
      </c>
      <c r="E205" s="192"/>
      <c r="F205" s="193">
        <f t="shared" si="168"/>
        <v>0</v>
      </c>
      <c r="G205" s="193">
        <f t="shared" si="168"/>
        <v>0</v>
      </c>
      <c r="H205" s="193">
        <f t="shared" si="168"/>
        <v>0</v>
      </c>
      <c r="I205" s="193">
        <f t="shared" si="168"/>
        <v>0</v>
      </c>
      <c r="J205" s="193">
        <f t="shared" si="169"/>
        <v>0</v>
      </c>
      <c r="K205" s="193">
        <f t="shared" si="169"/>
        <v>0</v>
      </c>
      <c r="L205" s="193">
        <f t="shared" si="169"/>
        <v>0</v>
      </c>
      <c r="M205" s="193">
        <f t="shared" si="169"/>
        <v>0</v>
      </c>
      <c r="N205" s="193">
        <f t="shared" si="169"/>
        <v>0</v>
      </c>
      <c r="O205" s="193">
        <f t="shared" si="169"/>
        <v>0</v>
      </c>
      <c r="P205" s="193">
        <f t="shared" si="169"/>
        <v>0</v>
      </c>
      <c r="Q205" s="193">
        <f t="shared" si="169"/>
        <v>0</v>
      </c>
      <c r="R205" s="193">
        <f t="shared" si="169"/>
        <v>0</v>
      </c>
      <c r="S205" s="193">
        <f t="shared" si="169"/>
        <v>0</v>
      </c>
      <c r="T205" s="193">
        <f t="shared" si="170"/>
        <v>0</v>
      </c>
      <c r="U205" s="193">
        <f t="shared" si="170"/>
        <v>0</v>
      </c>
      <c r="V205" s="193">
        <f t="shared" si="170"/>
        <v>0</v>
      </c>
      <c r="W205" s="193">
        <f t="shared" si="170"/>
        <v>0</v>
      </c>
      <c r="X205" s="193">
        <f t="shared" si="170"/>
        <v>0</v>
      </c>
      <c r="Y205" s="193">
        <f t="shared" si="170"/>
        <v>0</v>
      </c>
      <c r="Z205" s="193">
        <f t="shared" si="170"/>
        <v>0</v>
      </c>
      <c r="AA205" s="193">
        <f t="shared" si="170"/>
        <v>0</v>
      </c>
      <c r="AB205" s="193">
        <f t="shared" si="170"/>
        <v>0</v>
      </c>
      <c r="AC205" s="193">
        <f t="shared" si="170"/>
        <v>0</v>
      </c>
      <c r="AD205" s="193">
        <f t="shared" si="170"/>
        <v>0</v>
      </c>
      <c r="AE205" s="193">
        <f t="shared" si="170"/>
        <v>0</v>
      </c>
      <c r="AF205" s="193">
        <f t="shared" si="170"/>
        <v>0</v>
      </c>
    </row>
    <row r="206" spans="4:32">
      <c r="D206" s="191">
        <v>8770</v>
      </c>
      <c r="E206" s="192"/>
      <c r="F206" s="193">
        <f t="shared" si="168"/>
        <v>0</v>
      </c>
      <c r="G206" s="193">
        <f t="shared" si="168"/>
        <v>0</v>
      </c>
      <c r="H206" s="193">
        <f t="shared" si="168"/>
        <v>0</v>
      </c>
      <c r="I206" s="193">
        <f t="shared" si="168"/>
        <v>0</v>
      </c>
      <c r="J206" s="193">
        <f t="shared" si="169"/>
        <v>0</v>
      </c>
      <c r="K206" s="193">
        <f t="shared" si="169"/>
        <v>0</v>
      </c>
      <c r="L206" s="193">
        <f t="shared" si="169"/>
        <v>0</v>
      </c>
      <c r="M206" s="193">
        <f t="shared" si="169"/>
        <v>0</v>
      </c>
      <c r="N206" s="193">
        <f t="shared" si="169"/>
        <v>0</v>
      </c>
      <c r="O206" s="193">
        <f t="shared" si="169"/>
        <v>0</v>
      </c>
      <c r="P206" s="193">
        <f t="shared" si="169"/>
        <v>0</v>
      </c>
      <c r="Q206" s="193">
        <f t="shared" si="169"/>
        <v>0</v>
      </c>
      <c r="R206" s="193">
        <f t="shared" si="169"/>
        <v>0</v>
      </c>
      <c r="S206" s="193">
        <f t="shared" si="169"/>
        <v>0</v>
      </c>
      <c r="T206" s="193">
        <f t="shared" si="170"/>
        <v>0</v>
      </c>
      <c r="U206" s="193">
        <f t="shared" si="170"/>
        <v>0</v>
      </c>
      <c r="V206" s="193">
        <f t="shared" si="170"/>
        <v>0</v>
      </c>
      <c r="W206" s="193">
        <f t="shared" si="170"/>
        <v>0</v>
      </c>
      <c r="X206" s="193">
        <f t="shared" si="170"/>
        <v>0</v>
      </c>
      <c r="Y206" s="193">
        <f t="shared" si="170"/>
        <v>0</v>
      </c>
      <c r="Z206" s="193">
        <f t="shared" si="170"/>
        <v>0</v>
      </c>
      <c r="AA206" s="193">
        <f t="shared" si="170"/>
        <v>0</v>
      </c>
      <c r="AB206" s="193">
        <f t="shared" si="170"/>
        <v>0</v>
      </c>
      <c r="AC206" s="193">
        <f t="shared" si="170"/>
        <v>0</v>
      </c>
      <c r="AD206" s="193">
        <f t="shared" si="170"/>
        <v>0</v>
      </c>
      <c r="AE206" s="193">
        <f t="shared" si="170"/>
        <v>0</v>
      </c>
      <c r="AF206" s="193">
        <f t="shared" si="170"/>
        <v>0</v>
      </c>
    </row>
    <row r="207" spans="4:32">
      <c r="D207" s="191">
        <v>8780</v>
      </c>
      <c r="E207" s="192"/>
      <c r="F207" s="193">
        <f t="shared" si="168"/>
        <v>0</v>
      </c>
      <c r="G207" s="193">
        <f t="shared" si="168"/>
        <v>0</v>
      </c>
      <c r="H207" s="193">
        <f t="shared" si="168"/>
        <v>25.95</v>
      </c>
      <c r="I207" s="193">
        <f t="shared" si="168"/>
        <v>0</v>
      </c>
      <c r="J207" s="193">
        <f t="shared" si="169"/>
        <v>0</v>
      </c>
      <c r="K207" s="193">
        <f t="shared" si="169"/>
        <v>0</v>
      </c>
      <c r="L207" s="193">
        <f t="shared" si="169"/>
        <v>4.8807733138971674</v>
      </c>
      <c r="M207" s="193">
        <f t="shared" si="169"/>
        <v>4.8807733138971674</v>
      </c>
      <c r="N207" s="193">
        <f t="shared" si="169"/>
        <v>4.8829649498710772</v>
      </c>
      <c r="O207" s="193">
        <f t="shared" si="169"/>
        <v>4.9815885686970187</v>
      </c>
      <c r="P207" s="193">
        <f t="shared" si="169"/>
        <v>4.9815885686970187</v>
      </c>
      <c r="Q207" s="193">
        <f t="shared" si="169"/>
        <v>4.9815885686970187</v>
      </c>
      <c r="R207" s="193">
        <f t="shared" si="169"/>
        <v>4.9815885686970187</v>
      </c>
      <c r="S207" s="193">
        <f t="shared" si="169"/>
        <v>4.9815885686970187</v>
      </c>
      <c r="T207" s="193">
        <f t="shared" si="170"/>
        <v>4.9815885686970187</v>
      </c>
      <c r="U207" s="193">
        <f t="shared" si="170"/>
        <v>4.9815885686970187</v>
      </c>
      <c r="V207" s="193">
        <f t="shared" si="170"/>
        <v>4.9815885686970187</v>
      </c>
      <c r="W207" s="193">
        <f t="shared" si="170"/>
        <v>4.9815885686970187</v>
      </c>
      <c r="X207" s="193">
        <f t="shared" si="170"/>
        <v>4.9815885686970187</v>
      </c>
      <c r="Y207" s="193">
        <f t="shared" si="170"/>
        <v>4.9815885686970187</v>
      </c>
      <c r="Z207" s="193">
        <f t="shared" si="170"/>
        <v>4.9793969327231089</v>
      </c>
      <c r="AA207" s="193">
        <f t="shared" si="170"/>
        <v>4.9815885686970187</v>
      </c>
      <c r="AB207" s="193">
        <f t="shared" si="170"/>
        <v>4.9815885686970187</v>
      </c>
      <c r="AC207" s="193">
        <f t="shared" si="170"/>
        <v>4.9815885686970187</v>
      </c>
      <c r="AD207" s="193">
        <f t="shared" si="170"/>
        <v>4.9815885686970187</v>
      </c>
      <c r="AE207" s="193">
        <f t="shared" si="170"/>
        <v>4.9815885686970187</v>
      </c>
      <c r="AF207" s="193">
        <f t="shared" si="170"/>
        <v>4.9815885686970187</v>
      </c>
    </row>
    <row r="208" spans="4:32">
      <c r="D208" s="191">
        <v>8790</v>
      </c>
      <c r="E208" s="192"/>
      <c r="F208" s="193">
        <f t="shared" si="168"/>
        <v>0</v>
      </c>
      <c r="G208" s="193">
        <f t="shared" si="168"/>
        <v>0</v>
      </c>
      <c r="H208" s="193">
        <f t="shared" si="168"/>
        <v>0</v>
      </c>
      <c r="I208" s="193">
        <f t="shared" si="168"/>
        <v>0</v>
      </c>
      <c r="J208" s="193">
        <f t="shared" si="169"/>
        <v>0</v>
      </c>
      <c r="K208" s="193">
        <f t="shared" si="169"/>
        <v>0</v>
      </c>
      <c r="L208" s="193">
        <f t="shared" si="169"/>
        <v>0</v>
      </c>
      <c r="M208" s="193">
        <f t="shared" si="169"/>
        <v>0</v>
      </c>
      <c r="N208" s="193">
        <f t="shared" si="169"/>
        <v>0</v>
      </c>
      <c r="O208" s="193">
        <f t="shared" si="169"/>
        <v>0</v>
      </c>
      <c r="P208" s="193">
        <f t="shared" si="169"/>
        <v>0</v>
      </c>
      <c r="Q208" s="193">
        <f t="shared" si="169"/>
        <v>0</v>
      </c>
      <c r="R208" s="193">
        <f t="shared" si="169"/>
        <v>0</v>
      </c>
      <c r="S208" s="193">
        <f t="shared" si="169"/>
        <v>0</v>
      </c>
      <c r="T208" s="193">
        <f t="shared" si="170"/>
        <v>0</v>
      </c>
      <c r="U208" s="193">
        <f t="shared" si="170"/>
        <v>0</v>
      </c>
      <c r="V208" s="193">
        <f t="shared" si="170"/>
        <v>0</v>
      </c>
      <c r="W208" s="193">
        <f t="shared" si="170"/>
        <v>0</v>
      </c>
      <c r="X208" s="193">
        <f t="shared" si="170"/>
        <v>0</v>
      </c>
      <c r="Y208" s="193">
        <f t="shared" si="170"/>
        <v>0</v>
      </c>
      <c r="Z208" s="193">
        <f t="shared" si="170"/>
        <v>0</v>
      </c>
      <c r="AA208" s="193">
        <f t="shared" si="170"/>
        <v>0</v>
      </c>
      <c r="AB208" s="193">
        <f t="shared" si="170"/>
        <v>0</v>
      </c>
      <c r="AC208" s="193">
        <f t="shared" si="170"/>
        <v>0</v>
      </c>
      <c r="AD208" s="193">
        <f t="shared" si="170"/>
        <v>0</v>
      </c>
      <c r="AE208" s="193">
        <f t="shared" si="170"/>
        <v>0</v>
      </c>
      <c r="AF208" s="193">
        <f t="shared" si="170"/>
        <v>0</v>
      </c>
    </row>
    <row r="209" spans="4:32">
      <c r="D209" s="191">
        <v>8800</v>
      </c>
      <c r="E209" s="192"/>
      <c r="F209" s="193">
        <f t="shared" si="168"/>
        <v>0</v>
      </c>
      <c r="G209" s="193">
        <f t="shared" si="168"/>
        <v>0</v>
      </c>
      <c r="H209" s="193">
        <f t="shared" si="168"/>
        <v>0</v>
      </c>
      <c r="I209" s="193">
        <f t="shared" si="168"/>
        <v>0</v>
      </c>
      <c r="J209" s="193">
        <f t="shared" ref="J209:S218" si="171">SUMIF($C$10:$C$163,$D209,J$10:J$163)</f>
        <v>0</v>
      </c>
      <c r="K209" s="193">
        <f t="shared" si="171"/>
        <v>0</v>
      </c>
      <c r="L209" s="193">
        <f t="shared" si="171"/>
        <v>0</v>
      </c>
      <c r="M209" s="193">
        <f t="shared" si="171"/>
        <v>0</v>
      </c>
      <c r="N209" s="193">
        <f t="shared" si="171"/>
        <v>0</v>
      </c>
      <c r="O209" s="193">
        <f t="shared" si="171"/>
        <v>0</v>
      </c>
      <c r="P209" s="193">
        <f t="shared" si="171"/>
        <v>0</v>
      </c>
      <c r="Q209" s="193">
        <f t="shared" si="171"/>
        <v>0</v>
      </c>
      <c r="R209" s="193">
        <f t="shared" si="171"/>
        <v>0</v>
      </c>
      <c r="S209" s="193">
        <f t="shared" si="171"/>
        <v>0</v>
      </c>
      <c r="T209" s="193">
        <f t="shared" ref="T209:AF218" si="172">SUMIF($C$10:$C$163,$D209,T$10:T$163)</f>
        <v>0</v>
      </c>
      <c r="U209" s="193">
        <f t="shared" si="172"/>
        <v>0</v>
      </c>
      <c r="V209" s="193">
        <f t="shared" si="172"/>
        <v>0</v>
      </c>
      <c r="W209" s="193">
        <f t="shared" si="172"/>
        <v>0</v>
      </c>
      <c r="X209" s="193">
        <f t="shared" si="172"/>
        <v>0</v>
      </c>
      <c r="Y209" s="193">
        <f t="shared" si="172"/>
        <v>0</v>
      </c>
      <c r="Z209" s="193">
        <f t="shared" si="172"/>
        <v>0</v>
      </c>
      <c r="AA209" s="193">
        <f t="shared" si="172"/>
        <v>0</v>
      </c>
      <c r="AB209" s="193">
        <f t="shared" si="172"/>
        <v>0</v>
      </c>
      <c r="AC209" s="193">
        <f t="shared" si="172"/>
        <v>0</v>
      </c>
      <c r="AD209" s="193">
        <f t="shared" si="172"/>
        <v>0</v>
      </c>
      <c r="AE209" s="193">
        <f t="shared" si="172"/>
        <v>0</v>
      </c>
      <c r="AF209" s="193">
        <f t="shared" si="172"/>
        <v>0</v>
      </c>
    </row>
    <row r="210" spans="4:32">
      <c r="D210" s="191">
        <v>8810</v>
      </c>
      <c r="E210" s="192"/>
      <c r="F210" s="193">
        <f t="shared" ref="F210:I229" si="173">SUMIF($C$10:$C$163,$D210,F$10:F$163)</f>
        <v>0</v>
      </c>
      <c r="G210" s="193">
        <f t="shared" si="173"/>
        <v>0</v>
      </c>
      <c r="H210" s="193">
        <f t="shared" si="173"/>
        <v>0</v>
      </c>
      <c r="I210" s="193">
        <f t="shared" si="173"/>
        <v>3203.72</v>
      </c>
      <c r="J210" s="193">
        <f t="shared" si="171"/>
        <v>11058.07</v>
      </c>
      <c r="K210" s="193">
        <f t="shared" si="171"/>
        <v>0</v>
      </c>
      <c r="L210" s="193">
        <f t="shared" si="171"/>
        <v>2180.1710595937075</v>
      </c>
      <c r="M210" s="193">
        <f t="shared" si="171"/>
        <v>2117.4785266694948</v>
      </c>
      <c r="N210" s="193">
        <f t="shared" si="171"/>
        <v>2117.4785266694948</v>
      </c>
      <c r="O210" s="193">
        <f t="shared" si="171"/>
        <v>2223.3891510710228</v>
      </c>
      <c r="P210" s="193">
        <f t="shared" si="171"/>
        <v>2219.4135270319266</v>
      </c>
      <c r="Q210" s="193">
        <f t="shared" si="171"/>
        <v>2219.4135270319266</v>
      </c>
      <c r="R210" s="193">
        <f t="shared" si="171"/>
        <v>2220.9426132008098</v>
      </c>
      <c r="S210" s="193">
        <f t="shared" si="171"/>
        <v>2340.5171516074784</v>
      </c>
      <c r="T210" s="193">
        <f t="shared" si="172"/>
        <v>2341.7404205425846</v>
      </c>
      <c r="U210" s="193">
        <f t="shared" si="172"/>
        <v>2342.0462377763615</v>
      </c>
      <c r="V210" s="193">
        <f t="shared" si="172"/>
        <v>2341.7404205425846</v>
      </c>
      <c r="W210" s="193">
        <f t="shared" si="172"/>
        <v>2341.7404205425846</v>
      </c>
      <c r="X210" s="193">
        <f t="shared" si="172"/>
        <v>2220.9426132008098</v>
      </c>
      <c r="Y210" s="193">
        <f t="shared" si="172"/>
        <v>2219.4135270319266</v>
      </c>
      <c r="Z210" s="193">
        <f t="shared" si="172"/>
        <v>2219.462457789331</v>
      </c>
      <c r="AA210" s="193">
        <f t="shared" si="172"/>
        <v>2223.3891510710228</v>
      </c>
      <c r="AB210" s="193">
        <f t="shared" si="172"/>
        <v>2219.4135270319266</v>
      </c>
      <c r="AC210" s="193">
        <f t="shared" si="172"/>
        <v>2219.4135270319266</v>
      </c>
      <c r="AD210" s="193">
        <f t="shared" si="172"/>
        <v>2220.9426132008098</v>
      </c>
      <c r="AE210" s="193">
        <f t="shared" si="172"/>
        <v>2340.5171516074784</v>
      </c>
      <c r="AF210" s="193">
        <f t="shared" si="172"/>
        <v>2341.7404205425846</v>
      </c>
    </row>
    <row r="211" spans="4:32">
      <c r="D211" s="191">
        <v>8850</v>
      </c>
      <c r="E211" s="192"/>
      <c r="F211" s="193">
        <f t="shared" si="173"/>
        <v>0</v>
      </c>
      <c r="G211" s="193">
        <f t="shared" si="173"/>
        <v>0</v>
      </c>
      <c r="H211" s="193">
        <f t="shared" si="173"/>
        <v>0</v>
      </c>
      <c r="I211" s="193">
        <f t="shared" si="173"/>
        <v>0</v>
      </c>
      <c r="J211" s="193">
        <f t="shared" si="171"/>
        <v>0</v>
      </c>
      <c r="K211" s="193">
        <f t="shared" si="171"/>
        <v>0</v>
      </c>
      <c r="L211" s="193">
        <f t="shared" si="171"/>
        <v>0</v>
      </c>
      <c r="M211" s="193">
        <f t="shared" si="171"/>
        <v>0</v>
      </c>
      <c r="N211" s="193">
        <f t="shared" si="171"/>
        <v>0</v>
      </c>
      <c r="O211" s="193">
        <f t="shared" si="171"/>
        <v>0</v>
      </c>
      <c r="P211" s="193">
        <f t="shared" si="171"/>
        <v>0</v>
      </c>
      <c r="Q211" s="193">
        <f t="shared" si="171"/>
        <v>0</v>
      </c>
      <c r="R211" s="193">
        <f t="shared" si="171"/>
        <v>0</v>
      </c>
      <c r="S211" s="193">
        <f t="shared" si="171"/>
        <v>0</v>
      </c>
      <c r="T211" s="193">
        <f t="shared" si="172"/>
        <v>0</v>
      </c>
      <c r="U211" s="193">
        <f t="shared" si="172"/>
        <v>0</v>
      </c>
      <c r="V211" s="193">
        <f t="shared" si="172"/>
        <v>0</v>
      </c>
      <c r="W211" s="193">
        <f t="shared" si="172"/>
        <v>0</v>
      </c>
      <c r="X211" s="193">
        <f t="shared" si="172"/>
        <v>0</v>
      </c>
      <c r="Y211" s="193">
        <f t="shared" si="172"/>
        <v>0</v>
      </c>
      <c r="Z211" s="193">
        <f t="shared" si="172"/>
        <v>0</v>
      </c>
      <c r="AA211" s="193">
        <f t="shared" si="172"/>
        <v>0</v>
      </c>
      <c r="AB211" s="193">
        <f t="shared" si="172"/>
        <v>0</v>
      </c>
      <c r="AC211" s="193">
        <f t="shared" si="172"/>
        <v>0</v>
      </c>
      <c r="AD211" s="193">
        <f t="shared" si="172"/>
        <v>0</v>
      </c>
      <c r="AE211" s="193">
        <f t="shared" si="172"/>
        <v>0</v>
      </c>
      <c r="AF211" s="193">
        <f t="shared" si="172"/>
        <v>0</v>
      </c>
    </row>
    <row r="212" spans="4:32">
      <c r="D212" s="191">
        <v>8860</v>
      </c>
      <c r="E212" s="192"/>
      <c r="F212" s="193">
        <f t="shared" si="173"/>
        <v>0</v>
      </c>
      <c r="G212" s="193">
        <f t="shared" si="173"/>
        <v>0</v>
      </c>
      <c r="H212" s="193">
        <f t="shared" si="173"/>
        <v>0</v>
      </c>
      <c r="I212" s="193">
        <f t="shared" si="173"/>
        <v>0</v>
      </c>
      <c r="J212" s="193">
        <f t="shared" si="171"/>
        <v>0</v>
      </c>
      <c r="K212" s="193">
        <f t="shared" si="171"/>
        <v>0</v>
      </c>
      <c r="L212" s="193">
        <f t="shared" si="171"/>
        <v>0</v>
      </c>
      <c r="M212" s="193">
        <f t="shared" si="171"/>
        <v>0</v>
      </c>
      <c r="N212" s="193">
        <f t="shared" si="171"/>
        <v>0</v>
      </c>
      <c r="O212" s="193">
        <f t="shared" si="171"/>
        <v>0</v>
      </c>
      <c r="P212" s="193">
        <f t="shared" si="171"/>
        <v>0</v>
      </c>
      <c r="Q212" s="193">
        <f t="shared" si="171"/>
        <v>0</v>
      </c>
      <c r="R212" s="193">
        <f t="shared" si="171"/>
        <v>0</v>
      </c>
      <c r="S212" s="193">
        <f t="shared" si="171"/>
        <v>0</v>
      </c>
      <c r="T212" s="193">
        <f t="shared" si="172"/>
        <v>0</v>
      </c>
      <c r="U212" s="193">
        <f t="shared" si="172"/>
        <v>0</v>
      </c>
      <c r="V212" s="193">
        <f t="shared" si="172"/>
        <v>0</v>
      </c>
      <c r="W212" s="193">
        <f t="shared" si="172"/>
        <v>0</v>
      </c>
      <c r="X212" s="193">
        <f t="shared" si="172"/>
        <v>0</v>
      </c>
      <c r="Y212" s="193">
        <f t="shared" si="172"/>
        <v>0</v>
      </c>
      <c r="Z212" s="193">
        <f t="shared" si="172"/>
        <v>0</v>
      </c>
      <c r="AA212" s="193">
        <f t="shared" si="172"/>
        <v>0</v>
      </c>
      <c r="AB212" s="193">
        <f t="shared" si="172"/>
        <v>0</v>
      </c>
      <c r="AC212" s="193">
        <f t="shared" si="172"/>
        <v>0</v>
      </c>
      <c r="AD212" s="193">
        <f t="shared" si="172"/>
        <v>0</v>
      </c>
      <c r="AE212" s="193">
        <f t="shared" si="172"/>
        <v>0</v>
      </c>
      <c r="AF212" s="193">
        <f t="shared" si="172"/>
        <v>0</v>
      </c>
    </row>
    <row r="213" spans="4:32">
      <c r="D213" s="191">
        <v>8870</v>
      </c>
      <c r="E213" s="192"/>
      <c r="F213" s="193">
        <f t="shared" si="173"/>
        <v>0</v>
      </c>
      <c r="G213" s="193">
        <f t="shared" si="173"/>
        <v>0</v>
      </c>
      <c r="H213" s="193">
        <f t="shared" si="173"/>
        <v>0</v>
      </c>
      <c r="I213" s="193">
        <f t="shared" si="173"/>
        <v>0</v>
      </c>
      <c r="J213" s="193">
        <f t="shared" si="171"/>
        <v>0</v>
      </c>
      <c r="K213" s="193">
        <f t="shared" si="171"/>
        <v>0</v>
      </c>
      <c r="L213" s="193">
        <f t="shared" si="171"/>
        <v>0</v>
      </c>
      <c r="M213" s="193">
        <f t="shared" si="171"/>
        <v>0</v>
      </c>
      <c r="N213" s="193">
        <f t="shared" si="171"/>
        <v>0</v>
      </c>
      <c r="O213" s="193">
        <f t="shared" si="171"/>
        <v>0</v>
      </c>
      <c r="P213" s="193">
        <f t="shared" si="171"/>
        <v>0</v>
      </c>
      <c r="Q213" s="193">
        <f t="shared" si="171"/>
        <v>0</v>
      </c>
      <c r="R213" s="193">
        <f t="shared" si="171"/>
        <v>0</v>
      </c>
      <c r="S213" s="193">
        <f t="shared" si="171"/>
        <v>0</v>
      </c>
      <c r="T213" s="193">
        <f t="shared" si="172"/>
        <v>0</v>
      </c>
      <c r="U213" s="193">
        <f t="shared" si="172"/>
        <v>0</v>
      </c>
      <c r="V213" s="193">
        <f t="shared" si="172"/>
        <v>0</v>
      </c>
      <c r="W213" s="193">
        <f t="shared" si="172"/>
        <v>0</v>
      </c>
      <c r="X213" s="193">
        <f t="shared" si="172"/>
        <v>0</v>
      </c>
      <c r="Y213" s="193">
        <f t="shared" si="172"/>
        <v>0</v>
      </c>
      <c r="Z213" s="193">
        <f t="shared" si="172"/>
        <v>0</v>
      </c>
      <c r="AA213" s="193">
        <f t="shared" si="172"/>
        <v>0</v>
      </c>
      <c r="AB213" s="193">
        <f t="shared" si="172"/>
        <v>0</v>
      </c>
      <c r="AC213" s="193">
        <f t="shared" si="172"/>
        <v>0</v>
      </c>
      <c r="AD213" s="193">
        <f t="shared" si="172"/>
        <v>0</v>
      </c>
      <c r="AE213" s="193">
        <f t="shared" si="172"/>
        <v>0</v>
      </c>
      <c r="AF213" s="193">
        <f t="shared" si="172"/>
        <v>0</v>
      </c>
    </row>
    <row r="214" spans="4:32">
      <c r="D214" s="191">
        <v>8890</v>
      </c>
      <c r="E214" s="192"/>
      <c r="F214" s="193">
        <f t="shared" si="173"/>
        <v>0</v>
      </c>
      <c r="G214" s="193">
        <f t="shared" si="173"/>
        <v>0</v>
      </c>
      <c r="H214" s="193">
        <f t="shared" si="173"/>
        <v>0</v>
      </c>
      <c r="I214" s="193">
        <f t="shared" si="173"/>
        <v>0</v>
      </c>
      <c r="J214" s="193">
        <f t="shared" si="171"/>
        <v>0</v>
      </c>
      <c r="K214" s="193">
        <f t="shared" si="171"/>
        <v>0</v>
      </c>
      <c r="L214" s="193">
        <f t="shared" si="171"/>
        <v>0</v>
      </c>
      <c r="M214" s="193">
        <f t="shared" si="171"/>
        <v>0</v>
      </c>
      <c r="N214" s="193">
        <f t="shared" si="171"/>
        <v>0</v>
      </c>
      <c r="O214" s="193">
        <f t="shared" si="171"/>
        <v>0</v>
      </c>
      <c r="P214" s="193">
        <f t="shared" si="171"/>
        <v>0</v>
      </c>
      <c r="Q214" s="193">
        <f t="shared" si="171"/>
        <v>0</v>
      </c>
      <c r="R214" s="193">
        <f t="shared" si="171"/>
        <v>0</v>
      </c>
      <c r="S214" s="193">
        <f t="shared" si="171"/>
        <v>0</v>
      </c>
      <c r="T214" s="193">
        <f t="shared" si="172"/>
        <v>0</v>
      </c>
      <c r="U214" s="193">
        <f t="shared" si="172"/>
        <v>0</v>
      </c>
      <c r="V214" s="193">
        <f t="shared" si="172"/>
        <v>0</v>
      </c>
      <c r="W214" s="193">
        <f t="shared" si="172"/>
        <v>0</v>
      </c>
      <c r="X214" s="193">
        <f t="shared" si="172"/>
        <v>0</v>
      </c>
      <c r="Y214" s="193">
        <f t="shared" si="172"/>
        <v>0</v>
      </c>
      <c r="Z214" s="193">
        <f t="shared" si="172"/>
        <v>0</v>
      </c>
      <c r="AA214" s="193">
        <f t="shared" si="172"/>
        <v>0</v>
      </c>
      <c r="AB214" s="193">
        <f t="shared" si="172"/>
        <v>0</v>
      </c>
      <c r="AC214" s="193">
        <f t="shared" si="172"/>
        <v>0</v>
      </c>
      <c r="AD214" s="193">
        <f t="shared" si="172"/>
        <v>0</v>
      </c>
      <c r="AE214" s="193">
        <f t="shared" si="172"/>
        <v>0</v>
      </c>
      <c r="AF214" s="193">
        <f t="shared" si="172"/>
        <v>0</v>
      </c>
    </row>
    <row r="215" spans="4:32">
      <c r="D215" s="191">
        <v>8900</v>
      </c>
      <c r="E215" s="192"/>
      <c r="F215" s="193">
        <f t="shared" si="173"/>
        <v>0</v>
      </c>
      <c r="G215" s="193">
        <f t="shared" si="173"/>
        <v>0</v>
      </c>
      <c r="H215" s="193">
        <f t="shared" si="173"/>
        <v>0</v>
      </c>
      <c r="I215" s="193">
        <f t="shared" si="173"/>
        <v>0</v>
      </c>
      <c r="J215" s="193">
        <f t="shared" si="171"/>
        <v>0</v>
      </c>
      <c r="K215" s="193">
        <f t="shared" si="171"/>
        <v>0</v>
      </c>
      <c r="L215" s="193">
        <f t="shared" si="171"/>
        <v>0</v>
      </c>
      <c r="M215" s="193">
        <f t="shared" si="171"/>
        <v>0</v>
      </c>
      <c r="N215" s="193">
        <f t="shared" si="171"/>
        <v>0</v>
      </c>
      <c r="O215" s="193">
        <f t="shared" si="171"/>
        <v>0</v>
      </c>
      <c r="P215" s="193">
        <f t="shared" si="171"/>
        <v>0</v>
      </c>
      <c r="Q215" s="193">
        <f t="shared" si="171"/>
        <v>0</v>
      </c>
      <c r="R215" s="193">
        <f t="shared" si="171"/>
        <v>0</v>
      </c>
      <c r="S215" s="193">
        <f t="shared" si="171"/>
        <v>0</v>
      </c>
      <c r="T215" s="193">
        <f t="shared" si="172"/>
        <v>0</v>
      </c>
      <c r="U215" s="193">
        <f t="shared" si="172"/>
        <v>0</v>
      </c>
      <c r="V215" s="193">
        <f t="shared" si="172"/>
        <v>0</v>
      </c>
      <c r="W215" s="193">
        <f t="shared" si="172"/>
        <v>0</v>
      </c>
      <c r="X215" s="193">
        <f t="shared" si="172"/>
        <v>0</v>
      </c>
      <c r="Y215" s="193">
        <f t="shared" si="172"/>
        <v>0</v>
      </c>
      <c r="Z215" s="193">
        <f t="shared" si="172"/>
        <v>0</v>
      </c>
      <c r="AA215" s="193">
        <f t="shared" si="172"/>
        <v>0</v>
      </c>
      <c r="AB215" s="193">
        <f t="shared" si="172"/>
        <v>0</v>
      </c>
      <c r="AC215" s="193">
        <f t="shared" si="172"/>
        <v>0</v>
      </c>
      <c r="AD215" s="193">
        <f t="shared" si="172"/>
        <v>0</v>
      </c>
      <c r="AE215" s="193">
        <f t="shared" si="172"/>
        <v>0</v>
      </c>
      <c r="AF215" s="193">
        <f t="shared" si="172"/>
        <v>0</v>
      </c>
    </row>
    <row r="216" spans="4:32">
      <c r="D216" s="191">
        <v>8910</v>
      </c>
      <c r="E216" s="192"/>
      <c r="F216" s="193">
        <f t="shared" si="173"/>
        <v>0</v>
      </c>
      <c r="G216" s="193">
        <f t="shared" si="173"/>
        <v>0</v>
      </c>
      <c r="H216" s="193">
        <f t="shared" si="173"/>
        <v>0</v>
      </c>
      <c r="I216" s="193">
        <f t="shared" si="173"/>
        <v>0</v>
      </c>
      <c r="J216" s="193">
        <f t="shared" si="171"/>
        <v>0</v>
      </c>
      <c r="K216" s="193">
        <f t="shared" si="171"/>
        <v>0</v>
      </c>
      <c r="L216" s="193">
        <f t="shared" si="171"/>
        <v>0</v>
      </c>
      <c r="M216" s="193">
        <f t="shared" si="171"/>
        <v>0</v>
      </c>
      <c r="N216" s="193">
        <f t="shared" si="171"/>
        <v>0</v>
      </c>
      <c r="O216" s="193">
        <f t="shared" si="171"/>
        <v>0</v>
      </c>
      <c r="P216" s="193">
        <f t="shared" si="171"/>
        <v>0</v>
      </c>
      <c r="Q216" s="193">
        <f t="shared" si="171"/>
        <v>0</v>
      </c>
      <c r="R216" s="193">
        <f t="shared" si="171"/>
        <v>0</v>
      </c>
      <c r="S216" s="193">
        <f t="shared" si="171"/>
        <v>0</v>
      </c>
      <c r="T216" s="193">
        <f t="shared" si="172"/>
        <v>0</v>
      </c>
      <c r="U216" s="193">
        <f t="shared" si="172"/>
        <v>0</v>
      </c>
      <c r="V216" s="193">
        <f t="shared" si="172"/>
        <v>0</v>
      </c>
      <c r="W216" s="193">
        <f t="shared" si="172"/>
        <v>0</v>
      </c>
      <c r="X216" s="193">
        <f t="shared" si="172"/>
        <v>0</v>
      </c>
      <c r="Y216" s="193">
        <f t="shared" si="172"/>
        <v>0</v>
      </c>
      <c r="Z216" s="193">
        <f t="shared" si="172"/>
        <v>0</v>
      </c>
      <c r="AA216" s="193">
        <f t="shared" si="172"/>
        <v>0</v>
      </c>
      <c r="AB216" s="193">
        <f t="shared" si="172"/>
        <v>0</v>
      </c>
      <c r="AC216" s="193">
        <f t="shared" si="172"/>
        <v>0</v>
      </c>
      <c r="AD216" s="193">
        <f t="shared" si="172"/>
        <v>0</v>
      </c>
      <c r="AE216" s="193">
        <f t="shared" si="172"/>
        <v>0</v>
      </c>
      <c r="AF216" s="193">
        <f t="shared" si="172"/>
        <v>0</v>
      </c>
    </row>
    <row r="217" spans="4:32">
      <c r="D217" s="191">
        <v>8920</v>
      </c>
      <c r="E217" s="192"/>
      <c r="F217" s="193">
        <f t="shared" si="173"/>
        <v>0</v>
      </c>
      <c r="G217" s="193">
        <f t="shared" si="173"/>
        <v>0</v>
      </c>
      <c r="H217" s="193">
        <f t="shared" si="173"/>
        <v>0</v>
      </c>
      <c r="I217" s="193">
        <f t="shared" si="173"/>
        <v>0</v>
      </c>
      <c r="J217" s="193">
        <f t="shared" si="171"/>
        <v>0</v>
      </c>
      <c r="K217" s="193">
        <f t="shared" si="171"/>
        <v>0</v>
      </c>
      <c r="L217" s="193">
        <f t="shared" si="171"/>
        <v>0</v>
      </c>
      <c r="M217" s="193">
        <f t="shared" si="171"/>
        <v>0</v>
      </c>
      <c r="N217" s="193">
        <f t="shared" si="171"/>
        <v>0</v>
      </c>
      <c r="O217" s="193">
        <f t="shared" si="171"/>
        <v>0</v>
      </c>
      <c r="P217" s="193">
        <f t="shared" si="171"/>
        <v>0</v>
      </c>
      <c r="Q217" s="193">
        <f t="shared" si="171"/>
        <v>0</v>
      </c>
      <c r="R217" s="193">
        <f t="shared" si="171"/>
        <v>0</v>
      </c>
      <c r="S217" s="193">
        <f t="shared" si="171"/>
        <v>0</v>
      </c>
      <c r="T217" s="193">
        <f t="shared" si="172"/>
        <v>0</v>
      </c>
      <c r="U217" s="193">
        <f t="shared" si="172"/>
        <v>0</v>
      </c>
      <c r="V217" s="193">
        <f t="shared" si="172"/>
        <v>0</v>
      </c>
      <c r="W217" s="193">
        <f t="shared" si="172"/>
        <v>0</v>
      </c>
      <c r="X217" s="193">
        <f t="shared" si="172"/>
        <v>0</v>
      </c>
      <c r="Y217" s="193">
        <f t="shared" si="172"/>
        <v>0</v>
      </c>
      <c r="Z217" s="193">
        <f t="shared" si="172"/>
        <v>0</v>
      </c>
      <c r="AA217" s="193">
        <f t="shared" si="172"/>
        <v>0</v>
      </c>
      <c r="AB217" s="193">
        <f t="shared" si="172"/>
        <v>0</v>
      </c>
      <c r="AC217" s="193">
        <f t="shared" si="172"/>
        <v>0</v>
      </c>
      <c r="AD217" s="193">
        <f t="shared" si="172"/>
        <v>0</v>
      </c>
      <c r="AE217" s="193">
        <f t="shared" si="172"/>
        <v>0</v>
      </c>
      <c r="AF217" s="193">
        <f t="shared" si="172"/>
        <v>0</v>
      </c>
    </row>
    <row r="218" spans="4:32">
      <c r="D218" s="191">
        <v>8930</v>
      </c>
      <c r="E218" s="192"/>
      <c r="F218" s="193">
        <f t="shared" si="173"/>
        <v>0</v>
      </c>
      <c r="G218" s="193">
        <f t="shared" si="173"/>
        <v>0</v>
      </c>
      <c r="H218" s="193">
        <f t="shared" si="173"/>
        <v>0</v>
      </c>
      <c r="I218" s="193">
        <f t="shared" si="173"/>
        <v>0</v>
      </c>
      <c r="J218" s="193">
        <f t="shared" si="171"/>
        <v>0</v>
      </c>
      <c r="K218" s="193">
        <f t="shared" si="171"/>
        <v>0</v>
      </c>
      <c r="L218" s="193">
        <f t="shared" si="171"/>
        <v>0</v>
      </c>
      <c r="M218" s="193">
        <f t="shared" si="171"/>
        <v>0</v>
      </c>
      <c r="N218" s="193">
        <f t="shared" si="171"/>
        <v>0</v>
      </c>
      <c r="O218" s="193">
        <f t="shared" si="171"/>
        <v>0</v>
      </c>
      <c r="P218" s="193">
        <f t="shared" si="171"/>
        <v>0</v>
      </c>
      <c r="Q218" s="193">
        <f t="shared" si="171"/>
        <v>0</v>
      </c>
      <c r="R218" s="193">
        <f t="shared" si="171"/>
        <v>0</v>
      </c>
      <c r="S218" s="193">
        <f t="shared" si="171"/>
        <v>0</v>
      </c>
      <c r="T218" s="193">
        <f t="shared" si="172"/>
        <v>0</v>
      </c>
      <c r="U218" s="193">
        <f t="shared" si="172"/>
        <v>0</v>
      </c>
      <c r="V218" s="193">
        <f t="shared" si="172"/>
        <v>0</v>
      </c>
      <c r="W218" s="193">
        <f t="shared" si="172"/>
        <v>0</v>
      </c>
      <c r="X218" s="193">
        <f t="shared" si="172"/>
        <v>0</v>
      </c>
      <c r="Y218" s="193">
        <f t="shared" si="172"/>
        <v>0</v>
      </c>
      <c r="Z218" s="193">
        <f t="shared" si="172"/>
        <v>0</v>
      </c>
      <c r="AA218" s="193">
        <f t="shared" si="172"/>
        <v>0</v>
      </c>
      <c r="AB218" s="193">
        <f t="shared" si="172"/>
        <v>0</v>
      </c>
      <c r="AC218" s="193">
        <f t="shared" si="172"/>
        <v>0</v>
      </c>
      <c r="AD218" s="193">
        <f t="shared" si="172"/>
        <v>0</v>
      </c>
      <c r="AE218" s="193">
        <f t="shared" si="172"/>
        <v>0</v>
      </c>
      <c r="AF218" s="193">
        <f t="shared" si="172"/>
        <v>0</v>
      </c>
    </row>
    <row r="219" spans="4:32">
      <c r="D219" s="191">
        <v>8940</v>
      </c>
      <c r="E219" s="192"/>
      <c r="F219" s="193">
        <f t="shared" si="173"/>
        <v>0</v>
      </c>
      <c r="G219" s="193">
        <f t="shared" si="173"/>
        <v>0</v>
      </c>
      <c r="H219" s="193">
        <f t="shared" si="173"/>
        <v>0</v>
      </c>
      <c r="I219" s="193">
        <f t="shared" si="173"/>
        <v>0</v>
      </c>
      <c r="J219" s="193">
        <f t="shared" ref="J219:S228" si="174">SUMIF($C$10:$C$163,$D219,J$10:J$163)</f>
        <v>0</v>
      </c>
      <c r="K219" s="193">
        <f t="shared" si="174"/>
        <v>0</v>
      </c>
      <c r="L219" s="193">
        <f t="shared" si="174"/>
        <v>0</v>
      </c>
      <c r="M219" s="193">
        <f t="shared" si="174"/>
        <v>0</v>
      </c>
      <c r="N219" s="193">
        <f t="shared" si="174"/>
        <v>0</v>
      </c>
      <c r="O219" s="193">
        <f t="shared" si="174"/>
        <v>0</v>
      </c>
      <c r="P219" s="193">
        <f t="shared" si="174"/>
        <v>0</v>
      </c>
      <c r="Q219" s="193">
        <f t="shared" si="174"/>
        <v>0</v>
      </c>
      <c r="R219" s="193">
        <f t="shared" si="174"/>
        <v>0</v>
      </c>
      <c r="S219" s="193">
        <f t="shared" si="174"/>
        <v>0</v>
      </c>
      <c r="T219" s="193">
        <f t="shared" ref="T219:AF228" si="175">SUMIF($C$10:$C$163,$D219,T$10:T$163)</f>
        <v>0</v>
      </c>
      <c r="U219" s="193">
        <f t="shared" si="175"/>
        <v>0</v>
      </c>
      <c r="V219" s="193">
        <f t="shared" si="175"/>
        <v>0</v>
      </c>
      <c r="W219" s="193">
        <f t="shared" si="175"/>
        <v>0</v>
      </c>
      <c r="X219" s="193">
        <f t="shared" si="175"/>
        <v>0</v>
      </c>
      <c r="Y219" s="193">
        <f t="shared" si="175"/>
        <v>0</v>
      </c>
      <c r="Z219" s="193">
        <f t="shared" si="175"/>
        <v>0</v>
      </c>
      <c r="AA219" s="193">
        <f t="shared" si="175"/>
        <v>0</v>
      </c>
      <c r="AB219" s="193">
        <f t="shared" si="175"/>
        <v>0</v>
      </c>
      <c r="AC219" s="193">
        <f t="shared" si="175"/>
        <v>0</v>
      </c>
      <c r="AD219" s="193">
        <f t="shared" si="175"/>
        <v>0</v>
      </c>
      <c r="AE219" s="193">
        <f t="shared" si="175"/>
        <v>0</v>
      </c>
      <c r="AF219" s="193">
        <f t="shared" si="175"/>
        <v>0</v>
      </c>
    </row>
    <row r="220" spans="4:32">
      <c r="D220" s="191">
        <v>8950</v>
      </c>
      <c r="E220" s="192"/>
      <c r="F220" s="193">
        <f t="shared" si="173"/>
        <v>0</v>
      </c>
      <c r="G220" s="193">
        <f t="shared" si="173"/>
        <v>0</v>
      </c>
      <c r="H220" s="193">
        <f t="shared" si="173"/>
        <v>0</v>
      </c>
      <c r="I220" s="193">
        <f t="shared" si="173"/>
        <v>0</v>
      </c>
      <c r="J220" s="193">
        <f t="shared" si="174"/>
        <v>0</v>
      </c>
      <c r="K220" s="193">
        <f t="shared" si="174"/>
        <v>0</v>
      </c>
      <c r="L220" s="193">
        <f t="shared" si="174"/>
        <v>0</v>
      </c>
      <c r="M220" s="193">
        <f t="shared" si="174"/>
        <v>0</v>
      </c>
      <c r="N220" s="193">
        <f t="shared" si="174"/>
        <v>0</v>
      </c>
      <c r="O220" s="193">
        <f t="shared" si="174"/>
        <v>0</v>
      </c>
      <c r="P220" s="193">
        <f t="shared" si="174"/>
        <v>0</v>
      </c>
      <c r="Q220" s="193">
        <f t="shared" si="174"/>
        <v>0</v>
      </c>
      <c r="R220" s="193">
        <f t="shared" si="174"/>
        <v>0</v>
      </c>
      <c r="S220" s="193">
        <f t="shared" si="174"/>
        <v>0</v>
      </c>
      <c r="T220" s="193">
        <f t="shared" si="175"/>
        <v>0</v>
      </c>
      <c r="U220" s="193">
        <f t="shared" si="175"/>
        <v>0</v>
      </c>
      <c r="V220" s="193">
        <f t="shared" si="175"/>
        <v>0</v>
      </c>
      <c r="W220" s="193">
        <f t="shared" si="175"/>
        <v>0</v>
      </c>
      <c r="X220" s="193">
        <f t="shared" si="175"/>
        <v>0</v>
      </c>
      <c r="Y220" s="193">
        <f t="shared" si="175"/>
        <v>0</v>
      </c>
      <c r="Z220" s="193">
        <f t="shared" si="175"/>
        <v>0</v>
      </c>
      <c r="AA220" s="193">
        <f t="shared" si="175"/>
        <v>0</v>
      </c>
      <c r="AB220" s="193">
        <f t="shared" si="175"/>
        <v>0</v>
      </c>
      <c r="AC220" s="193">
        <f t="shared" si="175"/>
        <v>0</v>
      </c>
      <c r="AD220" s="193">
        <f t="shared" si="175"/>
        <v>0</v>
      </c>
      <c r="AE220" s="193">
        <f t="shared" si="175"/>
        <v>0</v>
      </c>
      <c r="AF220" s="193">
        <f t="shared" si="175"/>
        <v>0</v>
      </c>
    </row>
    <row r="221" spans="4:32">
      <c r="D221" s="191">
        <v>9010</v>
      </c>
      <c r="E221" s="192"/>
      <c r="F221" s="193">
        <f t="shared" si="173"/>
        <v>281689.63000000006</v>
      </c>
      <c r="G221" s="193">
        <f t="shared" si="173"/>
        <v>261042.87000000002</v>
      </c>
      <c r="H221" s="193">
        <f t="shared" si="173"/>
        <v>264394.17000000004</v>
      </c>
      <c r="I221" s="193">
        <f t="shared" si="173"/>
        <v>265275.82</v>
      </c>
      <c r="J221" s="193">
        <f t="shared" si="174"/>
        <v>247984.72999999995</v>
      </c>
      <c r="K221" s="193">
        <f t="shared" si="174"/>
        <v>210482.68</v>
      </c>
      <c r="L221" s="193">
        <f t="shared" si="174"/>
        <v>285852.96252951009</v>
      </c>
      <c r="M221" s="193">
        <f t="shared" si="174"/>
        <v>272781.5161851208</v>
      </c>
      <c r="N221" s="193">
        <f t="shared" si="174"/>
        <v>260568.98641968699</v>
      </c>
      <c r="O221" s="193">
        <f t="shared" si="174"/>
        <v>292759.42144634144</v>
      </c>
      <c r="P221" s="193">
        <f t="shared" si="174"/>
        <v>266491.64871725399</v>
      </c>
      <c r="Q221" s="193">
        <f t="shared" si="174"/>
        <v>285899.30807007069</v>
      </c>
      <c r="R221" s="193">
        <f t="shared" si="174"/>
        <v>306232.34609781951</v>
      </c>
      <c r="S221" s="193">
        <f t="shared" si="174"/>
        <v>264504.59699788399</v>
      </c>
      <c r="T221" s="193">
        <f t="shared" si="175"/>
        <v>274082.07971540018</v>
      </c>
      <c r="U221" s="193">
        <f t="shared" si="175"/>
        <v>285620.31633827992</v>
      </c>
      <c r="V221" s="193">
        <f t="shared" si="175"/>
        <v>281143.12606674852</v>
      </c>
      <c r="W221" s="193">
        <f t="shared" si="175"/>
        <v>269017.97884283884</v>
      </c>
      <c r="X221" s="193">
        <f t="shared" si="175"/>
        <v>293550.09403555194</v>
      </c>
      <c r="Y221" s="193">
        <f t="shared" si="175"/>
        <v>265879.4905358018</v>
      </c>
      <c r="Z221" s="193">
        <f t="shared" si="175"/>
        <v>277999.59307724994</v>
      </c>
      <c r="AA221" s="193">
        <f t="shared" si="175"/>
        <v>302698.55375610094</v>
      </c>
      <c r="AB221" s="193">
        <f t="shared" si="175"/>
        <v>275566.78853744024</v>
      </c>
      <c r="AC221" s="193">
        <f t="shared" si="175"/>
        <v>295652.90783486003</v>
      </c>
      <c r="AD221" s="193">
        <f t="shared" si="175"/>
        <v>316639.10626821889</v>
      </c>
      <c r="AE221" s="193">
        <f t="shared" si="175"/>
        <v>273513.1290699548</v>
      </c>
      <c r="AF221" s="193">
        <f t="shared" si="175"/>
        <v>283426.75932392391</v>
      </c>
    </row>
    <row r="222" spans="4:32">
      <c r="D222" s="191">
        <v>9020</v>
      </c>
      <c r="E222" s="192"/>
      <c r="F222" s="193">
        <f t="shared" si="173"/>
        <v>-793.69</v>
      </c>
      <c r="G222" s="193">
        <f t="shared" si="173"/>
        <v>0</v>
      </c>
      <c r="H222" s="193">
        <f t="shared" si="173"/>
        <v>0</v>
      </c>
      <c r="I222" s="193">
        <f t="shared" si="173"/>
        <v>0</v>
      </c>
      <c r="J222" s="193">
        <f t="shared" si="174"/>
        <v>0</v>
      </c>
      <c r="K222" s="193">
        <f t="shared" si="174"/>
        <v>0</v>
      </c>
      <c r="L222" s="193">
        <f t="shared" si="174"/>
        <v>-148.85247797046387</v>
      </c>
      <c r="M222" s="193">
        <f t="shared" si="174"/>
        <v>-142.89384628330282</v>
      </c>
      <c r="N222" s="193">
        <f t="shared" si="174"/>
        <v>-136.49759945511957</v>
      </c>
      <c r="O222" s="193">
        <f t="shared" si="174"/>
        <v>-151.46860920205367</v>
      </c>
      <c r="P222" s="193">
        <f t="shared" si="174"/>
        <v>-138.30169113736636</v>
      </c>
      <c r="Q222" s="193">
        <f t="shared" si="174"/>
        <v>-148.64116353853643</v>
      </c>
      <c r="R222" s="193">
        <f t="shared" si="174"/>
        <v>-158.59508055465841</v>
      </c>
      <c r="S222" s="193">
        <f t="shared" si="174"/>
        <v>-137.28661430221709</v>
      </c>
      <c r="T222" s="193">
        <f t="shared" si="175"/>
        <v>-142.40937534879464</v>
      </c>
      <c r="U222" s="193">
        <f t="shared" si="175"/>
        <v>-147.65134853023869</v>
      </c>
      <c r="V222" s="193">
        <f t="shared" si="175"/>
        <v>-146.15094228710663</v>
      </c>
      <c r="W222" s="193">
        <f t="shared" si="175"/>
        <v>-139.73506477314578</v>
      </c>
      <c r="X222" s="193">
        <f t="shared" si="175"/>
        <v>-151.65222789458167</v>
      </c>
      <c r="Y222" s="193">
        <f t="shared" si="175"/>
        <v>-138.14635308836424</v>
      </c>
      <c r="Z222" s="193">
        <f t="shared" si="175"/>
        <v>-144.61141631576859</v>
      </c>
      <c r="AA222" s="193">
        <f t="shared" si="175"/>
        <v>-156.77001052412552</v>
      </c>
      <c r="AB222" s="193">
        <f t="shared" si="175"/>
        <v>-143.14225032717417</v>
      </c>
      <c r="AC222" s="193">
        <f t="shared" si="175"/>
        <v>-153.84360426238518</v>
      </c>
      <c r="AD222" s="193">
        <f t="shared" si="175"/>
        <v>-164.14590837407141</v>
      </c>
      <c r="AE222" s="193">
        <f t="shared" si="175"/>
        <v>-142.09164580279469</v>
      </c>
      <c r="AF222" s="193">
        <f t="shared" si="175"/>
        <v>-147.39370348600244</v>
      </c>
    </row>
    <row r="223" spans="4:32">
      <c r="D223" s="191">
        <v>9030</v>
      </c>
      <c r="E223" s="192"/>
      <c r="F223" s="193">
        <f t="shared" si="173"/>
        <v>2730006.66</v>
      </c>
      <c r="G223" s="193">
        <f t="shared" si="173"/>
        <v>2218548.87</v>
      </c>
      <c r="H223" s="193">
        <f t="shared" si="173"/>
        <v>2139807.85</v>
      </c>
      <c r="I223" s="193">
        <f t="shared" si="173"/>
        <v>2253102.2899999996</v>
      </c>
      <c r="J223" s="193">
        <f t="shared" si="174"/>
        <v>2179183.7599999998</v>
      </c>
      <c r="K223" s="193">
        <f t="shared" si="174"/>
        <v>1904682.3199999996</v>
      </c>
      <c r="L223" s="193">
        <f t="shared" si="174"/>
        <v>2538028.3217294514</v>
      </c>
      <c r="M223" s="193">
        <f t="shared" si="174"/>
        <v>2390667.3611120558</v>
      </c>
      <c r="N223" s="193">
        <f t="shared" si="174"/>
        <v>2285037.1232663714</v>
      </c>
      <c r="O223" s="193">
        <f t="shared" si="174"/>
        <v>2589352.5764774447</v>
      </c>
      <c r="P223" s="193">
        <f t="shared" si="174"/>
        <v>2323794.6740428433</v>
      </c>
      <c r="Q223" s="193">
        <f t="shared" si="174"/>
        <v>2495299.9775546165</v>
      </c>
      <c r="R223" s="193">
        <f t="shared" si="174"/>
        <v>2707540.3550388752</v>
      </c>
      <c r="S223" s="193">
        <f t="shared" si="174"/>
        <v>2307135.9513361375</v>
      </c>
      <c r="T223" s="193">
        <f t="shared" si="175"/>
        <v>2392205.2554392824</v>
      </c>
      <c r="U223" s="193">
        <f t="shared" si="175"/>
        <v>2526647.5530533344</v>
      </c>
      <c r="V223" s="193">
        <f t="shared" si="175"/>
        <v>2453741.3258441882</v>
      </c>
      <c r="W223" s="193">
        <f t="shared" si="175"/>
        <v>2347827.8397905203</v>
      </c>
      <c r="X223" s="193">
        <f t="shared" si="175"/>
        <v>2593684.2849158207</v>
      </c>
      <c r="Y223" s="193">
        <f t="shared" si="175"/>
        <v>2320221.2078610412</v>
      </c>
      <c r="Z223" s="193">
        <f t="shared" si="175"/>
        <v>2427557.790506213</v>
      </c>
      <c r="AA223" s="193">
        <f t="shared" si="175"/>
        <v>2676990.4577278704</v>
      </c>
      <c r="AB223" s="193">
        <f t="shared" si="175"/>
        <v>2403814.3378430256</v>
      </c>
      <c r="AC223" s="193">
        <f t="shared" si="175"/>
        <v>2581301.9333904847</v>
      </c>
      <c r="AD223" s="193">
        <f t="shared" si="175"/>
        <v>2799301.5252890759</v>
      </c>
      <c r="AE223" s="193">
        <f t="shared" si="175"/>
        <v>2386568.3041178356</v>
      </c>
      <c r="AF223" s="193">
        <f t="shared" si="175"/>
        <v>2474601.5749903284</v>
      </c>
    </row>
    <row r="224" spans="4:32">
      <c r="D224" s="191">
        <v>9040</v>
      </c>
      <c r="E224" s="192"/>
      <c r="F224" s="193">
        <f t="shared" si="173"/>
        <v>0</v>
      </c>
      <c r="G224" s="193">
        <f t="shared" si="173"/>
        <v>0</v>
      </c>
      <c r="H224" s="193">
        <f t="shared" si="173"/>
        <v>0</v>
      </c>
      <c r="I224" s="193">
        <f t="shared" si="173"/>
        <v>0</v>
      </c>
      <c r="J224" s="193">
        <f t="shared" si="174"/>
        <v>0</v>
      </c>
      <c r="K224" s="193">
        <f t="shared" si="174"/>
        <v>0</v>
      </c>
      <c r="L224" s="193">
        <f t="shared" si="174"/>
        <v>0</v>
      </c>
      <c r="M224" s="193">
        <f t="shared" si="174"/>
        <v>0</v>
      </c>
      <c r="N224" s="193">
        <f t="shared" si="174"/>
        <v>0</v>
      </c>
      <c r="O224" s="193">
        <f t="shared" si="174"/>
        <v>0</v>
      </c>
      <c r="P224" s="193">
        <f t="shared" si="174"/>
        <v>0</v>
      </c>
      <c r="Q224" s="193">
        <f t="shared" si="174"/>
        <v>0</v>
      </c>
      <c r="R224" s="193">
        <f t="shared" si="174"/>
        <v>0</v>
      </c>
      <c r="S224" s="193">
        <f t="shared" si="174"/>
        <v>0</v>
      </c>
      <c r="T224" s="193">
        <f t="shared" si="175"/>
        <v>0</v>
      </c>
      <c r="U224" s="193">
        <f t="shared" si="175"/>
        <v>0</v>
      </c>
      <c r="V224" s="193">
        <f t="shared" si="175"/>
        <v>0</v>
      </c>
      <c r="W224" s="193">
        <f t="shared" si="175"/>
        <v>0</v>
      </c>
      <c r="X224" s="193">
        <f t="shared" si="175"/>
        <v>0</v>
      </c>
      <c r="Y224" s="193">
        <f t="shared" si="175"/>
        <v>0</v>
      </c>
      <c r="Z224" s="193">
        <f t="shared" si="175"/>
        <v>0</v>
      </c>
      <c r="AA224" s="193">
        <f t="shared" si="175"/>
        <v>0</v>
      </c>
      <c r="AB224" s="193">
        <f t="shared" si="175"/>
        <v>0</v>
      </c>
      <c r="AC224" s="193">
        <f t="shared" si="175"/>
        <v>0</v>
      </c>
      <c r="AD224" s="193">
        <f t="shared" si="175"/>
        <v>0</v>
      </c>
      <c r="AE224" s="193">
        <f t="shared" si="175"/>
        <v>0</v>
      </c>
      <c r="AF224" s="193">
        <f t="shared" si="175"/>
        <v>0</v>
      </c>
    </row>
    <row r="225" spans="4:32">
      <c r="D225" s="191">
        <v>9070</v>
      </c>
      <c r="E225" s="192"/>
      <c r="F225" s="193">
        <f t="shared" si="173"/>
        <v>0</v>
      </c>
      <c r="G225" s="193">
        <f t="shared" si="173"/>
        <v>0</v>
      </c>
      <c r="H225" s="193">
        <f t="shared" si="173"/>
        <v>0</v>
      </c>
      <c r="I225" s="193">
        <f t="shared" si="173"/>
        <v>0</v>
      </c>
      <c r="J225" s="193">
        <f t="shared" si="174"/>
        <v>0</v>
      </c>
      <c r="K225" s="193">
        <f t="shared" si="174"/>
        <v>0</v>
      </c>
      <c r="L225" s="193">
        <f t="shared" si="174"/>
        <v>0</v>
      </c>
      <c r="M225" s="193">
        <f t="shared" si="174"/>
        <v>0</v>
      </c>
      <c r="N225" s="193">
        <f t="shared" si="174"/>
        <v>0</v>
      </c>
      <c r="O225" s="193">
        <f t="shared" si="174"/>
        <v>0</v>
      </c>
      <c r="P225" s="193">
        <f t="shared" si="174"/>
        <v>0</v>
      </c>
      <c r="Q225" s="193">
        <f t="shared" si="174"/>
        <v>0</v>
      </c>
      <c r="R225" s="193">
        <f t="shared" si="174"/>
        <v>0</v>
      </c>
      <c r="S225" s="193">
        <f t="shared" si="174"/>
        <v>0</v>
      </c>
      <c r="T225" s="193">
        <f t="shared" si="175"/>
        <v>0</v>
      </c>
      <c r="U225" s="193">
        <f t="shared" si="175"/>
        <v>0</v>
      </c>
      <c r="V225" s="193">
        <f t="shared" si="175"/>
        <v>0</v>
      </c>
      <c r="W225" s="193">
        <f t="shared" si="175"/>
        <v>0</v>
      </c>
      <c r="X225" s="193">
        <f t="shared" si="175"/>
        <v>0</v>
      </c>
      <c r="Y225" s="193">
        <f t="shared" si="175"/>
        <v>0</v>
      </c>
      <c r="Z225" s="193">
        <f t="shared" si="175"/>
        <v>0</v>
      </c>
      <c r="AA225" s="193">
        <f t="shared" si="175"/>
        <v>0</v>
      </c>
      <c r="AB225" s="193">
        <f t="shared" si="175"/>
        <v>0</v>
      </c>
      <c r="AC225" s="193">
        <f t="shared" si="175"/>
        <v>0</v>
      </c>
      <c r="AD225" s="193">
        <f t="shared" si="175"/>
        <v>0</v>
      </c>
      <c r="AE225" s="193">
        <f t="shared" si="175"/>
        <v>0</v>
      </c>
      <c r="AF225" s="193">
        <f t="shared" si="175"/>
        <v>0</v>
      </c>
    </row>
    <row r="226" spans="4:32">
      <c r="D226" s="191">
        <v>9080</v>
      </c>
      <c r="E226" s="192"/>
      <c r="F226" s="193">
        <f t="shared" si="173"/>
        <v>0</v>
      </c>
      <c r="G226" s="193">
        <f t="shared" si="173"/>
        <v>0</v>
      </c>
      <c r="H226" s="193">
        <f t="shared" si="173"/>
        <v>0</v>
      </c>
      <c r="I226" s="193">
        <f t="shared" si="173"/>
        <v>0</v>
      </c>
      <c r="J226" s="193">
        <f t="shared" si="174"/>
        <v>0</v>
      </c>
      <c r="K226" s="193">
        <f t="shared" si="174"/>
        <v>0</v>
      </c>
      <c r="L226" s="193">
        <f t="shared" si="174"/>
        <v>0</v>
      </c>
      <c r="M226" s="193">
        <f t="shared" si="174"/>
        <v>0</v>
      </c>
      <c r="N226" s="193">
        <f t="shared" si="174"/>
        <v>0</v>
      </c>
      <c r="O226" s="193">
        <f t="shared" si="174"/>
        <v>0</v>
      </c>
      <c r="P226" s="193">
        <f t="shared" si="174"/>
        <v>0</v>
      </c>
      <c r="Q226" s="193">
        <f t="shared" si="174"/>
        <v>0</v>
      </c>
      <c r="R226" s="193">
        <f t="shared" si="174"/>
        <v>0</v>
      </c>
      <c r="S226" s="193">
        <f t="shared" si="174"/>
        <v>0</v>
      </c>
      <c r="T226" s="193">
        <f t="shared" si="175"/>
        <v>0</v>
      </c>
      <c r="U226" s="193">
        <f t="shared" si="175"/>
        <v>0</v>
      </c>
      <c r="V226" s="193">
        <f t="shared" si="175"/>
        <v>0</v>
      </c>
      <c r="W226" s="193">
        <f t="shared" si="175"/>
        <v>0</v>
      </c>
      <c r="X226" s="193">
        <f t="shared" si="175"/>
        <v>0</v>
      </c>
      <c r="Y226" s="193">
        <f t="shared" si="175"/>
        <v>0</v>
      </c>
      <c r="Z226" s="193">
        <f t="shared" si="175"/>
        <v>0</v>
      </c>
      <c r="AA226" s="193">
        <f t="shared" si="175"/>
        <v>0</v>
      </c>
      <c r="AB226" s="193">
        <f t="shared" si="175"/>
        <v>0</v>
      </c>
      <c r="AC226" s="193">
        <f t="shared" si="175"/>
        <v>0</v>
      </c>
      <c r="AD226" s="193">
        <f t="shared" si="175"/>
        <v>0</v>
      </c>
      <c r="AE226" s="193">
        <f t="shared" si="175"/>
        <v>0</v>
      </c>
      <c r="AF226" s="193">
        <f t="shared" si="175"/>
        <v>0</v>
      </c>
    </row>
    <row r="227" spans="4:32">
      <c r="D227" s="191">
        <v>9090</v>
      </c>
      <c r="E227" s="192"/>
      <c r="F227" s="193">
        <f t="shared" si="173"/>
        <v>0</v>
      </c>
      <c r="G227" s="193">
        <f t="shared" si="173"/>
        <v>0</v>
      </c>
      <c r="H227" s="193">
        <f t="shared" si="173"/>
        <v>0</v>
      </c>
      <c r="I227" s="193">
        <f t="shared" si="173"/>
        <v>0</v>
      </c>
      <c r="J227" s="193">
        <f t="shared" si="174"/>
        <v>0</v>
      </c>
      <c r="K227" s="193">
        <f t="shared" si="174"/>
        <v>0</v>
      </c>
      <c r="L227" s="193">
        <f t="shared" si="174"/>
        <v>0</v>
      </c>
      <c r="M227" s="193">
        <f t="shared" si="174"/>
        <v>0</v>
      </c>
      <c r="N227" s="193">
        <f t="shared" si="174"/>
        <v>0</v>
      </c>
      <c r="O227" s="193">
        <f t="shared" si="174"/>
        <v>0</v>
      </c>
      <c r="P227" s="193">
        <f t="shared" si="174"/>
        <v>0</v>
      </c>
      <c r="Q227" s="193">
        <f t="shared" si="174"/>
        <v>0</v>
      </c>
      <c r="R227" s="193">
        <f t="shared" si="174"/>
        <v>0</v>
      </c>
      <c r="S227" s="193">
        <f t="shared" si="174"/>
        <v>0</v>
      </c>
      <c r="T227" s="193">
        <f t="shared" si="175"/>
        <v>0</v>
      </c>
      <c r="U227" s="193">
        <f t="shared" si="175"/>
        <v>0</v>
      </c>
      <c r="V227" s="193">
        <f t="shared" si="175"/>
        <v>0</v>
      </c>
      <c r="W227" s="193">
        <f t="shared" si="175"/>
        <v>0</v>
      </c>
      <c r="X227" s="193">
        <f t="shared" si="175"/>
        <v>0</v>
      </c>
      <c r="Y227" s="193">
        <f t="shared" si="175"/>
        <v>0</v>
      </c>
      <c r="Z227" s="193">
        <f t="shared" si="175"/>
        <v>0</v>
      </c>
      <c r="AA227" s="193">
        <f t="shared" si="175"/>
        <v>0</v>
      </c>
      <c r="AB227" s="193">
        <f t="shared" si="175"/>
        <v>0</v>
      </c>
      <c r="AC227" s="193">
        <f t="shared" si="175"/>
        <v>0</v>
      </c>
      <c r="AD227" s="193">
        <f t="shared" si="175"/>
        <v>0</v>
      </c>
      <c r="AE227" s="193">
        <f t="shared" si="175"/>
        <v>0</v>
      </c>
      <c r="AF227" s="193">
        <f t="shared" si="175"/>
        <v>0</v>
      </c>
    </row>
    <row r="228" spans="4:32">
      <c r="D228" s="191">
        <v>9100</v>
      </c>
      <c r="E228" s="192"/>
      <c r="F228" s="193">
        <f t="shared" si="173"/>
        <v>0</v>
      </c>
      <c r="G228" s="193">
        <f t="shared" si="173"/>
        <v>-1539.38</v>
      </c>
      <c r="H228" s="193">
        <f t="shared" si="173"/>
        <v>1539.38</v>
      </c>
      <c r="I228" s="193">
        <f t="shared" si="173"/>
        <v>0</v>
      </c>
      <c r="J228" s="193">
        <f t="shared" si="174"/>
        <v>0</v>
      </c>
      <c r="K228" s="193">
        <f t="shared" si="174"/>
        <v>0</v>
      </c>
      <c r="L228" s="193">
        <f t="shared" si="174"/>
        <v>0</v>
      </c>
      <c r="M228" s="193">
        <f t="shared" si="174"/>
        <v>0</v>
      </c>
      <c r="N228" s="193">
        <f t="shared" si="174"/>
        <v>0</v>
      </c>
      <c r="O228" s="193">
        <f t="shared" si="174"/>
        <v>0</v>
      </c>
      <c r="P228" s="193">
        <f t="shared" si="174"/>
        <v>0</v>
      </c>
      <c r="Q228" s="193">
        <f t="shared" si="174"/>
        <v>0</v>
      </c>
      <c r="R228" s="193">
        <f t="shared" si="174"/>
        <v>0</v>
      </c>
      <c r="S228" s="193">
        <f t="shared" si="174"/>
        <v>0</v>
      </c>
      <c r="T228" s="193">
        <f t="shared" si="175"/>
        <v>0</v>
      </c>
      <c r="U228" s="193">
        <f t="shared" si="175"/>
        <v>0</v>
      </c>
      <c r="V228" s="193">
        <f t="shared" si="175"/>
        <v>0</v>
      </c>
      <c r="W228" s="193">
        <f t="shared" si="175"/>
        <v>0</v>
      </c>
      <c r="X228" s="193">
        <f t="shared" si="175"/>
        <v>0</v>
      </c>
      <c r="Y228" s="193">
        <f t="shared" si="175"/>
        <v>0</v>
      </c>
      <c r="Z228" s="193">
        <f t="shared" si="175"/>
        <v>0</v>
      </c>
      <c r="AA228" s="193">
        <f t="shared" si="175"/>
        <v>0</v>
      </c>
      <c r="AB228" s="193">
        <f t="shared" si="175"/>
        <v>0</v>
      </c>
      <c r="AC228" s="193">
        <f t="shared" si="175"/>
        <v>0</v>
      </c>
      <c r="AD228" s="193">
        <f t="shared" si="175"/>
        <v>0</v>
      </c>
      <c r="AE228" s="193">
        <f t="shared" si="175"/>
        <v>0</v>
      </c>
      <c r="AF228" s="193">
        <f t="shared" si="175"/>
        <v>0</v>
      </c>
    </row>
    <row r="229" spans="4:32">
      <c r="D229" s="191">
        <v>9110</v>
      </c>
      <c r="E229" s="192"/>
      <c r="F229" s="193">
        <f t="shared" si="173"/>
        <v>0</v>
      </c>
      <c r="G229" s="193">
        <f t="shared" si="173"/>
        <v>0</v>
      </c>
      <c r="H229" s="193">
        <f t="shared" si="173"/>
        <v>0</v>
      </c>
      <c r="I229" s="193">
        <f t="shared" si="173"/>
        <v>0</v>
      </c>
      <c r="J229" s="193">
        <f t="shared" ref="J229:S238" si="176">SUMIF($C$10:$C$163,$D229,J$10:J$163)</f>
        <v>0</v>
      </c>
      <c r="K229" s="193">
        <f t="shared" si="176"/>
        <v>0</v>
      </c>
      <c r="L229" s="193">
        <f t="shared" si="176"/>
        <v>0</v>
      </c>
      <c r="M229" s="193">
        <f t="shared" si="176"/>
        <v>0</v>
      </c>
      <c r="N229" s="193">
        <f t="shared" si="176"/>
        <v>0</v>
      </c>
      <c r="O229" s="193">
        <f t="shared" si="176"/>
        <v>0</v>
      </c>
      <c r="P229" s="193">
        <f t="shared" si="176"/>
        <v>0</v>
      </c>
      <c r="Q229" s="193">
        <f t="shared" si="176"/>
        <v>0</v>
      </c>
      <c r="R229" s="193">
        <f t="shared" si="176"/>
        <v>0</v>
      </c>
      <c r="S229" s="193">
        <f t="shared" si="176"/>
        <v>0</v>
      </c>
      <c r="T229" s="193">
        <f t="shared" ref="T229:AF238" si="177">SUMIF($C$10:$C$163,$D229,T$10:T$163)</f>
        <v>0</v>
      </c>
      <c r="U229" s="193">
        <f t="shared" si="177"/>
        <v>0</v>
      </c>
      <c r="V229" s="193">
        <f t="shared" si="177"/>
        <v>0</v>
      </c>
      <c r="W229" s="193">
        <f t="shared" si="177"/>
        <v>0</v>
      </c>
      <c r="X229" s="193">
        <f t="shared" si="177"/>
        <v>0</v>
      </c>
      <c r="Y229" s="193">
        <f t="shared" si="177"/>
        <v>0</v>
      </c>
      <c r="Z229" s="193">
        <f t="shared" si="177"/>
        <v>0</v>
      </c>
      <c r="AA229" s="193">
        <f t="shared" si="177"/>
        <v>0</v>
      </c>
      <c r="AB229" s="193">
        <f t="shared" si="177"/>
        <v>0</v>
      </c>
      <c r="AC229" s="193">
        <f t="shared" si="177"/>
        <v>0</v>
      </c>
      <c r="AD229" s="193">
        <f t="shared" si="177"/>
        <v>0</v>
      </c>
      <c r="AE229" s="193">
        <f t="shared" si="177"/>
        <v>0</v>
      </c>
      <c r="AF229" s="193">
        <f t="shared" si="177"/>
        <v>0</v>
      </c>
    </row>
    <row r="230" spans="4:32">
      <c r="D230" s="191">
        <v>9120</v>
      </c>
      <c r="E230" s="192"/>
      <c r="F230" s="193">
        <f t="shared" ref="F230:I246" si="178">SUMIF($C$10:$C$163,$D230,F$10:F$163)</f>
        <v>0</v>
      </c>
      <c r="G230" s="193">
        <f t="shared" si="178"/>
        <v>0</v>
      </c>
      <c r="H230" s="193">
        <f t="shared" si="178"/>
        <v>0</v>
      </c>
      <c r="I230" s="193">
        <f t="shared" si="178"/>
        <v>0</v>
      </c>
      <c r="J230" s="193">
        <f t="shared" si="176"/>
        <v>0</v>
      </c>
      <c r="K230" s="193">
        <f t="shared" si="176"/>
        <v>0</v>
      </c>
      <c r="L230" s="193">
        <f t="shared" si="176"/>
        <v>0</v>
      </c>
      <c r="M230" s="193">
        <f t="shared" si="176"/>
        <v>0</v>
      </c>
      <c r="N230" s="193">
        <f t="shared" si="176"/>
        <v>0</v>
      </c>
      <c r="O230" s="193">
        <f t="shared" si="176"/>
        <v>0</v>
      </c>
      <c r="P230" s="193">
        <f t="shared" si="176"/>
        <v>0</v>
      </c>
      <c r="Q230" s="193">
        <f t="shared" si="176"/>
        <v>0</v>
      </c>
      <c r="R230" s="193">
        <f t="shared" si="176"/>
        <v>0</v>
      </c>
      <c r="S230" s="193">
        <f t="shared" si="176"/>
        <v>0</v>
      </c>
      <c r="T230" s="193">
        <f t="shared" si="177"/>
        <v>0</v>
      </c>
      <c r="U230" s="193">
        <f t="shared" si="177"/>
        <v>0</v>
      </c>
      <c r="V230" s="193">
        <f t="shared" si="177"/>
        <v>0</v>
      </c>
      <c r="W230" s="193">
        <f t="shared" si="177"/>
        <v>0</v>
      </c>
      <c r="X230" s="193">
        <f t="shared" si="177"/>
        <v>0</v>
      </c>
      <c r="Y230" s="193">
        <f t="shared" si="177"/>
        <v>0</v>
      </c>
      <c r="Z230" s="193">
        <f t="shared" si="177"/>
        <v>0</v>
      </c>
      <c r="AA230" s="193">
        <f t="shared" si="177"/>
        <v>0</v>
      </c>
      <c r="AB230" s="193">
        <f t="shared" si="177"/>
        <v>0</v>
      </c>
      <c r="AC230" s="193">
        <f t="shared" si="177"/>
        <v>0</v>
      </c>
      <c r="AD230" s="193">
        <f t="shared" si="177"/>
        <v>0</v>
      </c>
      <c r="AE230" s="193">
        <f t="shared" si="177"/>
        <v>0</v>
      </c>
      <c r="AF230" s="193">
        <f t="shared" si="177"/>
        <v>0</v>
      </c>
    </row>
    <row r="231" spans="4:32">
      <c r="D231" s="191">
        <v>9130</v>
      </c>
      <c r="E231" s="192"/>
      <c r="F231" s="193">
        <f t="shared" si="178"/>
        <v>0</v>
      </c>
      <c r="G231" s="193">
        <f t="shared" si="178"/>
        <v>0</v>
      </c>
      <c r="H231" s="193">
        <f t="shared" si="178"/>
        <v>0</v>
      </c>
      <c r="I231" s="193">
        <f t="shared" si="178"/>
        <v>0</v>
      </c>
      <c r="J231" s="193">
        <f t="shared" si="176"/>
        <v>0</v>
      </c>
      <c r="K231" s="193">
        <f t="shared" si="176"/>
        <v>0</v>
      </c>
      <c r="L231" s="193">
        <f t="shared" si="176"/>
        <v>0</v>
      </c>
      <c r="M231" s="193">
        <f t="shared" si="176"/>
        <v>0</v>
      </c>
      <c r="N231" s="193">
        <f t="shared" si="176"/>
        <v>0</v>
      </c>
      <c r="O231" s="193">
        <f t="shared" si="176"/>
        <v>0</v>
      </c>
      <c r="P231" s="193">
        <f t="shared" si="176"/>
        <v>0</v>
      </c>
      <c r="Q231" s="193">
        <f t="shared" si="176"/>
        <v>0</v>
      </c>
      <c r="R231" s="193">
        <f t="shared" si="176"/>
        <v>0</v>
      </c>
      <c r="S231" s="193">
        <f t="shared" si="176"/>
        <v>0</v>
      </c>
      <c r="T231" s="193">
        <f t="shared" si="177"/>
        <v>0</v>
      </c>
      <c r="U231" s="193">
        <f t="shared" si="177"/>
        <v>0</v>
      </c>
      <c r="V231" s="193">
        <f t="shared" si="177"/>
        <v>0</v>
      </c>
      <c r="W231" s="193">
        <f t="shared" si="177"/>
        <v>0</v>
      </c>
      <c r="X231" s="193">
        <f t="shared" si="177"/>
        <v>0</v>
      </c>
      <c r="Y231" s="193">
        <f t="shared" si="177"/>
        <v>0</v>
      </c>
      <c r="Z231" s="193">
        <f t="shared" si="177"/>
        <v>0</v>
      </c>
      <c r="AA231" s="193">
        <f t="shared" si="177"/>
        <v>0</v>
      </c>
      <c r="AB231" s="193">
        <f t="shared" si="177"/>
        <v>0</v>
      </c>
      <c r="AC231" s="193">
        <f t="shared" si="177"/>
        <v>0</v>
      </c>
      <c r="AD231" s="193">
        <f t="shared" si="177"/>
        <v>0</v>
      </c>
      <c r="AE231" s="193">
        <f t="shared" si="177"/>
        <v>0</v>
      </c>
      <c r="AF231" s="193">
        <f t="shared" si="177"/>
        <v>0</v>
      </c>
    </row>
    <row r="232" spans="4:32">
      <c r="D232" s="191">
        <v>9160</v>
      </c>
      <c r="E232" s="192"/>
      <c r="F232" s="193">
        <f t="shared" si="178"/>
        <v>0</v>
      </c>
      <c r="G232" s="193">
        <f t="shared" si="178"/>
        <v>0</v>
      </c>
      <c r="H232" s="193">
        <f t="shared" si="178"/>
        <v>0</v>
      </c>
      <c r="I232" s="193">
        <f t="shared" si="178"/>
        <v>0</v>
      </c>
      <c r="J232" s="193">
        <f t="shared" si="176"/>
        <v>0</v>
      </c>
      <c r="K232" s="193">
        <f t="shared" si="176"/>
        <v>0</v>
      </c>
      <c r="L232" s="193">
        <f t="shared" si="176"/>
        <v>0</v>
      </c>
      <c r="M232" s="193">
        <f t="shared" si="176"/>
        <v>0</v>
      </c>
      <c r="N232" s="193">
        <f t="shared" si="176"/>
        <v>0</v>
      </c>
      <c r="O232" s="193">
        <f t="shared" si="176"/>
        <v>0</v>
      </c>
      <c r="P232" s="193">
        <f t="shared" si="176"/>
        <v>0</v>
      </c>
      <c r="Q232" s="193">
        <f t="shared" si="176"/>
        <v>0</v>
      </c>
      <c r="R232" s="193">
        <f t="shared" si="176"/>
        <v>0</v>
      </c>
      <c r="S232" s="193">
        <f t="shared" si="176"/>
        <v>0</v>
      </c>
      <c r="T232" s="193">
        <f t="shared" si="177"/>
        <v>0</v>
      </c>
      <c r="U232" s="193">
        <f t="shared" si="177"/>
        <v>0</v>
      </c>
      <c r="V232" s="193">
        <f t="shared" si="177"/>
        <v>0</v>
      </c>
      <c r="W232" s="193">
        <f t="shared" si="177"/>
        <v>0</v>
      </c>
      <c r="X232" s="193">
        <f t="shared" si="177"/>
        <v>0</v>
      </c>
      <c r="Y232" s="193">
        <f t="shared" si="177"/>
        <v>0</v>
      </c>
      <c r="Z232" s="193">
        <f t="shared" si="177"/>
        <v>0</v>
      </c>
      <c r="AA232" s="193">
        <f t="shared" si="177"/>
        <v>0</v>
      </c>
      <c r="AB232" s="193">
        <f t="shared" si="177"/>
        <v>0</v>
      </c>
      <c r="AC232" s="193">
        <f t="shared" si="177"/>
        <v>0</v>
      </c>
      <c r="AD232" s="193">
        <f t="shared" si="177"/>
        <v>0</v>
      </c>
      <c r="AE232" s="193">
        <f t="shared" si="177"/>
        <v>0</v>
      </c>
      <c r="AF232" s="193">
        <f t="shared" si="177"/>
        <v>0</v>
      </c>
    </row>
    <row r="233" spans="4:32">
      <c r="D233" s="191">
        <v>9200</v>
      </c>
      <c r="E233" s="192"/>
      <c r="F233" s="193">
        <f t="shared" si="178"/>
        <v>299736.38</v>
      </c>
      <c r="G233" s="193">
        <f t="shared" si="178"/>
        <v>227416.35999999996</v>
      </c>
      <c r="H233" s="193">
        <f t="shared" si="178"/>
        <v>348266.43000000005</v>
      </c>
      <c r="I233" s="193">
        <f t="shared" si="178"/>
        <v>421978.89999999997</v>
      </c>
      <c r="J233" s="193">
        <f t="shared" si="176"/>
        <v>632422.07999999996</v>
      </c>
      <c r="K233" s="193">
        <f t="shared" si="176"/>
        <v>360485.97</v>
      </c>
      <c r="L233" s="193">
        <f t="shared" si="176"/>
        <v>429535.13496820984</v>
      </c>
      <c r="M233" s="193">
        <f t="shared" si="176"/>
        <v>412340.65019464487</v>
      </c>
      <c r="N233" s="193">
        <f t="shared" si="176"/>
        <v>393883.36428248935</v>
      </c>
      <c r="O233" s="193">
        <f t="shared" si="176"/>
        <v>437084.35616342875</v>
      </c>
      <c r="P233" s="193">
        <f t="shared" si="176"/>
        <v>399089.32910614967</v>
      </c>
      <c r="Q233" s="193">
        <f t="shared" si="176"/>
        <v>428925.35692301876</v>
      </c>
      <c r="R233" s="193">
        <f t="shared" si="176"/>
        <v>457648.8094800578</v>
      </c>
      <c r="S233" s="193">
        <f t="shared" si="176"/>
        <v>396160.17957949237</v>
      </c>
      <c r="T233" s="193">
        <f t="shared" si="177"/>
        <v>410942.63995605515</v>
      </c>
      <c r="U233" s="193">
        <f t="shared" si="177"/>
        <v>426069.10401423555</v>
      </c>
      <c r="V233" s="193">
        <f t="shared" si="177"/>
        <v>421739.46700087818</v>
      </c>
      <c r="W233" s="193">
        <f t="shared" si="177"/>
        <v>403225.53393457417</v>
      </c>
      <c r="X233" s="193">
        <f t="shared" si="177"/>
        <v>437614.2141876489</v>
      </c>
      <c r="Y233" s="193">
        <f t="shared" si="177"/>
        <v>398641.07892749237</v>
      </c>
      <c r="Z233" s="193">
        <f t="shared" si="177"/>
        <v>417296.94441138557</v>
      </c>
      <c r="AA233" s="193">
        <f t="shared" si="177"/>
        <v>452382.30862914876</v>
      </c>
      <c r="AB233" s="193">
        <f t="shared" si="177"/>
        <v>413057.45562486484</v>
      </c>
      <c r="AC233" s="193">
        <f t="shared" si="177"/>
        <v>443937.74441532441</v>
      </c>
      <c r="AD233" s="193">
        <f t="shared" si="177"/>
        <v>473666.51781185967</v>
      </c>
      <c r="AE233" s="193">
        <f t="shared" si="177"/>
        <v>410025.78586477449</v>
      </c>
      <c r="AF233" s="193">
        <f t="shared" si="177"/>
        <v>425325.63235451712</v>
      </c>
    </row>
    <row r="234" spans="4:32">
      <c r="D234" s="191">
        <v>9210</v>
      </c>
      <c r="E234" s="192"/>
      <c r="F234" s="193">
        <f t="shared" si="178"/>
        <v>896087.37000000011</v>
      </c>
      <c r="G234" s="193">
        <f t="shared" si="178"/>
        <v>1075335.8400000003</v>
      </c>
      <c r="H234" s="193">
        <f t="shared" si="178"/>
        <v>958046.69000000006</v>
      </c>
      <c r="I234" s="193">
        <f t="shared" si="178"/>
        <v>1100712.0499999998</v>
      </c>
      <c r="J234" s="193">
        <f t="shared" si="176"/>
        <v>1148787.73</v>
      </c>
      <c r="K234" s="193">
        <f t="shared" si="176"/>
        <v>1159463.5999999996</v>
      </c>
      <c r="L234" s="193">
        <f t="shared" si="176"/>
        <v>270932.7367156088</v>
      </c>
      <c r="M234" s="193">
        <f t="shared" si="176"/>
        <v>246085.22564649372</v>
      </c>
      <c r="N234" s="193">
        <f t="shared" si="176"/>
        <v>244691.12669076002</v>
      </c>
      <c r="O234" s="193">
        <f t="shared" si="176"/>
        <v>710379.95047561871</v>
      </c>
      <c r="P234" s="193">
        <f t="shared" si="176"/>
        <v>688759.85376555589</v>
      </c>
      <c r="Q234" s="193">
        <f t="shared" si="176"/>
        <v>709551.19983445969</v>
      </c>
      <c r="R234" s="193">
        <f t="shared" si="176"/>
        <v>747048.25010817789</v>
      </c>
      <c r="S234" s="193">
        <f t="shared" si="176"/>
        <v>726760.60776356736</v>
      </c>
      <c r="T234" s="193">
        <f t="shared" si="177"/>
        <v>744279.90023760952</v>
      </c>
      <c r="U234" s="193">
        <f t="shared" si="177"/>
        <v>789263.098633599</v>
      </c>
      <c r="V234" s="193">
        <f t="shared" si="177"/>
        <v>738756.88153113227</v>
      </c>
      <c r="W234" s="193">
        <f t="shared" si="177"/>
        <v>736324.30122587888</v>
      </c>
      <c r="X234" s="193">
        <f t="shared" si="177"/>
        <v>753178.21685334982</v>
      </c>
      <c r="Y234" s="193">
        <f t="shared" si="177"/>
        <v>768176.68647554843</v>
      </c>
      <c r="Z234" s="193">
        <f t="shared" si="177"/>
        <v>723244.61544588045</v>
      </c>
      <c r="AA234" s="193">
        <f t="shared" si="177"/>
        <v>710379.95047561871</v>
      </c>
      <c r="AB234" s="193">
        <f t="shared" si="177"/>
        <v>688759.85376555589</v>
      </c>
      <c r="AC234" s="193">
        <f t="shared" si="177"/>
        <v>709551.19983445969</v>
      </c>
      <c r="AD234" s="193">
        <f t="shared" si="177"/>
        <v>747048.25010817789</v>
      </c>
      <c r="AE234" s="193">
        <f t="shared" si="177"/>
        <v>726760.60776356736</v>
      </c>
      <c r="AF234" s="193">
        <f t="shared" si="177"/>
        <v>744279.90023760952</v>
      </c>
    </row>
    <row r="235" spans="4:32">
      <c r="D235" s="191">
        <v>9220</v>
      </c>
      <c r="E235" s="192"/>
      <c r="F235" s="193">
        <f t="shared" si="178"/>
        <v>0</v>
      </c>
      <c r="G235" s="193">
        <f t="shared" si="178"/>
        <v>0</v>
      </c>
      <c r="H235" s="193">
        <f t="shared" si="178"/>
        <v>0</v>
      </c>
      <c r="I235" s="193">
        <f t="shared" si="178"/>
        <v>0</v>
      </c>
      <c r="J235" s="193">
        <f t="shared" si="176"/>
        <v>0</v>
      </c>
      <c r="K235" s="193">
        <f t="shared" si="176"/>
        <v>0</v>
      </c>
      <c r="L235" s="193">
        <f t="shared" si="176"/>
        <v>0</v>
      </c>
      <c r="M235" s="193">
        <f t="shared" si="176"/>
        <v>0</v>
      </c>
      <c r="N235" s="193">
        <f t="shared" si="176"/>
        <v>0</v>
      </c>
      <c r="O235" s="193">
        <f t="shared" si="176"/>
        <v>0</v>
      </c>
      <c r="P235" s="193">
        <f t="shared" si="176"/>
        <v>0</v>
      </c>
      <c r="Q235" s="193">
        <f t="shared" si="176"/>
        <v>0</v>
      </c>
      <c r="R235" s="193">
        <f t="shared" si="176"/>
        <v>0</v>
      </c>
      <c r="S235" s="193">
        <f t="shared" si="176"/>
        <v>0</v>
      </c>
      <c r="T235" s="193">
        <f t="shared" si="177"/>
        <v>0</v>
      </c>
      <c r="U235" s="193">
        <f t="shared" si="177"/>
        <v>0</v>
      </c>
      <c r="V235" s="193">
        <f t="shared" si="177"/>
        <v>0</v>
      </c>
      <c r="W235" s="193">
        <f t="shared" si="177"/>
        <v>0</v>
      </c>
      <c r="X235" s="193">
        <f t="shared" si="177"/>
        <v>0</v>
      </c>
      <c r="Y235" s="193">
        <f t="shared" si="177"/>
        <v>0</v>
      </c>
      <c r="Z235" s="193">
        <f t="shared" si="177"/>
        <v>0</v>
      </c>
      <c r="AA235" s="193">
        <f t="shared" si="177"/>
        <v>0</v>
      </c>
      <c r="AB235" s="193">
        <f t="shared" si="177"/>
        <v>0</v>
      </c>
      <c r="AC235" s="193">
        <f t="shared" si="177"/>
        <v>0</v>
      </c>
      <c r="AD235" s="193">
        <f t="shared" si="177"/>
        <v>0</v>
      </c>
      <c r="AE235" s="193">
        <f t="shared" si="177"/>
        <v>0</v>
      </c>
      <c r="AF235" s="193">
        <f t="shared" si="177"/>
        <v>0</v>
      </c>
    </row>
    <row r="236" spans="4:32">
      <c r="D236" s="191">
        <v>9230</v>
      </c>
      <c r="E236" s="192"/>
      <c r="F236" s="193">
        <f t="shared" si="178"/>
        <v>60626.02</v>
      </c>
      <c r="G236" s="193">
        <f t="shared" si="178"/>
        <v>62466.1</v>
      </c>
      <c r="H236" s="193">
        <f t="shared" si="178"/>
        <v>9033.630000000001</v>
      </c>
      <c r="I236" s="193">
        <f t="shared" si="178"/>
        <v>82012.87999999999</v>
      </c>
      <c r="J236" s="193">
        <f t="shared" si="176"/>
        <v>193635.58000000002</v>
      </c>
      <c r="K236" s="193">
        <f t="shared" si="176"/>
        <v>-96275.68</v>
      </c>
      <c r="L236" s="193">
        <f t="shared" si="176"/>
        <v>30594.978744751199</v>
      </c>
      <c r="M236" s="193">
        <f t="shared" si="176"/>
        <v>30594.978744751199</v>
      </c>
      <c r="N236" s="193">
        <f t="shared" si="176"/>
        <v>31252.845640094896</v>
      </c>
      <c r="O236" s="193">
        <f t="shared" si="176"/>
        <v>57564.017114293034</v>
      </c>
      <c r="P236" s="193">
        <f t="shared" si="176"/>
        <v>57493.660438094441</v>
      </c>
      <c r="Q236" s="193">
        <f t="shared" si="176"/>
        <v>57516.051531833327</v>
      </c>
      <c r="R236" s="193">
        <f t="shared" si="176"/>
        <v>57719.07710567928</v>
      </c>
      <c r="S236" s="193">
        <f t="shared" si="176"/>
        <v>57679.291441585636</v>
      </c>
      <c r="T236" s="193">
        <f t="shared" si="177"/>
        <v>66763.957059569555</v>
      </c>
      <c r="U236" s="193">
        <f t="shared" si="177"/>
        <v>68938.052581220909</v>
      </c>
      <c r="V236" s="193">
        <f t="shared" si="177"/>
        <v>67212.459725854467</v>
      </c>
      <c r="W236" s="193">
        <f t="shared" si="177"/>
        <v>66749.71601273265</v>
      </c>
      <c r="X236" s="193">
        <f t="shared" si="177"/>
        <v>58122.073027810766</v>
      </c>
      <c r="Y236" s="193">
        <f t="shared" si="177"/>
        <v>57970.978994297293</v>
      </c>
      <c r="Z236" s="193">
        <f t="shared" si="177"/>
        <v>58083.517998569398</v>
      </c>
      <c r="AA236" s="193">
        <f t="shared" si="177"/>
        <v>57564.017114293034</v>
      </c>
      <c r="AB236" s="193">
        <f t="shared" si="177"/>
        <v>57493.660438094441</v>
      </c>
      <c r="AC236" s="193">
        <f t="shared" si="177"/>
        <v>57516.051531833327</v>
      </c>
      <c r="AD236" s="193">
        <f t="shared" si="177"/>
        <v>57719.07710567928</v>
      </c>
      <c r="AE236" s="193">
        <f t="shared" si="177"/>
        <v>57679.291441585636</v>
      </c>
      <c r="AF236" s="193">
        <f t="shared" si="177"/>
        <v>66763.957059569555</v>
      </c>
    </row>
    <row r="237" spans="4:32">
      <c r="D237" s="191">
        <v>9240</v>
      </c>
      <c r="E237" s="192"/>
      <c r="F237" s="193">
        <f t="shared" si="178"/>
        <v>6316.47</v>
      </c>
      <c r="G237" s="193">
        <f t="shared" si="178"/>
        <v>6316.47</v>
      </c>
      <c r="H237" s="193">
        <f t="shared" si="178"/>
        <v>6100.58</v>
      </c>
      <c r="I237" s="193">
        <f t="shared" si="178"/>
        <v>6100.58</v>
      </c>
      <c r="J237" s="193">
        <f t="shared" si="176"/>
        <v>6100.58</v>
      </c>
      <c r="K237" s="193">
        <f t="shared" si="176"/>
        <v>6100.58</v>
      </c>
      <c r="L237" s="193">
        <f t="shared" si="176"/>
        <v>0</v>
      </c>
      <c r="M237" s="193">
        <f t="shared" si="176"/>
        <v>0</v>
      </c>
      <c r="N237" s="193">
        <f t="shared" si="176"/>
        <v>0</v>
      </c>
      <c r="O237" s="193">
        <f t="shared" si="176"/>
        <v>0</v>
      </c>
      <c r="P237" s="193">
        <f t="shared" si="176"/>
        <v>0</v>
      </c>
      <c r="Q237" s="193">
        <f t="shared" si="176"/>
        <v>0</v>
      </c>
      <c r="R237" s="193">
        <f t="shared" si="176"/>
        <v>0</v>
      </c>
      <c r="S237" s="193">
        <f t="shared" si="176"/>
        <v>0</v>
      </c>
      <c r="T237" s="193">
        <f t="shared" si="177"/>
        <v>0</v>
      </c>
      <c r="U237" s="193">
        <f t="shared" si="177"/>
        <v>0</v>
      </c>
      <c r="V237" s="193">
        <f t="shared" si="177"/>
        <v>0</v>
      </c>
      <c r="W237" s="193">
        <f t="shared" si="177"/>
        <v>0</v>
      </c>
      <c r="X237" s="193">
        <f t="shared" si="177"/>
        <v>0</v>
      </c>
      <c r="Y237" s="193">
        <f t="shared" si="177"/>
        <v>0</v>
      </c>
      <c r="Z237" s="193">
        <f t="shared" si="177"/>
        <v>0</v>
      </c>
      <c r="AA237" s="193">
        <f t="shared" si="177"/>
        <v>0</v>
      </c>
      <c r="AB237" s="193">
        <f t="shared" si="177"/>
        <v>0</v>
      </c>
      <c r="AC237" s="193">
        <f t="shared" si="177"/>
        <v>0</v>
      </c>
      <c r="AD237" s="193">
        <f t="shared" si="177"/>
        <v>0</v>
      </c>
      <c r="AE237" s="193">
        <f t="shared" si="177"/>
        <v>0</v>
      </c>
      <c r="AF237" s="193">
        <f t="shared" si="177"/>
        <v>0</v>
      </c>
    </row>
    <row r="238" spans="4:32">
      <c r="D238" s="191">
        <v>9250</v>
      </c>
      <c r="E238" s="192"/>
      <c r="F238" s="193">
        <f t="shared" si="178"/>
        <v>47.67</v>
      </c>
      <c r="G238" s="193">
        <f t="shared" si="178"/>
        <v>47.67</v>
      </c>
      <c r="H238" s="193">
        <f t="shared" si="178"/>
        <v>47.67</v>
      </c>
      <c r="I238" s="193">
        <f t="shared" si="178"/>
        <v>38.409999999999997</v>
      </c>
      <c r="J238" s="193">
        <f t="shared" si="176"/>
        <v>38.4</v>
      </c>
      <c r="K238" s="193">
        <f t="shared" si="176"/>
        <v>38.4</v>
      </c>
      <c r="L238" s="193">
        <f t="shared" si="176"/>
        <v>0</v>
      </c>
      <c r="M238" s="193">
        <f t="shared" si="176"/>
        <v>0</v>
      </c>
      <c r="N238" s="193">
        <f t="shared" si="176"/>
        <v>0</v>
      </c>
      <c r="O238" s="193">
        <f t="shared" si="176"/>
        <v>0</v>
      </c>
      <c r="P238" s="193">
        <f t="shared" si="176"/>
        <v>0</v>
      </c>
      <c r="Q238" s="193">
        <f t="shared" si="176"/>
        <v>0</v>
      </c>
      <c r="R238" s="193">
        <f t="shared" si="176"/>
        <v>0</v>
      </c>
      <c r="S238" s="193">
        <f t="shared" si="176"/>
        <v>0</v>
      </c>
      <c r="T238" s="193">
        <f t="shared" si="177"/>
        <v>0</v>
      </c>
      <c r="U238" s="193">
        <f t="shared" si="177"/>
        <v>0</v>
      </c>
      <c r="V238" s="193">
        <f t="shared" si="177"/>
        <v>0</v>
      </c>
      <c r="W238" s="193">
        <f t="shared" si="177"/>
        <v>0</v>
      </c>
      <c r="X238" s="193">
        <f t="shared" si="177"/>
        <v>0</v>
      </c>
      <c r="Y238" s="193">
        <f t="shared" si="177"/>
        <v>0</v>
      </c>
      <c r="Z238" s="193">
        <f t="shared" si="177"/>
        <v>0</v>
      </c>
      <c r="AA238" s="193">
        <f t="shared" si="177"/>
        <v>0</v>
      </c>
      <c r="AB238" s="193">
        <f t="shared" si="177"/>
        <v>0</v>
      </c>
      <c r="AC238" s="193">
        <f t="shared" si="177"/>
        <v>0</v>
      </c>
      <c r="AD238" s="193">
        <f t="shared" si="177"/>
        <v>0</v>
      </c>
      <c r="AE238" s="193">
        <f t="shared" si="177"/>
        <v>0</v>
      </c>
      <c r="AF238" s="193">
        <f t="shared" si="177"/>
        <v>0</v>
      </c>
    </row>
    <row r="239" spans="4:32">
      <c r="D239" s="191">
        <v>9260</v>
      </c>
      <c r="E239" s="192"/>
      <c r="F239" s="193">
        <f t="shared" si="178"/>
        <v>1128721.5899999999</v>
      </c>
      <c r="G239" s="193">
        <f t="shared" si="178"/>
        <v>963227.02</v>
      </c>
      <c r="H239" s="193">
        <f t="shared" si="178"/>
        <v>922625.00999999978</v>
      </c>
      <c r="I239" s="193">
        <f t="shared" si="178"/>
        <v>940287.6</v>
      </c>
      <c r="J239" s="193">
        <f t="shared" ref="J239:S246" si="179">SUMIF($C$10:$C$163,$D239,J$10:J$163)</f>
        <v>1106148.05</v>
      </c>
      <c r="K239" s="193">
        <f t="shared" si="179"/>
        <v>825980.23999999987</v>
      </c>
      <c r="L239" s="193">
        <f t="shared" si="179"/>
        <v>882197.80933474551</v>
      </c>
      <c r="M239" s="193">
        <f t="shared" si="179"/>
        <v>803714.28742536192</v>
      </c>
      <c r="N239" s="193">
        <f t="shared" si="179"/>
        <v>761982.07636357308</v>
      </c>
      <c r="O239" s="193">
        <f t="shared" si="179"/>
        <v>1001868.3355627197</v>
      </c>
      <c r="P239" s="193">
        <f t="shared" si="179"/>
        <v>999348.98600645026</v>
      </c>
      <c r="Q239" s="193">
        <f t="shared" si="179"/>
        <v>1097936.9426256672</v>
      </c>
      <c r="R239" s="193">
        <f t="shared" si="179"/>
        <v>1182646.8204670832</v>
      </c>
      <c r="S239" s="193">
        <f t="shared" si="179"/>
        <v>1031143.9045822469</v>
      </c>
      <c r="T239" s="193">
        <f t="shared" ref="T239:AF246" si="180">SUMIF($C$10:$C$163,$D239,T$10:T$163)</f>
        <v>1016701.7711059719</v>
      </c>
      <c r="U239" s="193">
        <f t="shared" si="180"/>
        <v>1006280.0494373047</v>
      </c>
      <c r="V239" s="193">
        <f t="shared" si="180"/>
        <v>1101737.2822027169</v>
      </c>
      <c r="W239" s="193">
        <f t="shared" si="180"/>
        <v>945503.55661409372</v>
      </c>
      <c r="X239" s="193">
        <f t="shared" si="180"/>
        <v>1412709.8904297112</v>
      </c>
      <c r="Y239" s="193">
        <f t="shared" si="180"/>
        <v>735944.96123186965</v>
      </c>
      <c r="Z239" s="193">
        <f t="shared" si="180"/>
        <v>767527.65311057621</v>
      </c>
      <c r="AA239" s="193">
        <f t="shared" si="180"/>
        <v>1001868.3355627197</v>
      </c>
      <c r="AB239" s="193">
        <f t="shared" si="180"/>
        <v>999348.98600645026</v>
      </c>
      <c r="AC239" s="193">
        <f t="shared" si="180"/>
        <v>1097936.9426256672</v>
      </c>
      <c r="AD239" s="193">
        <f t="shared" si="180"/>
        <v>1182646.8204670832</v>
      </c>
      <c r="AE239" s="193">
        <f t="shared" si="180"/>
        <v>1031143.9045822469</v>
      </c>
      <c r="AF239" s="193">
        <f t="shared" si="180"/>
        <v>1016701.7711059719</v>
      </c>
    </row>
    <row r="240" spans="4:32">
      <c r="D240" s="191">
        <v>9270</v>
      </c>
      <c r="E240" s="192"/>
      <c r="F240" s="193">
        <f t="shared" si="178"/>
        <v>0</v>
      </c>
      <c r="G240" s="193">
        <f t="shared" si="178"/>
        <v>0</v>
      </c>
      <c r="H240" s="193">
        <f t="shared" si="178"/>
        <v>0</v>
      </c>
      <c r="I240" s="193">
        <f t="shared" si="178"/>
        <v>0</v>
      </c>
      <c r="J240" s="193">
        <f t="shared" si="179"/>
        <v>0</v>
      </c>
      <c r="K240" s="193">
        <f t="shared" si="179"/>
        <v>0</v>
      </c>
      <c r="L240" s="193">
        <f t="shared" si="179"/>
        <v>0</v>
      </c>
      <c r="M240" s="193">
        <f t="shared" si="179"/>
        <v>0</v>
      </c>
      <c r="N240" s="193">
        <f t="shared" si="179"/>
        <v>0</v>
      </c>
      <c r="O240" s="193">
        <f t="shared" si="179"/>
        <v>0</v>
      </c>
      <c r="P240" s="193">
        <f t="shared" si="179"/>
        <v>0</v>
      </c>
      <c r="Q240" s="193">
        <f t="shared" si="179"/>
        <v>0</v>
      </c>
      <c r="R240" s="193">
        <f t="shared" si="179"/>
        <v>0</v>
      </c>
      <c r="S240" s="193">
        <f t="shared" si="179"/>
        <v>0</v>
      </c>
      <c r="T240" s="193">
        <f t="shared" si="180"/>
        <v>0</v>
      </c>
      <c r="U240" s="193">
        <f t="shared" si="180"/>
        <v>0</v>
      </c>
      <c r="V240" s="193">
        <f t="shared" si="180"/>
        <v>0</v>
      </c>
      <c r="W240" s="193">
        <f t="shared" si="180"/>
        <v>0</v>
      </c>
      <c r="X240" s="193">
        <f t="shared" si="180"/>
        <v>0</v>
      </c>
      <c r="Y240" s="193">
        <f t="shared" si="180"/>
        <v>0</v>
      </c>
      <c r="Z240" s="193">
        <f t="shared" si="180"/>
        <v>0</v>
      </c>
      <c r="AA240" s="193">
        <f t="shared" si="180"/>
        <v>0</v>
      </c>
      <c r="AB240" s="193">
        <f t="shared" si="180"/>
        <v>0</v>
      </c>
      <c r="AC240" s="193">
        <f t="shared" si="180"/>
        <v>0</v>
      </c>
      <c r="AD240" s="193">
        <f t="shared" si="180"/>
        <v>0</v>
      </c>
      <c r="AE240" s="193">
        <f t="shared" si="180"/>
        <v>0</v>
      </c>
      <c r="AF240" s="193">
        <f t="shared" si="180"/>
        <v>0</v>
      </c>
    </row>
    <row r="241" spans="3:32">
      <c r="D241" s="191">
        <v>9280</v>
      </c>
      <c r="E241" s="192"/>
      <c r="F241" s="193">
        <f t="shared" si="178"/>
        <v>0</v>
      </c>
      <c r="G241" s="193">
        <f t="shared" si="178"/>
        <v>0</v>
      </c>
      <c r="H241" s="193">
        <f t="shared" si="178"/>
        <v>0</v>
      </c>
      <c r="I241" s="193">
        <f t="shared" si="178"/>
        <v>0</v>
      </c>
      <c r="J241" s="193">
        <f t="shared" si="179"/>
        <v>0</v>
      </c>
      <c r="K241" s="193">
        <f t="shared" si="179"/>
        <v>0</v>
      </c>
      <c r="L241" s="193">
        <f t="shared" si="179"/>
        <v>0</v>
      </c>
      <c r="M241" s="193">
        <f t="shared" si="179"/>
        <v>0</v>
      </c>
      <c r="N241" s="193">
        <f t="shared" si="179"/>
        <v>0</v>
      </c>
      <c r="O241" s="193">
        <f t="shared" si="179"/>
        <v>0</v>
      </c>
      <c r="P241" s="193">
        <f t="shared" si="179"/>
        <v>0</v>
      </c>
      <c r="Q241" s="193">
        <f t="shared" si="179"/>
        <v>0</v>
      </c>
      <c r="R241" s="193">
        <f t="shared" si="179"/>
        <v>0</v>
      </c>
      <c r="S241" s="193">
        <f t="shared" si="179"/>
        <v>0</v>
      </c>
      <c r="T241" s="193">
        <f t="shared" si="180"/>
        <v>0</v>
      </c>
      <c r="U241" s="193">
        <f t="shared" si="180"/>
        <v>0</v>
      </c>
      <c r="V241" s="193">
        <f t="shared" si="180"/>
        <v>0</v>
      </c>
      <c r="W241" s="193">
        <f t="shared" si="180"/>
        <v>0</v>
      </c>
      <c r="X241" s="193">
        <f t="shared" si="180"/>
        <v>0</v>
      </c>
      <c r="Y241" s="193">
        <f t="shared" si="180"/>
        <v>0</v>
      </c>
      <c r="Z241" s="193">
        <f t="shared" si="180"/>
        <v>0</v>
      </c>
      <c r="AA241" s="193">
        <f t="shared" si="180"/>
        <v>0</v>
      </c>
      <c r="AB241" s="193">
        <f t="shared" si="180"/>
        <v>0</v>
      </c>
      <c r="AC241" s="193">
        <f t="shared" si="180"/>
        <v>0</v>
      </c>
      <c r="AD241" s="193">
        <f t="shared" si="180"/>
        <v>0</v>
      </c>
      <c r="AE241" s="193">
        <f t="shared" si="180"/>
        <v>0</v>
      </c>
      <c r="AF241" s="193">
        <f t="shared" si="180"/>
        <v>0</v>
      </c>
    </row>
    <row r="242" spans="3:32">
      <c r="D242" s="191">
        <v>9290</v>
      </c>
      <c r="E242" s="192"/>
      <c r="F242" s="193">
        <f t="shared" si="178"/>
        <v>0</v>
      </c>
      <c r="G242" s="193">
        <f t="shared" si="178"/>
        <v>0</v>
      </c>
      <c r="H242" s="193">
        <f t="shared" si="178"/>
        <v>0</v>
      </c>
      <c r="I242" s="193">
        <f t="shared" si="178"/>
        <v>0</v>
      </c>
      <c r="J242" s="193">
        <f t="shared" si="179"/>
        <v>0</v>
      </c>
      <c r="K242" s="193">
        <f t="shared" si="179"/>
        <v>0</v>
      </c>
      <c r="L242" s="193">
        <f t="shared" si="179"/>
        <v>0</v>
      </c>
      <c r="M242" s="193">
        <f t="shared" si="179"/>
        <v>0</v>
      </c>
      <c r="N242" s="193">
        <f t="shared" si="179"/>
        <v>0</v>
      </c>
      <c r="O242" s="193">
        <f t="shared" si="179"/>
        <v>0</v>
      </c>
      <c r="P242" s="193">
        <f t="shared" si="179"/>
        <v>0</v>
      </c>
      <c r="Q242" s="193">
        <f t="shared" si="179"/>
        <v>0</v>
      </c>
      <c r="R242" s="193">
        <f t="shared" si="179"/>
        <v>0</v>
      </c>
      <c r="S242" s="193">
        <f t="shared" si="179"/>
        <v>0</v>
      </c>
      <c r="T242" s="193">
        <f t="shared" si="180"/>
        <v>0</v>
      </c>
      <c r="U242" s="193">
        <f t="shared" si="180"/>
        <v>0</v>
      </c>
      <c r="V242" s="193">
        <f t="shared" si="180"/>
        <v>0</v>
      </c>
      <c r="W242" s="193">
        <f t="shared" si="180"/>
        <v>0</v>
      </c>
      <c r="X242" s="193">
        <f t="shared" si="180"/>
        <v>0</v>
      </c>
      <c r="Y242" s="193">
        <f t="shared" si="180"/>
        <v>0</v>
      </c>
      <c r="Z242" s="193">
        <f t="shared" si="180"/>
        <v>0</v>
      </c>
      <c r="AA242" s="193">
        <f t="shared" si="180"/>
        <v>0</v>
      </c>
      <c r="AB242" s="193">
        <f t="shared" si="180"/>
        <v>0</v>
      </c>
      <c r="AC242" s="193">
        <f t="shared" si="180"/>
        <v>0</v>
      </c>
      <c r="AD242" s="193">
        <f t="shared" si="180"/>
        <v>0</v>
      </c>
      <c r="AE242" s="193">
        <f t="shared" si="180"/>
        <v>0</v>
      </c>
      <c r="AF242" s="193">
        <f t="shared" si="180"/>
        <v>0</v>
      </c>
    </row>
    <row r="243" spans="3:32">
      <c r="D243" s="191">
        <v>9301</v>
      </c>
      <c r="E243" s="192"/>
      <c r="F243" s="193">
        <f t="shared" si="178"/>
        <v>0</v>
      </c>
      <c r="G243" s="193">
        <f t="shared" si="178"/>
        <v>0</v>
      </c>
      <c r="H243" s="193">
        <f t="shared" si="178"/>
        <v>0</v>
      </c>
      <c r="I243" s="193">
        <f t="shared" si="178"/>
        <v>0</v>
      </c>
      <c r="J243" s="193">
        <f t="shared" si="179"/>
        <v>0</v>
      </c>
      <c r="K243" s="193">
        <f t="shared" si="179"/>
        <v>0</v>
      </c>
      <c r="L243" s="193">
        <f t="shared" si="179"/>
        <v>0</v>
      </c>
      <c r="M243" s="193">
        <f t="shared" si="179"/>
        <v>0</v>
      </c>
      <c r="N243" s="193">
        <f t="shared" si="179"/>
        <v>0</v>
      </c>
      <c r="O243" s="193">
        <f t="shared" si="179"/>
        <v>0</v>
      </c>
      <c r="P243" s="193">
        <f t="shared" si="179"/>
        <v>0</v>
      </c>
      <c r="Q243" s="193">
        <f t="shared" si="179"/>
        <v>0</v>
      </c>
      <c r="R243" s="193">
        <f t="shared" si="179"/>
        <v>0</v>
      </c>
      <c r="S243" s="193">
        <f t="shared" si="179"/>
        <v>0</v>
      </c>
      <c r="T243" s="193">
        <f t="shared" si="180"/>
        <v>0</v>
      </c>
      <c r="U243" s="193">
        <f t="shared" si="180"/>
        <v>0</v>
      </c>
      <c r="V243" s="193">
        <f t="shared" si="180"/>
        <v>0</v>
      </c>
      <c r="W243" s="193">
        <f t="shared" si="180"/>
        <v>0</v>
      </c>
      <c r="X243" s="193">
        <f t="shared" si="180"/>
        <v>0</v>
      </c>
      <c r="Y243" s="193">
        <f t="shared" si="180"/>
        <v>0</v>
      </c>
      <c r="Z243" s="193">
        <f t="shared" si="180"/>
        <v>0</v>
      </c>
      <c r="AA243" s="193">
        <f t="shared" si="180"/>
        <v>0</v>
      </c>
      <c r="AB243" s="193">
        <f t="shared" si="180"/>
        <v>0</v>
      </c>
      <c r="AC243" s="193">
        <f t="shared" si="180"/>
        <v>0</v>
      </c>
      <c r="AD243" s="193">
        <f t="shared" si="180"/>
        <v>0</v>
      </c>
      <c r="AE243" s="193">
        <f t="shared" si="180"/>
        <v>0</v>
      </c>
      <c r="AF243" s="193">
        <f t="shared" si="180"/>
        <v>0</v>
      </c>
    </row>
    <row r="244" spans="3:32">
      <c r="D244" s="191">
        <v>9302</v>
      </c>
      <c r="E244" s="192"/>
      <c r="F244" s="193">
        <f t="shared" si="178"/>
        <v>0</v>
      </c>
      <c r="G244" s="193">
        <f t="shared" si="178"/>
        <v>0</v>
      </c>
      <c r="H244" s="193">
        <f t="shared" si="178"/>
        <v>0</v>
      </c>
      <c r="I244" s="193">
        <f t="shared" si="178"/>
        <v>0</v>
      </c>
      <c r="J244" s="193">
        <f t="shared" si="179"/>
        <v>0</v>
      </c>
      <c r="K244" s="193">
        <f t="shared" si="179"/>
        <v>0</v>
      </c>
      <c r="L244" s="193">
        <f t="shared" si="179"/>
        <v>791</v>
      </c>
      <c r="M244" s="193">
        <f t="shared" si="179"/>
        <v>666</v>
      </c>
      <c r="N244" s="193">
        <f t="shared" si="179"/>
        <v>664</v>
      </c>
      <c r="O244" s="193">
        <f t="shared" si="179"/>
        <v>791</v>
      </c>
      <c r="P244" s="193">
        <f t="shared" si="179"/>
        <v>666</v>
      </c>
      <c r="Q244" s="193">
        <f t="shared" si="179"/>
        <v>666</v>
      </c>
      <c r="R244" s="193">
        <f t="shared" si="179"/>
        <v>791</v>
      </c>
      <c r="S244" s="193">
        <f t="shared" si="179"/>
        <v>666</v>
      </c>
      <c r="T244" s="193">
        <f t="shared" si="180"/>
        <v>666</v>
      </c>
      <c r="U244" s="193">
        <f t="shared" si="180"/>
        <v>791</v>
      </c>
      <c r="V244" s="193">
        <f t="shared" si="180"/>
        <v>666</v>
      </c>
      <c r="W244" s="193">
        <f t="shared" si="180"/>
        <v>666</v>
      </c>
      <c r="X244" s="193">
        <f t="shared" si="180"/>
        <v>791</v>
      </c>
      <c r="Y244" s="193">
        <f t="shared" si="180"/>
        <v>666</v>
      </c>
      <c r="Z244" s="193">
        <f t="shared" si="180"/>
        <v>664</v>
      </c>
      <c r="AA244" s="193">
        <f t="shared" si="180"/>
        <v>791</v>
      </c>
      <c r="AB244" s="193">
        <f t="shared" si="180"/>
        <v>666</v>
      </c>
      <c r="AC244" s="193">
        <f t="shared" si="180"/>
        <v>666</v>
      </c>
      <c r="AD244" s="193">
        <f t="shared" si="180"/>
        <v>791</v>
      </c>
      <c r="AE244" s="193">
        <f t="shared" si="180"/>
        <v>666</v>
      </c>
      <c r="AF244" s="193">
        <f t="shared" si="180"/>
        <v>666</v>
      </c>
    </row>
    <row r="245" spans="3:32">
      <c r="D245" s="191">
        <v>9310</v>
      </c>
      <c r="E245" s="192"/>
      <c r="F245" s="193">
        <f t="shared" si="178"/>
        <v>115008.77000000002</v>
      </c>
      <c r="G245" s="193">
        <f t="shared" si="178"/>
        <v>139627.37</v>
      </c>
      <c r="H245" s="193">
        <f t="shared" si="178"/>
        <v>96748.54</v>
      </c>
      <c r="I245" s="193">
        <f t="shared" si="178"/>
        <v>132518.50999999998</v>
      </c>
      <c r="J245" s="193">
        <f t="shared" si="179"/>
        <v>137847.57</v>
      </c>
      <c r="K245" s="193">
        <f t="shared" si="179"/>
        <v>96770.76</v>
      </c>
      <c r="L245" s="193">
        <f t="shared" si="179"/>
        <v>109838.93491625394</v>
      </c>
      <c r="M245" s="193">
        <f t="shared" si="179"/>
        <v>106680.42998459002</v>
      </c>
      <c r="N245" s="193">
        <f t="shared" si="179"/>
        <v>106680.42998459002</v>
      </c>
      <c r="O245" s="193">
        <f t="shared" si="179"/>
        <v>112016.30036475514</v>
      </c>
      <c r="P245" s="193">
        <f t="shared" si="179"/>
        <v>111816.00493006426</v>
      </c>
      <c r="Q245" s="193">
        <f t="shared" si="179"/>
        <v>111816.00493006426</v>
      </c>
      <c r="R245" s="193">
        <f t="shared" si="179"/>
        <v>111893.0416357146</v>
      </c>
      <c r="S245" s="193">
        <f t="shared" si="179"/>
        <v>117917.31201757115</v>
      </c>
      <c r="T245" s="193">
        <f t="shared" si="180"/>
        <v>117978.94138209141</v>
      </c>
      <c r="U245" s="193">
        <f t="shared" si="180"/>
        <v>117994.34872322148</v>
      </c>
      <c r="V245" s="193">
        <f t="shared" si="180"/>
        <v>117978.94138209141</v>
      </c>
      <c r="W245" s="193">
        <f t="shared" si="180"/>
        <v>117978.94138209141</v>
      </c>
      <c r="X245" s="193">
        <f t="shared" si="180"/>
        <v>111893.0416357146</v>
      </c>
      <c r="Y245" s="193">
        <f t="shared" si="180"/>
        <v>111816.00493006426</v>
      </c>
      <c r="Z245" s="193">
        <f t="shared" si="180"/>
        <v>111818.47010464506</v>
      </c>
      <c r="AA245" s="193">
        <f t="shared" si="180"/>
        <v>112016.30036475514</v>
      </c>
      <c r="AB245" s="193">
        <f t="shared" si="180"/>
        <v>111816.00493006426</v>
      </c>
      <c r="AC245" s="193">
        <f t="shared" si="180"/>
        <v>111816.00493006426</v>
      </c>
      <c r="AD245" s="193">
        <f t="shared" si="180"/>
        <v>111893.0416357146</v>
      </c>
      <c r="AE245" s="193">
        <f t="shared" si="180"/>
        <v>117917.31201757115</v>
      </c>
      <c r="AF245" s="193">
        <f t="shared" si="180"/>
        <v>117978.94138209141</v>
      </c>
    </row>
    <row r="246" spans="3:32">
      <c r="D246" s="191">
        <v>9320</v>
      </c>
      <c r="E246" s="192"/>
      <c r="F246" s="193">
        <f t="shared" si="178"/>
        <v>67.2</v>
      </c>
      <c r="G246" s="193">
        <f t="shared" si="178"/>
        <v>271.17</v>
      </c>
      <c r="H246" s="193">
        <f t="shared" si="178"/>
        <v>0</v>
      </c>
      <c r="I246" s="193">
        <f t="shared" si="178"/>
        <v>0</v>
      </c>
      <c r="J246" s="193">
        <f t="shared" si="179"/>
        <v>205.52</v>
      </c>
      <c r="K246" s="193">
        <f t="shared" si="179"/>
        <v>411.04</v>
      </c>
      <c r="L246" s="193">
        <f t="shared" si="179"/>
        <v>0.67170653205553832</v>
      </c>
      <c r="M246" s="193">
        <f t="shared" si="179"/>
        <v>0.43525328169898408</v>
      </c>
      <c r="N246" s="193">
        <f t="shared" si="179"/>
        <v>0.43346027126974007</v>
      </c>
      <c r="O246" s="193">
        <f t="shared" si="179"/>
        <v>101.23460404981975</v>
      </c>
      <c r="P246" s="193">
        <f t="shared" si="179"/>
        <v>100.29437851714366</v>
      </c>
      <c r="Q246" s="193">
        <f t="shared" si="179"/>
        <v>106.37016559818858</v>
      </c>
      <c r="R246" s="193">
        <f t="shared" si="179"/>
        <v>109.30808034968732</v>
      </c>
      <c r="S246" s="193">
        <f t="shared" si="179"/>
        <v>109.07162485806772</v>
      </c>
      <c r="T246" s="193">
        <f t="shared" si="180"/>
        <v>109.10938565770761</v>
      </c>
      <c r="U246" s="193">
        <f t="shared" si="180"/>
        <v>113.26803801572026</v>
      </c>
      <c r="V246" s="193">
        <f t="shared" si="180"/>
        <v>108.14273339256749</v>
      </c>
      <c r="W246" s="193">
        <f t="shared" si="180"/>
        <v>108.14273339256749</v>
      </c>
      <c r="X246" s="193">
        <f t="shared" si="180"/>
        <v>109.58547982590312</v>
      </c>
      <c r="Y246" s="193">
        <f t="shared" si="180"/>
        <v>120.5712240641576</v>
      </c>
      <c r="Z246" s="193">
        <f t="shared" si="180"/>
        <v>110.34032498305419</v>
      </c>
      <c r="AA246" s="193">
        <f t="shared" si="180"/>
        <v>101.23460404981975</v>
      </c>
      <c r="AB246" s="193">
        <f t="shared" si="180"/>
        <v>100.29437851714366</v>
      </c>
      <c r="AC246" s="193">
        <f t="shared" si="180"/>
        <v>106.37016559818858</v>
      </c>
      <c r="AD246" s="193">
        <f t="shared" si="180"/>
        <v>109.30808034968732</v>
      </c>
      <c r="AE246" s="193">
        <f t="shared" si="180"/>
        <v>109.07162485806772</v>
      </c>
      <c r="AF246" s="193">
        <f t="shared" si="180"/>
        <v>109.10938565770761</v>
      </c>
    </row>
    <row r="247" spans="3:32">
      <c r="E247" s="192"/>
      <c r="V247" s="149"/>
    </row>
    <row r="248" spans="3:32">
      <c r="E248" s="192"/>
      <c r="F248" s="193">
        <f t="shared" ref="F248:AF248" si="181">SUM(F170:F246)</f>
        <v>5518126.3199999994</v>
      </c>
      <c r="G248" s="193">
        <f t="shared" si="181"/>
        <v>4953330.04</v>
      </c>
      <c r="H248" s="193">
        <f t="shared" si="181"/>
        <v>4747445.9400000004</v>
      </c>
      <c r="I248" s="193">
        <f t="shared" si="181"/>
        <v>5206149.1599999992</v>
      </c>
      <c r="J248" s="193">
        <f t="shared" si="181"/>
        <v>5663872.3700000001</v>
      </c>
      <c r="K248" s="193">
        <f t="shared" si="181"/>
        <v>4469031.2999999989</v>
      </c>
      <c r="L248" s="193">
        <f t="shared" si="181"/>
        <v>4551308.75</v>
      </c>
      <c r="M248" s="193">
        <f t="shared" si="181"/>
        <v>4267010.3500000006</v>
      </c>
      <c r="N248" s="193">
        <f>SUM(N170:N246)</f>
        <v>4088246.2500000014</v>
      </c>
      <c r="O248" s="193">
        <f t="shared" si="181"/>
        <v>5205494.0943390885</v>
      </c>
      <c r="P248" s="193">
        <f t="shared" si="181"/>
        <v>4851146.5448093917</v>
      </c>
      <c r="Q248" s="193">
        <f t="shared" si="181"/>
        <v>5191292.9655873906</v>
      </c>
      <c r="R248" s="193">
        <f t="shared" si="181"/>
        <v>5575196.3371349731</v>
      </c>
      <c r="S248" s="193">
        <f t="shared" si="181"/>
        <v>4905785.1274692174</v>
      </c>
      <c r="T248" s="193">
        <f t="shared" si="181"/>
        <v>5027433.9669154007</v>
      </c>
      <c r="U248" s="193">
        <f t="shared" si="181"/>
        <v>5225416.1672970261</v>
      </c>
      <c r="V248" s="193">
        <f t="shared" si="181"/>
        <v>5186784.1975538274</v>
      </c>
      <c r="W248" s="193">
        <f t="shared" si="181"/>
        <v>4891108.9974804604</v>
      </c>
      <c r="X248" s="193">
        <f t="shared" si="181"/>
        <v>5665226.6725393087</v>
      </c>
      <c r="Y248" s="193">
        <f t="shared" si="181"/>
        <v>4663023.2289426913</v>
      </c>
      <c r="Z248" s="193">
        <f t="shared" si="181"/>
        <v>4787882.7554179085</v>
      </c>
      <c r="AA248" s="193">
        <f t="shared" si="181"/>
        <v>5318363.7589636715</v>
      </c>
      <c r="AB248" s="193">
        <f t="shared" si="181"/>
        <v>4954204.6343892859</v>
      </c>
      <c r="AC248" s="193">
        <f t="shared" si="181"/>
        <v>5302055.7062396295</v>
      </c>
      <c r="AD248" s="193">
        <f t="shared" si="181"/>
        <v>5693376.425059556</v>
      </c>
      <c r="AE248" s="193">
        <f t="shared" si="181"/>
        <v>5008086.8135767682</v>
      </c>
      <c r="AF248" s="193">
        <f t="shared" si="181"/>
        <v>5133552.9741452951</v>
      </c>
    </row>
    <row r="249" spans="3:32">
      <c r="F249" s="180">
        <f>+F248-F163</f>
        <v>0</v>
      </c>
      <c r="G249" s="180">
        <f t="shared" ref="G249:AF249" si="182">+G248-G163</f>
        <v>0</v>
      </c>
      <c r="H249" s="180">
        <f t="shared" si="182"/>
        <v>0</v>
      </c>
      <c r="I249" s="180">
        <f t="shared" si="182"/>
        <v>0</v>
      </c>
      <c r="J249" s="180">
        <f t="shared" si="182"/>
        <v>0</v>
      </c>
      <c r="K249" s="180">
        <f t="shared" si="182"/>
        <v>0</v>
      </c>
      <c r="L249" s="180">
        <f t="shared" si="182"/>
        <v>0</v>
      </c>
      <c r="M249" s="180">
        <f t="shared" si="182"/>
        <v>0</v>
      </c>
      <c r="N249" s="180">
        <f t="shared" si="182"/>
        <v>0</v>
      </c>
      <c r="O249" s="180">
        <f t="shared" si="182"/>
        <v>0</v>
      </c>
      <c r="P249" s="180">
        <f t="shared" si="182"/>
        <v>0</v>
      </c>
      <c r="Q249" s="180">
        <f t="shared" si="182"/>
        <v>0</v>
      </c>
      <c r="R249" s="180">
        <f t="shared" si="182"/>
        <v>0</v>
      </c>
      <c r="S249" s="180">
        <f t="shared" si="182"/>
        <v>0</v>
      </c>
      <c r="T249" s="180">
        <f t="shared" si="182"/>
        <v>0</v>
      </c>
      <c r="U249" s="180">
        <f t="shared" si="182"/>
        <v>0</v>
      </c>
      <c r="V249" s="180">
        <f t="shared" si="182"/>
        <v>0</v>
      </c>
      <c r="W249" s="180">
        <f t="shared" si="182"/>
        <v>0</v>
      </c>
      <c r="X249" s="180">
        <f t="shared" si="182"/>
        <v>0</v>
      </c>
      <c r="Y249" s="180">
        <f t="shared" si="182"/>
        <v>0</v>
      </c>
      <c r="Z249" s="180">
        <f t="shared" si="182"/>
        <v>0</v>
      </c>
      <c r="AA249" s="180">
        <f t="shared" si="182"/>
        <v>0</v>
      </c>
      <c r="AB249" s="180">
        <f t="shared" si="182"/>
        <v>0</v>
      </c>
      <c r="AC249" s="180">
        <f t="shared" si="182"/>
        <v>0</v>
      </c>
      <c r="AD249" s="180">
        <f t="shared" si="182"/>
        <v>0</v>
      </c>
      <c r="AE249" s="180">
        <f t="shared" si="182"/>
        <v>0</v>
      </c>
      <c r="AF249" s="180">
        <f t="shared" si="182"/>
        <v>0</v>
      </c>
    </row>
    <row r="252" spans="3:32">
      <c r="C252" s="189"/>
      <c r="D252" s="188"/>
      <c r="F252" s="154"/>
    </row>
    <row r="253" spans="3:32">
      <c r="C253" s="189"/>
      <c r="D253" s="188"/>
      <c r="F253" s="154"/>
    </row>
    <row r="254" spans="3:32">
      <c r="C254" s="189"/>
      <c r="D254" s="188"/>
      <c r="F254" s="154"/>
      <c r="G254" s="154"/>
    </row>
    <row r="255" spans="3:32">
      <c r="C255" s="189"/>
      <c r="D255" s="188" t="s">
        <v>1610</v>
      </c>
      <c r="F255" s="154"/>
      <c r="G255" s="154"/>
    </row>
    <row r="256" spans="3:32">
      <c r="C256" s="189"/>
      <c r="D256" s="188"/>
      <c r="F256" s="154"/>
      <c r="G256" s="154"/>
    </row>
    <row r="257" spans="3:7">
      <c r="C257" s="189"/>
      <c r="D257" s="188"/>
      <c r="F257" s="154"/>
      <c r="G257" s="154"/>
    </row>
    <row r="258" spans="3:7">
      <c r="C258" s="189"/>
      <c r="D258" s="188"/>
      <c r="F258" s="154"/>
      <c r="G258" s="154"/>
    </row>
    <row r="259" spans="3:7">
      <c r="C259" s="189"/>
      <c r="D259" s="188"/>
      <c r="F259" s="154"/>
      <c r="G259" s="154"/>
    </row>
    <row r="260" spans="3:7">
      <c r="C260" s="189"/>
      <c r="D260" s="188"/>
      <c r="F260" s="154"/>
      <c r="G260" s="154"/>
    </row>
    <row r="261" spans="3:7">
      <c r="C261" s="189"/>
      <c r="D261" s="188"/>
      <c r="F261" s="154"/>
      <c r="G261" s="154"/>
    </row>
    <row r="262" spans="3:7">
      <c r="C262" s="189"/>
      <c r="D262" s="188"/>
      <c r="F262" s="154"/>
      <c r="G262" s="154"/>
    </row>
    <row r="263" spans="3:7">
      <c r="C263" s="189"/>
      <c r="D263" s="188"/>
      <c r="F263" s="154"/>
      <c r="G263" s="154"/>
    </row>
    <row r="264" spans="3:7">
      <c r="C264" s="189"/>
      <c r="D264" s="188"/>
      <c r="F264" s="154"/>
      <c r="G264" s="154"/>
    </row>
    <row r="265" spans="3:7">
      <c r="C265" s="189"/>
      <c r="D265" s="188"/>
      <c r="F265" s="154"/>
      <c r="G265" s="154"/>
    </row>
    <row r="266" spans="3:7">
      <c r="C266" s="189"/>
      <c r="D266" s="188"/>
      <c r="F266" s="154"/>
      <c r="G266" s="154"/>
    </row>
    <row r="267" spans="3:7">
      <c r="C267" s="189"/>
      <c r="D267" s="188"/>
      <c r="F267" s="154"/>
      <c r="G267" s="154"/>
    </row>
  </sheetData>
  <mergeCells count="5">
    <mergeCell ref="AK2:AL2"/>
    <mergeCell ref="AK3:AL3"/>
    <mergeCell ref="AK4:AL4"/>
    <mergeCell ref="F5:Q5"/>
    <mergeCell ref="U5:AF5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94AEF-D2A2-4A06-BC47-6FF7BCAC27A8}">
  <dimension ref="A2:AP576"/>
  <sheetViews>
    <sheetView zoomScale="85" zoomScaleNormal="85" workbookViewId="0">
      <pane xSplit="5" ySplit="8" topLeftCell="AE9" activePane="bottomRight" state="frozen"/>
      <selection activeCell="E39" sqref="E39"/>
      <selection pane="topRight" activeCell="E39" sqref="E39"/>
      <selection pane="bottomLeft" activeCell="E39" sqref="E39"/>
      <selection pane="bottomRight" activeCell="AE46" sqref="AE46"/>
    </sheetView>
  </sheetViews>
  <sheetFormatPr defaultColWidth="9.140625" defaultRowHeight="12.75"/>
  <cols>
    <col min="1" max="1" width="60.42578125" style="286" customWidth="1"/>
    <col min="2" max="2" width="13.140625" style="286" customWidth="1"/>
    <col min="3" max="3" width="7" style="286" customWidth="1"/>
    <col min="4" max="4" width="13" style="287" bestFit="1" customWidth="1"/>
    <col min="5" max="5" width="9.28515625" style="287" customWidth="1"/>
    <col min="6" max="6" width="12.42578125" style="286" bestFit="1" customWidth="1"/>
    <col min="7" max="9" width="11.85546875" style="286" customWidth="1"/>
    <col min="10" max="10" width="12.28515625" style="286" customWidth="1"/>
    <col min="11" max="11" width="12" style="286" bestFit="1" customWidth="1"/>
    <col min="12" max="12" width="12.42578125" style="286" customWidth="1"/>
    <col min="13" max="14" width="11.85546875" style="286" bestFit="1" customWidth="1"/>
    <col min="15" max="15" width="13" style="286" bestFit="1" customWidth="1"/>
    <col min="16" max="19" width="11.85546875" style="286" bestFit="1" customWidth="1"/>
    <col min="20" max="20" width="12" style="286" bestFit="1" customWidth="1"/>
    <col min="21" max="21" width="13.85546875" style="286" bestFit="1" customWidth="1"/>
    <col min="22" max="22" width="12" style="287" bestFit="1" customWidth="1"/>
    <col min="23" max="32" width="12" style="286" bestFit="1" customWidth="1"/>
    <col min="33" max="33" width="10.85546875" style="286" bestFit="1" customWidth="1"/>
    <col min="34" max="35" width="12.28515625" style="286" bestFit="1" customWidth="1"/>
    <col min="36" max="36" width="12" style="286" bestFit="1" customWidth="1"/>
    <col min="37" max="37" width="9.140625" style="286"/>
    <col min="38" max="38" width="12" style="286" bestFit="1" customWidth="1"/>
    <col min="39" max="39" width="11.28515625" style="286" bestFit="1" customWidth="1"/>
    <col min="40" max="40" width="12" style="286" bestFit="1" customWidth="1"/>
    <col min="41" max="41" width="10.28515625" style="286" bestFit="1" customWidth="1"/>
    <col min="42" max="42" width="64" style="286" bestFit="1" customWidth="1"/>
    <col min="43" max="16384" width="9.140625" style="286"/>
  </cols>
  <sheetData>
    <row r="2" spans="1:42">
      <c r="D2" s="135" t="s">
        <v>1586</v>
      </c>
      <c r="R2" s="151"/>
      <c r="S2" s="151"/>
      <c r="T2" s="151"/>
      <c r="U2" s="151"/>
      <c r="V2" s="151"/>
      <c r="W2" s="151"/>
      <c r="X2" s="151"/>
      <c r="Y2" s="151"/>
      <c r="Z2" s="151"/>
      <c r="AA2" s="151">
        <f>+Escalation!C6</f>
        <v>3.5000000000000003E-2</v>
      </c>
      <c r="AB2" s="151">
        <f t="shared" ref="AB2:AF2" si="0">AA2</f>
        <v>3.5000000000000003E-2</v>
      </c>
      <c r="AC2" s="151">
        <f t="shared" si="0"/>
        <v>3.5000000000000003E-2</v>
      </c>
      <c r="AD2" s="151">
        <f t="shared" si="0"/>
        <v>3.5000000000000003E-2</v>
      </c>
      <c r="AE2" s="151">
        <f t="shared" si="0"/>
        <v>3.5000000000000003E-2</v>
      </c>
      <c r="AF2" s="151">
        <f t="shared" si="0"/>
        <v>3.5000000000000003E-2</v>
      </c>
    </row>
    <row r="3" spans="1:42">
      <c r="A3" s="446"/>
      <c r="B3" s="293"/>
      <c r="C3" s="293"/>
      <c r="D3" s="135" t="s">
        <v>1589</v>
      </c>
      <c r="E3" s="68"/>
      <c r="F3" s="68">
        <f t="shared" ref="F3:Q3" si="1">(F87)/F66</f>
        <v>0.11730006916673012</v>
      </c>
      <c r="G3" s="68">
        <f t="shared" si="1"/>
        <v>0.11733709554505228</v>
      </c>
      <c r="H3" s="68">
        <f t="shared" si="1"/>
        <v>0.11487715189126244</v>
      </c>
      <c r="I3" s="68">
        <f t="shared" si="1"/>
        <v>0.11844539981050198</v>
      </c>
      <c r="J3" s="68">
        <f t="shared" si="1"/>
        <v>0.11496360645505202</v>
      </c>
      <c r="K3" s="68">
        <f t="shared" si="1"/>
        <v>0.1172998879849359</v>
      </c>
      <c r="L3" s="68">
        <f t="shared" si="1"/>
        <v>0.11645274973758395</v>
      </c>
      <c r="M3" s="68">
        <f t="shared" si="1"/>
        <v>0.11645264758303882</v>
      </c>
      <c r="N3" s="68">
        <f t="shared" si="1"/>
        <v>0.11645273250735369</v>
      </c>
      <c r="O3" s="68">
        <f t="shared" si="1"/>
        <v>0.12227596609270161</v>
      </c>
      <c r="P3" s="68">
        <f t="shared" si="1"/>
        <v>0.12227596609270161</v>
      </c>
      <c r="Q3" s="68">
        <f t="shared" si="1"/>
        <v>0.12227596609270164</v>
      </c>
      <c r="R3" s="68">
        <f>AVERAGE($F3:K3)</f>
        <v>0.11670386847558911</v>
      </c>
      <c r="S3" s="68">
        <f t="shared" ref="S3:AF3" si="2">R3</f>
        <v>0.11670386847558911</v>
      </c>
      <c r="T3" s="68">
        <f t="shared" si="2"/>
        <v>0.11670386847558911</v>
      </c>
      <c r="U3" s="68">
        <f t="shared" si="2"/>
        <v>0.11670386847558911</v>
      </c>
      <c r="V3" s="68">
        <f t="shared" si="2"/>
        <v>0.11670386847558911</v>
      </c>
      <c r="W3" s="68">
        <f t="shared" si="2"/>
        <v>0.11670386847558911</v>
      </c>
      <c r="X3" s="68">
        <f t="shared" si="2"/>
        <v>0.11670386847558911</v>
      </c>
      <c r="Y3" s="68">
        <f t="shared" si="2"/>
        <v>0.11670386847558911</v>
      </c>
      <c r="Z3" s="68">
        <f t="shared" si="2"/>
        <v>0.11670386847558911</v>
      </c>
      <c r="AA3" s="68">
        <f t="shared" si="2"/>
        <v>0.11670386847558911</v>
      </c>
      <c r="AB3" s="68">
        <f t="shared" si="2"/>
        <v>0.11670386847558911</v>
      </c>
      <c r="AC3" s="68">
        <f t="shared" si="2"/>
        <v>0.11670386847558911</v>
      </c>
      <c r="AD3" s="68">
        <f t="shared" si="2"/>
        <v>0.11670386847558911</v>
      </c>
      <c r="AE3" s="68">
        <f t="shared" si="2"/>
        <v>0.11670386847558911</v>
      </c>
      <c r="AF3" s="68">
        <f t="shared" si="2"/>
        <v>0.11670386847558911</v>
      </c>
    </row>
    <row r="4" spans="1:42">
      <c r="A4" s="293"/>
      <c r="B4" s="293"/>
      <c r="C4" s="293"/>
      <c r="D4" s="135" t="s">
        <v>1591</v>
      </c>
      <c r="E4" s="68"/>
      <c r="F4" s="68"/>
      <c r="G4" s="68"/>
      <c r="H4" s="68"/>
      <c r="I4" s="68"/>
      <c r="J4" s="68"/>
      <c r="K4" s="68"/>
      <c r="L4" s="68"/>
      <c r="M4" s="287"/>
      <c r="N4" s="287"/>
      <c r="O4" s="287"/>
      <c r="P4" s="287"/>
      <c r="Q4" s="287"/>
      <c r="R4" s="151">
        <f>Escalation!C7</f>
        <v>0</v>
      </c>
      <c r="S4" s="151">
        <f t="shared" ref="S4:AF4" si="3">R4</f>
        <v>0</v>
      </c>
      <c r="T4" s="151">
        <f t="shared" si="3"/>
        <v>0</v>
      </c>
      <c r="U4" s="151">
        <f t="shared" si="3"/>
        <v>0</v>
      </c>
      <c r="V4" s="151">
        <f t="shared" si="3"/>
        <v>0</v>
      </c>
      <c r="W4" s="151">
        <f t="shared" si="3"/>
        <v>0</v>
      </c>
      <c r="X4" s="151">
        <f t="shared" si="3"/>
        <v>0</v>
      </c>
      <c r="Y4" s="151">
        <f t="shared" si="3"/>
        <v>0</v>
      </c>
      <c r="Z4" s="151">
        <f t="shared" si="3"/>
        <v>0</v>
      </c>
      <c r="AA4" s="151">
        <f t="shared" si="3"/>
        <v>0</v>
      </c>
      <c r="AB4" s="151">
        <f t="shared" si="3"/>
        <v>0</v>
      </c>
      <c r="AC4" s="151">
        <f t="shared" si="3"/>
        <v>0</v>
      </c>
      <c r="AD4" s="151">
        <f t="shared" si="3"/>
        <v>0</v>
      </c>
      <c r="AE4" s="151">
        <f t="shared" si="3"/>
        <v>0</v>
      </c>
      <c r="AF4" s="151">
        <f t="shared" si="3"/>
        <v>0</v>
      </c>
      <c r="AJ4" s="317"/>
    </row>
    <row r="5" spans="1:42">
      <c r="A5" s="293" t="s">
        <v>133</v>
      </c>
      <c r="B5" s="293"/>
      <c r="C5" s="293"/>
      <c r="F5" s="465" t="s">
        <v>1339</v>
      </c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7"/>
      <c r="R5" s="319"/>
      <c r="S5" s="319"/>
      <c r="T5" s="319"/>
      <c r="U5" s="465" t="s">
        <v>1340</v>
      </c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7"/>
      <c r="AJ5" s="317" t="s">
        <v>1611</v>
      </c>
    </row>
    <row r="6" spans="1:42">
      <c r="F6" s="334" t="s">
        <v>1341</v>
      </c>
      <c r="G6" s="333"/>
      <c r="H6" s="333"/>
      <c r="I6" s="333"/>
      <c r="J6" s="333"/>
      <c r="K6" s="333"/>
      <c r="L6" s="332" t="s">
        <v>1593</v>
      </c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0" t="s">
        <v>1343</v>
      </c>
      <c r="AA6" s="329" t="s">
        <v>1344</v>
      </c>
      <c r="AB6" s="328"/>
      <c r="AC6" s="328"/>
      <c r="AD6" s="328"/>
      <c r="AE6" s="328"/>
      <c r="AF6" s="327" t="s">
        <v>1345</v>
      </c>
      <c r="AJ6" s="326"/>
      <c r="AK6" s="326"/>
      <c r="AL6" s="326"/>
      <c r="AM6" s="326"/>
      <c r="AN6" s="326"/>
      <c r="AO6" s="326"/>
    </row>
    <row r="7" spans="1:42">
      <c r="A7" s="447"/>
      <c r="D7" s="325" t="s">
        <v>1594</v>
      </c>
      <c r="E7" s="325" t="s">
        <v>1595</v>
      </c>
      <c r="F7" s="322">
        <f>'Div 2 forecast'!F7</f>
        <v>2024</v>
      </c>
      <c r="G7" s="322">
        <f>'Div 2 forecast'!G7</f>
        <v>2024</v>
      </c>
      <c r="H7" s="322">
        <f>'Div 2 forecast'!H7</f>
        <v>2024</v>
      </c>
      <c r="I7" s="322">
        <f>'Div 2 forecast'!I7</f>
        <v>2024</v>
      </c>
      <c r="J7" s="322">
        <f>'Div 2 forecast'!J7</f>
        <v>2024</v>
      </c>
      <c r="K7" s="322">
        <f>'Div 2 forecast'!K7</f>
        <v>2024</v>
      </c>
      <c r="L7" s="322">
        <f>'Div 2 forecast'!L7</f>
        <v>2024</v>
      </c>
      <c r="M7" s="322">
        <f>'Div 2 forecast'!M7</f>
        <v>2024</v>
      </c>
      <c r="N7" s="322">
        <f>'Div 2 forecast'!N7</f>
        <v>2024</v>
      </c>
      <c r="O7" s="322">
        <f>'Div 2 forecast'!O7</f>
        <v>2024</v>
      </c>
      <c r="P7" s="322">
        <f>'Div 2 forecast'!P7</f>
        <v>2024</v>
      </c>
      <c r="Q7" s="322">
        <f>'Div 2 forecast'!Q7</f>
        <v>2024</v>
      </c>
      <c r="R7" s="322">
        <f>'Div 2 forecast'!R7</f>
        <v>2025</v>
      </c>
      <c r="S7" s="322">
        <f>'Div 2 forecast'!S7</f>
        <v>2025</v>
      </c>
      <c r="T7" s="322">
        <f>'Div 2 forecast'!T7</f>
        <v>2025</v>
      </c>
      <c r="U7" s="322">
        <f>'Div 2 forecast'!U7</f>
        <v>2025</v>
      </c>
      <c r="V7" s="322">
        <f>'Div 2 forecast'!V7</f>
        <v>2025</v>
      </c>
      <c r="W7" s="322">
        <f>'Div 2 forecast'!W7</f>
        <v>2025</v>
      </c>
      <c r="X7" s="322">
        <f>'Div 2 forecast'!X7</f>
        <v>2025</v>
      </c>
      <c r="Y7" s="322">
        <f>'Div 2 forecast'!Y7</f>
        <v>2025</v>
      </c>
      <c r="Z7" s="322">
        <f>'Div 2 forecast'!Z7</f>
        <v>2025</v>
      </c>
      <c r="AA7" s="322">
        <f>'Div 2 forecast'!AA7</f>
        <v>2025</v>
      </c>
      <c r="AB7" s="322">
        <f>'Div 2 forecast'!AB7</f>
        <v>2025</v>
      </c>
      <c r="AC7" s="322">
        <f>'Div 2 forecast'!AC7</f>
        <v>2025</v>
      </c>
      <c r="AD7" s="322">
        <f>'Div 2 forecast'!AD7</f>
        <v>2026</v>
      </c>
      <c r="AE7" s="322">
        <f>'Div 2 forecast'!AE7</f>
        <v>2026</v>
      </c>
      <c r="AF7" s="322">
        <f>'Div 2 forecast'!AF7</f>
        <v>2026</v>
      </c>
      <c r="AJ7" s="317" t="s">
        <v>1612</v>
      </c>
    </row>
    <row r="8" spans="1:42">
      <c r="B8" s="324" t="s">
        <v>1596</v>
      </c>
      <c r="C8" s="324" t="s">
        <v>1595</v>
      </c>
      <c r="D8" s="323" t="s">
        <v>1597</v>
      </c>
      <c r="E8" s="164" t="s">
        <v>1598</v>
      </c>
      <c r="F8" s="322" t="str">
        <f>'Div 2 forecast'!F8</f>
        <v>January</v>
      </c>
      <c r="G8" s="322" t="str">
        <f>'Div 2 forecast'!G8</f>
        <v>February</v>
      </c>
      <c r="H8" s="322" t="str">
        <f>'Div 2 forecast'!H8</f>
        <v>March</v>
      </c>
      <c r="I8" s="322" t="str">
        <f>'Div 2 forecast'!I8</f>
        <v>April</v>
      </c>
      <c r="J8" s="322" t="str">
        <f>'Div 2 forecast'!J8</f>
        <v>May</v>
      </c>
      <c r="K8" s="322" t="str">
        <f>'Div 2 forecast'!K8</f>
        <v>June</v>
      </c>
      <c r="L8" s="322" t="str">
        <f>'Div 2 forecast'!L8</f>
        <v>July</v>
      </c>
      <c r="M8" s="322" t="str">
        <f>'Div 2 forecast'!M8</f>
        <v>August</v>
      </c>
      <c r="N8" s="322" t="str">
        <f>'Div 2 forecast'!N8</f>
        <v>September</v>
      </c>
      <c r="O8" s="322" t="str">
        <f>'Div 2 forecast'!O8</f>
        <v>October</v>
      </c>
      <c r="P8" s="322" t="str">
        <f>'Div 2 forecast'!P8</f>
        <v>November</v>
      </c>
      <c r="Q8" s="322" t="str">
        <f>'Div 2 forecast'!Q8</f>
        <v>December</v>
      </c>
      <c r="R8" s="322" t="str">
        <f>'Div 2 forecast'!R8</f>
        <v>January</v>
      </c>
      <c r="S8" s="322" t="str">
        <f>'Div 2 forecast'!S8</f>
        <v>February</v>
      </c>
      <c r="T8" s="322" t="str">
        <f>'Div 2 forecast'!T8</f>
        <v>March</v>
      </c>
      <c r="U8" s="322" t="str">
        <f>'Div 2 forecast'!U8</f>
        <v>April</v>
      </c>
      <c r="V8" s="322" t="str">
        <f>'Div 2 forecast'!V8</f>
        <v>May</v>
      </c>
      <c r="W8" s="322" t="str">
        <f>'Div 2 forecast'!W8</f>
        <v>June</v>
      </c>
      <c r="X8" s="322" t="str">
        <f>'Div 2 forecast'!X8</f>
        <v>July</v>
      </c>
      <c r="Y8" s="322" t="str">
        <f>'Div 2 forecast'!Y8</f>
        <v>August</v>
      </c>
      <c r="Z8" s="322" t="str">
        <f>'Div 2 forecast'!Z8</f>
        <v>September</v>
      </c>
      <c r="AA8" s="322" t="str">
        <f>'Div 2 forecast'!AA8</f>
        <v>October</v>
      </c>
      <c r="AB8" s="322" t="str">
        <f>'Div 2 forecast'!AB8</f>
        <v>November</v>
      </c>
      <c r="AC8" s="322" t="str">
        <f>'Div 2 forecast'!AC8</f>
        <v>December</v>
      </c>
      <c r="AD8" s="322" t="str">
        <f>'Div 2 forecast'!AD8</f>
        <v>January</v>
      </c>
      <c r="AE8" s="322" t="str">
        <f>'Div 2 forecast'!AE8</f>
        <v>February</v>
      </c>
      <c r="AF8" s="322" t="str">
        <f>'Div 2 forecast'!AF8</f>
        <v>March</v>
      </c>
      <c r="AH8" s="321" t="s">
        <v>1571</v>
      </c>
      <c r="AI8" s="321" t="s">
        <v>1572</v>
      </c>
      <c r="AJ8" s="321" t="s">
        <v>1613</v>
      </c>
      <c r="AL8" s="321" t="s">
        <v>1614</v>
      </c>
      <c r="AM8" s="321" t="s">
        <v>1615</v>
      </c>
      <c r="AN8" s="321" t="s">
        <v>1616</v>
      </c>
      <c r="AO8" s="321" t="s">
        <v>1617</v>
      </c>
    </row>
    <row r="9" spans="1:42">
      <c r="D9" s="320"/>
      <c r="E9" s="320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</row>
    <row r="10" spans="1:42">
      <c r="A10" s="168" t="s">
        <v>134</v>
      </c>
      <c r="B10" s="294" t="str">
        <f t="shared" ref="B10:B41" si="4">RIGHT(A10,10)</f>
        <v>8870-01000</v>
      </c>
      <c r="C10" s="308" t="str">
        <f t="shared" ref="C10:C41" si="5">LEFT(B10,4)</f>
        <v>8870</v>
      </c>
      <c r="D10" s="298">
        <f>SUM($F10:K10)</f>
        <v>34132.400000000001</v>
      </c>
      <c r="E10" s="78">
        <f t="shared" ref="E10:E41" si="6">D10/$D$66</f>
        <v>1.1690735992873125E-2</v>
      </c>
      <c r="F10" s="307">
        <f>+'Div009 history'!I10</f>
        <v>8432.8799999999992</v>
      </c>
      <c r="G10" s="307">
        <f>+'Div009 history'!J10</f>
        <v>2079.7400000000002</v>
      </c>
      <c r="H10" s="307">
        <f>+'Div009 history'!K10</f>
        <v>4601.91</v>
      </c>
      <c r="I10" s="307">
        <f>+'Div009 history'!L10</f>
        <v>5730.829999999999</v>
      </c>
      <c r="J10" s="307">
        <f>+'Div009 history'!M10</f>
        <v>8057.9900000000007</v>
      </c>
      <c r="K10" s="307">
        <f>+'Div009 history'!N10</f>
        <v>5229.05</v>
      </c>
      <c r="L10" s="298">
        <f t="shared" ref="L10:U19" si="7">$E10*L$66</f>
        <v>6521.6192044811096</v>
      </c>
      <c r="M10" s="298">
        <f t="shared" si="7"/>
        <v>6300.0802250456018</v>
      </c>
      <c r="N10" s="298">
        <f t="shared" si="7"/>
        <v>5938.1441574803257</v>
      </c>
      <c r="O10" s="298">
        <f t="shared" si="7"/>
        <v>7164.4365886115447</v>
      </c>
      <c r="P10" s="298">
        <f t="shared" si="7"/>
        <v>6701.560100068451</v>
      </c>
      <c r="Q10" s="298">
        <f t="shared" si="7"/>
        <v>7007.9892099369117</v>
      </c>
      <c r="R10" s="298">
        <f t="shared" si="7"/>
        <v>7521.051161665283</v>
      </c>
      <c r="S10" s="298">
        <f t="shared" si="7"/>
        <v>6338.2291226725774</v>
      </c>
      <c r="T10" s="298">
        <f t="shared" si="7"/>
        <v>6682.1434928683575</v>
      </c>
      <c r="U10" s="298">
        <f t="shared" si="7"/>
        <v>6941.9989342959743</v>
      </c>
      <c r="V10" s="298">
        <f t="shared" ref="V10:AF19" si="8">$E10*V$66</f>
        <v>7205.8646653934329</v>
      </c>
      <c r="W10" s="298">
        <f t="shared" si="8"/>
        <v>6509.0122105482069</v>
      </c>
      <c r="X10" s="298">
        <f t="shared" si="8"/>
        <v>6816.6980829149252</v>
      </c>
      <c r="Y10" s="298">
        <f t="shared" si="8"/>
        <v>6355.9407806756271</v>
      </c>
      <c r="Z10" s="298">
        <f t="shared" si="8"/>
        <v>6780.5574469016037</v>
      </c>
      <c r="AA10" s="298">
        <f t="shared" si="8"/>
        <v>7415.1918692129484</v>
      </c>
      <c r="AB10" s="298">
        <f t="shared" si="8"/>
        <v>6936.1147035708473</v>
      </c>
      <c r="AC10" s="298">
        <f t="shared" si="8"/>
        <v>7253.2688322847034</v>
      </c>
      <c r="AD10" s="298">
        <f t="shared" si="8"/>
        <v>7784.287952323567</v>
      </c>
      <c r="AE10" s="298">
        <f t="shared" si="8"/>
        <v>6560.0671419661167</v>
      </c>
      <c r="AF10" s="298">
        <f t="shared" si="8"/>
        <v>6916.0185151187488</v>
      </c>
      <c r="AH10" s="295">
        <f>SUM(F10:Q10)</f>
        <v>73766.22948562396</v>
      </c>
      <c r="AI10" s="295">
        <f>SUM(U10:AF10)</f>
        <v>83475.021135206713</v>
      </c>
      <c r="AJ10" s="295">
        <f>AI10-AH10</f>
        <v>9708.7916495827521</v>
      </c>
      <c r="AL10" s="295">
        <f>AJ10</f>
        <v>9708.7916495827521</v>
      </c>
      <c r="AP10" s="289"/>
    </row>
    <row r="11" spans="1:42">
      <c r="A11" s="168" t="s">
        <v>371</v>
      </c>
      <c r="B11" s="294" t="str">
        <f t="shared" si="4"/>
        <v>8890-01000</v>
      </c>
      <c r="C11" s="308" t="str">
        <f t="shared" si="5"/>
        <v>8890</v>
      </c>
      <c r="D11" s="298">
        <f>SUM($F11:K11)</f>
        <v>244.94</v>
      </c>
      <c r="E11" s="78">
        <f t="shared" si="6"/>
        <v>8.3894741480070045E-5</v>
      </c>
      <c r="F11" s="307">
        <f>+'Div009 history'!I11</f>
        <v>244.94</v>
      </c>
      <c r="G11" s="307">
        <f>+'Div009 history'!J11</f>
        <v>0</v>
      </c>
      <c r="H11" s="307">
        <f>+'Div009 history'!K11</f>
        <v>0</v>
      </c>
      <c r="I11" s="307">
        <f>+'Div009 history'!L11</f>
        <v>0</v>
      </c>
      <c r="J11" s="307">
        <f>+'Div009 history'!M11</f>
        <v>0</v>
      </c>
      <c r="K11" s="307">
        <f>+'Div009 history'!N11</f>
        <v>0</v>
      </c>
      <c r="L11" s="298">
        <f t="shared" si="7"/>
        <v>46.800266255686765</v>
      </c>
      <c r="M11" s="298">
        <f t="shared" si="7"/>
        <v>45.210464260429077</v>
      </c>
      <c r="N11" s="298">
        <f t="shared" si="7"/>
        <v>42.613148502104472</v>
      </c>
      <c r="O11" s="298">
        <f t="shared" si="7"/>
        <v>51.413234874034977</v>
      </c>
      <c r="P11" s="298">
        <f t="shared" si="7"/>
        <v>48.091553213684541</v>
      </c>
      <c r="Q11" s="298">
        <f t="shared" si="7"/>
        <v>50.290541452753011</v>
      </c>
      <c r="R11" s="298">
        <f t="shared" si="7"/>
        <v>53.97236266826517</v>
      </c>
      <c r="S11" s="298">
        <f t="shared" si="7"/>
        <v>45.484227341394714</v>
      </c>
      <c r="T11" s="298">
        <f t="shared" si="7"/>
        <v>47.952216285499269</v>
      </c>
      <c r="U11" s="298">
        <f t="shared" si="7"/>
        <v>49.816983832559551</v>
      </c>
      <c r="V11" s="298">
        <f t="shared" si="8"/>
        <v>51.710529911212433</v>
      </c>
      <c r="W11" s="298">
        <f t="shared" si="8"/>
        <v>46.709796288912521</v>
      </c>
      <c r="X11" s="298">
        <f t="shared" si="8"/>
        <v>48.91780327281942</v>
      </c>
      <c r="Y11" s="298">
        <f t="shared" si="8"/>
        <v>45.611329259550686</v>
      </c>
      <c r="Z11" s="298">
        <f t="shared" si="8"/>
        <v>48.658451824192809</v>
      </c>
      <c r="AA11" s="298">
        <f t="shared" si="8"/>
        <v>53.212698094626205</v>
      </c>
      <c r="AB11" s="298">
        <f t="shared" si="8"/>
        <v>49.774757576163502</v>
      </c>
      <c r="AC11" s="298">
        <f t="shared" si="8"/>
        <v>52.050710403599368</v>
      </c>
      <c r="AD11" s="298">
        <f t="shared" si="8"/>
        <v>55.861395361654445</v>
      </c>
      <c r="AE11" s="298">
        <f t="shared" si="8"/>
        <v>47.076175298343522</v>
      </c>
      <c r="AF11" s="298">
        <f t="shared" si="8"/>
        <v>49.630543855491737</v>
      </c>
      <c r="AH11" s="295">
        <f t="shared" ref="AH11:AH65" si="9">SUM(F11:Q11)</f>
        <v>529.3592085586929</v>
      </c>
      <c r="AI11" s="295">
        <f t="shared" ref="AI11:AI65" si="10">SUM(U11:AF11)</f>
        <v>599.03117497912615</v>
      </c>
      <c r="AJ11" s="295">
        <f t="shared" ref="AJ11:AJ65" si="11">AI11-AH11</f>
        <v>69.67196642043325</v>
      </c>
      <c r="AL11" s="295">
        <f t="shared" ref="AL11:AL65" si="12">AJ11</f>
        <v>69.67196642043325</v>
      </c>
      <c r="AP11" s="289"/>
    </row>
    <row r="12" spans="1:42">
      <c r="A12" s="168" t="s">
        <v>373</v>
      </c>
      <c r="B12" s="294" t="str">
        <f t="shared" si="4"/>
        <v>8910-01000</v>
      </c>
      <c r="C12" s="308" t="str">
        <f t="shared" si="5"/>
        <v>8910</v>
      </c>
      <c r="D12" s="298">
        <f>SUM($F12:K12)</f>
        <v>55.02</v>
      </c>
      <c r="E12" s="78">
        <f t="shared" si="6"/>
        <v>1.8844977040228031E-5</v>
      </c>
      <c r="F12" s="307">
        <f>+'Div009 history'!I12</f>
        <v>0</v>
      </c>
      <c r="G12" s="307">
        <f>+'Div009 history'!J12</f>
        <v>0</v>
      </c>
      <c r="H12" s="307">
        <f>+'Div009 history'!K12</f>
        <v>0</v>
      </c>
      <c r="I12" s="307">
        <f>+'Div009 history'!L12</f>
        <v>0</v>
      </c>
      <c r="J12" s="307">
        <f>+'Div009 history'!M12</f>
        <v>55.02</v>
      </c>
      <c r="K12" s="307">
        <f>+'Div009 history'!N12</f>
        <v>0</v>
      </c>
      <c r="L12" s="298">
        <f t="shared" si="7"/>
        <v>10.51257715925486</v>
      </c>
      <c r="M12" s="298">
        <f t="shared" si="7"/>
        <v>10.155465598141618</v>
      </c>
      <c r="N12" s="298">
        <f t="shared" si="7"/>
        <v>9.5720398080582516</v>
      </c>
      <c r="O12" s="298">
        <f t="shared" si="7"/>
        <v>11.5487718738034</v>
      </c>
      <c r="P12" s="298">
        <f t="shared" si="7"/>
        <v>10.802634350522265</v>
      </c>
      <c r="Q12" s="298">
        <f t="shared" si="7"/>
        <v>11.296585248348455</v>
      </c>
      <c r="R12" s="298">
        <f t="shared" si="7"/>
        <v>12.123619637494691</v>
      </c>
      <c r="S12" s="298">
        <f t="shared" si="7"/>
        <v>10.216960024183626</v>
      </c>
      <c r="T12" s="298">
        <f t="shared" si="7"/>
        <v>10.771335592504981</v>
      </c>
      <c r="U12" s="298">
        <f t="shared" si="7"/>
        <v>11.190211686402494</v>
      </c>
      <c r="V12" s="298">
        <f t="shared" si="8"/>
        <v>11.615552199374982</v>
      </c>
      <c r="W12" s="298">
        <f t="shared" si="8"/>
        <v>10.492255212770338</v>
      </c>
      <c r="X12" s="298">
        <f t="shared" si="8"/>
        <v>10.988231959134989</v>
      </c>
      <c r="Y12" s="298">
        <f t="shared" si="8"/>
        <v>10.245510475465334</v>
      </c>
      <c r="Z12" s="298">
        <f t="shared" si="8"/>
        <v>10.929974766747319</v>
      </c>
      <c r="AA12" s="298">
        <f t="shared" si="8"/>
        <v>11.952978889386518</v>
      </c>
      <c r="AB12" s="298">
        <f t="shared" si="8"/>
        <v>11.180726552790544</v>
      </c>
      <c r="AC12" s="298">
        <f t="shared" si="8"/>
        <v>11.691965732040652</v>
      </c>
      <c r="AD12" s="298">
        <f t="shared" si="8"/>
        <v>12.547946324807004</v>
      </c>
      <c r="AE12" s="298">
        <f t="shared" si="8"/>
        <v>10.574553625030051</v>
      </c>
      <c r="AF12" s="298">
        <f t="shared" si="8"/>
        <v>11.148332338242653</v>
      </c>
      <c r="AH12" s="295">
        <f t="shared" si="9"/>
        <v>118.90807403812885</v>
      </c>
      <c r="AI12" s="295">
        <f t="shared" si="10"/>
        <v>134.5582397621929</v>
      </c>
      <c r="AJ12" s="295">
        <f t="shared" si="11"/>
        <v>15.650165724064053</v>
      </c>
      <c r="AL12" s="295">
        <f t="shared" si="12"/>
        <v>15.650165724064053</v>
      </c>
      <c r="AP12" s="289"/>
    </row>
    <row r="13" spans="1:42">
      <c r="A13" s="168" t="s">
        <v>135</v>
      </c>
      <c r="B13" s="294" t="str">
        <f t="shared" si="4"/>
        <v>8920-01000</v>
      </c>
      <c r="C13" s="308" t="str">
        <f t="shared" si="5"/>
        <v>8920</v>
      </c>
      <c r="D13" s="298">
        <f>SUM($F13:K13)</f>
        <v>82.53</v>
      </c>
      <c r="E13" s="78">
        <f t="shared" si="6"/>
        <v>2.8267465560342047E-5</v>
      </c>
      <c r="F13" s="307">
        <f>+'Div009 history'!I13</f>
        <v>0</v>
      </c>
      <c r="G13" s="307">
        <f>+'Div009 history'!J13</f>
        <v>0</v>
      </c>
      <c r="H13" s="307">
        <f>+'Div009 history'!K13</f>
        <v>82.53</v>
      </c>
      <c r="I13" s="307">
        <f>+'Div009 history'!L13</f>
        <v>0</v>
      </c>
      <c r="J13" s="307">
        <f>+'Div009 history'!M13</f>
        <v>0</v>
      </c>
      <c r="K13" s="307">
        <f>+'Div009 history'!N13</f>
        <v>0</v>
      </c>
      <c r="L13" s="298">
        <f t="shared" si="7"/>
        <v>15.768865738882292</v>
      </c>
      <c r="M13" s="298">
        <f t="shared" si="7"/>
        <v>15.233198397212426</v>
      </c>
      <c r="N13" s="298">
        <f t="shared" si="7"/>
        <v>14.358059712087378</v>
      </c>
      <c r="O13" s="298">
        <f t="shared" si="7"/>
        <v>17.323157810705098</v>
      </c>
      <c r="P13" s="298">
        <f t="shared" si="7"/>
        <v>16.203951525783395</v>
      </c>
      <c r="Q13" s="298">
        <f t="shared" si="7"/>
        <v>16.944877872522682</v>
      </c>
      <c r="R13" s="298">
        <f t="shared" si="7"/>
        <v>18.185429456242037</v>
      </c>
      <c r="S13" s="298">
        <f t="shared" si="7"/>
        <v>15.325440036275438</v>
      </c>
      <c r="T13" s="298">
        <f t="shared" si="7"/>
        <v>16.15700338875747</v>
      </c>
      <c r="U13" s="298">
        <f t="shared" si="7"/>
        <v>16.785317529603741</v>
      </c>
      <c r="V13" s="298">
        <f t="shared" si="8"/>
        <v>17.423328299062472</v>
      </c>
      <c r="W13" s="298">
        <f t="shared" si="8"/>
        <v>15.738382819155508</v>
      </c>
      <c r="X13" s="298">
        <f t="shared" si="8"/>
        <v>16.482347938702485</v>
      </c>
      <c r="Y13" s="298">
        <f t="shared" si="8"/>
        <v>15.368265713198001</v>
      </c>
      <c r="Z13" s="298">
        <f t="shared" si="8"/>
        <v>16.394962150120978</v>
      </c>
      <c r="AA13" s="298">
        <f t="shared" si="8"/>
        <v>17.929468334079779</v>
      </c>
      <c r="AB13" s="298">
        <f t="shared" si="8"/>
        <v>16.771089829185815</v>
      </c>
      <c r="AC13" s="298">
        <f t="shared" si="8"/>
        <v>17.537948598060975</v>
      </c>
      <c r="AD13" s="298">
        <f t="shared" si="8"/>
        <v>18.821919487210508</v>
      </c>
      <c r="AE13" s="298">
        <f t="shared" si="8"/>
        <v>15.861830437545077</v>
      </c>
      <c r="AF13" s="298">
        <f t="shared" si="8"/>
        <v>16.72249850736398</v>
      </c>
      <c r="AH13" s="295">
        <f t="shared" si="9"/>
        <v>178.36211105719329</v>
      </c>
      <c r="AI13" s="295">
        <f t="shared" si="10"/>
        <v>201.83735964328932</v>
      </c>
      <c r="AJ13" s="295">
        <f t="shared" si="11"/>
        <v>23.475248586096029</v>
      </c>
      <c r="AL13" s="295">
        <f t="shared" si="12"/>
        <v>23.475248586096029</v>
      </c>
      <c r="AP13" s="289"/>
    </row>
    <row r="14" spans="1:42">
      <c r="A14" s="168" t="s">
        <v>136</v>
      </c>
      <c r="B14" s="294" t="str">
        <f t="shared" si="4"/>
        <v>9020-01000</v>
      </c>
      <c r="C14" s="308" t="str">
        <f t="shared" si="5"/>
        <v>9020</v>
      </c>
      <c r="D14" s="298">
        <f>SUM($F14:K14)</f>
        <v>138192.09</v>
      </c>
      <c r="E14" s="78">
        <f t="shared" si="6"/>
        <v>4.7332365743204756E-2</v>
      </c>
      <c r="F14" s="307">
        <f>+'Div009 history'!I14</f>
        <v>18074.830000000002</v>
      </c>
      <c r="G14" s="307">
        <f>+'Div009 history'!J14</f>
        <v>24546.600000000002</v>
      </c>
      <c r="H14" s="307">
        <f>+'Div009 history'!K14</f>
        <v>22628.420000000002</v>
      </c>
      <c r="I14" s="307">
        <f>+'Div009 history'!L14</f>
        <v>18845.500000000004</v>
      </c>
      <c r="J14" s="307">
        <f>+'Div009 history'!M14</f>
        <v>31707.64</v>
      </c>
      <c r="K14" s="307">
        <f>+'Div009 history'!N14</f>
        <v>22389.100000000002</v>
      </c>
      <c r="L14" s="298">
        <f t="shared" si="7"/>
        <v>26404.125934636351</v>
      </c>
      <c r="M14" s="298">
        <f t="shared" si="7"/>
        <v>25507.179497097241</v>
      </c>
      <c r="N14" s="298">
        <f t="shared" si="7"/>
        <v>24041.806372932908</v>
      </c>
      <c r="O14" s="298">
        <f t="shared" si="7"/>
        <v>29006.705237624647</v>
      </c>
      <c r="P14" s="298">
        <f t="shared" si="7"/>
        <v>27132.653915021161</v>
      </c>
      <c r="Q14" s="298">
        <f t="shared" si="7"/>
        <v>28373.295625816831</v>
      </c>
      <c r="R14" s="298">
        <f t="shared" si="7"/>
        <v>30450.533189211808</v>
      </c>
      <c r="S14" s="298">
        <f t="shared" si="7"/>
        <v>25661.633209530821</v>
      </c>
      <c r="T14" s="298">
        <f t="shared" si="7"/>
        <v>27054.041759717402</v>
      </c>
      <c r="U14" s="298">
        <f t="shared" si="7"/>
        <v>28106.120328723828</v>
      </c>
      <c r="V14" s="298">
        <f t="shared" si="8"/>
        <v>29174.435385963749</v>
      </c>
      <c r="W14" s="298">
        <f t="shared" si="8"/>
        <v>26353.083908871824</v>
      </c>
      <c r="X14" s="298">
        <f t="shared" si="8"/>
        <v>27598.813882909104</v>
      </c>
      <c r="Y14" s="298">
        <f t="shared" si="8"/>
        <v>25733.342524926356</v>
      </c>
      <c r="Z14" s="298">
        <f t="shared" si="8"/>
        <v>27452.491033516439</v>
      </c>
      <c r="AA14" s="298">
        <f t="shared" si="8"/>
        <v>30021.93992094151</v>
      </c>
      <c r="AB14" s="298">
        <f t="shared" si="8"/>
        <v>28082.296802046902</v>
      </c>
      <c r="AC14" s="298">
        <f t="shared" si="8"/>
        <v>29366.36097272042</v>
      </c>
      <c r="AD14" s="298">
        <f t="shared" si="8"/>
        <v>31516.301850834221</v>
      </c>
      <c r="AE14" s="298">
        <f t="shared" si="8"/>
        <v>26559.790371864397</v>
      </c>
      <c r="AF14" s="298">
        <f t="shared" si="8"/>
        <v>28000.93322130751</v>
      </c>
      <c r="AH14" s="295">
        <f t="shared" si="9"/>
        <v>298657.85658312921</v>
      </c>
      <c r="AI14" s="295">
        <f t="shared" si="10"/>
        <v>337965.91020462627</v>
      </c>
      <c r="AJ14" s="295">
        <f t="shared" si="11"/>
        <v>39308.053621497063</v>
      </c>
      <c r="AL14" s="295">
        <f t="shared" si="12"/>
        <v>39308.053621497063</v>
      </c>
      <c r="AP14" s="289"/>
    </row>
    <row r="15" spans="1:42">
      <c r="A15" s="168" t="s">
        <v>4</v>
      </c>
      <c r="B15" s="294" t="str">
        <f t="shared" si="4"/>
        <v>9030-01000</v>
      </c>
      <c r="C15" s="308" t="str">
        <f t="shared" si="5"/>
        <v>9030</v>
      </c>
      <c r="D15" s="298">
        <f>SUM($F15:K15)</f>
        <v>128323.31000000001</v>
      </c>
      <c r="E15" s="78">
        <f t="shared" si="6"/>
        <v>4.3952196122792879E-2</v>
      </c>
      <c r="F15" s="307">
        <f>+'Div009 history'!I15</f>
        <v>10065.299999999999</v>
      </c>
      <c r="G15" s="307">
        <f>+'Div009 history'!J15</f>
        <v>19461.669999999998</v>
      </c>
      <c r="H15" s="307">
        <f>+'Div009 history'!K15</f>
        <v>25219.800000000003</v>
      </c>
      <c r="I15" s="307">
        <f>+'Div009 history'!L15</f>
        <v>23972.380000000005</v>
      </c>
      <c r="J15" s="307">
        <f>+'Div009 history'!M15</f>
        <v>33535.279999999999</v>
      </c>
      <c r="K15" s="307">
        <f>+'Div009 history'!N15</f>
        <v>16068.88</v>
      </c>
      <c r="L15" s="298">
        <f t="shared" si="7"/>
        <v>24518.515043729207</v>
      </c>
      <c r="M15" s="298">
        <f t="shared" si="7"/>
        <v>23685.622685290116</v>
      </c>
      <c r="N15" s="298">
        <f t="shared" si="7"/>
        <v>22324.896976041433</v>
      </c>
      <c r="O15" s="298">
        <f t="shared" si="7"/>
        <v>26935.235065091867</v>
      </c>
      <c r="P15" s="298">
        <f t="shared" si="7"/>
        <v>25195.016295505586</v>
      </c>
      <c r="Q15" s="298">
        <f t="shared" si="7"/>
        <v>26347.059446841984</v>
      </c>
      <c r="R15" s="298">
        <f t="shared" si="7"/>
        <v>28275.954217817503</v>
      </c>
      <c r="S15" s="298">
        <f t="shared" si="7"/>
        <v>23829.046318446439</v>
      </c>
      <c r="T15" s="298">
        <f t="shared" si="7"/>
        <v>25122.018108888591</v>
      </c>
      <c r="U15" s="298">
        <f t="shared" si="7"/>
        <v>26098.964071244092</v>
      </c>
      <c r="V15" s="298">
        <f t="shared" si="8"/>
        <v>27090.987017476877</v>
      </c>
      <c r="W15" s="298">
        <f t="shared" si="8"/>
        <v>24471.118107369031</v>
      </c>
      <c r="X15" s="298">
        <f t="shared" si="8"/>
        <v>25627.886151290197</v>
      </c>
      <c r="Y15" s="298">
        <f t="shared" si="8"/>
        <v>23895.634621072073</v>
      </c>
      <c r="Z15" s="298">
        <f t="shared" si="8"/>
        <v>25492.012727835223</v>
      </c>
      <c r="AA15" s="298">
        <f t="shared" si="8"/>
        <v>27877.968292370082</v>
      </c>
      <c r="AB15" s="298">
        <f t="shared" si="8"/>
        <v>26076.841865848281</v>
      </c>
      <c r="AC15" s="298">
        <f t="shared" si="8"/>
        <v>27269.206527481452</v>
      </c>
      <c r="AD15" s="298">
        <f t="shared" si="8"/>
        <v>29265.61261544111</v>
      </c>
      <c r="AE15" s="298">
        <f t="shared" si="8"/>
        <v>24663.062939592059</v>
      </c>
      <c r="AF15" s="298">
        <f t="shared" si="8"/>
        <v>26001.288742699689</v>
      </c>
      <c r="AH15" s="295">
        <f t="shared" si="9"/>
        <v>277329.65551250021</v>
      </c>
      <c r="AI15" s="295">
        <f t="shared" si="10"/>
        <v>313830.58367972018</v>
      </c>
      <c r="AJ15" s="295">
        <f t="shared" si="11"/>
        <v>36500.928167219972</v>
      </c>
      <c r="AL15" s="295">
        <f t="shared" si="12"/>
        <v>36500.928167219972</v>
      </c>
      <c r="AP15" s="289"/>
    </row>
    <row r="16" spans="1:42">
      <c r="A16" s="168" t="s">
        <v>137</v>
      </c>
      <c r="B16" s="294" t="str">
        <f t="shared" si="4"/>
        <v>9090-01000</v>
      </c>
      <c r="C16" s="308" t="str">
        <f t="shared" si="5"/>
        <v>9090</v>
      </c>
      <c r="D16" s="298">
        <f>SUM($F16:K16)</f>
        <v>66203.22</v>
      </c>
      <c r="E16" s="78">
        <f t="shared" si="6"/>
        <v>2.2675357340769996E-2</v>
      </c>
      <c r="F16" s="307">
        <f>+'Div009 history'!I16</f>
        <v>10122.43</v>
      </c>
      <c r="G16" s="307">
        <f>+'Div009 history'!J16</f>
        <v>10122.42</v>
      </c>
      <c r="H16" s="307">
        <f>+'Div009 history'!K16</f>
        <v>10122.42</v>
      </c>
      <c r="I16" s="307">
        <f>+'Div009 history'!L16</f>
        <v>10164.820000000002</v>
      </c>
      <c r="J16" s="307">
        <f>+'Div009 history'!M16</f>
        <v>15310.8</v>
      </c>
      <c r="K16" s="307">
        <f>+'Div009 history'!N16</f>
        <v>10360.33</v>
      </c>
      <c r="L16" s="298">
        <f t="shared" si="7"/>
        <v>12649.335849529709</v>
      </c>
      <c r="M16" s="298">
        <f t="shared" si="7"/>
        <v>12219.638734936407</v>
      </c>
      <c r="N16" s="298">
        <f t="shared" si="7"/>
        <v>11517.627358444897</v>
      </c>
      <c r="O16" s="298">
        <f t="shared" si="7"/>
        <v>13896.144767197722</v>
      </c>
      <c r="P16" s="298">
        <f t="shared" si="7"/>
        <v>12998.349300021493</v>
      </c>
      <c r="Q16" s="298">
        <f t="shared" si="7"/>
        <v>13592.699353783486</v>
      </c>
      <c r="R16" s="298">
        <f t="shared" si="7"/>
        <v>14587.834570290463</v>
      </c>
      <c r="S16" s="298">
        <f t="shared" si="7"/>
        <v>12293.632355729442</v>
      </c>
      <c r="T16" s="298">
        <f t="shared" si="7"/>
        <v>12960.688839048302</v>
      </c>
      <c r="U16" s="298">
        <f t="shared" si="7"/>
        <v>13464.704582360509</v>
      </c>
      <c r="V16" s="298">
        <f t="shared" si="8"/>
        <v>13976.49868550901</v>
      </c>
      <c r="W16" s="298">
        <f t="shared" si="8"/>
        <v>12624.883317833179</v>
      </c>
      <c r="X16" s="298">
        <f t="shared" si="8"/>
        <v>13221.670988761263</v>
      </c>
      <c r="Y16" s="298">
        <f t="shared" si="8"/>
        <v>12327.985896392876</v>
      </c>
      <c r="Z16" s="298">
        <f t="shared" si="8"/>
        <v>13151.572593191957</v>
      </c>
      <c r="AA16" s="298">
        <f t="shared" si="8"/>
        <v>14382.509834049642</v>
      </c>
      <c r="AB16" s="298">
        <f t="shared" si="8"/>
        <v>13453.291525522245</v>
      </c>
      <c r="AC16" s="298">
        <f t="shared" si="8"/>
        <v>14068.443831165909</v>
      </c>
      <c r="AD16" s="298">
        <f t="shared" si="8"/>
        <v>15098.408780250627</v>
      </c>
      <c r="AE16" s="298">
        <f t="shared" si="8"/>
        <v>12723.90948817997</v>
      </c>
      <c r="AF16" s="298">
        <f t="shared" si="8"/>
        <v>13414.31294841499</v>
      </c>
      <c r="AH16" s="295">
        <f t="shared" si="9"/>
        <v>143077.01536391373</v>
      </c>
      <c r="AI16" s="295">
        <f t="shared" si="10"/>
        <v>161908.19247163221</v>
      </c>
      <c r="AJ16" s="295">
        <f t="shared" si="11"/>
        <v>18831.177107718482</v>
      </c>
      <c r="AL16" s="295">
        <f t="shared" si="12"/>
        <v>18831.177107718482</v>
      </c>
      <c r="AP16" s="289"/>
    </row>
    <row r="17" spans="1:42">
      <c r="A17" s="168" t="s">
        <v>138</v>
      </c>
      <c r="B17" s="294" t="str">
        <f t="shared" si="4"/>
        <v>9110-01000</v>
      </c>
      <c r="C17" s="308" t="str">
        <f t="shared" si="5"/>
        <v>9110</v>
      </c>
      <c r="D17" s="298">
        <f>SUM($F17:K17)</f>
        <v>52983.5</v>
      </c>
      <c r="E17" s="78">
        <f t="shared" si="6"/>
        <v>1.8147452581078187E-2</v>
      </c>
      <c r="F17" s="307">
        <f>+'Div009 history'!I17</f>
        <v>8132.55</v>
      </c>
      <c r="G17" s="307">
        <f>+'Div009 history'!J17</f>
        <v>8132.53</v>
      </c>
      <c r="H17" s="307">
        <f>+'Div009 history'!K17</f>
        <v>8132.5300000000007</v>
      </c>
      <c r="I17" s="307">
        <f>+'Div009 history'!L17</f>
        <v>8132.53</v>
      </c>
      <c r="J17" s="307">
        <f>+'Div009 history'!M17</f>
        <v>12198.810000000001</v>
      </c>
      <c r="K17" s="307">
        <f>+'Div009 history'!N17</f>
        <v>8254.5499999999993</v>
      </c>
      <c r="L17" s="298">
        <f t="shared" si="7"/>
        <v>10123.466592464194</v>
      </c>
      <c r="M17" s="298">
        <f t="shared" si="7"/>
        <v>9779.5730919508605</v>
      </c>
      <c r="N17" s="298">
        <f t="shared" si="7"/>
        <v>9217.7421150536957</v>
      </c>
      <c r="O17" s="298">
        <f t="shared" si="7"/>
        <v>11121.307789452243</v>
      </c>
      <c r="P17" s="298">
        <f t="shared" si="7"/>
        <v>10402.787661048644</v>
      </c>
      <c r="Q17" s="298">
        <f t="shared" si="7"/>
        <v>10878.45555263305</v>
      </c>
      <c r="R17" s="298">
        <f t="shared" si="7"/>
        <v>11674.878245423481</v>
      </c>
      <c r="S17" s="298">
        <f t="shared" si="7"/>
        <v>9838.7913747970397</v>
      </c>
      <c r="T17" s="298">
        <f t="shared" si="7"/>
        <v>10372.647389412716</v>
      </c>
      <c r="U17" s="298">
        <f t="shared" si="7"/>
        <v>10776.019281833997</v>
      </c>
      <c r="V17" s="298">
        <f t="shared" si="8"/>
        <v>11185.616320530431</v>
      </c>
      <c r="W17" s="298">
        <f t="shared" si="8"/>
        <v>10103.896838709874</v>
      </c>
      <c r="X17" s="298">
        <f t="shared" si="8"/>
        <v>10581.515594453447</v>
      </c>
      <c r="Y17" s="298">
        <f t="shared" si="8"/>
        <v>9866.285065009406</v>
      </c>
      <c r="Z17" s="298">
        <f t="shared" si="8"/>
        <v>10525.414722899974</v>
      </c>
      <c r="AA17" s="298">
        <f t="shared" si="8"/>
        <v>11510.553562083071</v>
      </c>
      <c r="AB17" s="298">
        <f t="shared" si="8"/>
        <v>10766.885229185345</v>
      </c>
      <c r="AC17" s="298">
        <f t="shared" si="8"/>
        <v>11259.201496975205</v>
      </c>
      <c r="AD17" s="298">
        <f t="shared" si="8"/>
        <v>12083.498984013302</v>
      </c>
      <c r="AE17" s="298">
        <f t="shared" si="8"/>
        <v>10183.149072914934</v>
      </c>
      <c r="AF17" s="298">
        <f t="shared" si="8"/>
        <v>10735.690048042159</v>
      </c>
      <c r="AH17" s="295">
        <f t="shared" si="9"/>
        <v>114506.83280260269</v>
      </c>
      <c r="AI17" s="295">
        <f t="shared" si="10"/>
        <v>129577.72621665115</v>
      </c>
      <c r="AJ17" s="295">
        <f t="shared" si="11"/>
        <v>15070.893414048463</v>
      </c>
      <c r="AL17" s="295">
        <f t="shared" si="12"/>
        <v>15070.893414048463</v>
      </c>
      <c r="AP17" s="289"/>
    </row>
    <row r="18" spans="1:42">
      <c r="A18" s="168" t="s">
        <v>5</v>
      </c>
      <c r="B18" s="294" t="str">
        <f t="shared" si="4"/>
        <v>9200-01000</v>
      </c>
      <c r="C18" s="308" t="str">
        <f t="shared" si="5"/>
        <v>9200</v>
      </c>
      <c r="D18" s="298">
        <f>SUM($F18:K18)</f>
        <v>0</v>
      </c>
      <c r="E18" s="78">
        <f t="shared" si="6"/>
        <v>0</v>
      </c>
      <c r="F18" s="307">
        <f>+'Div009 history'!I18</f>
        <v>0</v>
      </c>
      <c r="G18" s="307">
        <f>+'Div009 history'!J18</f>
        <v>0</v>
      </c>
      <c r="H18" s="307">
        <f>+'Div009 history'!K18</f>
        <v>0</v>
      </c>
      <c r="I18" s="307">
        <f>+'Div009 history'!L18</f>
        <v>0</v>
      </c>
      <c r="J18" s="307">
        <f>+'Div009 history'!M18</f>
        <v>0</v>
      </c>
      <c r="K18" s="307">
        <f>+'Div009 history'!N18</f>
        <v>0</v>
      </c>
      <c r="L18" s="298">
        <f t="shared" si="7"/>
        <v>0</v>
      </c>
      <c r="M18" s="298">
        <f t="shared" si="7"/>
        <v>0</v>
      </c>
      <c r="N18" s="298">
        <f t="shared" si="7"/>
        <v>0</v>
      </c>
      <c r="O18" s="298">
        <f t="shared" si="7"/>
        <v>0</v>
      </c>
      <c r="P18" s="298">
        <f t="shared" si="7"/>
        <v>0</v>
      </c>
      <c r="Q18" s="298">
        <f t="shared" si="7"/>
        <v>0</v>
      </c>
      <c r="R18" s="298">
        <f t="shared" si="7"/>
        <v>0</v>
      </c>
      <c r="S18" s="298">
        <f t="shared" si="7"/>
        <v>0</v>
      </c>
      <c r="T18" s="298">
        <f t="shared" si="7"/>
        <v>0</v>
      </c>
      <c r="U18" s="298">
        <f t="shared" si="7"/>
        <v>0</v>
      </c>
      <c r="V18" s="298">
        <f t="shared" si="8"/>
        <v>0</v>
      </c>
      <c r="W18" s="298">
        <f t="shared" si="8"/>
        <v>0</v>
      </c>
      <c r="X18" s="298">
        <f t="shared" si="8"/>
        <v>0</v>
      </c>
      <c r="Y18" s="298">
        <f t="shared" si="8"/>
        <v>0</v>
      </c>
      <c r="Z18" s="298">
        <f t="shared" si="8"/>
        <v>0</v>
      </c>
      <c r="AA18" s="298">
        <f t="shared" si="8"/>
        <v>0</v>
      </c>
      <c r="AB18" s="298">
        <f t="shared" si="8"/>
        <v>0</v>
      </c>
      <c r="AC18" s="298">
        <f t="shared" si="8"/>
        <v>0</v>
      </c>
      <c r="AD18" s="298">
        <f t="shared" si="8"/>
        <v>0</v>
      </c>
      <c r="AE18" s="298">
        <f t="shared" si="8"/>
        <v>0</v>
      </c>
      <c r="AF18" s="298">
        <f t="shared" si="8"/>
        <v>0</v>
      </c>
      <c r="AH18" s="295">
        <f t="shared" si="9"/>
        <v>0</v>
      </c>
      <c r="AI18" s="295">
        <f t="shared" si="10"/>
        <v>0</v>
      </c>
      <c r="AJ18" s="295">
        <f t="shared" si="11"/>
        <v>0</v>
      </c>
      <c r="AL18" s="295">
        <f t="shared" si="12"/>
        <v>0</v>
      </c>
      <c r="AP18" s="289"/>
    </row>
    <row r="19" spans="1:42">
      <c r="A19" s="168" t="s">
        <v>139</v>
      </c>
      <c r="B19" s="294" t="str">
        <f t="shared" si="4"/>
        <v>8160-01000</v>
      </c>
      <c r="C19" s="308" t="str">
        <f t="shared" si="5"/>
        <v>8160</v>
      </c>
      <c r="D19" s="298">
        <f>SUM($F19:K19)</f>
        <v>7015.51</v>
      </c>
      <c r="E19" s="78">
        <f t="shared" si="6"/>
        <v>2.4028921278715044E-3</v>
      </c>
      <c r="F19" s="307">
        <f>+'Div009 history'!I19</f>
        <v>1506.66</v>
      </c>
      <c r="G19" s="307">
        <f>+'Div009 history'!J19</f>
        <v>1729</v>
      </c>
      <c r="H19" s="307">
        <f>+'Div009 history'!K19</f>
        <v>301.99</v>
      </c>
      <c r="I19" s="307">
        <f>+'Div009 history'!L19</f>
        <v>0</v>
      </c>
      <c r="J19" s="307">
        <f>+'Div009 history'!M19</f>
        <v>2375.59</v>
      </c>
      <c r="K19" s="307">
        <f>+'Div009 history'!N19</f>
        <v>1102.27</v>
      </c>
      <c r="L19" s="298">
        <f t="shared" si="7"/>
        <v>1340.4414792170862</v>
      </c>
      <c r="M19" s="298">
        <f t="shared" si="7"/>
        <v>1294.9067695096057</v>
      </c>
      <c r="N19" s="298">
        <f t="shared" si="7"/>
        <v>1220.5151034865642</v>
      </c>
      <c r="O19" s="298">
        <f t="shared" si="7"/>
        <v>1472.5649685275625</v>
      </c>
      <c r="P19" s="298">
        <f t="shared" si="7"/>
        <v>1377.4261961547159</v>
      </c>
      <c r="Q19" s="298">
        <f t="shared" si="7"/>
        <v>1440.4090653515282</v>
      </c>
      <c r="R19" s="298">
        <f t="shared" si="7"/>
        <v>1545.8628644682005</v>
      </c>
      <c r="S19" s="298">
        <f t="shared" si="7"/>
        <v>1302.7478229600233</v>
      </c>
      <c r="T19" s="298">
        <f t="shared" si="7"/>
        <v>1373.4353428312363</v>
      </c>
      <c r="U19" s="298">
        <f t="shared" si="7"/>
        <v>1426.845546857026</v>
      </c>
      <c r="V19" s="298">
        <f t="shared" si="8"/>
        <v>1481.0800183612721</v>
      </c>
      <c r="W19" s="298">
        <f t="shared" si="8"/>
        <v>1337.8502611367221</v>
      </c>
      <c r="X19" s="298">
        <f t="shared" si="8"/>
        <v>1401.0914429594898</v>
      </c>
      <c r="Y19" s="298">
        <f t="shared" si="8"/>
        <v>1306.3882441972339</v>
      </c>
      <c r="Z19" s="298">
        <f t="shared" si="8"/>
        <v>1393.6631638652034</v>
      </c>
      <c r="AA19" s="298">
        <f t="shared" si="8"/>
        <v>1524.1047424260273</v>
      </c>
      <c r="AB19" s="298">
        <f t="shared" si="8"/>
        <v>1425.6361130201308</v>
      </c>
      <c r="AC19" s="298">
        <f t="shared" si="8"/>
        <v>1490.8233826388316</v>
      </c>
      <c r="AD19" s="298">
        <f t="shared" si="8"/>
        <v>1599.9680647245875</v>
      </c>
      <c r="AE19" s="298">
        <f t="shared" si="8"/>
        <v>1348.3439967636239</v>
      </c>
      <c r="AF19" s="298">
        <f t="shared" si="8"/>
        <v>1421.5055798303295</v>
      </c>
      <c r="AH19" s="295">
        <f t="shared" si="9"/>
        <v>15161.773582247064</v>
      </c>
      <c r="AI19" s="295">
        <f t="shared" si="10"/>
        <v>17157.300556780479</v>
      </c>
      <c r="AJ19" s="295">
        <f t="shared" si="11"/>
        <v>1995.5269745334153</v>
      </c>
      <c r="AL19" s="295">
        <f t="shared" si="12"/>
        <v>1995.5269745334153</v>
      </c>
      <c r="AP19" s="289"/>
    </row>
    <row r="20" spans="1:42">
      <c r="A20" s="168" t="s">
        <v>140</v>
      </c>
      <c r="B20" s="294" t="str">
        <f t="shared" si="4"/>
        <v>8170-01000</v>
      </c>
      <c r="C20" s="308" t="str">
        <f t="shared" si="5"/>
        <v>8170</v>
      </c>
      <c r="D20" s="298">
        <f>SUM($F20:K20)</f>
        <v>5284.22</v>
      </c>
      <c r="E20" s="78">
        <f t="shared" si="6"/>
        <v>1.8099055720740417E-3</v>
      </c>
      <c r="F20" s="307">
        <f>+'Div009 history'!I20</f>
        <v>851.4</v>
      </c>
      <c r="G20" s="307">
        <f>+'Div009 history'!J20</f>
        <v>2064.1799999999998</v>
      </c>
      <c r="H20" s="307">
        <f>+'Div009 history'!K20</f>
        <v>167.45</v>
      </c>
      <c r="I20" s="307">
        <f>+'Div009 history'!L20</f>
        <v>0</v>
      </c>
      <c r="J20" s="307">
        <f>+'Div009 history'!M20</f>
        <v>1491.31</v>
      </c>
      <c r="K20" s="307">
        <f>+'Div009 history'!N20</f>
        <v>709.88</v>
      </c>
      <c r="L20" s="298">
        <f t="shared" ref="L20:U29" si="13">$E20*L$66</f>
        <v>1009.6468643489227</v>
      </c>
      <c r="M20" s="298">
        <f t="shared" si="13"/>
        <v>975.34922615434209</v>
      </c>
      <c r="N20" s="298">
        <f t="shared" si="13"/>
        <v>919.31596136927624</v>
      </c>
      <c r="O20" s="298">
        <f t="shared" si="13"/>
        <v>1109.1648729732715</v>
      </c>
      <c r="P20" s="298">
        <f t="shared" si="13"/>
        <v>1037.5044799657719</v>
      </c>
      <c r="Q20" s="298">
        <f t="shared" si="13"/>
        <v>1084.9444147769516</v>
      </c>
      <c r="R20" s="298">
        <f t="shared" si="13"/>
        <v>1164.3742886376263</v>
      </c>
      <c r="S20" s="298">
        <f t="shared" si="13"/>
        <v>981.25526170468197</v>
      </c>
      <c r="T20" s="298">
        <f t="shared" si="13"/>
        <v>1034.4984908147342</v>
      </c>
      <c r="U20" s="298">
        <f t="shared" si="13"/>
        <v>1074.7281060981786</v>
      </c>
      <c r="V20" s="298">
        <f t="shared" ref="V20:AF29" si="14">$E20*V$66</f>
        <v>1115.5785758448069</v>
      </c>
      <c r="W20" s="298">
        <f t="shared" si="14"/>
        <v>1007.6951079684711</v>
      </c>
      <c r="X20" s="298">
        <f t="shared" si="14"/>
        <v>1055.3296089258506</v>
      </c>
      <c r="Y20" s="298">
        <f t="shared" si="14"/>
        <v>983.99729852169082</v>
      </c>
      <c r="Z20" s="298">
        <f t="shared" si="14"/>
        <v>1049.7344831323433</v>
      </c>
      <c r="AA20" s="298">
        <f t="shared" si="14"/>
        <v>1147.9856435273362</v>
      </c>
      <c r="AB20" s="298">
        <f t="shared" si="14"/>
        <v>1073.8171367645739</v>
      </c>
      <c r="AC20" s="298">
        <f t="shared" si="14"/>
        <v>1122.9174692941449</v>
      </c>
      <c r="AD20" s="298">
        <f t="shared" si="14"/>
        <v>1205.1273887399432</v>
      </c>
      <c r="AE20" s="298">
        <f t="shared" si="14"/>
        <v>1015.5991958643457</v>
      </c>
      <c r="AF20" s="298">
        <f t="shared" si="14"/>
        <v>1070.7059379932496</v>
      </c>
      <c r="AH20" s="295">
        <f t="shared" si="9"/>
        <v>11420.145819588535</v>
      </c>
      <c r="AI20" s="295">
        <f t="shared" si="10"/>
        <v>12923.215952674935</v>
      </c>
      <c r="AJ20" s="295">
        <f t="shared" si="11"/>
        <v>1503.0701330863994</v>
      </c>
      <c r="AL20" s="295">
        <f t="shared" si="12"/>
        <v>1503.0701330863994</v>
      </c>
      <c r="AP20" s="289"/>
    </row>
    <row r="21" spans="1:42">
      <c r="A21" s="168" t="s">
        <v>141</v>
      </c>
      <c r="B21" s="294" t="str">
        <f t="shared" si="4"/>
        <v>8180-01000</v>
      </c>
      <c r="C21" s="308" t="str">
        <f t="shared" si="5"/>
        <v>8180</v>
      </c>
      <c r="D21" s="298">
        <f>SUM($F21:K21)</f>
        <v>17501.62</v>
      </c>
      <c r="E21" s="78">
        <f t="shared" si="6"/>
        <v>5.994504308738562E-3</v>
      </c>
      <c r="F21" s="307">
        <f>+'Div009 history'!I21</f>
        <v>1935.51</v>
      </c>
      <c r="G21" s="307">
        <f>+'Div009 history'!J21</f>
        <v>1132.53</v>
      </c>
      <c r="H21" s="307">
        <f>+'Div009 history'!K21</f>
        <v>2154.96</v>
      </c>
      <c r="I21" s="307">
        <f>+'Div009 history'!L21</f>
        <v>4628.8500000000004</v>
      </c>
      <c r="J21" s="307">
        <f>+'Div009 history'!M21</f>
        <v>6323.75</v>
      </c>
      <c r="K21" s="307">
        <f>+'Div009 history'!N21</f>
        <v>1326.02</v>
      </c>
      <c r="L21" s="298">
        <f t="shared" si="13"/>
        <v>3344.0045558334796</v>
      </c>
      <c r="M21" s="298">
        <f t="shared" si="13"/>
        <v>3230.4089389630549</v>
      </c>
      <c r="N21" s="298">
        <f t="shared" si="13"/>
        <v>3044.8237612778707</v>
      </c>
      <c r="O21" s="298">
        <f t="shared" si="13"/>
        <v>3673.6135369319345</v>
      </c>
      <c r="P21" s="298">
        <f t="shared" si="13"/>
        <v>3436.2704725879216</v>
      </c>
      <c r="Q21" s="298">
        <f t="shared" si="13"/>
        <v>3593.3940805925167</v>
      </c>
      <c r="R21" s="298">
        <f t="shared" si="13"/>
        <v>3856.4700821513961</v>
      </c>
      <c r="S21" s="298">
        <f t="shared" si="13"/>
        <v>3249.9700454098984</v>
      </c>
      <c r="T21" s="298">
        <f t="shared" si="13"/>
        <v>3426.314475327099</v>
      </c>
      <c r="U21" s="298">
        <f t="shared" si="13"/>
        <v>3559.5571184110431</v>
      </c>
      <c r="V21" s="298">
        <f t="shared" si="14"/>
        <v>3694.8560647696322</v>
      </c>
      <c r="W21" s="298">
        <f t="shared" si="14"/>
        <v>3337.5402340408141</v>
      </c>
      <c r="X21" s="298">
        <f t="shared" si="14"/>
        <v>3495.308255555</v>
      </c>
      <c r="Y21" s="298">
        <f t="shared" si="14"/>
        <v>3259.0518183862882</v>
      </c>
      <c r="Z21" s="298">
        <f t="shared" si="14"/>
        <v>3476.776898894951</v>
      </c>
      <c r="AA21" s="298">
        <f t="shared" si="14"/>
        <v>3802.1900107245519</v>
      </c>
      <c r="AB21" s="298">
        <f t="shared" si="14"/>
        <v>3556.5399391284991</v>
      </c>
      <c r="AC21" s="298">
        <f t="shared" si="14"/>
        <v>3719.1628734132546</v>
      </c>
      <c r="AD21" s="298">
        <f t="shared" si="14"/>
        <v>3991.4465350266946</v>
      </c>
      <c r="AE21" s="298">
        <f t="shared" si="14"/>
        <v>3363.7189969992442</v>
      </c>
      <c r="AF21" s="298">
        <f t="shared" si="14"/>
        <v>3546.235481963547</v>
      </c>
      <c r="AH21" s="295">
        <f t="shared" si="9"/>
        <v>37824.135346186777</v>
      </c>
      <c r="AI21" s="295">
        <f t="shared" si="10"/>
        <v>42802.384227313516</v>
      </c>
      <c r="AJ21" s="295">
        <f t="shared" si="11"/>
        <v>4978.2488811267394</v>
      </c>
      <c r="AL21" s="295">
        <f t="shared" si="12"/>
        <v>4978.2488811267394</v>
      </c>
      <c r="AP21" s="289"/>
    </row>
    <row r="22" spans="1:42">
      <c r="A22" s="168" t="s">
        <v>142</v>
      </c>
      <c r="B22" s="294" t="str">
        <f t="shared" si="4"/>
        <v>8200-01000</v>
      </c>
      <c r="C22" s="308" t="str">
        <f t="shared" si="5"/>
        <v>8200</v>
      </c>
      <c r="D22" s="298">
        <f>SUM($F22:K22)</f>
        <v>178.97</v>
      </c>
      <c r="E22" s="78">
        <f t="shared" si="6"/>
        <v>6.1299264647212114E-5</v>
      </c>
      <c r="F22" s="307">
        <f>+'Div009 history'!I22</f>
        <v>0</v>
      </c>
      <c r="G22" s="307">
        <f>+'Div009 history'!J22</f>
        <v>122.3</v>
      </c>
      <c r="H22" s="307">
        <f>+'Div009 history'!K22</f>
        <v>0</v>
      </c>
      <c r="I22" s="307">
        <f>+'Div009 history'!L22</f>
        <v>56.67</v>
      </c>
      <c r="J22" s="307">
        <f>+'Div009 history'!M22</f>
        <v>0</v>
      </c>
      <c r="K22" s="307">
        <f>+'Div009 history'!N22</f>
        <v>0</v>
      </c>
      <c r="L22" s="298">
        <f t="shared" si="13"/>
        <v>34.195491352087288</v>
      </c>
      <c r="M22" s="298">
        <f t="shared" si="13"/>
        <v>33.033872738993189</v>
      </c>
      <c r="N22" s="298">
        <f t="shared" si="13"/>
        <v>31.136095318941937</v>
      </c>
      <c r="O22" s="298">
        <f t="shared" si="13"/>
        <v>37.566043297975177</v>
      </c>
      <c r="P22" s="298">
        <f t="shared" si="13"/>
        <v>35.138994360468367</v>
      </c>
      <c r="Q22" s="298">
        <f t="shared" si="13"/>
        <v>36.745726315829209</v>
      </c>
      <c r="R22" s="298">
        <f t="shared" si="13"/>
        <v>39.435917966601686</v>
      </c>
      <c r="S22" s="298">
        <f t="shared" si="13"/>
        <v>33.233902863106934</v>
      </c>
      <c r="T22" s="298">
        <f t="shared" si="13"/>
        <v>35.037185223384519</v>
      </c>
      <c r="U22" s="298">
        <f t="shared" si="13"/>
        <v>36.399712568437913</v>
      </c>
      <c r="V22" s="298">
        <f t="shared" si="14"/>
        <v>37.783267486771003</v>
      </c>
      <c r="W22" s="298">
        <f t="shared" si="14"/>
        <v>34.12938777589072</v>
      </c>
      <c r="X22" s="298">
        <f t="shared" si="14"/>
        <v>35.742709446135748</v>
      </c>
      <c r="Y22" s="298">
        <f t="shared" si="14"/>
        <v>33.326772260887509</v>
      </c>
      <c r="Z22" s="298">
        <f t="shared" si="14"/>
        <v>35.553209451195343</v>
      </c>
      <c r="AA22" s="298">
        <f t="shared" si="14"/>
        <v>38.880854813404305</v>
      </c>
      <c r="AB22" s="298">
        <f t="shared" si="14"/>
        <v>36.368859163084757</v>
      </c>
      <c r="AC22" s="298">
        <f t="shared" si="14"/>
        <v>38.031826736883225</v>
      </c>
      <c r="AD22" s="298">
        <f t="shared" si="14"/>
        <v>40.81617509543274</v>
      </c>
      <c r="AE22" s="298">
        <f t="shared" si="14"/>
        <v>34.397089463315666</v>
      </c>
      <c r="AF22" s="298">
        <f t="shared" si="14"/>
        <v>36.263486706202968</v>
      </c>
      <c r="AH22" s="295">
        <f t="shared" si="9"/>
        <v>386.78622338429511</v>
      </c>
      <c r="AI22" s="295">
        <f t="shared" si="10"/>
        <v>437.69335096764195</v>
      </c>
      <c r="AJ22" s="295">
        <f t="shared" si="11"/>
        <v>50.907127583346835</v>
      </c>
      <c r="AL22" s="295">
        <f t="shared" si="12"/>
        <v>50.907127583346835</v>
      </c>
      <c r="AP22" s="289"/>
    </row>
    <row r="23" spans="1:42">
      <c r="A23" s="168" t="s">
        <v>143</v>
      </c>
      <c r="B23" s="294" t="str">
        <f t="shared" si="4"/>
        <v>8210-01000</v>
      </c>
      <c r="C23" s="308" t="str">
        <f t="shared" si="5"/>
        <v>8210</v>
      </c>
      <c r="D23" s="298">
        <f>SUM($F23:K23)</f>
        <v>28876.33</v>
      </c>
      <c r="E23" s="78">
        <f t="shared" si="6"/>
        <v>9.8904721166130118E-3</v>
      </c>
      <c r="F23" s="307">
        <f>+'Div009 history'!I23</f>
        <v>12694.86</v>
      </c>
      <c r="G23" s="307">
        <f>+'Div009 history'!J23</f>
        <v>15536.27</v>
      </c>
      <c r="H23" s="307">
        <f>+'Div009 history'!K23</f>
        <v>645.20000000000005</v>
      </c>
      <c r="I23" s="307">
        <f>+'Div009 history'!L23</f>
        <v>0</v>
      </c>
      <c r="J23" s="307">
        <f>+'Div009 history'!M23</f>
        <v>0</v>
      </c>
      <c r="K23" s="307">
        <f>+'Div009 history'!N23</f>
        <v>0</v>
      </c>
      <c r="L23" s="298">
        <f t="shared" si="13"/>
        <v>5517.3509124155926</v>
      </c>
      <c r="M23" s="298">
        <f t="shared" si="13"/>
        <v>5329.9268614246594</v>
      </c>
      <c r="N23" s="298">
        <f t="shared" si="13"/>
        <v>5023.7255592625725</v>
      </c>
      <c r="O23" s="298">
        <f t="shared" si="13"/>
        <v>6061.1804384344841</v>
      </c>
      <c r="P23" s="298">
        <f t="shared" si="13"/>
        <v>5669.5825949657683</v>
      </c>
      <c r="Q23" s="298">
        <f t="shared" si="13"/>
        <v>5928.8244911748807</v>
      </c>
      <c r="R23" s="298">
        <f t="shared" si="13"/>
        <v>6362.8797064117971</v>
      </c>
      <c r="S23" s="298">
        <f t="shared" si="13"/>
        <v>5362.2011860257062</v>
      </c>
      <c r="T23" s="298">
        <f t="shared" si="13"/>
        <v>5653.1559634663636</v>
      </c>
      <c r="U23" s="298">
        <f t="shared" si="13"/>
        <v>5872.9961000802423</v>
      </c>
      <c r="V23" s="298">
        <f t="shared" si="14"/>
        <v>6096.2289793053033</v>
      </c>
      <c r="W23" s="298">
        <f t="shared" si="14"/>
        <v>5506.6852775022999</v>
      </c>
      <c r="X23" s="298">
        <f t="shared" si="14"/>
        <v>5766.9904065526807</v>
      </c>
      <c r="Y23" s="298">
        <f t="shared" si="14"/>
        <v>5377.1854145400557</v>
      </c>
      <c r="Z23" s="298">
        <f t="shared" si="14"/>
        <v>5736.4150900812183</v>
      </c>
      <c r="AA23" s="298">
        <f t="shared" si="14"/>
        <v>6273.3217537796909</v>
      </c>
      <c r="AB23" s="298">
        <f t="shared" si="14"/>
        <v>5868.01798578957</v>
      </c>
      <c r="AC23" s="298">
        <f t="shared" si="14"/>
        <v>6136.3333483660017</v>
      </c>
      <c r="AD23" s="298">
        <f t="shared" si="14"/>
        <v>6585.5804961362091</v>
      </c>
      <c r="AE23" s="298">
        <f t="shared" si="14"/>
        <v>5549.8782275366048</v>
      </c>
      <c r="AF23" s="298">
        <f t="shared" si="14"/>
        <v>5851.0164221876857</v>
      </c>
      <c r="AH23" s="295">
        <f t="shared" si="9"/>
        <v>62406.920857677964</v>
      </c>
      <c r="AI23" s="295">
        <f t="shared" si="10"/>
        <v>70620.649501857566</v>
      </c>
      <c r="AJ23" s="295">
        <f t="shared" si="11"/>
        <v>8213.7286441796023</v>
      </c>
      <c r="AL23" s="295">
        <f t="shared" si="12"/>
        <v>8213.7286441796023</v>
      </c>
      <c r="AP23" s="289"/>
    </row>
    <row r="24" spans="1:42">
      <c r="A24" s="168" t="s">
        <v>940</v>
      </c>
      <c r="B24" s="294" t="str">
        <f t="shared" si="4"/>
        <v>8340-01000</v>
      </c>
      <c r="C24" s="308" t="str">
        <f t="shared" si="5"/>
        <v>8340</v>
      </c>
      <c r="D24" s="298">
        <f>SUM($F24:K24)</f>
        <v>19309.100000000002</v>
      </c>
      <c r="E24" s="78">
        <f t="shared" si="6"/>
        <v>6.6135868078420054E-3</v>
      </c>
      <c r="F24" s="307">
        <f>+'Div009 history'!I24</f>
        <v>1717.61</v>
      </c>
      <c r="G24" s="307">
        <f>+'Div009 history'!J24</f>
        <v>3143.4</v>
      </c>
      <c r="H24" s="307">
        <f>+'Div009 history'!K24</f>
        <v>4732.1899999999996</v>
      </c>
      <c r="I24" s="307">
        <f>+'Div009 history'!L24</f>
        <v>3646.49</v>
      </c>
      <c r="J24" s="307">
        <f>+'Div009 history'!M24</f>
        <v>4842.21</v>
      </c>
      <c r="K24" s="307">
        <f>+'Div009 history'!N24</f>
        <v>1227.2</v>
      </c>
      <c r="L24" s="298">
        <f t="shared" si="13"/>
        <v>3689.3566634999652</v>
      </c>
      <c r="M24" s="298">
        <f t="shared" si="13"/>
        <v>3564.02945803483</v>
      </c>
      <c r="N24" s="298">
        <f t="shared" si="13"/>
        <v>3359.2779690617526</v>
      </c>
      <c r="O24" s="298">
        <f t="shared" si="13"/>
        <v>4053.0060157843923</v>
      </c>
      <c r="P24" s="298">
        <f t="shared" si="13"/>
        <v>3791.1513438325974</v>
      </c>
      <c r="Q24" s="298">
        <f t="shared" si="13"/>
        <v>3964.501894200022</v>
      </c>
      <c r="R24" s="298">
        <f t="shared" si="13"/>
        <v>4254.7470727435257</v>
      </c>
      <c r="S24" s="298">
        <f t="shared" si="13"/>
        <v>3585.610737967359</v>
      </c>
      <c r="T24" s="298">
        <f t="shared" si="13"/>
        <v>3780.1671408440193</v>
      </c>
      <c r="U24" s="298">
        <f t="shared" si="13"/>
        <v>3927.1704193732171</v>
      </c>
      <c r="V24" s="298">
        <f t="shared" si="14"/>
        <v>4076.4423659206018</v>
      </c>
      <c r="W24" s="298">
        <f t="shared" si="14"/>
        <v>3682.2247388023225</v>
      </c>
      <c r="X24" s="298">
        <f t="shared" si="14"/>
        <v>3856.2862544917025</v>
      </c>
      <c r="Y24" s="298">
        <f t="shared" si="14"/>
        <v>3595.6304311488134</v>
      </c>
      <c r="Z24" s="298">
        <f t="shared" si="14"/>
        <v>3835.8410717666429</v>
      </c>
      <c r="AA24" s="298">
        <f t="shared" si="14"/>
        <v>4194.8612263368459</v>
      </c>
      <c r="AB24" s="298">
        <f t="shared" si="14"/>
        <v>3923.8416408667381</v>
      </c>
      <c r="AC24" s="298">
        <f t="shared" si="14"/>
        <v>4103.2594604970227</v>
      </c>
      <c r="AD24" s="298">
        <f t="shared" si="14"/>
        <v>4403.6632202895489</v>
      </c>
      <c r="AE24" s="298">
        <f t="shared" si="14"/>
        <v>3711.1071137962158</v>
      </c>
      <c r="AF24" s="298">
        <f t="shared" si="14"/>
        <v>3912.4729907735596</v>
      </c>
      <c r="AH24" s="295">
        <f t="shared" si="9"/>
        <v>41730.423344413568</v>
      </c>
      <c r="AI24" s="295">
        <f t="shared" si="10"/>
        <v>47222.800934063227</v>
      </c>
      <c r="AJ24" s="295">
        <f t="shared" si="11"/>
        <v>5492.3775896496591</v>
      </c>
      <c r="AL24" s="295">
        <f t="shared" si="12"/>
        <v>5492.3775896496591</v>
      </c>
      <c r="AP24" s="289"/>
    </row>
    <row r="25" spans="1:42">
      <c r="A25" s="168" t="s">
        <v>144</v>
      </c>
      <c r="B25" s="294" t="str">
        <f t="shared" si="4"/>
        <v>8410-01000</v>
      </c>
      <c r="C25" s="308" t="str">
        <f t="shared" si="5"/>
        <v>8410</v>
      </c>
      <c r="D25" s="298">
        <f>SUM($F25:K25)</f>
        <v>93119.72</v>
      </c>
      <c r="E25" s="78">
        <f t="shared" si="6"/>
        <v>3.1894565347009504E-2</v>
      </c>
      <c r="F25" s="307">
        <f>+'Div009 history'!I25</f>
        <v>21126.32</v>
      </c>
      <c r="G25" s="307">
        <f>+'Div009 history'!J25</f>
        <v>12278.61</v>
      </c>
      <c r="H25" s="307">
        <f>+'Div009 history'!K25</f>
        <v>13542.98</v>
      </c>
      <c r="I25" s="307">
        <f>+'Div009 history'!L25</f>
        <v>13423.54</v>
      </c>
      <c r="J25" s="307">
        <f>+'Div009 history'!M25</f>
        <v>17734.919999999998</v>
      </c>
      <c r="K25" s="307">
        <f>+'Div009 history'!N25</f>
        <v>15013.35</v>
      </c>
      <c r="L25" s="298">
        <f t="shared" si="13"/>
        <v>17792.225400730789</v>
      </c>
      <c r="M25" s="298">
        <f t="shared" si="13"/>
        <v>17187.824663187566</v>
      </c>
      <c r="N25" s="298">
        <f t="shared" si="13"/>
        <v>16200.393797805127</v>
      </c>
      <c r="O25" s="298">
        <f t="shared" si="13"/>
        <v>19545.954257223697</v>
      </c>
      <c r="P25" s="298">
        <f t="shared" si="13"/>
        <v>18283.138603835243</v>
      </c>
      <c r="Q25" s="298">
        <f t="shared" si="13"/>
        <v>19119.135864818949</v>
      </c>
      <c r="R25" s="298">
        <f t="shared" si="13"/>
        <v>20518.867067066651</v>
      </c>
      <c r="S25" s="298">
        <f t="shared" si="13"/>
        <v>17291.90215745497</v>
      </c>
      <c r="T25" s="298">
        <f t="shared" si="13"/>
        <v>18230.166383135183</v>
      </c>
      <c r="U25" s="298">
        <f t="shared" si="13"/>
        <v>18939.101762605016</v>
      </c>
      <c r="V25" s="298">
        <f t="shared" si="14"/>
        <v>19658.977979847008</v>
      </c>
      <c r="W25" s="298">
        <f t="shared" si="14"/>
        <v>17757.831108355404</v>
      </c>
      <c r="X25" s="298">
        <f t="shared" si="14"/>
        <v>18597.257057973493</v>
      </c>
      <c r="Y25" s="298">
        <f t="shared" si="14"/>
        <v>17340.222950425275</v>
      </c>
      <c r="Z25" s="298">
        <f t="shared" si="14"/>
        <v>18498.658485761098</v>
      </c>
      <c r="AA25" s="298">
        <f t="shared" si="14"/>
        <v>20230.062656226528</v>
      </c>
      <c r="AB25" s="298">
        <f t="shared" si="14"/>
        <v>18923.048454969477</v>
      </c>
      <c r="AC25" s="298">
        <f t="shared" si="14"/>
        <v>19788.305620087613</v>
      </c>
      <c r="AD25" s="298">
        <f t="shared" si="14"/>
        <v>21237.02741441398</v>
      </c>
      <c r="AE25" s="298">
        <f t="shared" si="14"/>
        <v>17897.11873296589</v>
      </c>
      <c r="AF25" s="298">
        <f t="shared" si="14"/>
        <v>18868.222206544913</v>
      </c>
      <c r="AH25" s="295">
        <f t="shared" si="9"/>
        <v>201248.39258760138</v>
      </c>
      <c r="AI25" s="295">
        <f t="shared" si="10"/>
        <v>227735.83443017569</v>
      </c>
      <c r="AJ25" s="295">
        <f t="shared" si="11"/>
        <v>26487.441842574306</v>
      </c>
      <c r="AL25" s="295">
        <f t="shared" si="12"/>
        <v>26487.441842574306</v>
      </c>
      <c r="AP25" s="289"/>
    </row>
    <row r="26" spans="1:42">
      <c r="A26" s="168" t="s">
        <v>145</v>
      </c>
      <c r="B26" s="294" t="str">
        <f t="shared" si="4"/>
        <v>8560-01000</v>
      </c>
      <c r="C26" s="308" t="str">
        <f t="shared" si="5"/>
        <v>8560</v>
      </c>
      <c r="D26" s="298">
        <f>SUM($F26:K26)</f>
        <v>50228.350000000006</v>
      </c>
      <c r="E26" s="78">
        <f t="shared" si="6"/>
        <v>1.7203782306770953E-2</v>
      </c>
      <c r="F26" s="307">
        <f>+'Div009 history'!I26</f>
        <v>2300.52</v>
      </c>
      <c r="G26" s="307">
        <f>+'Div009 history'!J26</f>
        <v>9259.48</v>
      </c>
      <c r="H26" s="307">
        <f>+'Div009 history'!K26</f>
        <v>10239.33</v>
      </c>
      <c r="I26" s="307">
        <f>+'Div009 history'!L26</f>
        <v>8455.69</v>
      </c>
      <c r="J26" s="307">
        <f>+'Div009 history'!M26</f>
        <v>11342.01</v>
      </c>
      <c r="K26" s="307">
        <f>+'Div009 history'!N26</f>
        <v>8631.32</v>
      </c>
      <c r="L26" s="298">
        <f t="shared" si="13"/>
        <v>9597.0448011097596</v>
      </c>
      <c r="M26" s="298">
        <f t="shared" si="13"/>
        <v>9271.0338145477399</v>
      </c>
      <c r="N26" s="298">
        <f t="shared" si="13"/>
        <v>8738.4181332803128</v>
      </c>
      <c r="O26" s="298">
        <f t="shared" si="13"/>
        <v>10542.998105189987</v>
      </c>
      <c r="P26" s="298">
        <f t="shared" si="13"/>
        <v>9861.8411319530187</v>
      </c>
      <c r="Q26" s="298">
        <f t="shared" si="13"/>
        <v>10312.774221353749</v>
      </c>
      <c r="R26" s="298">
        <f t="shared" si="13"/>
        <v>11067.782813866896</v>
      </c>
      <c r="S26" s="298">
        <f t="shared" si="13"/>
        <v>9327.1727377445241</v>
      </c>
      <c r="T26" s="298">
        <f t="shared" si="13"/>
        <v>9833.2681589930507</v>
      </c>
      <c r="U26" s="298">
        <f t="shared" si="13"/>
        <v>10215.66465210314</v>
      </c>
      <c r="V26" s="298">
        <f t="shared" si="14"/>
        <v>10603.96258294214</v>
      </c>
      <c r="W26" s="298">
        <f t="shared" si="14"/>
        <v>9578.4926775055101</v>
      </c>
      <c r="X26" s="298">
        <f t="shared" si="14"/>
        <v>10031.275185834571</v>
      </c>
      <c r="Y26" s="298">
        <f t="shared" si="14"/>
        <v>9353.2367519145646</v>
      </c>
      <c r="Z26" s="298">
        <f t="shared" si="14"/>
        <v>9978.0915680725702</v>
      </c>
      <c r="AA26" s="298">
        <f t="shared" si="14"/>
        <v>10912.003038871637</v>
      </c>
      <c r="AB26" s="298">
        <f t="shared" si="14"/>
        <v>10207.005571571375</v>
      </c>
      <c r="AC26" s="298">
        <f t="shared" si="14"/>
        <v>10673.721319101131</v>
      </c>
      <c r="AD26" s="298">
        <f t="shared" si="14"/>
        <v>11455.155212352236</v>
      </c>
      <c r="AE26" s="298">
        <f t="shared" si="14"/>
        <v>9653.6237835655811</v>
      </c>
      <c r="AF26" s="298">
        <f t="shared" si="14"/>
        <v>10177.432544557807</v>
      </c>
      <c r="AH26" s="295">
        <f t="shared" si="9"/>
        <v>108552.46020743457</v>
      </c>
      <c r="AI26" s="295">
        <f t="shared" si="10"/>
        <v>122839.66488839226</v>
      </c>
      <c r="AJ26" s="295">
        <f t="shared" si="11"/>
        <v>14287.204680957686</v>
      </c>
      <c r="AL26" s="295">
        <f t="shared" si="12"/>
        <v>14287.204680957686</v>
      </c>
      <c r="AP26" s="289"/>
    </row>
    <row r="27" spans="1:42">
      <c r="A27" s="168" t="s">
        <v>146</v>
      </c>
      <c r="B27" s="294" t="str">
        <f t="shared" si="4"/>
        <v>8570-01000</v>
      </c>
      <c r="C27" s="308" t="str">
        <f t="shared" si="5"/>
        <v>8570</v>
      </c>
      <c r="D27" s="298">
        <f>SUM($F27:K27)</f>
        <v>809.66</v>
      </c>
      <c r="E27" s="78">
        <f t="shared" si="6"/>
        <v>2.7731777736079657E-4</v>
      </c>
      <c r="F27" s="307">
        <f>+'Div009 history'!I27</f>
        <v>659.14</v>
      </c>
      <c r="G27" s="307">
        <f>+'Div009 history'!J27</f>
        <v>150.52000000000001</v>
      </c>
      <c r="H27" s="307">
        <f>+'Div009 history'!K27</f>
        <v>0</v>
      </c>
      <c r="I27" s="307">
        <f>+'Div009 history'!L27</f>
        <v>0</v>
      </c>
      <c r="J27" s="307">
        <f>+'Div009 history'!M27</f>
        <v>0</v>
      </c>
      <c r="K27" s="307">
        <f>+'Div009 history'!N27</f>
        <v>0</v>
      </c>
      <c r="L27" s="298">
        <f t="shared" si="13"/>
        <v>154.70034937772249</v>
      </c>
      <c r="M27" s="298">
        <f t="shared" si="13"/>
        <v>149.44518858944642</v>
      </c>
      <c r="N27" s="298">
        <f t="shared" si="13"/>
        <v>140.85964651022255</v>
      </c>
      <c r="O27" s="298">
        <f t="shared" si="13"/>
        <v>169.94872110766377</v>
      </c>
      <c r="P27" s="298">
        <f t="shared" si="13"/>
        <v>158.96875551152047</v>
      </c>
      <c r="Q27" s="298">
        <f t="shared" si="13"/>
        <v>166.23760836382789</v>
      </c>
      <c r="R27" s="298">
        <f t="shared" si="13"/>
        <v>178.40803118309617</v>
      </c>
      <c r="S27" s="298">
        <f t="shared" si="13"/>
        <v>150.35012455798827</v>
      </c>
      <c r="T27" s="298">
        <f t="shared" si="13"/>
        <v>158.50817113463435</v>
      </c>
      <c r="U27" s="298">
        <f t="shared" si="13"/>
        <v>164.67224271197097</v>
      </c>
      <c r="V27" s="298">
        <f t="shared" si="14"/>
        <v>170.93144299792706</v>
      </c>
      <c r="W27" s="298">
        <f t="shared" si="14"/>
        <v>154.40129690242878</v>
      </c>
      <c r="X27" s="298">
        <f t="shared" si="14"/>
        <v>161.69996161456262</v>
      </c>
      <c r="Y27" s="298">
        <f t="shared" si="14"/>
        <v>150.77026556825268</v>
      </c>
      <c r="Z27" s="298">
        <f t="shared" si="14"/>
        <v>160.84266393392647</v>
      </c>
      <c r="AA27" s="298">
        <f t="shared" si="14"/>
        <v>175.896926346432</v>
      </c>
      <c r="AB27" s="298">
        <f t="shared" si="14"/>
        <v>164.5326619544237</v>
      </c>
      <c r="AC27" s="298">
        <f t="shared" si="14"/>
        <v>172.05592465656187</v>
      </c>
      <c r="AD27" s="298">
        <f t="shared" si="14"/>
        <v>184.65231227450454</v>
      </c>
      <c r="AE27" s="298">
        <f t="shared" si="14"/>
        <v>155.61237891751782</v>
      </c>
      <c r="AF27" s="298">
        <f t="shared" si="14"/>
        <v>164.05595712434652</v>
      </c>
      <c r="AH27" s="295">
        <f t="shared" si="9"/>
        <v>1749.8202694604033</v>
      </c>
      <c r="AI27" s="295">
        <f t="shared" si="10"/>
        <v>1980.1240350028552</v>
      </c>
      <c r="AJ27" s="295">
        <f t="shared" si="11"/>
        <v>230.30376554245186</v>
      </c>
      <c r="AL27" s="295">
        <f t="shared" si="12"/>
        <v>230.30376554245186</v>
      </c>
      <c r="AP27" s="289"/>
    </row>
    <row r="28" spans="1:42">
      <c r="A28" s="168" t="s">
        <v>147</v>
      </c>
      <c r="B28" s="294" t="str">
        <f t="shared" si="4"/>
        <v>8630-01000</v>
      </c>
      <c r="C28" s="308" t="str">
        <f t="shared" si="5"/>
        <v>8630</v>
      </c>
      <c r="D28" s="298">
        <f>SUM($F28:K28)</f>
        <v>9019.07</v>
      </c>
      <c r="E28" s="78">
        <f t="shared" si="6"/>
        <v>3.0891342616177651E-3</v>
      </c>
      <c r="F28" s="307">
        <f>+'Div009 history'!I28</f>
        <v>0</v>
      </c>
      <c r="G28" s="307">
        <f>+'Div009 history'!J28</f>
        <v>1030.24</v>
      </c>
      <c r="H28" s="307">
        <f>+'Div009 history'!K28</f>
        <v>508.49</v>
      </c>
      <c r="I28" s="307">
        <f>+'Div009 history'!L28</f>
        <v>818.47</v>
      </c>
      <c r="J28" s="307">
        <f>+'Div009 history'!M28</f>
        <v>3258.64</v>
      </c>
      <c r="K28" s="307">
        <f>+'Div009 history'!N28</f>
        <v>3403.23</v>
      </c>
      <c r="L28" s="298">
        <f t="shared" si="13"/>
        <v>1723.2582566288759</v>
      </c>
      <c r="M28" s="298">
        <f t="shared" si="13"/>
        <v>1664.7192859365889</v>
      </c>
      <c r="N28" s="298">
        <f t="shared" si="13"/>
        <v>1569.0820987216275</v>
      </c>
      <c r="O28" s="298">
        <f t="shared" si="13"/>
        <v>1893.1149026511091</v>
      </c>
      <c r="P28" s="298">
        <f t="shared" si="13"/>
        <v>1770.8054415079034</v>
      </c>
      <c r="Q28" s="298">
        <f t="shared" si="13"/>
        <v>1851.775592799384</v>
      </c>
      <c r="R28" s="298">
        <f t="shared" si="13"/>
        <v>1987.3459499080197</v>
      </c>
      <c r="S28" s="298">
        <f t="shared" si="13"/>
        <v>1674.7996663997421</v>
      </c>
      <c r="T28" s="298">
        <f t="shared" si="13"/>
        <v>1765.6748400998526</v>
      </c>
      <c r="U28" s="298">
        <f t="shared" si="13"/>
        <v>1834.338468093096</v>
      </c>
      <c r="V28" s="298">
        <f t="shared" si="14"/>
        <v>1904.0617661726085</v>
      </c>
      <c r="W28" s="298">
        <f t="shared" si="14"/>
        <v>1719.9270123925951</v>
      </c>
      <c r="X28" s="298">
        <f t="shared" si="14"/>
        <v>1801.2292478312545</v>
      </c>
      <c r="Y28" s="298">
        <f t="shared" si="14"/>
        <v>1679.4797557970762</v>
      </c>
      <c r="Z28" s="298">
        <f t="shared" si="14"/>
        <v>1791.6795259819655</v>
      </c>
      <c r="AA28" s="298">
        <f t="shared" si="14"/>
        <v>1959.373924243898</v>
      </c>
      <c r="AB28" s="298">
        <f t="shared" si="14"/>
        <v>1832.7836319606799</v>
      </c>
      <c r="AC28" s="298">
        <f t="shared" si="14"/>
        <v>1916.5877385473625</v>
      </c>
      <c r="AD28" s="298">
        <f t="shared" si="14"/>
        <v>2056.9030581548004</v>
      </c>
      <c r="AE28" s="298">
        <f t="shared" si="14"/>
        <v>1733.417654723733</v>
      </c>
      <c r="AF28" s="298">
        <f t="shared" si="14"/>
        <v>1827.4734595033474</v>
      </c>
      <c r="AH28" s="295">
        <f t="shared" si="9"/>
        <v>19491.825578245487</v>
      </c>
      <c r="AI28" s="295">
        <f t="shared" si="10"/>
        <v>22057.255243402418</v>
      </c>
      <c r="AJ28" s="295">
        <f t="shared" si="11"/>
        <v>2565.4296651569312</v>
      </c>
      <c r="AL28" s="295">
        <f t="shared" si="12"/>
        <v>2565.4296651569312</v>
      </c>
      <c r="AP28" s="289"/>
    </row>
    <row r="29" spans="1:42">
      <c r="A29" s="168" t="s">
        <v>6</v>
      </c>
      <c r="B29" s="294" t="str">
        <f t="shared" si="4"/>
        <v>8700-01000</v>
      </c>
      <c r="C29" s="308" t="str">
        <f t="shared" si="5"/>
        <v>8700</v>
      </c>
      <c r="D29" s="298">
        <f>SUM($F29:K29)</f>
        <v>353226.13999999996</v>
      </c>
      <c r="E29" s="78">
        <f t="shared" si="6"/>
        <v>0.12098397852250765</v>
      </c>
      <c r="F29" s="307">
        <f>+'Div009 history'!I29</f>
        <v>66473.259999999995</v>
      </c>
      <c r="G29" s="307">
        <f>+'Div009 history'!J29</f>
        <v>46086.090000000004</v>
      </c>
      <c r="H29" s="307">
        <f>+'Div009 history'!K29</f>
        <v>50373.880000000005</v>
      </c>
      <c r="I29" s="307">
        <f>+'Div009 history'!L29</f>
        <v>54053.579999999994</v>
      </c>
      <c r="J29" s="307">
        <f>+'Div009 history'!M29</f>
        <v>76123.01999999999</v>
      </c>
      <c r="K29" s="307">
        <f>+'Div009 history'!N29</f>
        <v>60116.310000000005</v>
      </c>
      <c r="L29" s="298">
        <f t="shared" si="13"/>
        <v>67490.31354808723</v>
      </c>
      <c r="M29" s="298">
        <f t="shared" si="13"/>
        <v>65197.671994444827</v>
      </c>
      <c r="N29" s="298">
        <f t="shared" si="13"/>
        <v>61452.102386891253</v>
      </c>
      <c r="O29" s="298">
        <f t="shared" si="13"/>
        <v>74142.64105278338</v>
      </c>
      <c r="P29" s="298">
        <f t="shared" si="13"/>
        <v>69352.468801642783</v>
      </c>
      <c r="Q29" s="298">
        <f t="shared" si="13"/>
        <v>72523.613276173492</v>
      </c>
      <c r="R29" s="298">
        <f t="shared" si="13"/>
        <v>77833.140083250604</v>
      </c>
      <c r="S29" s="298">
        <f t="shared" si="13"/>
        <v>65592.463683691167</v>
      </c>
      <c r="T29" s="298">
        <f t="shared" si="13"/>
        <v>69151.532060798738</v>
      </c>
      <c r="U29" s="298">
        <f t="shared" si="13"/>
        <v>71840.699377877914</v>
      </c>
      <c r="V29" s="298">
        <f t="shared" si="14"/>
        <v>74571.367999886133</v>
      </c>
      <c r="W29" s="298">
        <f t="shared" si="14"/>
        <v>67359.847486400307</v>
      </c>
      <c r="X29" s="298">
        <f t="shared" si="14"/>
        <v>70543.997825334241</v>
      </c>
      <c r="Y29" s="298">
        <f t="shared" si="14"/>
        <v>65775.756408182191</v>
      </c>
      <c r="Z29" s="298">
        <f t="shared" si="14"/>
        <v>70169.989043176218</v>
      </c>
      <c r="AA29" s="298">
        <f t="shared" si="14"/>
        <v>76737.633489630796</v>
      </c>
      <c r="AB29" s="298">
        <f t="shared" si="14"/>
        <v>71779.80520970028</v>
      </c>
      <c r="AC29" s="298">
        <f t="shared" si="14"/>
        <v>75061.93974083956</v>
      </c>
      <c r="AD29" s="298">
        <f t="shared" si="14"/>
        <v>80557.299986164377</v>
      </c>
      <c r="AE29" s="298">
        <f t="shared" si="14"/>
        <v>67888.199912620359</v>
      </c>
      <c r="AF29" s="298">
        <f t="shared" si="14"/>
        <v>71571.835682926685</v>
      </c>
      <c r="AH29" s="295">
        <f t="shared" si="9"/>
        <v>763384.95106002281</v>
      </c>
      <c r="AI29" s="295">
        <f t="shared" si="10"/>
        <v>863858.37216273893</v>
      </c>
      <c r="AJ29" s="295">
        <f t="shared" si="11"/>
        <v>100473.42110271612</v>
      </c>
      <c r="AL29" s="295">
        <f t="shared" si="12"/>
        <v>100473.42110271612</v>
      </c>
      <c r="AP29" s="289"/>
    </row>
    <row r="30" spans="1:42">
      <c r="A30" s="168" t="s">
        <v>148</v>
      </c>
      <c r="B30" s="294" t="str">
        <f t="shared" si="4"/>
        <v>8740-01000</v>
      </c>
      <c r="C30" s="308" t="str">
        <f t="shared" si="5"/>
        <v>8740</v>
      </c>
      <c r="D30" s="298">
        <f>SUM($F30:K30)</f>
        <v>1046101.3200000001</v>
      </c>
      <c r="E30" s="78">
        <f t="shared" si="6"/>
        <v>0.35830162408491889</v>
      </c>
      <c r="F30" s="307">
        <f>+'Div009 history'!I30</f>
        <v>153907.50999999995</v>
      </c>
      <c r="G30" s="307">
        <f>+'Div009 history'!J30</f>
        <v>168827.5</v>
      </c>
      <c r="H30" s="307">
        <f>+'Div009 history'!K30</f>
        <v>169411.39</v>
      </c>
      <c r="I30" s="307">
        <f>+'Div009 history'!L30</f>
        <v>142635.93999999997</v>
      </c>
      <c r="J30" s="307">
        <f>+'Div009 history'!M30</f>
        <v>234851.45</v>
      </c>
      <c r="K30" s="307">
        <f>+'Div009 history'!N30</f>
        <v>176467.53</v>
      </c>
      <c r="L30" s="298">
        <f t="shared" ref="L30:U39" si="15">$E30*L$66</f>
        <v>199876.78740273285</v>
      </c>
      <c r="M30" s="298">
        <f t="shared" si="15"/>
        <v>193086.98595838851</v>
      </c>
      <c r="N30" s="298">
        <f t="shared" si="15"/>
        <v>181994.24715198626</v>
      </c>
      <c r="O30" s="298">
        <f t="shared" si="15"/>
        <v>219578.07163876062</v>
      </c>
      <c r="P30" s="298">
        <f t="shared" si="15"/>
        <v>205391.67672771146</v>
      </c>
      <c r="Q30" s="298">
        <f t="shared" si="15"/>
        <v>214783.21955270533</v>
      </c>
      <c r="R30" s="298">
        <f t="shared" si="15"/>
        <v>230507.71548457141</v>
      </c>
      <c r="S30" s="298">
        <f t="shared" si="15"/>
        <v>194256.18625382995</v>
      </c>
      <c r="T30" s="298">
        <f t="shared" si="15"/>
        <v>204796.58999422833</v>
      </c>
      <c r="U30" s="298">
        <f t="shared" si="15"/>
        <v>212760.72730325471</v>
      </c>
      <c r="V30" s="298">
        <f t="shared" ref="V30:AF39" si="16">$E30*V$66</f>
        <v>220847.77332415618</v>
      </c>
      <c r="W30" s="298">
        <f t="shared" si="16"/>
        <v>199490.40399592754</v>
      </c>
      <c r="X30" s="298">
        <f t="shared" si="16"/>
        <v>208920.4645023137</v>
      </c>
      <c r="Y30" s="298">
        <f t="shared" si="16"/>
        <v>194799.01912864621</v>
      </c>
      <c r="Z30" s="298">
        <f t="shared" si="16"/>
        <v>207812.81408689683</v>
      </c>
      <c r="AA30" s="298">
        <f t="shared" si="16"/>
        <v>227263.30414611727</v>
      </c>
      <c r="AB30" s="298">
        <f t="shared" si="16"/>
        <v>212580.38541318136</v>
      </c>
      <c r="AC30" s="298">
        <f t="shared" si="16"/>
        <v>222300.63223705001</v>
      </c>
      <c r="AD30" s="298">
        <f t="shared" si="16"/>
        <v>238575.48552653138</v>
      </c>
      <c r="AE30" s="298">
        <f t="shared" si="16"/>
        <v>201055.15277271395</v>
      </c>
      <c r="AF30" s="298">
        <f t="shared" si="16"/>
        <v>211964.4706440263</v>
      </c>
      <c r="AH30" s="295">
        <f t="shared" si="9"/>
        <v>2260812.3084322852</v>
      </c>
      <c r="AI30" s="295">
        <f t="shared" si="10"/>
        <v>2558370.633080815</v>
      </c>
      <c r="AJ30" s="295">
        <f t="shared" si="11"/>
        <v>297558.32464852976</v>
      </c>
      <c r="AL30" s="295">
        <f t="shared" si="12"/>
        <v>297558.32464852976</v>
      </c>
      <c r="AP30" s="289"/>
    </row>
    <row r="31" spans="1:42">
      <c r="A31" s="168" t="s">
        <v>149</v>
      </c>
      <c r="B31" s="294" t="str">
        <f t="shared" si="4"/>
        <v>8750-01000</v>
      </c>
      <c r="C31" s="308" t="str">
        <f t="shared" si="5"/>
        <v>8750</v>
      </c>
      <c r="D31" s="298">
        <f>SUM($F31:K31)</f>
        <v>499642.56</v>
      </c>
      <c r="E31" s="78">
        <f t="shared" si="6"/>
        <v>0.17113327102000647</v>
      </c>
      <c r="F31" s="307">
        <f>+'Div009 history'!I31</f>
        <v>100477.15</v>
      </c>
      <c r="G31" s="307">
        <f>+'Div009 history'!J31</f>
        <v>83409.86</v>
      </c>
      <c r="H31" s="307">
        <f>+'Div009 history'!K31</f>
        <v>76870.22</v>
      </c>
      <c r="I31" s="307">
        <f>+'Div009 history'!L31</f>
        <v>73690.150000000009</v>
      </c>
      <c r="J31" s="307">
        <f>+'Div009 history'!M31</f>
        <v>100858.35999999999</v>
      </c>
      <c r="K31" s="307">
        <f>+'Div009 history'!N31</f>
        <v>64336.82</v>
      </c>
      <c r="L31" s="298">
        <f t="shared" si="15"/>
        <v>95465.848128819096</v>
      </c>
      <c r="M31" s="298">
        <f t="shared" si="15"/>
        <v>92222.879488320774</v>
      </c>
      <c r="N31" s="298">
        <f t="shared" si="15"/>
        <v>86924.726901492788</v>
      </c>
      <c r="O31" s="298">
        <f t="shared" si="15"/>
        <v>104875.64419998413</v>
      </c>
      <c r="P31" s="298">
        <f t="shared" si="15"/>
        <v>98099.88879750784</v>
      </c>
      <c r="Q31" s="298">
        <f t="shared" si="15"/>
        <v>102585.5102279727</v>
      </c>
      <c r="R31" s="298">
        <f t="shared" si="15"/>
        <v>110095.89880305561</v>
      </c>
      <c r="S31" s="298">
        <f t="shared" si="15"/>
        <v>92781.317010192084</v>
      </c>
      <c r="T31" s="298">
        <f t="shared" si="15"/>
        <v>97815.661396915762</v>
      </c>
      <c r="U31" s="298">
        <f t="shared" si="15"/>
        <v>101619.52042777279</v>
      </c>
      <c r="V31" s="298">
        <f t="shared" si="16"/>
        <v>105482.08354615315</v>
      </c>
      <c r="W31" s="298">
        <f t="shared" si="16"/>
        <v>95281.302338820737</v>
      </c>
      <c r="X31" s="298">
        <f t="shared" si="16"/>
        <v>99785.320718575458</v>
      </c>
      <c r="Y31" s="298">
        <f t="shared" si="16"/>
        <v>93040.586740609171</v>
      </c>
      <c r="Z31" s="298">
        <f t="shared" si="16"/>
        <v>99256.280865013323</v>
      </c>
      <c r="AA31" s="298">
        <f t="shared" si="16"/>
        <v>108546.29174698358</v>
      </c>
      <c r="AB31" s="298">
        <f t="shared" si="16"/>
        <v>101533.38490542062</v>
      </c>
      <c r="AC31" s="298">
        <f t="shared" si="16"/>
        <v>106176.00308595174</v>
      </c>
      <c r="AD31" s="298">
        <f t="shared" si="16"/>
        <v>113949.25526116254</v>
      </c>
      <c r="AE31" s="298">
        <f t="shared" si="16"/>
        <v>96028.663105548796</v>
      </c>
      <c r="AF31" s="298">
        <f t="shared" si="16"/>
        <v>101239.2095458078</v>
      </c>
      <c r="AH31" s="295">
        <f t="shared" si="9"/>
        <v>1079817.0577440974</v>
      </c>
      <c r="AI31" s="295">
        <f t="shared" si="10"/>
        <v>1221937.9022878199</v>
      </c>
      <c r="AJ31" s="295">
        <f t="shared" si="11"/>
        <v>142120.84454372246</v>
      </c>
      <c r="AL31" s="295">
        <f t="shared" si="12"/>
        <v>142120.84454372246</v>
      </c>
      <c r="AP31" s="289"/>
    </row>
    <row r="32" spans="1:42">
      <c r="A32" s="168" t="s">
        <v>150</v>
      </c>
      <c r="B32" s="294" t="str">
        <f t="shared" si="4"/>
        <v>8760-01000</v>
      </c>
      <c r="C32" s="308" t="str">
        <f t="shared" si="5"/>
        <v>8760</v>
      </c>
      <c r="D32" s="298">
        <f>SUM($F32:K32)</f>
        <v>0</v>
      </c>
      <c r="E32" s="78">
        <f t="shared" si="6"/>
        <v>0</v>
      </c>
      <c r="F32" s="307">
        <f>+'Div009 history'!I32</f>
        <v>0</v>
      </c>
      <c r="G32" s="307">
        <f>+'Div009 history'!J32</f>
        <v>0</v>
      </c>
      <c r="H32" s="307">
        <f>+'Div009 history'!K32</f>
        <v>0</v>
      </c>
      <c r="I32" s="307">
        <f>+'Div009 history'!L32</f>
        <v>0</v>
      </c>
      <c r="J32" s="307">
        <f>+'Div009 history'!M32</f>
        <v>0</v>
      </c>
      <c r="K32" s="307">
        <f>+'Div009 history'!N32</f>
        <v>0</v>
      </c>
      <c r="L32" s="298">
        <f t="shared" si="15"/>
        <v>0</v>
      </c>
      <c r="M32" s="298">
        <f t="shared" si="15"/>
        <v>0</v>
      </c>
      <c r="N32" s="298">
        <f t="shared" si="15"/>
        <v>0</v>
      </c>
      <c r="O32" s="298">
        <f t="shared" si="15"/>
        <v>0</v>
      </c>
      <c r="P32" s="298">
        <f t="shared" si="15"/>
        <v>0</v>
      </c>
      <c r="Q32" s="298">
        <f t="shared" si="15"/>
        <v>0</v>
      </c>
      <c r="R32" s="298">
        <f t="shared" si="15"/>
        <v>0</v>
      </c>
      <c r="S32" s="298">
        <f t="shared" si="15"/>
        <v>0</v>
      </c>
      <c r="T32" s="298">
        <f t="shared" si="15"/>
        <v>0</v>
      </c>
      <c r="U32" s="298">
        <f t="shared" si="15"/>
        <v>0</v>
      </c>
      <c r="V32" s="298">
        <f t="shared" si="16"/>
        <v>0</v>
      </c>
      <c r="W32" s="298">
        <f t="shared" si="16"/>
        <v>0</v>
      </c>
      <c r="X32" s="298">
        <f t="shared" si="16"/>
        <v>0</v>
      </c>
      <c r="Y32" s="298">
        <f t="shared" si="16"/>
        <v>0</v>
      </c>
      <c r="Z32" s="298">
        <f t="shared" si="16"/>
        <v>0</v>
      </c>
      <c r="AA32" s="298">
        <f t="shared" si="16"/>
        <v>0</v>
      </c>
      <c r="AB32" s="298">
        <f t="shared" si="16"/>
        <v>0</v>
      </c>
      <c r="AC32" s="298">
        <f t="shared" si="16"/>
        <v>0</v>
      </c>
      <c r="AD32" s="298">
        <f t="shared" si="16"/>
        <v>0</v>
      </c>
      <c r="AE32" s="298">
        <f t="shared" si="16"/>
        <v>0</v>
      </c>
      <c r="AF32" s="298">
        <f t="shared" si="16"/>
        <v>0</v>
      </c>
      <c r="AH32" s="295">
        <f t="shared" si="9"/>
        <v>0</v>
      </c>
      <c r="AI32" s="295">
        <f t="shared" si="10"/>
        <v>0</v>
      </c>
      <c r="AJ32" s="295">
        <f t="shared" si="11"/>
        <v>0</v>
      </c>
      <c r="AL32" s="295">
        <f t="shared" si="12"/>
        <v>0</v>
      </c>
      <c r="AP32" s="289"/>
    </row>
    <row r="33" spans="1:42">
      <c r="A33" s="168" t="s">
        <v>151</v>
      </c>
      <c r="B33" s="294" t="str">
        <f t="shared" si="4"/>
        <v>8780-01000</v>
      </c>
      <c r="C33" s="308" t="str">
        <f t="shared" si="5"/>
        <v>8780</v>
      </c>
      <c r="D33" s="298">
        <f>SUM($F33:K33)</f>
        <v>373492.12</v>
      </c>
      <c r="E33" s="78">
        <f t="shared" si="6"/>
        <v>0.12792530763551604</v>
      </c>
      <c r="F33" s="307">
        <f>+'Div009 history'!I33</f>
        <v>76799.460000000006</v>
      </c>
      <c r="G33" s="307">
        <f>+'Div009 history'!J33</f>
        <v>58983.54</v>
      </c>
      <c r="H33" s="307">
        <f>+'Div009 history'!K33</f>
        <v>53205.72</v>
      </c>
      <c r="I33" s="307">
        <f>+'Div009 history'!L33</f>
        <v>56444.6</v>
      </c>
      <c r="J33" s="307">
        <f>+'Div009 history'!M33</f>
        <v>70510.069999999992</v>
      </c>
      <c r="K33" s="307">
        <f>+'Div009 history'!N33</f>
        <v>57548.73</v>
      </c>
      <c r="L33" s="298">
        <f t="shared" si="15"/>
        <v>71362.499634199849</v>
      </c>
      <c r="M33" s="298">
        <f t="shared" si="15"/>
        <v>68938.320171519095</v>
      </c>
      <c r="N33" s="298">
        <f t="shared" si="15"/>
        <v>64977.852428863502</v>
      </c>
      <c r="O33" s="298">
        <f t="shared" si="15"/>
        <v>78396.497465343593</v>
      </c>
      <c r="P33" s="298">
        <f t="shared" si="15"/>
        <v>73331.49409599026</v>
      </c>
      <c r="Q33" s="298">
        <f t="shared" si="15"/>
        <v>76684.579664965306</v>
      </c>
      <c r="R33" s="298">
        <f t="shared" si="15"/>
        <v>82298.735014204358</v>
      </c>
      <c r="S33" s="298">
        <f t="shared" si="15"/>
        <v>69355.762620639653</v>
      </c>
      <c r="T33" s="298">
        <f t="shared" si="15"/>
        <v>73119.028819995292</v>
      </c>
      <c r="U33" s="298">
        <f t="shared" si="15"/>
        <v>75962.484296678347</v>
      </c>
      <c r="V33" s="298">
        <f t="shared" si="16"/>
        <v>78849.82217221419</v>
      </c>
      <c r="W33" s="298">
        <f t="shared" si="16"/>
        <v>71224.548218804892</v>
      </c>
      <c r="X33" s="298">
        <f t="shared" si="16"/>
        <v>74591.385850037812</v>
      </c>
      <c r="Y33" s="298">
        <f t="shared" si="16"/>
        <v>69549.571573314344</v>
      </c>
      <c r="Z33" s="298">
        <f t="shared" si="16"/>
        <v>74195.918705542746</v>
      </c>
      <c r="AA33" s="298">
        <f t="shared" si="16"/>
        <v>81140.374876630609</v>
      </c>
      <c r="AB33" s="298">
        <f t="shared" si="16"/>
        <v>75898.096389349914</v>
      </c>
      <c r="AC33" s="298">
        <f t="shared" si="16"/>
        <v>79368.539953239087</v>
      </c>
      <c r="AD33" s="298">
        <f t="shared" si="16"/>
        <v>85179.190739701502</v>
      </c>
      <c r="AE33" s="298">
        <f t="shared" si="16"/>
        <v>71783.214312362034</v>
      </c>
      <c r="AF33" s="298">
        <f t="shared" si="16"/>
        <v>75678.194828695123</v>
      </c>
      <c r="AH33" s="295">
        <f t="shared" si="9"/>
        <v>807183.36346088152</v>
      </c>
      <c r="AI33" s="295">
        <f t="shared" si="10"/>
        <v>913421.34191657067</v>
      </c>
      <c r="AJ33" s="295">
        <f t="shared" si="11"/>
        <v>106237.97845568915</v>
      </c>
      <c r="AL33" s="295">
        <f t="shared" si="12"/>
        <v>106237.97845568915</v>
      </c>
      <c r="AP33" s="289"/>
    </row>
    <row r="34" spans="1:42">
      <c r="A34" s="168" t="s">
        <v>152</v>
      </c>
      <c r="B34" s="294" t="str">
        <f t="shared" si="4"/>
        <v>8700-01001</v>
      </c>
      <c r="C34" s="308" t="str">
        <f t="shared" si="5"/>
        <v>8700</v>
      </c>
      <c r="D34" s="298">
        <f>SUM($F34:K34)</f>
        <v>4354153.0600000005</v>
      </c>
      <c r="E34" s="78">
        <f t="shared" si="6"/>
        <v>1.4913470455350533</v>
      </c>
      <c r="F34" s="307">
        <f>+'Div009 history'!I34</f>
        <v>643634.34</v>
      </c>
      <c r="G34" s="307">
        <f>+'Div009 history'!J34</f>
        <v>707468.69000000006</v>
      </c>
      <c r="H34" s="307">
        <f>+'Div009 history'!K34</f>
        <v>668498.73999999987</v>
      </c>
      <c r="I34" s="307">
        <f>+'Div009 history'!L34</f>
        <v>659465.97000000009</v>
      </c>
      <c r="J34" s="307">
        <f>+'Div009 history'!M34</f>
        <v>986945.36999999988</v>
      </c>
      <c r="K34" s="307">
        <f>+'Div009 history'!N34</f>
        <v>688139.94999999984</v>
      </c>
      <c r="L34" s="298">
        <f t="shared" si="15"/>
        <v>831940.56718385429</v>
      </c>
      <c r="M34" s="298">
        <f t="shared" si="15"/>
        <v>803679.60032484657</v>
      </c>
      <c r="N34" s="298">
        <f t="shared" si="15"/>
        <v>757508.65904577705</v>
      </c>
      <c r="O34" s="298">
        <f t="shared" si="15"/>
        <v>913942.57349260279</v>
      </c>
      <c r="P34" s="298">
        <f t="shared" si="15"/>
        <v>854895.00933092751</v>
      </c>
      <c r="Q34" s="298">
        <f t="shared" si="15"/>
        <v>893985.11862317869</v>
      </c>
      <c r="R34" s="298">
        <f t="shared" si="15"/>
        <v>959434.66999043268</v>
      </c>
      <c r="S34" s="298">
        <f t="shared" si="15"/>
        <v>808546.12419478025</v>
      </c>
      <c r="T34" s="298">
        <f t="shared" si="15"/>
        <v>852418.09942552669</v>
      </c>
      <c r="U34" s="298">
        <f t="shared" si="15"/>
        <v>885566.965765125</v>
      </c>
      <c r="V34" s="298">
        <f t="shared" si="16"/>
        <v>919227.41098688322</v>
      </c>
      <c r="W34" s="298">
        <f t="shared" si="16"/>
        <v>830332.33625926799</v>
      </c>
      <c r="X34" s="298">
        <f t="shared" si="16"/>
        <v>869582.76642779738</v>
      </c>
      <c r="Y34" s="298">
        <f t="shared" si="16"/>
        <v>810805.53958577686</v>
      </c>
      <c r="Z34" s="298">
        <f t="shared" si="16"/>
        <v>864972.42959570396</v>
      </c>
      <c r="AA34" s="298">
        <f t="shared" si="16"/>
        <v>945930.56356484396</v>
      </c>
      <c r="AB34" s="298">
        <f t="shared" si="16"/>
        <v>884816.33465751004</v>
      </c>
      <c r="AC34" s="298">
        <f t="shared" si="16"/>
        <v>925274.5977749899</v>
      </c>
      <c r="AD34" s="298">
        <f t="shared" si="16"/>
        <v>993014.88344009768</v>
      </c>
      <c r="AE34" s="298">
        <f t="shared" si="16"/>
        <v>836845.2385415975</v>
      </c>
      <c r="AF34" s="298">
        <f t="shared" si="16"/>
        <v>882252.73290542001</v>
      </c>
      <c r="AH34" s="295">
        <f t="shared" si="9"/>
        <v>9410104.5880011879</v>
      </c>
      <c r="AI34" s="295">
        <f t="shared" si="10"/>
        <v>10648621.799505012</v>
      </c>
      <c r="AJ34" s="295">
        <f t="shared" si="11"/>
        <v>1238517.2115038242</v>
      </c>
      <c r="AL34" s="295">
        <f t="shared" si="12"/>
        <v>1238517.2115038242</v>
      </c>
      <c r="AP34" s="289"/>
    </row>
    <row r="35" spans="1:42">
      <c r="A35" s="168" t="s">
        <v>8</v>
      </c>
      <c r="B35" s="294" t="str">
        <f t="shared" si="4"/>
        <v>8700-01002</v>
      </c>
      <c r="C35" s="308" t="str">
        <f t="shared" si="5"/>
        <v>8700</v>
      </c>
      <c r="D35" s="298">
        <f>SUM($F35:K35)</f>
        <v>-4359961.9000000004</v>
      </c>
      <c r="E35" s="78">
        <f t="shared" si="6"/>
        <v>-1.493336639436005</v>
      </c>
      <c r="F35" s="307">
        <f>+'Div009 history'!I35</f>
        <v>-654470.55999999994</v>
      </c>
      <c r="G35" s="307">
        <f>+'Div009 history'!J35</f>
        <v>-681033.05</v>
      </c>
      <c r="H35" s="307">
        <f>+'Div009 history'!K35</f>
        <v>-670620.29</v>
      </c>
      <c r="I35" s="307">
        <f>+'Div009 history'!L35</f>
        <v>-668175.1</v>
      </c>
      <c r="J35" s="307">
        <f>+'Div009 history'!M35</f>
        <v>-998657.18999999983</v>
      </c>
      <c r="K35" s="307">
        <f>+'Div009 history'!N35</f>
        <v>-687005.71</v>
      </c>
      <c r="L35" s="298">
        <f t="shared" si="15"/>
        <v>-833050.45229301043</v>
      </c>
      <c r="M35" s="298">
        <f t="shared" si="15"/>
        <v>-804751.78270916338</v>
      </c>
      <c r="N35" s="298">
        <f t="shared" si="15"/>
        <v>-758519.24515480374</v>
      </c>
      <c r="O35" s="298">
        <f t="shared" si="15"/>
        <v>-915161.8568079687</v>
      </c>
      <c r="P35" s="298">
        <f t="shared" si="15"/>
        <v>-856035.51777368819</v>
      </c>
      <c r="Q35" s="298">
        <f t="shared" si="15"/>
        <v>-895177.7768611653</v>
      </c>
      <c r="R35" s="298">
        <f t="shared" si="15"/>
        <v>-960714.64393981593</v>
      </c>
      <c r="S35" s="298">
        <f t="shared" si="15"/>
        <v>-809624.79896880582</v>
      </c>
      <c r="T35" s="298">
        <f t="shared" si="15"/>
        <v>-853555.30344303243</v>
      </c>
      <c r="U35" s="298">
        <f t="shared" si="15"/>
        <v>-886748.39341420622</v>
      </c>
      <c r="V35" s="298">
        <f t="shared" si="16"/>
        <v>-920453.74476074404</v>
      </c>
      <c r="W35" s="298">
        <f t="shared" si="16"/>
        <v>-831440.07584069576</v>
      </c>
      <c r="X35" s="298">
        <f t="shared" si="16"/>
        <v>-870742.86968722136</v>
      </c>
      <c r="Y35" s="298">
        <f t="shared" si="16"/>
        <v>-811887.22862740362</v>
      </c>
      <c r="Z35" s="298">
        <f t="shared" si="16"/>
        <v>-866126.382242452</v>
      </c>
      <c r="AA35" s="298">
        <f t="shared" si="16"/>
        <v>-947192.52179624757</v>
      </c>
      <c r="AB35" s="298">
        <f t="shared" si="16"/>
        <v>-885996.76089576737</v>
      </c>
      <c r="AC35" s="298">
        <f t="shared" si="16"/>
        <v>-926508.99905130605</v>
      </c>
      <c r="AD35" s="298">
        <f t="shared" si="16"/>
        <v>-994339.65647770942</v>
      </c>
      <c r="AE35" s="298">
        <f t="shared" si="16"/>
        <v>-837961.66693271382</v>
      </c>
      <c r="AF35" s="298">
        <f t="shared" si="16"/>
        <v>-883429.73906353849</v>
      </c>
      <c r="AH35" s="295">
        <f t="shared" si="9"/>
        <v>-9422658.5315997992</v>
      </c>
      <c r="AI35" s="295">
        <f t="shared" si="10"/>
        <v>-10662828.038790006</v>
      </c>
      <c r="AJ35" s="295">
        <f t="shared" si="11"/>
        <v>-1240169.507190207</v>
      </c>
      <c r="AL35" s="295">
        <f t="shared" si="12"/>
        <v>-1240169.507190207</v>
      </c>
      <c r="AP35" s="289"/>
    </row>
    <row r="36" spans="1:42">
      <c r="A36" s="168" t="s">
        <v>153</v>
      </c>
      <c r="B36" s="294" t="str">
        <f t="shared" si="4"/>
        <v>8700-01006</v>
      </c>
      <c r="C36" s="308" t="str">
        <f t="shared" si="5"/>
        <v>8700</v>
      </c>
      <c r="D36" s="298">
        <f>SUM($F36:K36)</f>
        <v>20235.41</v>
      </c>
      <c r="E36" s="78">
        <f t="shared" si="6"/>
        <v>6.9308585396146982E-3</v>
      </c>
      <c r="F36" s="307">
        <f>+'Div009 history'!I36</f>
        <v>0</v>
      </c>
      <c r="G36" s="307">
        <f>+'Div009 history'!J36</f>
        <v>0</v>
      </c>
      <c r="H36" s="307">
        <f>+'Div009 history'!K36</f>
        <v>2828.39</v>
      </c>
      <c r="I36" s="307">
        <f>+'Div009 history'!L36</f>
        <v>7335.66</v>
      </c>
      <c r="J36" s="307">
        <f>+'Div009 history'!M36</f>
        <v>10071.36</v>
      </c>
      <c r="K36" s="307">
        <f>+'Div009 history'!N36</f>
        <v>0</v>
      </c>
      <c r="L36" s="298">
        <f t="shared" si="15"/>
        <v>3866.3451285742894</v>
      </c>
      <c r="M36" s="298">
        <f t="shared" si="15"/>
        <v>3735.0056364829311</v>
      </c>
      <c r="N36" s="298">
        <f t="shared" si="15"/>
        <v>3520.4316621661219</v>
      </c>
      <c r="O36" s="298">
        <f t="shared" si="15"/>
        <v>4247.4397285147224</v>
      </c>
      <c r="P36" s="298">
        <f t="shared" si="15"/>
        <v>3973.023176352267</v>
      </c>
      <c r="Q36" s="298">
        <f t="shared" si="15"/>
        <v>4154.689823705613</v>
      </c>
      <c r="R36" s="298">
        <f t="shared" si="15"/>
        <v>4458.8588522129485</v>
      </c>
      <c r="S36" s="298">
        <f t="shared" si="15"/>
        <v>3757.6222290615337</v>
      </c>
      <c r="T36" s="298">
        <f t="shared" si="15"/>
        <v>3961.5120312964596</v>
      </c>
      <c r="U36" s="298">
        <f t="shared" si="15"/>
        <v>4115.5674565820773</v>
      </c>
      <c r="V36" s="298">
        <f t="shared" si="16"/>
        <v>4272.0003840558793</v>
      </c>
      <c r="W36" s="298">
        <f t="shared" si="16"/>
        <v>3858.8710660677034</v>
      </c>
      <c r="X36" s="298">
        <f t="shared" si="16"/>
        <v>4041.2827856815661</v>
      </c>
      <c r="Y36" s="298">
        <f t="shared" si="16"/>
        <v>3768.1225941536891</v>
      </c>
      <c r="Z36" s="298">
        <f t="shared" si="16"/>
        <v>4019.8567919808502</v>
      </c>
      <c r="AA36" s="298">
        <f t="shared" si="16"/>
        <v>4396.1001190127381</v>
      </c>
      <c r="AB36" s="298">
        <f t="shared" si="16"/>
        <v>4112.0789875245964</v>
      </c>
      <c r="AC36" s="298">
        <f t="shared" si="16"/>
        <v>4300.1039675353095</v>
      </c>
      <c r="AD36" s="298">
        <f t="shared" si="16"/>
        <v>4614.9189120404017</v>
      </c>
      <c r="AE36" s="298">
        <f t="shared" si="16"/>
        <v>3889.1390070786865</v>
      </c>
      <c r="AF36" s="298">
        <f t="shared" si="16"/>
        <v>4100.164952391835</v>
      </c>
      <c r="AH36" s="295">
        <f t="shared" si="9"/>
        <v>43732.345155795949</v>
      </c>
      <c r="AI36" s="295">
        <f t="shared" si="10"/>
        <v>49488.20702410533</v>
      </c>
      <c r="AJ36" s="295">
        <f t="shared" si="11"/>
        <v>5755.861868309381</v>
      </c>
      <c r="AL36" s="295">
        <f t="shared" si="12"/>
        <v>5755.861868309381</v>
      </c>
      <c r="AP36" s="289"/>
    </row>
    <row r="37" spans="1:42">
      <c r="A37" s="168" t="s">
        <v>1036</v>
      </c>
      <c r="B37" s="294" t="str">
        <f t="shared" si="4"/>
        <v>8740-01006</v>
      </c>
      <c r="C37" s="308" t="str">
        <f t="shared" si="5"/>
        <v>8740</v>
      </c>
      <c r="D37" s="298">
        <f>SUM($F37:K37)</f>
        <v>6478.8300000000008</v>
      </c>
      <c r="E37" s="78">
        <f t="shared" si="6"/>
        <v>2.2190731115510833E-3</v>
      </c>
      <c r="F37" s="307">
        <f>+'Div009 history'!I37</f>
        <v>0</v>
      </c>
      <c r="G37" s="307">
        <f>+'Div009 history'!J37</f>
        <v>2636.11</v>
      </c>
      <c r="H37" s="307">
        <f>+'Div009 history'!K37</f>
        <v>7634.93</v>
      </c>
      <c r="I37" s="307">
        <f>+'Div009 history'!L37</f>
        <v>-3792.21</v>
      </c>
      <c r="J37" s="307">
        <f>+'Div009 history'!M37</f>
        <v>0</v>
      </c>
      <c r="K37" s="307">
        <f>+'Div009 history'!N37</f>
        <v>0</v>
      </c>
      <c r="L37" s="298">
        <f t="shared" si="15"/>
        <v>1237.8989508668699</v>
      </c>
      <c r="M37" s="298">
        <f t="shared" si="15"/>
        <v>1195.847604165901</v>
      </c>
      <c r="N37" s="298">
        <f t="shared" si="15"/>
        <v>1127.1468315093068</v>
      </c>
      <c r="O37" s="298">
        <f t="shared" si="15"/>
        <v>1359.9151159424516</v>
      </c>
      <c r="P37" s="298">
        <f t="shared" si="15"/>
        <v>1272.0543713048742</v>
      </c>
      <c r="Q37" s="298">
        <f t="shared" si="15"/>
        <v>1330.2191094975906</v>
      </c>
      <c r="R37" s="298">
        <f t="shared" si="15"/>
        <v>1427.6057909122092</v>
      </c>
      <c r="S37" s="298">
        <f t="shared" si="15"/>
        <v>1203.0888243090078</v>
      </c>
      <c r="T37" s="298">
        <f t="shared" si="15"/>
        <v>1268.3688145545084</v>
      </c>
      <c r="U37" s="298">
        <f t="shared" si="15"/>
        <v>1317.6931875720661</v>
      </c>
      <c r="V37" s="298">
        <f t="shared" si="16"/>
        <v>1367.77877237144</v>
      </c>
      <c r="W37" s="298">
        <f t="shared" si="16"/>
        <v>1235.5059585633019</v>
      </c>
      <c r="X37" s="298">
        <f t="shared" si="16"/>
        <v>1293.9092487059718</v>
      </c>
      <c r="Y37" s="298">
        <f t="shared" si="16"/>
        <v>1206.4507567022733</v>
      </c>
      <c r="Z37" s="298">
        <f t="shared" si="16"/>
        <v>1287.0492260640776</v>
      </c>
      <c r="AA37" s="298">
        <f t="shared" si="16"/>
        <v>1407.5121450004376</v>
      </c>
      <c r="AB37" s="298">
        <f t="shared" si="16"/>
        <v>1316.5762743005448</v>
      </c>
      <c r="AC37" s="298">
        <f t="shared" si="16"/>
        <v>1376.7767783300064</v>
      </c>
      <c r="AD37" s="298">
        <f t="shared" si="16"/>
        <v>1477.5719935941363</v>
      </c>
      <c r="AE37" s="298">
        <f t="shared" si="16"/>
        <v>1245.1969331598229</v>
      </c>
      <c r="AF37" s="298">
        <f t="shared" si="16"/>
        <v>1312.7617230639162</v>
      </c>
      <c r="AH37" s="295">
        <f t="shared" si="9"/>
        <v>14001.911983286995</v>
      </c>
      <c r="AI37" s="295">
        <f t="shared" si="10"/>
        <v>15844.782997427996</v>
      </c>
      <c r="AJ37" s="295">
        <f t="shared" si="11"/>
        <v>1842.8710141410011</v>
      </c>
      <c r="AL37" s="295">
        <f t="shared" si="12"/>
        <v>1842.8710141410011</v>
      </c>
      <c r="AP37" s="289"/>
    </row>
    <row r="38" spans="1:42">
      <c r="A38" s="168" t="s">
        <v>159</v>
      </c>
      <c r="B38" s="294" t="str">
        <f t="shared" si="4"/>
        <v>8160-01008</v>
      </c>
      <c r="C38" s="308" t="str">
        <f t="shared" si="5"/>
        <v>8160</v>
      </c>
      <c r="D38" s="298">
        <f>SUM($F38:K38)</f>
        <v>-160.69</v>
      </c>
      <c r="E38" s="78">
        <f t="shared" si="6"/>
        <v>-5.5038156317598009E-5</v>
      </c>
      <c r="F38" s="307">
        <f>+'Div009 history'!I38</f>
        <v>166.4</v>
      </c>
      <c r="G38" s="307">
        <f>+'Div009 history'!J38</f>
        <v>175.39</v>
      </c>
      <c r="H38" s="307">
        <f>+'Div009 history'!K38</f>
        <v>-627.04999999999995</v>
      </c>
      <c r="I38" s="307">
        <f>+'Div009 history'!L38</f>
        <v>-151</v>
      </c>
      <c r="J38" s="307">
        <f>+'Div009 history'!M38</f>
        <v>395.93</v>
      </c>
      <c r="K38" s="307">
        <f>+'Div009 history'!N38</f>
        <v>-120.36</v>
      </c>
      <c r="L38" s="298">
        <f t="shared" si="15"/>
        <v>-30.702763062898285</v>
      </c>
      <c r="M38" s="298">
        <f t="shared" si="15"/>
        <v>-29.659792202206045</v>
      </c>
      <c r="N38" s="298">
        <f t="shared" si="15"/>
        <v>-27.955853812375146</v>
      </c>
      <c r="O38" s="298">
        <f t="shared" si="15"/>
        <v>-33.729046753934355</v>
      </c>
      <c r="P38" s="298">
        <f t="shared" si="15"/>
        <v>-31.549896651861555</v>
      </c>
      <c r="Q38" s="298">
        <f t="shared" si="15"/>
        <v>-32.992516967595662</v>
      </c>
      <c r="R38" s="298">
        <f t="shared" si="15"/>
        <v>-35.407932380025848</v>
      </c>
      <c r="S38" s="298">
        <f t="shared" si="15"/>
        <v>-29.83939124474858</v>
      </c>
      <c r="T38" s="298">
        <f t="shared" si="15"/>
        <v>-31.458486302428668</v>
      </c>
      <c r="U38" s="298">
        <f t="shared" si="15"/>
        <v>-32.681845072483036</v>
      </c>
      <c r="V38" s="298">
        <f t="shared" si="16"/>
        <v>-33.924083658988842</v>
      </c>
      <c r="W38" s="298">
        <f t="shared" si="16"/>
        <v>-30.643411307525732</v>
      </c>
      <c r="X38" s="298">
        <f t="shared" si="16"/>
        <v>-32.091948264511117</v>
      </c>
      <c r="Y38" s="298">
        <f t="shared" si="16"/>
        <v>-29.922774960060423</v>
      </c>
      <c r="Z38" s="298">
        <f t="shared" si="16"/>
        <v>-31.921803803501032</v>
      </c>
      <c r="AA38" s="298">
        <f t="shared" si="16"/>
        <v>-34.909563390322063</v>
      </c>
      <c r="AB38" s="298">
        <f t="shared" si="16"/>
        <v>-32.654143034676707</v>
      </c>
      <c r="AC38" s="298">
        <f t="shared" si="16"/>
        <v>-34.147255061461514</v>
      </c>
      <c r="AD38" s="298">
        <f t="shared" si="16"/>
        <v>-36.647210013326749</v>
      </c>
      <c r="AE38" s="298">
        <f t="shared" si="16"/>
        <v>-30.883769938314778</v>
      </c>
      <c r="AF38" s="298">
        <f t="shared" si="16"/>
        <v>-32.559533323013667</v>
      </c>
      <c r="AH38" s="295">
        <f t="shared" si="9"/>
        <v>-347.27986945087105</v>
      </c>
      <c r="AI38" s="295">
        <f t="shared" si="10"/>
        <v>-392.98734182818572</v>
      </c>
      <c r="AJ38" s="295">
        <f t="shared" si="11"/>
        <v>-45.707472377314673</v>
      </c>
      <c r="AL38" s="295">
        <f t="shared" si="12"/>
        <v>-45.707472377314673</v>
      </c>
      <c r="AP38" s="289"/>
    </row>
    <row r="39" spans="1:42">
      <c r="A39" s="168" t="s">
        <v>160</v>
      </c>
      <c r="B39" s="294" t="str">
        <f t="shared" si="4"/>
        <v>8170-01008</v>
      </c>
      <c r="C39" s="308" t="str">
        <f t="shared" si="5"/>
        <v>8170</v>
      </c>
      <c r="D39" s="298">
        <f>SUM($F39:K39)</f>
        <v>49.340000000000018</v>
      </c>
      <c r="E39" s="78">
        <f t="shared" si="6"/>
        <v>1.6899512307612713E-5</v>
      </c>
      <c r="F39" s="307">
        <f>+'Div009 history'!I39</f>
        <v>212.43</v>
      </c>
      <c r="G39" s="307">
        <f>+'Div009 history'!J39</f>
        <v>588.32000000000005</v>
      </c>
      <c r="H39" s="307">
        <f>+'Div009 history'!K39</f>
        <v>-845.15</v>
      </c>
      <c r="I39" s="307">
        <f>+'Div009 history'!L39</f>
        <v>-83.73</v>
      </c>
      <c r="J39" s="307">
        <f>+'Div009 history'!M39</f>
        <v>248.55</v>
      </c>
      <c r="K39" s="307">
        <f>+'Div009 history'!N39</f>
        <v>-71.08</v>
      </c>
      <c r="L39" s="298">
        <f t="shared" si="15"/>
        <v>9.4273092882158327</v>
      </c>
      <c r="M39" s="298">
        <f t="shared" si="15"/>
        <v>9.1070642059670597</v>
      </c>
      <c r="N39" s="298">
        <f t="shared" si="15"/>
        <v>8.583868486542972</v>
      </c>
      <c r="O39" s="298">
        <f t="shared" si="15"/>
        <v>10.356532247427481</v>
      </c>
      <c r="P39" s="298">
        <f t="shared" si="15"/>
        <v>9.6874223710426897</v>
      </c>
      <c r="Q39" s="298">
        <f t="shared" si="15"/>
        <v>10.130380155461888</v>
      </c>
      <c r="R39" s="298">
        <f t="shared" si="15"/>
        <v>10.872035494619926</v>
      </c>
      <c r="S39" s="298">
        <f t="shared" si="15"/>
        <v>9.1622102434245782</v>
      </c>
      <c r="T39" s="298">
        <f t="shared" si="15"/>
        <v>9.6593547461685922</v>
      </c>
      <c r="U39" s="298">
        <f t="shared" si="15"/>
        <v>10.034988088097043</v>
      </c>
      <c r="V39" s="298">
        <f t="shared" si="16"/>
        <v>10.416418493587093</v>
      </c>
      <c r="W39" s="298">
        <f t="shared" si="16"/>
        <v>9.4090852816810013</v>
      </c>
      <c r="X39" s="298">
        <f t="shared" si="16"/>
        <v>9.8538597757855442</v>
      </c>
      <c r="Y39" s="298">
        <f t="shared" si="16"/>
        <v>9.1878132835234414</v>
      </c>
      <c r="Z39" s="298">
        <f t="shared" si="16"/>
        <v>9.8016167755600314</v>
      </c>
      <c r="AA39" s="298">
        <f t="shared" si="16"/>
        <v>10.719010876087442</v>
      </c>
      <c r="AB39" s="298">
        <f t="shared" si="16"/>
        <v>10.026482154029184</v>
      </c>
      <c r="AC39" s="298">
        <f t="shared" si="16"/>
        <v>10.484943460903054</v>
      </c>
      <c r="AD39" s="298">
        <f t="shared" si="16"/>
        <v>11.252556736931622</v>
      </c>
      <c r="AE39" s="298">
        <f t="shared" si="16"/>
        <v>9.4828876019444373</v>
      </c>
      <c r="AF39" s="298">
        <f t="shared" si="16"/>
        <v>9.9974321622844915</v>
      </c>
      <c r="AH39" s="295">
        <f t="shared" si="9"/>
        <v>106.63257675465793</v>
      </c>
      <c r="AI39" s="295">
        <f t="shared" si="10"/>
        <v>120.66709469041439</v>
      </c>
      <c r="AJ39" s="295">
        <f t="shared" si="11"/>
        <v>14.034517935756455</v>
      </c>
      <c r="AL39" s="295">
        <f t="shared" si="12"/>
        <v>14.034517935756455</v>
      </c>
      <c r="AP39" s="289"/>
    </row>
    <row r="40" spans="1:42">
      <c r="A40" s="168" t="s">
        <v>161</v>
      </c>
      <c r="B40" s="294" t="str">
        <f t="shared" si="4"/>
        <v>8180-01008</v>
      </c>
      <c r="C40" s="308" t="str">
        <f t="shared" si="5"/>
        <v>8180</v>
      </c>
      <c r="D40" s="298">
        <f>SUM($F40:K40)</f>
        <v>68.220000000000027</v>
      </c>
      <c r="E40" s="78">
        <f t="shared" si="6"/>
        <v>2.3366127475179151E-5</v>
      </c>
      <c r="F40" s="307">
        <f>+'Div009 history'!I40</f>
        <v>510.91</v>
      </c>
      <c r="G40" s="307">
        <f>+'Div009 history'!J40</f>
        <v>-264.56</v>
      </c>
      <c r="H40" s="307">
        <f>+'Div009 history'!K40</f>
        <v>567.84</v>
      </c>
      <c r="I40" s="307">
        <f>+'Div009 history'!L40</f>
        <v>1699.83</v>
      </c>
      <c r="J40" s="307">
        <f>+'Div009 history'!M40</f>
        <v>-1723.35</v>
      </c>
      <c r="K40" s="307">
        <f>+'Div009 history'!N40</f>
        <v>-722.45</v>
      </c>
      <c r="L40" s="298">
        <f t="shared" ref="L40:U49" si="17">$E40*L$66</f>
        <v>13.034678549697691</v>
      </c>
      <c r="M40" s="298">
        <f t="shared" si="17"/>
        <v>12.59189136868814</v>
      </c>
      <c r="N40" s="298">
        <f t="shared" si="17"/>
        <v>11.868494287636029</v>
      </c>
      <c r="O40" s="298">
        <f t="shared" si="17"/>
        <v>14.319469597071397</v>
      </c>
      <c r="P40" s="298">
        <f t="shared" si="17"/>
        <v>13.3943241619889</v>
      </c>
      <c r="Q40" s="298">
        <f t="shared" si="17"/>
        <v>14.006780182521483</v>
      </c>
      <c r="R40" s="298">
        <f t="shared" si="17"/>
        <v>15.032230673752967</v>
      </c>
      <c r="S40" s="298">
        <f t="shared" si="17"/>
        <v>12.668139092144807</v>
      </c>
      <c r="T40" s="298">
        <f t="shared" si="17"/>
        <v>13.355516432582517</v>
      </c>
      <c r="U40" s="298">
        <f t="shared" si="17"/>
        <v>13.874886245844756</v>
      </c>
      <c r="V40" s="298">
        <f t="shared" ref="V40:AF49" si="18">$E40*V$66</f>
        <v>14.402271374797559</v>
      </c>
      <c r="W40" s="298">
        <f t="shared" si="18"/>
        <v>13.009481108963882</v>
      </c>
      <c r="X40" s="298">
        <f t="shared" si="18"/>
        <v>13.624449004947099</v>
      </c>
      <c r="Y40" s="298">
        <f t="shared" si="18"/>
        <v>12.703539160964111</v>
      </c>
      <c r="Z40" s="298">
        <f t="shared" si="18"/>
        <v>13.552215168802299</v>
      </c>
      <c r="AA40" s="298">
        <f t="shared" si="18"/>
        <v>14.820651032968897</v>
      </c>
      <c r="AB40" s="298">
        <f t="shared" si="18"/>
        <v>13.863125507658511</v>
      </c>
      <c r="AC40" s="298">
        <f t="shared" si="18"/>
        <v>14.497017488909735</v>
      </c>
      <c r="AD40" s="298">
        <f t="shared" si="18"/>
        <v>15.558358747334319</v>
      </c>
      <c r="AE40" s="298">
        <f t="shared" si="18"/>
        <v>13.111523960369873</v>
      </c>
      <c r="AF40" s="298">
        <f t="shared" si="18"/>
        <v>13.822959507722903</v>
      </c>
      <c r="AH40" s="295">
        <f t="shared" si="9"/>
        <v>147.43563814760364</v>
      </c>
      <c r="AI40" s="295">
        <f t="shared" si="10"/>
        <v>166.84047830928395</v>
      </c>
      <c r="AJ40" s="295">
        <f t="shared" si="11"/>
        <v>19.404840161680312</v>
      </c>
      <c r="AL40" s="295">
        <f t="shared" si="12"/>
        <v>19.404840161680312</v>
      </c>
      <c r="AP40" s="289"/>
    </row>
    <row r="41" spans="1:42">
      <c r="A41" s="168" t="s">
        <v>162</v>
      </c>
      <c r="B41" s="294" t="str">
        <f t="shared" si="4"/>
        <v>8200-01008</v>
      </c>
      <c r="C41" s="308" t="str">
        <f t="shared" si="5"/>
        <v>8200</v>
      </c>
      <c r="D41" s="298">
        <f>SUM($F41:K41)</f>
        <v>0</v>
      </c>
      <c r="E41" s="78">
        <f t="shared" si="6"/>
        <v>0</v>
      </c>
      <c r="F41" s="307">
        <f>+'Div009 history'!I41</f>
        <v>0</v>
      </c>
      <c r="G41" s="307">
        <f>+'Div009 history'!J41</f>
        <v>55.04</v>
      </c>
      <c r="H41" s="307">
        <f>+'Div009 history'!K41</f>
        <v>-55.04</v>
      </c>
      <c r="I41" s="307">
        <f>+'Div009 history'!L41</f>
        <v>34</v>
      </c>
      <c r="J41" s="307">
        <f>+'Div009 history'!M41</f>
        <v>-34</v>
      </c>
      <c r="K41" s="307">
        <f>+'Div009 history'!N41</f>
        <v>0</v>
      </c>
      <c r="L41" s="298">
        <f t="shared" si="17"/>
        <v>0</v>
      </c>
      <c r="M41" s="298">
        <f t="shared" si="17"/>
        <v>0</v>
      </c>
      <c r="N41" s="298">
        <f t="shared" si="17"/>
        <v>0</v>
      </c>
      <c r="O41" s="298">
        <f t="shared" si="17"/>
        <v>0</v>
      </c>
      <c r="P41" s="298">
        <f t="shared" si="17"/>
        <v>0</v>
      </c>
      <c r="Q41" s="298">
        <f t="shared" si="17"/>
        <v>0</v>
      </c>
      <c r="R41" s="298">
        <f t="shared" si="17"/>
        <v>0</v>
      </c>
      <c r="S41" s="298">
        <f t="shared" si="17"/>
        <v>0</v>
      </c>
      <c r="T41" s="298">
        <f t="shared" si="17"/>
        <v>0</v>
      </c>
      <c r="U41" s="298">
        <f t="shared" si="17"/>
        <v>0</v>
      </c>
      <c r="V41" s="298">
        <f t="shared" si="18"/>
        <v>0</v>
      </c>
      <c r="W41" s="298">
        <f t="shared" si="18"/>
        <v>0</v>
      </c>
      <c r="X41" s="298">
        <f t="shared" si="18"/>
        <v>0</v>
      </c>
      <c r="Y41" s="298">
        <f t="shared" si="18"/>
        <v>0</v>
      </c>
      <c r="Z41" s="298">
        <f t="shared" si="18"/>
        <v>0</v>
      </c>
      <c r="AA41" s="298">
        <f t="shared" si="18"/>
        <v>0</v>
      </c>
      <c r="AB41" s="298">
        <f t="shared" si="18"/>
        <v>0</v>
      </c>
      <c r="AC41" s="298">
        <f t="shared" si="18"/>
        <v>0</v>
      </c>
      <c r="AD41" s="298">
        <f t="shared" si="18"/>
        <v>0</v>
      </c>
      <c r="AE41" s="298">
        <f t="shared" si="18"/>
        <v>0</v>
      </c>
      <c r="AF41" s="298">
        <f t="shared" si="18"/>
        <v>0</v>
      </c>
      <c r="AH41" s="295">
        <f t="shared" si="9"/>
        <v>0</v>
      </c>
      <c r="AI41" s="295">
        <f t="shared" si="10"/>
        <v>0</v>
      </c>
      <c r="AJ41" s="295">
        <f t="shared" si="11"/>
        <v>0</v>
      </c>
      <c r="AL41" s="295">
        <f t="shared" si="12"/>
        <v>0</v>
      </c>
      <c r="AP41" s="289"/>
    </row>
    <row r="42" spans="1:42">
      <c r="A42" s="168" t="s">
        <v>163</v>
      </c>
      <c r="B42" s="294" t="str">
        <f t="shared" ref="B42:B65" si="19">RIGHT(A42,10)</f>
        <v>8210-01008</v>
      </c>
      <c r="C42" s="308" t="str">
        <f t="shared" ref="C42:C65" si="20">LEFT(B42,4)</f>
        <v>8210</v>
      </c>
      <c r="D42" s="298">
        <f>SUM($F42:K42)</f>
        <v>-1527.8799999999997</v>
      </c>
      <c r="E42" s="78">
        <f t="shared" ref="E42:E65" si="21">D42/$D$66</f>
        <v>-5.2331631261765899E-4</v>
      </c>
      <c r="F42" s="307">
        <f>+'Div009 history'!I42</f>
        <v>3550.06</v>
      </c>
      <c r="G42" s="307">
        <f>+'Div009 history'!J42</f>
        <v>1913.38</v>
      </c>
      <c r="H42" s="307">
        <f>+'Div009 history'!K42</f>
        <v>-6668.72</v>
      </c>
      <c r="I42" s="307">
        <f>+'Div009 history'!L42</f>
        <v>-322.60000000000002</v>
      </c>
      <c r="J42" s="307">
        <f>+'Div009 history'!M42</f>
        <v>0</v>
      </c>
      <c r="K42" s="307">
        <f>+'Div009 history'!N42</f>
        <v>0</v>
      </c>
      <c r="L42" s="298">
        <f t="shared" si="17"/>
        <v>-291.92941457801368</v>
      </c>
      <c r="M42" s="298">
        <f t="shared" si="17"/>
        <v>-282.01259138656144</v>
      </c>
      <c r="N42" s="298">
        <f t="shared" si="17"/>
        <v>-265.81112653464265</v>
      </c>
      <c r="O42" s="298">
        <f t="shared" si="17"/>
        <v>-320.70406344141645</v>
      </c>
      <c r="P42" s="298">
        <f t="shared" si="17"/>
        <v>-299.98416887451754</v>
      </c>
      <c r="Q42" s="298">
        <f t="shared" si="17"/>
        <v>-313.70095727456624</v>
      </c>
      <c r="R42" s="298">
        <f t="shared" si="17"/>
        <v>-336.66732046047593</v>
      </c>
      <c r="S42" s="298">
        <f t="shared" si="17"/>
        <v>-283.72026320882725</v>
      </c>
      <c r="T42" s="298">
        <f t="shared" si="17"/>
        <v>-299.11501681345885</v>
      </c>
      <c r="U42" s="298">
        <f t="shared" si="17"/>
        <v>-310.7470125667146</v>
      </c>
      <c r="V42" s="298">
        <f t="shared" si="18"/>
        <v>-322.5585222533814</v>
      </c>
      <c r="W42" s="298">
        <f t="shared" si="18"/>
        <v>-291.36508350577139</v>
      </c>
      <c r="X42" s="298">
        <f t="shared" si="18"/>
        <v>-305.13812878449954</v>
      </c>
      <c r="Y42" s="298">
        <f t="shared" si="18"/>
        <v>-284.51309606059561</v>
      </c>
      <c r="Z42" s="298">
        <f t="shared" si="18"/>
        <v>-303.52035344634476</v>
      </c>
      <c r="AA42" s="298">
        <f t="shared" si="18"/>
        <v>-331.92870566186605</v>
      </c>
      <c r="AB42" s="298">
        <f t="shared" si="18"/>
        <v>-310.48361478512561</v>
      </c>
      <c r="AC42" s="298">
        <f t="shared" si="18"/>
        <v>-324.68049077917607</v>
      </c>
      <c r="AD42" s="298">
        <f t="shared" si="18"/>
        <v>-348.45067667659254</v>
      </c>
      <c r="AE42" s="298">
        <f t="shared" si="18"/>
        <v>-293.65047242113616</v>
      </c>
      <c r="AF42" s="298">
        <f t="shared" si="18"/>
        <v>-309.58404240192988</v>
      </c>
      <c r="AH42" s="295">
        <f t="shared" si="9"/>
        <v>-3302.0223220897178</v>
      </c>
      <c r="AI42" s="295">
        <f t="shared" si="10"/>
        <v>-3736.6201993431337</v>
      </c>
      <c r="AJ42" s="295">
        <f t="shared" si="11"/>
        <v>-434.59787725341585</v>
      </c>
      <c r="AL42" s="295">
        <f t="shared" si="12"/>
        <v>-434.59787725341585</v>
      </c>
      <c r="AP42" s="289"/>
    </row>
    <row r="43" spans="1:42">
      <c r="A43" s="168" t="s">
        <v>164</v>
      </c>
      <c r="B43" s="294" t="str">
        <f t="shared" si="19"/>
        <v>8340-01008</v>
      </c>
      <c r="C43" s="308" t="str">
        <f t="shared" si="20"/>
        <v>8340</v>
      </c>
      <c r="D43" s="298">
        <f>SUM($F43:K43)</f>
        <v>-329.88999999999987</v>
      </c>
      <c r="E43" s="78">
        <f t="shared" si="21"/>
        <v>-1.1299108462015309E-4</v>
      </c>
      <c r="F43" s="307">
        <f>+'Div009 history'!I43</f>
        <v>50.35</v>
      </c>
      <c r="G43" s="307">
        <f>+'Div009 history'!J43</f>
        <v>727.49</v>
      </c>
      <c r="H43" s="307">
        <f>+'Div009 history'!K43</f>
        <v>951.57</v>
      </c>
      <c r="I43" s="307">
        <f>+'Div009 history'!L43</f>
        <v>-178.21</v>
      </c>
      <c r="J43" s="307">
        <f>+'Div009 history'!M43</f>
        <v>-1380.85</v>
      </c>
      <c r="K43" s="307">
        <f>+'Div009 history'!N43</f>
        <v>-500.24</v>
      </c>
      <c r="L43" s="298">
        <f t="shared" si="17"/>
        <v>-63.031517249483549</v>
      </c>
      <c r="M43" s="298">
        <f t="shared" si="17"/>
        <v>-60.890340715575014</v>
      </c>
      <c r="N43" s="298">
        <f t="shared" si="17"/>
        <v>-57.392224868781092</v>
      </c>
      <c r="O43" s="298">
        <f t="shared" si="17"/>
        <v>-69.244353934005858</v>
      </c>
      <c r="P43" s="298">
        <f t="shared" si="17"/>
        <v>-64.770647871570134</v>
      </c>
      <c r="Q43" s="298">
        <f t="shared" si="17"/>
        <v>-67.732288396540724</v>
      </c>
      <c r="R43" s="298">
        <f t="shared" si="17"/>
        <v>-72.691037481154538</v>
      </c>
      <c r="S43" s="298">
        <f t="shared" si="17"/>
        <v>-61.259050206796353</v>
      </c>
      <c r="T43" s="298">
        <f t="shared" si="17"/>
        <v>-64.582986161604268</v>
      </c>
      <c r="U43" s="298">
        <f t="shared" si="17"/>
        <v>-67.09449169806102</v>
      </c>
      <c r="V43" s="298">
        <f t="shared" si="18"/>
        <v>-69.644756725769028</v>
      </c>
      <c r="W43" s="298">
        <f t="shared" si="18"/>
        <v>-62.909670522370156</v>
      </c>
      <c r="X43" s="298">
        <f t="shared" si="18"/>
        <v>-65.883457669920773</v>
      </c>
      <c r="Y43" s="298">
        <f t="shared" si="18"/>
        <v>-61.430233565090106</v>
      </c>
      <c r="Z43" s="298">
        <f t="shared" si="18"/>
        <v>-65.534158048023841</v>
      </c>
      <c r="AA43" s="298">
        <f t="shared" si="18"/>
        <v>-71.667906321696066</v>
      </c>
      <c r="AB43" s="298">
        <f t="shared" si="18"/>
        <v>-67.037620547075093</v>
      </c>
      <c r="AC43" s="298">
        <f t="shared" si="18"/>
        <v>-70.102918490419654</v>
      </c>
      <c r="AD43" s="298">
        <f t="shared" si="18"/>
        <v>-75.23522379299493</v>
      </c>
      <c r="AE43" s="298">
        <f t="shared" si="18"/>
        <v>-63.403116964034211</v>
      </c>
      <c r="AF43" s="298">
        <f t="shared" si="18"/>
        <v>-66.843390677260402</v>
      </c>
      <c r="AH43" s="295">
        <f t="shared" si="9"/>
        <v>-712.95137303595629</v>
      </c>
      <c r="AI43" s="295">
        <f t="shared" si="10"/>
        <v>-806.78694502271514</v>
      </c>
      <c r="AJ43" s="295">
        <f t="shared" si="11"/>
        <v>-93.83557198675885</v>
      </c>
      <c r="AL43" s="295">
        <f t="shared" si="12"/>
        <v>-93.83557198675885</v>
      </c>
      <c r="AP43" s="289"/>
    </row>
    <row r="44" spans="1:42">
      <c r="A44" s="168" t="s">
        <v>165</v>
      </c>
      <c r="B44" s="294" t="str">
        <f t="shared" si="19"/>
        <v>8410-01008</v>
      </c>
      <c r="C44" s="308" t="str">
        <f t="shared" si="20"/>
        <v>8410</v>
      </c>
      <c r="D44" s="298">
        <f>SUM($F44:K44)</f>
        <v>-912.92000000000007</v>
      </c>
      <c r="E44" s="78">
        <f t="shared" si="21"/>
        <v>-3.1268550417239144E-4</v>
      </c>
      <c r="F44" s="307">
        <f>+'Div009 history'!I44</f>
        <v>3784.27</v>
      </c>
      <c r="G44" s="307">
        <f>+'Div009 history'!J44</f>
        <v>-2925.16</v>
      </c>
      <c r="H44" s="307">
        <f>+'Div009 history'!K44</f>
        <v>1246.1199999999999</v>
      </c>
      <c r="I44" s="307">
        <f>+'Div009 history'!L44</f>
        <v>1282.6300000000001</v>
      </c>
      <c r="J44" s="307">
        <f>+'Div009 history'!M44</f>
        <v>-5098.3</v>
      </c>
      <c r="K44" s="307">
        <f>+'Div009 history'!N44</f>
        <v>797.52</v>
      </c>
      <c r="L44" s="298">
        <f t="shared" si="17"/>
        <v>-174.43006070932296</v>
      </c>
      <c r="M44" s="298">
        <f t="shared" si="17"/>
        <v>-168.50468291267626</v>
      </c>
      <c r="N44" s="298">
        <f t="shared" si="17"/>
        <v>-158.82418359819232</v>
      </c>
      <c r="O44" s="298">
        <f t="shared" si="17"/>
        <v>-191.62313375195566</v>
      </c>
      <c r="P44" s="298">
        <f t="shared" si="17"/>
        <v>-179.24283808212991</v>
      </c>
      <c r="Q44" s="298">
        <f t="shared" si="17"/>
        <v>-187.43872418979049</v>
      </c>
      <c r="R44" s="298">
        <f t="shared" si="17"/>
        <v>-201.16130206218929</v>
      </c>
      <c r="S44" s="298">
        <f t="shared" si="17"/>
        <v>-169.52502990326639</v>
      </c>
      <c r="T44" s="298">
        <f t="shared" si="17"/>
        <v>-178.72351306996816</v>
      </c>
      <c r="U44" s="298">
        <f t="shared" si="17"/>
        <v>-185.67371960651701</v>
      </c>
      <c r="V44" s="298">
        <f t="shared" si="18"/>
        <v>-192.73118709293729</v>
      </c>
      <c r="W44" s="298">
        <f t="shared" si="18"/>
        <v>-174.09286857219737</v>
      </c>
      <c r="X44" s="298">
        <f t="shared" si="18"/>
        <v>-182.32236859566552</v>
      </c>
      <c r="Y44" s="298">
        <f t="shared" si="18"/>
        <v>-169.9987536034499</v>
      </c>
      <c r="Z44" s="298">
        <f t="shared" si="18"/>
        <v>-181.35573544272927</v>
      </c>
      <c r="AA44" s="298">
        <f t="shared" si="18"/>
        <v>-198.32994343327411</v>
      </c>
      <c r="AB44" s="298">
        <f t="shared" si="18"/>
        <v>-185.51633741500444</v>
      </c>
      <c r="AC44" s="298">
        <f t="shared" si="18"/>
        <v>-193.99907953643316</v>
      </c>
      <c r="AD44" s="298">
        <f t="shared" si="18"/>
        <v>-208.20194763436592</v>
      </c>
      <c r="AE44" s="298">
        <f t="shared" si="18"/>
        <v>-175.4584059498807</v>
      </c>
      <c r="AF44" s="298">
        <f t="shared" si="18"/>
        <v>-184.97883602741703</v>
      </c>
      <c r="AH44" s="295">
        <f t="shared" si="9"/>
        <v>-1972.983623244068</v>
      </c>
      <c r="AI44" s="295">
        <f t="shared" si="10"/>
        <v>-2232.659182909872</v>
      </c>
      <c r="AJ44" s="295">
        <f t="shared" si="11"/>
        <v>-259.67555966580403</v>
      </c>
      <c r="AL44" s="295">
        <f t="shared" si="12"/>
        <v>-259.67555966580403</v>
      </c>
    </row>
    <row r="45" spans="1:42">
      <c r="A45" s="168" t="s">
        <v>14</v>
      </c>
      <c r="B45" s="294" t="str">
        <f t="shared" si="19"/>
        <v>8560-01008</v>
      </c>
      <c r="C45" s="308" t="str">
        <f t="shared" si="20"/>
        <v>8560</v>
      </c>
      <c r="D45" s="298">
        <f>SUM($F45:K45)</f>
        <v>-423.15000000000032</v>
      </c>
      <c r="E45" s="78">
        <f t="shared" si="21"/>
        <v>-1.4493369746587599E-4</v>
      </c>
      <c r="F45" s="307">
        <f>+'Div009 history'!I45</f>
        <v>-1660.77</v>
      </c>
      <c r="G45" s="307">
        <f>+'Div009 history'!J45</f>
        <v>3246.56</v>
      </c>
      <c r="H45" s="307">
        <f>+'Div009 history'!K45</f>
        <v>952.9</v>
      </c>
      <c r="I45" s="307">
        <f>+'Div009 history'!L45</f>
        <v>-46.26</v>
      </c>
      <c r="J45" s="307">
        <f>+'Div009 history'!M45</f>
        <v>-3183.07</v>
      </c>
      <c r="K45" s="307">
        <f>+'Div009 history'!N45</f>
        <v>267.49</v>
      </c>
      <c r="L45" s="298">
        <f t="shared" si="17"/>
        <v>-80.85054570953649</v>
      </c>
      <c r="M45" s="298">
        <f t="shared" si="17"/>
        <v>-78.104057939906014</v>
      </c>
      <c r="N45" s="298">
        <f t="shared" si="17"/>
        <v>-73.617023714646535</v>
      </c>
      <c r="O45" s="298">
        <f t="shared" si="17"/>
        <v>-88.819753151579647</v>
      </c>
      <c r="P45" s="298">
        <f t="shared" si="17"/>
        <v>-83.081329069856409</v>
      </c>
      <c r="Q45" s="298">
        <f t="shared" si="17"/>
        <v>-86.880226242069284</v>
      </c>
      <c r="R45" s="298">
        <f t="shared" si="17"/>
        <v>-93.24081515096114</v>
      </c>
      <c r="S45" s="298">
        <f t="shared" si="17"/>
        <v>-78.57700171271</v>
      </c>
      <c r="T45" s="298">
        <f t="shared" si="17"/>
        <v>-82.840615339303625</v>
      </c>
      <c r="U45" s="298">
        <f t="shared" si="17"/>
        <v>-86.062124229393277</v>
      </c>
      <c r="V45" s="298">
        <f t="shared" si="18"/>
        <v>-89.333349930307648</v>
      </c>
      <c r="W45" s="298">
        <f t="shared" si="18"/>
        <v>-80.694252876840636</v>
      </c>
      <c r="X45" s="298">
        <f t="shared" si="18"/>
        <v>-84.508730525408467</v>
      </c>
      <c r="Y45" s="298">
        <f t="shared" si="18"/>
        <v>-78.796578656727718</v>
      </c>
      <c r="Z45" s="298">
        <f t="shared" si="18"/>
        <v>-84.060683797694139</v>
      </c>
      <c r="AA45" s="298">
        <f t="shared" si="18"/>
        <v>-91.928444511884933</v>
      </c>
      <c r="AB45" s="298">
        <f t="shared" si="18"/>
        <v>-85.989175587301375</v>
      </c>
      <c r="AC45" s="298">
        <f t="shared" si="18"/>
        <v>-89.921034160541709</v>
      </c>
      <c r="AD45" s="298">
        <f t="shared" si="18"/>
        <v>-96.504243681244773</v>
      </c>
      <c r="AE45" s="298">
        <f t="shared" si="18"/>
        <v>-81.327196772654844</v>
      </c>
      <c r="AF45" s="298">
        <f t="shared" si="18"/>
        <v>-85.740036876179246</v>
      </c>
      <c r="AH45" s="295">
        <f t="shared" si="9"/>
        <v>-914.5029358275948</v>
      </c>
      <c r="AI45" s="295">
        <f t="shared" si="10"/>
        <v>-1034.8658516061787</v>
      </c>
      <c r="AJ45" s="295">
        <f t="shared" si="11"/>
        <v>-120.3629157785839</v>
      </c>
      <c r="AL45" s="295">
        <f t="shared" si="12"/>
        <v>-120.3629157785839</v>
      </c>
    </row>
    <row r="46" spans="1:42">
      <c r="A46" s="168" t="s">
        <v>166</v>
      </c>
      <c r="B46" s="294" t="str">
        <f t="shared" si="19"/>
        <v>8570-01008</v>
      </c>
      <c r="C46" s="308" t="str">
        <f t="shared" si="20"/>
        <v>8570</v>
      </c>
      <c r="D46" s="298">
        <f>SUM($F46:K46)</f>
        <v>1.4210854715202004E-14</v>
      </c>
      <c r="E46" s="78">
        <f t="shared" si="21"/>
        <v>4.8673796952017087E-21</v>
      </c>
      <c r="F46" s="307">
        <f>+'Div009 history'!I46</f>
        <v>263.66000000000003</v>
      </c>
      <c r="G46" s="307">
        <f>+'Div009 history'!J46</f>
        <v>-195.93</v>
      </c>
      <c r="H46" s="307">
        <f>+'Div009 history'!K46</f>
        <v>-67.73</v>
      </c>
      <c r="I46" s="307">
        <f>+'Div009 history'!L46</f>
        <v>0</v>
      </c>
      <c r="J46" s="307">
        <f>+'Div009 history'!M46</f>
        <v>0</v>
      </c>
      <c r="K46" s="307">
        <f>+'Div009 history'!N46</f>
        <v>0</v>
      </c>
      <c r="L46" s="298">
        <f t="shared" si="17"/>
        <v>2.7152436694387827E-15</v>
      </c>
      <c r="M46" s="298">
        <f t="shared" si="17"/>
        <v>2.6230070189098973E-15</v>
      </c>
      <c r="N46" s="298">
        <f t="shared" si="17"/>
        <v>2.4723167401026151E-15</v>
      </c>
      <c r="O46" s="298">
        <f t="shared" si="17"/>
        <v>2.9828774852350294E-15</v>
      </c>
      <c r="P46" s="298">
        <f t="shared" si="17"/>
        <v>2.7901611649713278E-15</v>
      </c>
      <c r="Q46" s="298">
        <f t="shared" si="17"/>
        <v>2.9177413984400955E-15</v>
      </c>
      <c r="R46" s="298">
        <f t="shared" si="17"/>
        <v>3.1313521863105605E-15</v>
      </c>
      <c r="S46" s="298">
        <f t="shared" si="17"/>
        <v>2.6388901224045847E-15</v>
      </c>
      <c r="T46" s="298">
        <f t="shared" si="17"/>
        <v>2.7820771572841252E-15</v>
      </c>
      <c r="U46" s="298">
        <f t="shared" si="17"/>
        <v>2.8902666758964273E-15</v>
      </c>
      <c r="V46" s="298">
        <f t="shared" si="18"/>
        <v>3.0001258586361862E-15</v>
      </c>
      <c r="W46" s="298">
        <f t="shared" si="18"/>
        <v>2.709994810314434E-15</v>
      </c>
      <c r="X46" s="298">
        <f t="shared" si="18"/>
        <v>2.8380982905890006E-15</v>
      </c>
      <c r="Y46" s="298">
        <f t="shared" si="18"/>
        <v>2.6462642829865151E-15</v>
      </c>
      <c r="Z46" s="298">
        <f t="shared" si="18"/>
        <v>2.8230513168133417E-15</v>
      </c>
      <c r="AA46" s="298">
        <f t="shared" si="18"/>
        <v>3.0872781972182554E-15</v>
      </c>
      <c r="AB46" s="298">
        <f t="shared" si="18"/>
        <v>2.8878168057453243E-15</v>
      </c>
      <c r="AC46" s="298">
        <f t="shared" si="18"/>
        <v>3.0198623473854985E-15</v>
      </c>
      <c r="AD46" s="298">
        <f t="shared" si="18"/>
        <v>3.2409495128314297E-15</v>
      </c>
      <c r="AE46" s="298">
        <f t="shared" si="18"/>
        <v>2.731251276688745E-15</v>
      </c>
      <c r="AF46" s="298">
        <f t="shared" si="18"/>
        <v>2.8794498577890693E-15</v>
      </c>
      <c r="AH46" s="295">
        <f t="shared" si="9"/>
        <v>3.0712202192299749E-14</v>
      </c>
      <c r="AI46" s="295">
        <f t="shared" si="10"/>
        <v>3.4754409232894223E-14</v>
      </c>
      <c r="AJ46" s="295">
        <f t="shared" si="11"/>
        <v>4.0422070405944741E-15</v>
      </c>
      <c r="AL46" s="295">
        <f t="shared" si="12"/>
        <v>4.0422070405944741E-15</v>
      </c>
    </row>
    <row r="47" spans="1:42">
      <c r="A47" s="168" t="s">
        <v>167</v>
      </c>
      <c r="B47" s="294" t="str">
        <f t="shared" si="19"/>
        <v>8630-01008</v>
      </c>
      <c r="C47" s="308" t="str">
        <f t="shared" si="20"/>
        <v>8630</v>
      </c>
      <c r="D47" s="298">
        <f>SUM($F47:K47)</f>
        <v>350.85</v>
      </c>
      <c r="E47" s="78">
        <f t="shared" si="21"/>
        <v>1.2017012349262096E-4</v>
      </c>
      <c r="F47" s="307">
        <f>+'Div009 history'!I47</f>
        <v>-499.96</v>
      </c>
      <c r="G47" s="307">
        <f>+'Div009 history'!J47</f>
        <v>463.61</v>
      </c>
      <c r="H47" s="307">
        <f>+'Div009 history'!K47</f>
        <v>-209.36</v>
      </c>
      <c r="I47" s="307">
        <f>+'Div009 history'!L47</f>
        <v>236.83</v>
      </c>
      <c r="J47" s="307">
        <f>+'Div009 history'!M47</f>
        <v>52.03</v>
      </c>
      <c r="K47" s="307">
        <f>+'Div009 history'!N47</f>
        <v>307.7</v>
      </c>
      <c r="L47" s="298">
        <f t="shared" si="17"/>
        <v>67.036308548247334</v>
      </c>
      <c r="M47" s="298">
        <f t="shared" si="17"/>
        <v>64.759089514867085</v>
      </c>
      <c r="N47" s="298">
        <f t="shared" si="17"/>
        <v>61.038716224231884</v>
      </c>
      <c r="O47" s="298">
        <f t="shared" si="17"/>
        <v>73.643886076407185</v>
      </c>
      <c r="P47" s="298">
        <f t="shared" si="17"/>
        <v>68.885937147959595</v>
      </c>
      <c r="Q47" s="298">
        <f t="shared" si="17"/>
        <v>72.035749443530648</v>
      </c>
      <c r="R47" s="298">
        <f t="shared" si="17"/>
        <v>77.309559247819209</v>
      </c>
      <c r="S47" s="298">
        <f t="shared" si="17"/>
        <v>65.15122545410442</v>
      </c>
      <c r="T47" s="298">
        <f t="shared" si="17"/>
        <v>68.68635210160619</v>
      </c>
      <c r="U47" s="298">
        <f t="shared" si="17"/>
        <v>71.357429483357237</v>
      </c>
      <c r="V47" s="298">
        <f t="shared" si="18"/>
        <v>74.069728992197625</v>
      </c>
      <c r="W47" s="298">
        <f t="shared" si="18"/>
        <v>66.906720127235076</v>
      </c>
      <c r="X47" s="298">
        <f t="shared" si="18"/>
        <v>70.069450797210322</v>
      </c>
      <c r="Y47" s="298">
        <f t="shared" si="18"/>
        <v>65.333285174791214</v>
      </c>
      <c r="Z47" s="298">
        <f t="shared" si="18"/>
        <v>69.697957959165706</v>
      </c>
      <c r="AA47" s="298">
        <f t="shared" si="18"/>
        <v>76.221422089081429</v>
      </c>
      <c r="AB47" s="298">
        <f t="shared" si="18"/>
        <v>71.296944948138176</v>
      </c>
      <c r="AC47" s="298">
        <f t="shared" si="18"/>
        <v>74.557000674054223</v>
      </c>
      <c r="AD47" s="298">
        <f t="shared" si="18"/>
        <v>80.015393821492879</v>
      </c>
      <c r="AE47" s="298">
        <f t="shared" si="18"/>
        <v>67.431518344998068</v>
      </c>
      <c r="AF47" s="298">
        <f t="shared" si="18"/>
        <v>71.090374425162395</v>
      </c>
      <c r="AH47" s="295">
        <f t="shared" si="9"/>
        <v>758.24968695524376</v>
      </c>
      <c r="AI47" s="295">
        <f t="shared" si="10"/>
        <v>858.04722683688442</v>
      </c>
      <c r="AJ47" s="295">
        <f t="shared" si="11"/>
        <v>99.79753988164066</v>
      </c>
      <c r="AL47" s="295">
        <f t="shared" si="12"/>
        <v>99.79753988164066</v>
      </c>
    </row>
    <row r="48" spans="1:42">
      <c r="A48" s="168" t="s">
        <v>15</v>
      </c>
      <c r="B48" s="294" t="str">
        <f t="shared" si="19"/>
        <v>8700-01008</v>
      </c>
      <c r="C48" s="308" t="str">
        <f t="shared" si="20"/>
        <v>8700</v>
      </c>
      <c r="D48" s="298">
        <f>SUM($F48:K48)</f>
        <v>1406.8900000000021</v>
      </c>
      <c r="E48" s="78">
        <f t="shared" si="21"/>
        <v>4.8187585874457387E-4</v>
      </c>
      <c r="F48" s="307">
        <f>+'Div009 history'!I48</f>
        <v>12967.090000000002</v>
      </c>
      <c r="G48" s="307">
        <f>+'Div009 history'!J48</f>
        <v>-4664.2899999999991</v>
      </c>
      <c r="H48" s="307">
        <f>+'Div009 history'!K48</f>
        <v>3262.0099999999993</v>
      </c>
      <c r="I48" s="307">
        <f>+'Div009 history'!L48</f>
        <v>7245.1399999999985</v>
      </c>
      <c r="J48" s="307">
        <f>+'Div009 history'!M48</f>
        <v>-19744.939999999999</v>
      </c>
      <c r="K48" s="307">
        <f>+'Div009 history'!N48</f>
        <v>2341.88</v>
      </c>
      <c r="L48" s="298">
        <f t="shared" si="17"/>
        <v>268.81206251515982</v>
      </c>
      <c r="M48" s="298">
        <f t="shared" si="17"/>
        <v>259.68053426698441</v>
      </c>
      <c r="N48" s="298">
        <f t="shared" si="17"/>
        <v>244.76203354342229</v>
      </c>
      <c r="O48" s="298">
        <f t="shared" si="17"/>
        <v>295.30809999155377</v>
      </c>
      <c r="P48" s="298">
        <f t="shared" si="17"/>
        <v>276.22897567077956</v>
      </c>
      <c r="Q48" s="298">
        <f t="shared" si="17"/>
        <v>288.85955688929448</v>
      </c>
      <c r="R48" s="298">
        <f t="shared" si="17"/>
        <v>310.00725612131828</v>
      </c>
      <c r="S48" s="298">
        <f t="shared" si="17"/>
        <v>261.25297870635626</v>
      </c>
      <c r="T48" s="298">
        <f t="shared" si="17"/>
        <v>275.42865015883962</v>
      </c>
      <c r="U48" s="298">
        <f t="shared" si="17"/>
        <v>286.13952961619094</v>
      </c>
      <c r="V48" s="298">
        <f t="shared" si="18"/>
        <v>297.0157076295655</v>
      </c>
      <c r="W48" s="298">
        <f t="shared" si="18"/>
        <v>268.2924197799797</v>
      </c>
      <c r="X48" s="298">
        <f t="shared" si="18"/>
        <v>280.97480299868135</v>
      </c>
      <c r="Y48" s="298">
        <f t="shared" si="18"/>
        <v>261.98302858646753</v>
      </c>
      <c r="Z48" s="298">
        <f t="shared" si="18"/>
        <v>279.48513630660051</v>
      </c>
      <c r="AA48" s="298">
        <f t="shared" si="18"/>
        <v>305.64388349125818</v>
      </c>
      <c r="AB48" s="298">
        <f t="shared" si="18"/>
        <v>285.89698981925682</v>
      </c>
      <c r="AC48" s="298">
        <f t="shared" si="18"/>
        <v>298.96964138041977</v>
      </c>
      <c r="AD48" s="298">
        <f t="shared" si="18"/>
        <v>320.8575100855644</v>
      </c>
      <c r="AE48" s="298">
        <f t="shared" si="18"/>
        <v>270.3968329610787</v>
      </c>
      <c r="AF48" s="298">
        <f t="shared" si="18"/>
        <v>285.06865291439891</v>
      </c>
      <c r="AH48" s="295">
        <f t="shared" si="9"/>
        <v>3040.5412628771965</v>
      </c>
      <c r="AI48" s="295">
        <f t="shared" si="10"/>
        <v>3440.7241355694628</v>
      </c>
      <c r="AJ48" s="295">
        <f t="shared" si="11"/>
        <v>400.1828726922663</v>
      </c>
      <c r="AL48" s="295">
        <f t="shared" si="12"/>
        <v>400.1828726922663</v>
      </c>
    </row>
    <row r="49" spans="1:38">
      <c r="A49" s="168" t="s">
        <v>16</v>
      </c>
      <c r="B49" s="294" t="str">
        <f t="shared" si="19"/>
        <v>8740-01008</v>
      </c>
      <c r="C49" s="308" t="str">
        <f t="shared" si="20"/>
        <v>8740</v>
      </c>
      <c r="D49" s="298">
        <f>SUM($F49:K49)</f>
        <v>3757.5800000000145</v>
      </c>
      <c r="E49" s="78">
        <f t="shared" si="21"/>
        <v>1.2870139735881557E-3</v>
      </c>
      <c r="F49" s="307">
        <f>+'Div009 history'!I49</f>
        <v>21203.670000000006</v>
      </c>
      <c r="G49" s="307">
        <f>+'Div009 history'!J49</f>
        <v>14409.400000000001</v>
      </c>
      <c r="H49" s="307">
        <f>+'Div009 history'!K49</f>
        <v>10629.44</v>
      </c>
      <c r="I49" s="307">
        <f>+'Div009 history'!L49</f>
        <v>-1020.2399999999998</v>
      </c>
      <c r="J49" s="307">
        <f>+'Div009 history'!M49</f>
        <v>-46439.659999999996</v>
      </c>
      <c r="K49" s="307">
        <f>+'Div009 history'!N49</f>
        <v>4974.9699999999993</v>
      </c>
      <c r="L49" s="298">
        <f t="shared" si="17"/>
        <v>717.95437444698359</v>
      </c>
      <c r="M49" s="298">
        <f t="shared" si="17"/>
        <v>693.56551112804675</v>
      </c>
      <c r="N49" s="298">
        <f t="shared" si="17"/>
        <v>653.72056237665697</v>
      </c>
      <c r="O49" s="298">
        <f t="shared" si="17"/>
        <v>788.72108719677112</v>
      </c>
      <c r="P49" s="298">
        <f t="shared" si="17"/>
        <v>737.7637728614252</v>
      </c>
      <c r="Q49" s="298">
        <f t="shared" si="17"/>
        <v>771.49805157196215</v>
      </c>
      <c r="R49" s="298">
        <f t="shared" si="17"/>
        <v>827.98020133510511</v>
      </c>
      <c r="S49" s="298">
        <f t="shared" si="17"/>
        <v>697.76526077193853</v>
      </c>
      <c r="T49" s="298">
        <f t="shared" si="17"/>
        <v>735.62623038322477</v>
      </c>
      <c r="U49" s="298">
        <f t="shared" si="17"/>
        <v>764.2332902325054</v>
      </c>
      <c r="V49" s="298">
        <f t="shared" si="18"/>
        <v>793.28183630184697</v>
      </c>
      <c r="W49" s="298">
        <f t="shared" si="18"/>
        <v>716.5664911377994</v>
      </c>
      <c r="X49" s="298">
        <f t="shared" si="18"/>
        <v>750.4391247729302</v>
      </c>
      <c r="Y49" s="298">
        <f t="shared" si="18"/>
        <v>699.7151081860992</v>
      </c>
      <c r="Z49" s="298">
        <f t="shared" si="18"/>
        <v>746.46046136013365</v>
      </c>
      <c r="AA49" s="298">
        <f t="shared" si="18"/>
        <v>816.32632524865812</v>
      </c>
      <c r="AB49" s="298">
        <f t="shared" si="18"/>
        <v>763.58550491157507</v>
      </c>
      <c r="AC49" s="298">
        <f t="shared" si="18"/>
        <v>798.50048337698081</v>
      </c>
      <c r="AD49" s="298">
        <f t="shared" si="18"/>
        <v>856.95950838183364</v>
      </c>
      <c r="AE49" s="298">
        <f t="shared" si="18"/>
        <v>722.18704489895629</v>
      </c>
      <c r="AF49" s="298">
        <f t="shared" si="18"/>
        <v>761.37314844663752</v>
      </c>
      <c r="AH49" s="295">
        <f t="shared" si="9"/>
        <v>8120.8033595818597</v>
      </c>
      <c r="AI49" s="295">
        <f t="shared" si="10"/>
        <v>9189.6283272559558</v>
      </c>
      <c r="AJ49" s="295">
        <f t="shared" si="11"/>
        <v>1068.8249676740961</v>
      </c>
      <c r="AL49" s="295">
        <f t="shared" si="12"/>
        <v>1068.8249676740961</v>
      </c>
    </row>
    <row r="50" spans="1:38">
      <c r="A50" s="168" t="s">
        <v>168</v>
      </c>
      <c r="B50" s="294" t="str">
        <f t="shared" si="19"/>
        <v>8750-01008</v>
      </c>
      <c r="C50" s="308" t="str">
        <f t="shared" si="20"/>
        <v>8750</v>
      </c>
      <c r="D50" s="298">
        <f>SUM($F50:K50)</f>
        <v>-2242.4399999999982</v>
      </c>
      <c r="E50" s="78">
        <f t="shared" si="21"/>
        <v>-7.6806125616301192E-4</v>
      </c>
      <c r="F50" s="307">
        <f>+'Div009 history'!I50</f>
        <v>21864.21</v>
      </c>
      <c r="G50" s="307">
        <f>+'Div009 history'!J50</f>
        <v>-2656.42</v>
      </c>
      <c r="H50" s="307">
        <f>+'Div009 history'!K50</f>
        <v>900.68000000000006</v>
      </c>
      <c r="I50" s="307">
        <f>+'Div009 history'!L50</f>
        <v>5778.9700000000012</v>
      </c>
      <c r="J50" s="307">
        <f>+'Div009 history'!M50</f>
        <v>-27404.36</v>
      </c>
      <c r="K50" s="307">
        <f>+'Div009 history'!N50</f>
        <v>-725.52</v>
      </c>
      <c r="L50" s="298">
        <f t="shared" ref="L50:U59" si="22">$E50*L$66</f>
        <v>-428.45916984731832</v>
      </c>
      <c r="M50" s="298">
        <f t="shared" si="22"/>
        <v>-413.90443976547937</v>
      </c>
      <c r="N50" s="298">
        <f t="shared" si="22"/>
        <v>-390.12586236245238</v>
      </c>
      <c r="O50" s="298">
        <f t="shared" si="22"/>
        <v>-470.69116686099011</v>
      </c>
      <c r="P50" s="298">
        <f t="shared" si="22"/>
        <v>-440.28097733524407</v>
      </c>
      <c r="Q50" s="298">
        <f t="shared" si="22"/>
        <v>-460.41284304446549</v>
      </c>
      <c r="R50" s="298">
        <f t="shared" si="22"/>
        <v>-494.12013122325658</v>
      </c>
      <c r="S50" s="298">
        <f t="shared" si="22"/>
        <v>-416.41075675445865</v>
      </c>
      <c r="T50" s="298">
        <f t="shared" si="22"/>
        <v>-439.00533962298891</v>
      </c>
      <c r="U50" s="298">
        <f t="shared" si="22"/>
        <v>-456.07739538452176</v>
      </c>
      <c r="V50" s="298">
        <f t="shared" ref="V50:AF59" si="23">$E50*V$66</f>
        <v>-473.41292028292287</v>
      </c>
      <c r="W50" s="298">
        <f t="shared" si="23"/>
        <v>-427.63091201971469</v>
      </c>
      <c r="X50" s="298">
        <f t="shared" si="23"/>
        <v>-447.84534486446108</v>
      </c>
      <c r="Y50" s="298">
        <f t="shared" si="23"/>
        <v>-417.57438223559552</v>
      </c>
      <c r="Z50" s="298">
        <f t="shared" si="23"/>
        <v>-445.47096721092043</v>
      </c>
      <c r="AA50" s="298">
        <f t="shared" si="23"/>
        <v>-487.16535770112478</v>
      </c>
      <c r="AB50" s="298">
        <f t="shared" si="23"/>
        <v>-455.69081154197761</v>
      </c>
      <c r="AC50" s="298">
        <f t="shared" si="23"/>
        <v>-476.52729255102179</v>
      </c>
      <c r="AD50" s="298">
        <f t="shared" si="23"/>
        <v>-511.41433581607049</v>
      </c>
      <c r="AE50" s="298">
        <f t="shared" si="23"/>
        <v>-430.98513324086463</v>
      </c>
      <c r="AF50" s="298">
        <f t="shared" si="23"/>
        <v>-454.37052650979348</v>
      </c>
      <c r="AH50" s="295">
        <f t="shared" si="9"/>
        <v>-4846.314459215947</v>
      </c>
      <c r="AI50" s="295">
        <f t="shared" si="10"/>
        <v>-5484.1653793589885</v>
      </c>
      <c r="AJ50" s="295">
        <f t="shared" si="11"/>
        <v>-637.85092014304155</v>
      </c>
      <c r="AL50" s="295">
        <f t="shared" si="12"/>
        <v>-637.85092014304155</v>
      </c>
    </row>
    <row r="51" spans="1:38">
      <c r="A51" s="168" t="s">
        <v>169</v>
      </c>
      <c r="B51" s="294" t="str">
        <f t="shared" si="19"/>
        <v>8760-01008</v>
      </c>
      <c r="C51" s="308" t="str">
        <f t="shared" si="20"/>
        <v>8760</v>
      </c>
      <c r="D51" s="298">
        <f>SUM($F51:K51)</f>
        <v>0</v>
      </c>
      <c r="E51" s="78">
        <f t="shared" si="21"/>
        <v>0</v>
      </c>
      <c r="F51" s="307">
        <f>+'Div009 history'!I51</f>
        <v>0</v>
      </c>
      <c r="G51" s="307">
        <f>+'Div009 history'!J51</f>
        <v>0</v>
      </c>
      <c r="H51" s="307">
        <f>+'Div009 history'!K51</f>
        <v>0</v>
      </c>
      <c r="I51" s="307">
        <f>+'Div009 history'!L51</f>
        <v>0</v>
      </c>
      <c r="J51" s="307">
        <f>+'Div009 history'!M51</f>
        <v>0</v>
      </c>
      <c r="K51" s="307">
        <f>+'Div009 history'!N51</f>
        <v>0</v>
      </c>
      <c r="L51" s="298">
        <f t="shared" si="22"/>
        <v>0</v>
      </c>
      <c r="M51" s="298">
        <f t="shared" si="22"/>
        <v>0</v>
      </c>
      <c r="N51" s="298">
        <f t="shared" si="22"/>
        <v>0</v>
      </c>
      <c r="O51" s="298">
        <f t="shared" si="22"/>
        <v>0</v>
      </c>
      <c r="P51" s="298">
        <f t="shared" si="22"/>
        <v>0</v>
      </c>
      <c r="Q51" s="298">
        <f t="shared" si="22"/>
        <v>0</v>
      </c>
      <c r="R51" s="298">
        <f t="shared" si="22"/>
        <v>0</v>
      </c>
      <c r="S51" s="298">
        <f t="shared" si="22"/>
        <v>0</v>
      </c>
      <c r="T51" s="298">
        <f t="shared" si="22"/>
        <v>0</v>
      </c>
      <c r="U51" s="298">
        <f t="shared" si="22"/>
        <v>0</v>
      </c>
      <c r="V51" s="298">
        <f t="shared" si="23"/>
        <v>0</v>
      </c>
      <c r="W51" s="298">
        <f t="shared" si="23"/>
        <v>0</v>
      </c>
      <c r="X51" s="298">
        <f t="shared" si="23"/>
        <v>0</v>
      </c>
      <c r="Y51" s="298">
        <f t="shared" si="23"/>
        <v>0</v>
      </c>
      <c r="Z51" s="298">
        <f t="shared" si="23"/>
        <v>0</v>
      </c>
      <c r="AA51" s="298">
        <f t="shared" si="23"/>
        <v>0</v>
      </c>
      <c r="AB51" s="298">
        <f t="shared" si="23"/>
        <v>0</v>
      </c>
      <c r="AC51" s="298">
        <f t="shared" si="23"/>
        <v>0</v>
      </c>
      <c r="AD51" s="298">
        <f t="shared" si="23"/>
        <v>0</v>
      </c>
      <c r="AE51" s="298">
        <f t="shared" si="23"/>
        <v>0</v>
      </c>
      <c r="AF51" s="298">
        <f t="shared" si="23"/>
        <v>0</v>
      </c>
      <c r="AH51" s="295">
        <f t="shared" si="9"/>
        <v>0</v>
      </c>
      <c r="AI51" s="295">
        <f t="shared" si="10"/>
        <v>0</v>
      </c>
      <c r="AJ51" s="295">
        <f t="shared" si="11"/>
        <v>0</v>
      </c>
      <c r="AL51" s="295">
        <f t="shared" si="12"/>
        <v>0</v>
      </c>
    </row>
    <row r="52" spans="1:38">
      <c r="A52" s="168" t="s">
        <v>17</v>
      </c>
      <c r="B52" s="294" t="str">
        <f t="shared" si="19"/>
        <v>8780-01008</v>
      </c>
      <c r="C52" s="308" t="str">
        <f t="shared" si="20"/>
        <v>8780</v>
      </c>
      <c r="D52" s="298">
        <f>SUM($F52:K52)</f>
        <v>-6362.7499999999982</v>
      </c>
      <c r="E52" s="78">
        <f t="shared" si="21"/>
        <v>-2.1793143886352393E-3</v>
      </c>
      <c r="F52" s="307">
        <f>+'Div009 history'!I52</f>
        <v>9969.84</v>
      </c>
      <c r="G52" s="307">
        <f>+'Div009 history'!J52</f>
        <v>-4177.1900000000005</v>
      </c>
      <c r="H52" s="307">
        <f>+'Div009 history'!K52</f>
        <v>60.299999999999898</v>
      </c>
      <c r="I52" s="307">
        <f>+'Div009 history'!L52</f>
        <v>7263.8499999999995</v>
      </c>
      <c r="J52" s="307">
        <f>+'Div009 history'!M52</f>
        <v>-22115.059999999998</v>
      </c>
      <c r="K52" s="307">
        <f>+'Div009 history'!N52</f>
        <v>2635.51</v>
      </c>
      <c r="L52" s="298">
        <f t="shared" si="22"/>
        <v>-1215.7197440939449</v>
      </c>
      <c r="M52" s="298">
        <f t="shared" si="22"/>
        <v>-1174.4218236018821</v>
      </c>
      <c r="N52" s="298">
        <f t="shared" si="22"/>
        <v>-1106.9519499949586</v>
      </c>
      <c r="O52" s="298">
        <f t="shared" si="22"/>
        <v>-1335.5497680851065</v>
      </c>
      <c r="P52" s="298">
        <f t="shared" si="22"/>
        <v>-1249.2632081749457</v>
      </c>
      <c r="Q52" s="298">
        <f t="shared" si="22"/>
        <v>-1306.3858195007108</v>
      </c>
      <c r="R52" s="298">
        <f t="shared" si="22"/>
        <v>-1402.02764173881</v>
      </c>
      <c r="S52" s="298">
        <f t="shared" si="22"/>
        <v>-1181.5333041416638</v>
      </c>
      <c r="T52" s="298">
        <f t="shared" si="22"/>
        <v>-1245.6436848638866</v>
      </c>
      <c r="U52" s="298">
        <f t="shared" si="22"/>
        <v>-1294.0843222038793</v>
      </c>
      <c r="V52" s="298">
        <f t="shared" si="23"/>
        <v>-1343.2725328348445</v>
      </c>
      <c r="W52" s="298">
        <f t="shared" si="23"/>
        <v>-1213.3696265913204</v>
      </c>
      <c r="X52" s="298">
        <f t="shared" si="23"/>
        <v>-1270.7265157758295</v>
      </c>
      <c r="Y52" s="298">
        <f t="shared" si="23"/>
        <v>-1184.8350014134321</v>
      </c>
      <c r="Z52" s="298">
        <f t="shared" si="23"/>
        <v>-1263.9894028920662</v>
      </c>
      <c r="AA52" s="298">
        <f t="shared" si="23"/>
        <v>-1382.2940099680852</v>
      </c>
      <c r="AB52" s="298">
        <f t="shared" si="23"/>
        <v>-1292.987420461069</v>
      </c>
      <c r="AC52" s="298">
        <f t="shared" si="23"/>
        <v>-1352.1093231832358</v>
      </c>
      <c r="AD52" s="298">
        <f t="shared" si="23"/>
        <v>-1451.0986091996681</v>
      </c>
      <c r="AE52" s="298">
        <f t="shared" si="23"/>
        <v>-1222.8869697866219</v>
      </c>
      <c r="AF52" s="298">
        <f t="shared" si="23"/>
        <v>-1289.2412138341224</v>
      </c>
      <c r="AH52" s="295">
        <f t="shared" si="9"/>
        <v>-13751.042313451546</v>
      </c>
      <c r="AI52" s="295">
        <f t="shared" si="10"/>
        <v>-15560.894948144174</v>
      </c>
      <c r="AJ52" s="295">
        <f t="shared" si="11"/>
        <v>-1809.8526346926283</v>
      </c>
      <c r="AL52" s="295">
        <f t="shared" si="12"/>
        <v>-1809.8526346926283</v>
      </c>
    </row>
    <row r="53" spans="1:38">
      <c r="A53" s="168" t="s">
        <v>154</v>
      </c>
      <c r="B53" s="294" t="str">
        <f t="shared" si="19"/>
        <v>8870-01008</v>
      </c>
      <c r="C53" s="308" t="str">
        <f t="shared" si="20"/>
        <v>8870</v>
      </c>
      <c r="D53" s="298">
        <f>SUM($F53:K53)</f>
        <v>36.759999999999785</v>
      </c>
      <c r="E53" s="78">
        <f t="shared" si="21"/>
        <v>1.2590718938545591E-5</v>
      </c>
      <c r="F53" s="307">
        <f>+'Div009 history'!I53</f>
        <v>2102.66</v>
      </c>
      <c r="G53" s="307">
        <f>+'Div009 history'!J53</f>
        <v>-2437.2600000000002</v>
      </c>
      <c r="H53" s="307">
        <f>+'Div009 history'!K53</f>
        <v>1365.08</v>
      </c>
      <c r="I53" s="307">
        <f>+'Div009 history'!L53</f>
        <v>1137.52</v>
      </c>
      <c r="J53" s="307">
        <f>+'Div009 history'!M53</f>
        <v>-2095.4899999999998</v>
      </c>
      <c r="K53" s="307">
        <f>+'Div009 history'!N53</f>
        <v>-35.749999999999979</v>
      </c>
      <c r="L53" s="298">
        <f t="shared" si="22"/>
        <v>7.0236702358089147</v>
      </c>
      <c r="M53" s="298">
        <f t="shared" si="22"/>
        <v>6.7850766155522306</v>
      </c>
      <c r="N53" s="298">
        <f t="shared" si="22"/>
        <v>6.3952777779756325</v>
      </c>
      <c r="O53" s="298">
        <f t="shared" si="22"/>
        <v>7.7159733566159669</v>
      </c>
      <c r="P53" s="298">
        <f t="shared" si="22"/>
        <v>7.2174634446600541</v>
      </c>
      <c r="Q53" s="298">
        <f t="shared" si="22"/>
        <v>7.5474822560757326</v>
      </c>
      <c r="R53" s="298">
        <f t="shared" si="22"/>
        <v>8.1000410373373732</v>
      </c>
      <c r="S53" s="298">
        <f t="shared" si="22"/>
        <v>6.8261623135039606</v>
      </c>
      <c r="T53" s="298">
        <f t="shared" si="22"/>
        <v>7.1965520970643544</v>
      </c>
      <c r="U53" s="298">
        <f t="shared" si="22"/>
        <v>7.4764118791739964</v>
      </c>
      <c r="V53" s="298">
        <f t="shared" si="23"/>
        <v>7.7605906733737164</v>
      </c>
      <c r="W53" s="298">
        <f t="shared" si="23"/>
        <v>7.0100927230359034</v>
      </c>
      <c r="X53" s="298">
        <f t="shared" si="23"/>
        <v>7.3414650457615389</v>
      </c>
      <c r="Y53" s="298">
        <f t="shared" si="23"/>
        <v>6.8452374605253272</v>
      </c>
      <c r="Z53" s="298">
        <f t="shared" si="23"/>
        <v>7.3025422105712314</v>
      </c>
      <c r="AA53" s="298">
        <f t="shared" si="23"/>
        <v>7.9860324240975258</v>
      </c>
      <c r="AB53" s="298">
        <f t="shared" si="23"/>
        <v>7.4700746652231551</v>
      </c>
      <c r="AC53" s="298">
        <f t="shared" si="23"/>
        <v>7.8116441350383834</v>
      </c>
      <c r="AD53" s="298">
        <f t="shared" si="23"/>
        <v>8.3835424736441801</v>
      </c>
      <c r="AE53" s="298">
        <f t="shared" si="23"/>
        <v>7.0650779944765985</v>
      </c>
      <c r="AF53" s="298">
        <f t="shared" si="23"/>
        <v>7.4484314204616062</v>
      </c>
      <c r="AH53" s="295">
        <f t="shared" si="9"/>
        <v>79.444943686688319</v>
      </c>
      <c r="AI53" s="295">
        <f t="shared" si="10"/>
        <v>89.901143105383156</v>
      </c>
      <c r="AJ53" s="295">
        <f t="shared" si="11"/>
        <v>10.456199418694837</v>
      </c>
      <c r="AL53" s="295">
        <f t="shared" si="12"/>
        <v>10.456199418694837</v>
      </c>
    </row>
    <row r="54" spans="1:38">
      <c r="A54" s="168" t="s">
        <v>372</v>
      </c>
      <c r="B54" s="294" t="str">
        <f t="shared" si="19"/>
        <v>8890-01008</v>
      </c>
      <c r="C54" s="308" t="str">
        <f t="shared" si="20"/>
        <v>8890</v>
      </c>
      <c r="D54" s="298">
        <f>SUM($F54:K54)</f>
        <v>0</v>
      </c>
      <c r="E54" s="78">
        <f t="shared" si="21"/>
        <v>0</v>
      </c>
      <c r="F54" s="307">
        <f>+'Div009 history'!I54</f>
        <v>97.98</v>
      </c>
      <c r="G54" s="307">
        <f>+'Div009 history'!J54</f>
        <v>-97.98</v>
      </c>
      <c r="H54" s="307">
        <f>+'Div009 history'!K54</f>
        <v>0</v>
      </c>
      <c r="I54" s="307">
        <f>+'Div009 history'!L54</f>
        <v>0</v>
      </c>
      <c r="J54" s="307">
        <f>+'Div009 history'!M54</f>
        <v>0</v>
      </c>
      <c r="K54" s="307">
        <f>+'Div009 history'!N54</f>
        <v>0</v>
      </c>
      <c r="L54" s="298">
        <f t="shared" si="22"/>
        <v>0</v>
      </c>
      <c r="M54" s="298">
        <f t="shared" si="22"/>
        <v>0</v>
      </c>
      <c r="N54" s="298">
        <f t="shared" si="22"/>
        <v>0</v>
      </c>
      <c r="O54" s="298">
        <f t="shared" si="22"/>
        <v>0</v>
      </c>
      <c r="P54" s="298">
        <f t="shared" si="22"/>
        <v>0</v>
      </c>
      <c r="Q54" s="298">
        <f t="shared" si="22"/>
        <v>0</v>
      </c>
      <c r="R54" s="298">
        <f t="shared" si="22"/>
        <v>0</v>
      </c>
      <c r="S54" s="298">
        <f t="shared" si="22"/>
        <v>0</v>
      </c>
      <c r="T54" s="298">
        <f t="shared" si="22"/>
        <v>0</v>
      </c>
      <c r="U54" s="298">
        <f t="shared" si="22"/>
        <v>0</v>
      </c>
      <c r="V54" s="298">
        <f t="shared" si="23"/>
        <v>0</v>
      </c>
      <c r="W54" s="298">
        <f t="shared" si="23"/>
        <v>0</v>
      </c>
      <c r="X54" s="298">
        <f t="shared" si="23"/>
        <v>0</v>
      </c>
      <c r="Y54" s="298">
        <f t="shared" si="23"/>
        <v>0</v>
      </c>
      <c r="Z54" s="298">
        <f t="shared" si="23"/>
        <v>0</v>
      </c>
      <c r="AA54" s="298">
        <f t="shared" si="23"/>
        <v>0</v>
      </c>
      <c r="AB54" s="298">
        <f t="shared" si="23"/>
        <v>0</v>
      </c>
      <c r="AC54" s="298">
        <f t="shared" si="23"/>
        <v>0</v>
      </c>
      <c r="AD54" s="298">
        <f t="shared" si="23"/>
        <v>0</v>
      </c>
      <c r="AE54" s="298">
        <f t="shared" si="23"/>
        <v>0</v>
      </c>
      <c r="AF54" s="298">
        <f t="shared" si="23"/>
        <v>0</v>
      </c>
      <c r="AH54" s="295">
        <f t="shared" si="9"/>
        <v>0</v>
      </c>
      <c r="AI54" s="295">
        <f t="shared" si="10"/>
        <v>0</v>
      </c>
      <c r="AJ54" s="295">
        <f t="shared" si="11"/>
        <v>0</v>
      </c>
      <c r="AL54" s="295">
        <f t="shared" si="12"/>
        <v>0</v>
      </c>
    </row>
    <row r="55" spans="1:38">
      <c r="A55" s="168" t="s">
        <v>374</v>
      </c>
      <c r="B55" s="294" t="str">
        <f t="shared" si="19"/>
        <v>8910-01008</v>
      </c>
      <c r="C55" s="308" t="str">
        <f t="shared" si="20"/>
        <v>8910</v>
      </c>
      <c r="D55" s="298">
        <f>SUM($F55:K55)</f>
        <v>0</v>
      </c>
      <c r="E55" s="78">
        <f t="shared" si="21"/>
        <v>0</v>
      </c>
      <c r="F55" s="307">
        <f>+'Div009 history'!I55</f>
        <v>0</v>
      </c>
      <c r="G55" s="307">
        <f>+'Div009 history'!J55</f>
        <v>0</v>
      </c>
      <c r="H55" s="307">
        <f>+'Div009 history'!K55</f>
        <v>0</v>
      </c>
      <c r="I55" s="307">
        <f>+'Div009 history'!L55</f>
        <v>0</v>
      </c>
      <c r="J55" s="307">
        <f>+'Div009 history'!M55</f>
        <v>9.17</v>
      </c>
      <c r="K55" s="307">
        <f>+'Div009 history'!N55</f>
        <v>-9.17</v>
      </c>
      <c r="L55" s="298">
        <f t="shared" si="22"/>
        <v>0</v>
      </c>
      <c r="M55" s="298">
        <f t="shared" si="22"/>
        <v>0</v>
      </c>
      <c r="N55" s="298">
        <f t="shared" si="22"/>
        <v>0</v>
      </c>
      <c r="O55" s="298">
        <f t="shared" si="22"/>
        <v>0</v>
      </c>
      <c r="P55" s="298">
        <f t="shared" si="22"/>
        <v>0</v>
      </c>
      <c r="Q55" s="298">
        <f t="shared" si="22"/>
        <v>0</v>
      </c>
      <c r="R55" s="298">
        <f t="shared" si="22"/>
        <v>0</v>
      </c>
      <c r="S55" s="298">
        <f t="shared" si="22"/>
        <v>0</v>
      </c>
      <c r="T55" s="298">
        <f t="shared" si="22"/>
        <v>0</v>
      </c>
      <c r="U55" s="298">
        <f t="shared" si="22"/>
        <v>0</v>
      </c>
      <c r="V55" s="298">
        <f t="shared" si="23"/>
        <v>0</v>
      </c>
      <c r="W55" s="298">
        <f t="shared" si="23"/>
        <v>0</v>
      </c>
      <c r="X55" s="298">
        <f t="shared" si="23"/>
        <v>0</v>
      </c>
      <c r="Y55" s="298">
        <f t="shared" si="23"/>
        <v>0</v>
      </c>
      <c r="Z55" s="298">
        <f t="shared" si="23"/>
        <v>0</v>
      </c>
      <c r="AA55" s="298">
        <f t="shared" si="23"/>
        <v>0</v>
      </c>
      <c r="AB55" s="298">
        <f t="shared" si="23"/>
        <v>0</v>
      </c>
      <c r="AC55" s="298">
        <f t="shared" si="23"/>
        <v>0</v>
      </c>
      <c r="AD55" s="298">
        <f t="shared" si="23"/>
        <v>0</v>
      </c>
      <c r="AE55" s="298">
        <f t="shared" si="23"/>
        <v>0</v>
      </c>
      <c r="AF55" s="298">
        <f t="shared" si="23"/>
        <v>0</v>
      </c>
      <c r="AH55" s="295">
        <f t="shared" si="9"/>
        <v>0</v>
      </c>
      <c r="AI55" s="295">
        <f t="shared" si="10"/>
        <v>0</v>
      </c>
      <c r="AJ55" s="295">
        <f t="shared" si="11"/>
        <v>0</v>
      </c>
      <c r="AL55" s="295">
        <f t="shared" si="12"/>
        <v>0</v>
      </c>
    </row>
    <row r="56" spans="1:38">
      <c r="A56" s="168" t="s">
        <v>155</v>
      </c>
      <c r="B56" s="294" t="str">
        <f t="shared" si="19"/>
        <v>8920-01008</v>
      </c>
      <c r="C56" s="308" t="str">
        <f t="shared" si="20"/>
        <v>8920</v>
      </c>
      <c r="D56" s="298">
        <f>SUM($F56:K56)</f>
        <v>-9.86</v>
      </c>
      <c r="E56" s="78">
        <f t="shared" si="21"/>
        <v>-3.3771623703498434E-6</v>
      </c>
      <c r="F56" s="307">
        <f>+'Div009 history'!I56</f>
        <v>-9.86</v>
      </c>
      <c r="G56" s="307">
        <f>+'Div009 history'!J56</f>
        <v>0</v>
      </c>
      <c r="H56" s="307">
        <f>+'Div009 history'!K56</f>
        <v>41.27</v>
      </c>
      <c r="I56" s="307">
        <f>+'Div009 history'!L56</f>
        <v>-41.27</v>
      </c>
      <c r="J56" s="307">
        <f>+'Div009 history'!M56</f>
        <v>0</v>
      </c>
      <c r="K56" s="307">
        <f>+'Div009 history'!N56</f>
        <v>0</v>
      </c>
      <c r="L56" s="298">
        <f t="shared" si="22"/>
        <v>-1.8839333113459273</v>
      </c>
      <c r="M56" s="298">
        <f t="shared" si="22"/>
        <v>-1.8199362195142921</v>
      </c>
      <c r="N56" s="298">
        <f t="shared" si="22"/>
        <v>-1.7153819067149103</v>
      </c>
      <c r="O56" s="298">
        <f t="shared" si="22"/>
        <v>-2.0696272387441206</v>
      </c>
      <c r="P56" s="298">
        <f t="shared" si="22"/>
        <v>-1.9359137531106785</v>
      </c>
      <c r="Q56" s="298">
        <f t="shared" si="22"/>
        <v>-2.0244334887080293</v>
      </c>
      <c r="R56" s="298">
        <f t="shared" si="22"/>
        <v>-2.1726443043565551</v>
      </c>
      <c r="S56" s="298">
        <f t="shared" si="22"/>
        <v>-1.8309564856134233</v>
      </c>
      <c r="T56" s="298">
        <f t="shared" si="22"/>
        <v>-1.93030477902761</v>
      </c>
      <c r="U56" s="298">
        <f t="shared" si="22"/>
        <v>-2.0053705421288366</v>
      </c>
      <c r="V56" s="298">
        <f t="shared" si="23"/>
        <v>-2.0815947780050403</v>
      </c>
      <c r="W56" s="298">
        <f t="shared" si="23"/>
        <v>-1.880291464883961</v>
      </c>
      <c r="X56" s="298">
        <f t="shared" si="23"/>
        <v>-1.9691742478566157</v>
      </c>
      <c r="Y56" s="298">
        <f t="shared" si="23"/>
        <v>-1.8360729423498399</v>
      </c>
      <c r="Z56" s="298">
        <f t="shared" si="23"/>
        <v>-1.9587341185046994</v>
      </c>
      <c r="AA56" s="298">
        <f t="shared" si="23"/>
        <v>-2.1420641921001646</v>
      </c>
      <c r="AB56" s="298">
        <f t="shared" si="23"/>
        <v>-2.0036707344695524</v>
      </c>
      <c r="AC56" s="298">
        <f t="shared" si="23"/>
        <v>-2.0952886608128103</v>
      </c>
      <c r="AD56" s="298">
        <f t="shared" si="23"/>
        <v>-2.248686855009034</v>
      </c>
      <c r="AE56" s="298">
        <f t="shared" si="23"/>
        <v>-1.8950399626098928</v>
      </c>
      <c r="AF56" s="298">
        <f t="shared" si="23"/>
        <v>-1.9978654462935761</v>
      </c>
      <c r="AH56" s="295">
        <f t="shared" si="9"/>
        <v>-21.309225918137958</v>
      </c>
      <c r="AI56" s="295">
        <f t="shared" si="10"/>
        <v>-24.113853945024022</v>
      </c>
      <c r="AJ56" s="295">
        <f t="shared" si="11"/>
        <v>-2.8046280268860642</v>
      </c>
      <c r="AL56" s="295">
        <f t="shared" si="12"/>
        <v>-2.8046280268860642</v>
      </c>
    </row>
    <row r="57" spans="1:38">
      <c r="A57" s="168" t="s">
        <v>156</v>
      </c>
      <c r="B57" s="294" t="str">
        <f t="shared" si="19"/>
        <v>9020-01008</v>
      </c>
      <c r="C57" s="308" t="str">
        <f t="shared" si="20"/>
        <v>9020</v>
      </c>
      <c r="D57" s="298">
        <f>SUM($F57:K57)</f>
        <v>864.0699999999988</v>
      </c>
      <c r="E57" s="78">
        <f t="shared" si="21"/>
        <v>2.95953822449106E-4</v>
      </c>
      <c r="F57" s="307">
        <f>+'Div009 history'!I57</f>
        <v>2496.6999999999998</v>
      </c>
      <c r="G57" s="307">
        <f>+'Div009 history'!J57</f>
        <v>3816.0400000000009</v>
      </c>
      <c r="H57" s="307">
        <f>+'Div009 history'!K57</f>
        <v>268.25999999999993</v>
      </c>
      <c r="I57" s="307">
        <f>+'Div009 history'!L57</f>
        <v>-6.9199999999999591</v>
      </c>
      <c r="J57" s="307">
        <f>+'Div009 history'!M57</f>
        <v>-6022.6800000000021</v>
      </c>
      <c r="K57" s="307">
        <f>+'Div009 history'!N57</f>
        <v>312.67000000000007</v>
      </c>
      <c r="L57" s="298">
        <f t="shared" si="22"/>
        <v>165.09637488181272</v>
      </c>
      <c r="M57" s="298">
        <f t="shared" si="22"/>
        <v>159.48806178455499</v>
      </c>
      <c r="N57" s="298">
        <f t="shared" si="22"/>
        <v>150.32556228551223</v>
      </c>
      <c r="O57" s="298">
        <f t="shared" si="22"/>
        <v>181.36945316243711</v>
      </c>
      <c r="P57" s="298">
        <f t="shared" si="22"/>
        <v>169.65162237833079</v>
      </c>
      <c r="Q57" s="298">
        <f t="shared" si="22"/>
        <v>177.4089497553696</v>
      </c>
      <c r="R57" s="298">
        <f t="shared" si="22"/>
        <v>190.39723773482413</v>
      </c>
      <c r="S57" s="298">
        <f t="shared" si="22"/>
        <v>160.45381039797044</v>
      </c>
      <c r="T57" s="298">
        <f t="shared" si="22"/>
        <v>169.16008624892339</v>
      </c>
      <c r="U57" s="298">
        <f t="shared" si="22"/>
        <v>175.73838989221719</v>
      </c>
      <c r="V57" s="298">
        <f t="shared" si="23"/>
        <v>182.41821499298305</v>
      </c>
      <c r="W57" s="298">
        <f t="shared" si="23"/>
        <v>164.77722576696573</v>
      </c>
      <c r="X57" s="298">
        <f t="shared" si="23"/>
        <v>172.56636839203486</v>
      </c>
      <c r="Y57" s="298">
        <f t="shared" si="23"/>
        <v>160.90218532416066</v>
      </c>
      <c r="Z57" s="298">
        <f t="shared" si="23"/>
        <v>171.65145940936645</v>
      </c>
      <c r="AA57" s="298">
        <f t="shared" si="23"/>
        <v>187.71738402312241</v>
      </c>
      <c r="AB57" s="298">
        <f t="shared" si="23"/>
        <v>175.58942916157238</v>
      </c>
      <c r="AC57" s="298">
        <f t="shared" si="23"/>
        <v>183.61826299680754</v>
      </c>
      <c r="AD57" s="298">
        <f t="shared" si="23"/>
        <v>197.06114105554295</v>
      </c>
      <c r="AE57" s="298">
        <f t="shared" si="23"/>
        <v>166.06969376189937</v>
      </c>
      <c r="AF57" s="298">
        <f t="shared" si="23"/>
        <v>175.08068926763571</v>
      </c>
      <c r="AH57" s="295">
        <f t="shared" si="9"/>
        <v>1867.410024248016</v>
      </c>
      <c r="AI57" s="295">
        <f t="shared" si="10"/>
        <v>2113.1904440443082</v>
      </c>
      <c r="AJ57" s="295">
        <f t="shared" si="11"/>
        <v>245.78041979629211</v>
      </c>
      <c r="AL57" s="295">
        <f t="shared" si="12"/>
        <v>245.78041979629211</v>
      </c>
    </row>
    <row r="58" spans="1:38">
      <c r="A58" s="168" t="s">
        <v>12</v>
      </c>
      <c r="B58" s="294" t="str">
        <f t="shared" si="19"/>
        <v>9030-01008</v>
      </c>
      <c r="C58" s="308" t="str">
        <f t="shared" si="20"/>
        <v>9030</v>
      </c>
      <c r="D58" s="298">
        <f>SUM($F58:K58)</f>
        <v>971.7899999999986</v>
      </c>
      <c r="E58" s="78">
        <f t="shared" si="21"/>
        <v>3.3284915008947966E-4</v>
      </c>
      <c r="F58" s="307">
        <f>+'Div009 history'!I58</f>
        <v>980.68000000000006</v>
      </c>
      <c r="G58" s="307">
        <f>+'Div009 history'!J58</f>
        <v>4731.619999999999</v>
      </c>
      <c r="H58" s="307">
        <f>+'Div009 history'!K58</f>
        <v>3852.1600000000008</v>
      </c>
      <c r="I58" s="307">
        <f>+'Div009 history'!L58</f>
        <v>1773.51</v>
      </c>
      <c r="J58" s="307">
        <f>+'Div009 history'!M58</f>
        <v>-8794.19</v>
      </c>
      <c r="K58" s="307">
        <f>+'Div009 history'!N58</f>
        <v>-1571.9900000000002</v>
      </c>
      <c r="L58" s="298">
        <f t="shared" si="22"/>
        <v>185.67825077412334</v>
      </c>
      <c r="M58" s="298">
        <f t="shared" si="22"/>
        <v>179.37077269389363</v>
      </c>
      <c r="N58" s="298">
        <f t="shared" si="22"/>
        <v>169.06602262946046</v>
      </c>
      <c r="O58" s="298">
        <f t="shared" si="22"/>
        <v>203.98002579504524</v>
      </c>
      <c r="P58" s="298">
        <f t="shared" si="22"/>
        <v>190.80138196099628</v>
      </c>
      <c r="Q58" s="298">
        <f t="shared" si="22"/>
        <v>199.52578296060577</v>
      </c>
      <c r="R58" s="298">
        <f t="shared" si="22"/>
        <v>214.13326658525898</v>
      </c>
      <c r="S58" s="298">
        <f t="shared" si="22"/>
        <v>180.45691715560505</v>
      </c>
      <c r="T58" s="298">
        <f t="shared" si="22"/>
        <v>190.24856807416211</v>
      </c>
      <c r="U58" s="298">
        <f t="shared" si="22"/>
        <v>197.64696137275649</v>
      </c>
      <c r="V58" s="298">
        <f t="shared" si="23"/>
        <v>205.15953238514354</v>
      </c>
      <c r="W58" s="298">
        <f t="shared" si="23"/>
        <v>185.31931467135718</v>
      </c>
      <c r="X58" s="298">
        <f t="shared" si="23"/>
        <v>194.07949719316204</v>
      </c>
      <c r="Y58" s="298">
        <f t="shared" si="23"/>
        <v>180.96118911218542</v>
      </c>
      <c r="Z58" s="298">
        <f t="shared" si="23"/>
        <v>193.05053032674229</v>
      </c>
      <c r="AA58" s="298">
        <f t="shared" si="23"/>
        <v>211.11932669787183</v>
      </c>
      <c r="AB58" s="298">
        <f t="shared" si="23"/>
        <v>197.47943032963116</v>
      </c>
      <c r="AC58" s="298">
        <f t="shared" si="23"/>
        <v>206.50918536422697</v>
      </c>
      <c r="AD58" s="298">
        <f t="shared" si="23"/>
        <v>221.62793091574301</v>
      </c>
      <c r="AE58" s="298">
        <f t="shared" si="23"/>
        <v>186.77290925605121</v>
      </c>
      <c r="AF58" s="298">
        <f t="shared" si="23"/>
        <v>196.90726795675775</v>
      </c>
      <c r="AH58" s="295">
        <f t="shared" si="9"/>
        <v>2100.2122368141231</v>
      </c>
      <c r="AI58" s="295">
        <f t="shared" si="10"/>
        <v>2376.6330755816289</v>
      </c>
      <c r="AJ58" s="295">
        <f t="shared" si="11"/>
        <v>276.42083876750576</v>
      </c>
      <c r="AL58" s="295">
        <f t="shared" si="12"/>
        <v>276.42083876750576</v>
      </c>
    </row>
    <row r="59" spans="1:38">
      <c r="A59" s="168" t="s">
        <v>157</v>
      </c>
      <c r="B59" s="294" t="str">
        <f t="shared" si="19"/>
        <v>9090-01008</v>
      </c>
      <c r="C59" s="308" t="str">
        <f t="shared" si="20"/>
        <v>9090</v>
      </c>
      <c r="D59" s="298">
        <f>SUM($F59:K59)</f>
        <v>59.489999999999824</v>
      </c>
      <c r="E59" s="78">
        <f t="shared" si="21"/>
        <v>2.0376002982972779E-5</v>
      </c>
      <c r="F59" s="307">
        <f>+'Div009 history'!I59</f>
        <v>1518.37</v>
      </c>
      <c r="G59" s="307">
        <f>+'Div009 history'!J59</f>
        <v>506.12</v>
      </c>
      <c r="H59" s="307">
        <f>+'Div009 history'!K59</f>
        <v>506.12</v>
      </c>
      <c r="I59" s="307">
        <f>+'Div009 history'!L59</f>
        <v>1037.68</v>
      </c>
      <c r="J59" s="307">
        <f>+'Div009 history'!M59</f>
        <v>-3547.09</v>
      </c>
      <c r="K59" s="307">
        <f>+'Div009 history'!N59</f>
        <v>38.290000000000006</v>
      </c>
      <c r="L59" s="298">
        <f t="shared" si="22"/>
        <v>11.366652402836602</v>
      </c>
      <c r="M59" s="298">
        <f t="shared" si="22"/>
        <v>10.980527961349383</v>
      </c>
      <c r="N59" s="298">
        <f t="shared" si="22"/>
        <v>10.349702802278875</v>
      </c>
      <c r="O59" s="298">
        <f t="shared" si="22"/>
        <v>12.487030875546386</v>
      </c>
      <c r="P59" s="298">
        <f t="shared" si="22"/>
        <v>11.680274763950703</v>
      </c>
      <c r="Q59" s="298">
        <f t="shared" si="22"/>
        <v>12.214355805602466</v>
      </c>
      <c r="R59" s="298">
        <f t="shared" si="22"/>
        <v>13.108581102045749</v>
      </c>
      <c r="S59" s="298">
        <f t="shared" si="22"/>
        <v>11.047018390379536</v>
      </c>
      <c r="T59" s="298">
        <f t="shared" si="22"/>
        <v>11.646433195167564</v>
      </c>
      <c r="U59" s="298">
        <f t="shared" si="22"/>
        <v>12.09934011675904</v>
      </c>
      <c r="V59" s="298">
        <f t="shared" si="23"/>
        <v>12.559236647415769</v>
      </c>
      <c r="W59" s="298">
        <f t="shared" si="23"/>
        <v>11.344679436708573</v>
      </c>
      <c r="X59" s="298">
        <f t="shared" si="23"/>
        <v>11.880950913284963</v>
      </c>
      <c r="Y59" s="298">
        <f t="shared" si="23"/>
        <v>11.077888371236476</v>
      </c>
      <c r="Z59" s="298">
        <f t="shared" si="23"/>
        <v>11.817960721079537</v>
      </c>
      <c r="AA59" s="298">
        <f t="shared" si="23"/>
        <v>12.924076956190511</v>
      </c>
      <c r="AB59" s="298">
        <f t="shared" si="23"/>
        <v>12.089084380688977</v>
      </c>
      <c r="AC59" s="298">
        <f t="shared" si="23"/>
        <v>12.641858258798552</v>
      </c>
      <c r="AD59" s="298">
        <f t="shared" si="23"/>
        <v>13.567381440617348</v>
      </c>
      <c r="AE59" s="298">
        <f t="shared" si="23"/>
        <v>11.433664034042819</v>
      </c>
      <c r="AF59" s="298">
        <f t="shared" si="23"/>
        <v>12.054058356998427</v>
      </c>
      <c r="AH59" s="295">
        <f t="shared" si="9"/>
        <v>128.56854461156422</v>
      </c>
      <c r="AI59" s="295">
        <f t="shared" si="10"/>
        <v>145.49017963382101</v>
      </c>
      <c r="AJ59" s="295">
        <f t="shared" si="11"/>
        <v>16.921635022256794</v>
      </c>
      <c r="AL59" s="295">
        <f t="shared" si="12"/>
        <v>16.921635022256794</v>
      </c>
    </row>
    <row r="60" spans="1:38">
      <c r="A60" s="168" t="s">
        <v>158</v>
      </c>
      <c r="B60" s="294" t="str">
        <f t="shared" si="19"/>
        <v>9110-01008</v>
      </c>
      <c r="C60" s="308" t="str">
        <f t="shared" si="20"/>
        <v>9110</v>
      </c>
      <c r="D60" s="298">
        <f>SUM($F60:K60)</f>
        <v>-6.2300000000000182</v>
      </c>
      <c r="E60" s="78">
        <f t="shared" si="21"/>
        <v>-2.1338460007382949E-6</v>
      </c>
      <c r="F60" s="307">
        <f>+'Div009 history'!I60</f>
        <v>1183.1500000000001</v>
      </c>
      <c r="G60" s="307">
        <f>+'Div009 history'!J60</f>
        <v>406.62</v>
      </c>
      <c r="H60" s="307">
        <f>+'Div009 history'!K60</f>
        <v>406.63</v>
      </c>
      <c r="I60" s="307">
        <f>+'Div009 history'!L60</f>
        <v>813.25</v>
      </c>
      <c r="J60" s="307">
        <f>+'Div009 history'!M60</f>
        <v>-2846.38</v>
      </c>
      <c r="K60" s="307">
        <f>+'Div009 history'!N60</f>
        <v>30.5</v>
      </c>
      <c r="L60" s="298">
        <f t="shared" ref="L60:U65" si="24">$E60*L$66</f>
        <v>-1.1903554289741545</v>
      </c>
      <c r="M60" s="298">
        <f t="shared" si="24"/>
        <v>-1.1499191326140035</v>
      </c>
      <c r="N60" s="298">
        <f t="shared" si="24"/>
        <v>-1.0838569248310268</v>
      </c>
      <c r="O60" s="298">
        <f t="shared" si="24"/>
        <v>-1.307685364845427</v>
      </c>
      <c r="P60" s="298">
        <f t="shared" si="24"/>
        <v>-1.2231990549573593</v>
      </c>
      <c r="Q60" s="298">
        <f t="shared" si="24"/>
        <v>-1.2791298818104524</v>
      </c>
      <c r="R60" s="298">
        <f t="shared" si="24"/>
        <v>-1.3727762693855352</v>
      </c>
      <c r="S60" s="298">
        <f t="shared" si="24"/>
        <v>-1.1568822419241036</v>
      </c>
      <c r="T60" s="298">
        <f t="shared" si="24"/>
        <v>-1.2196550480062927</v>
      </c>
      <c r="U60" s="298">
        <f t="shared" si="24"/>
        <v>-1.2670850382822199</v>
      </c>
      <c r="V60" s="298">
        <f t="shared" ref="V60:AF65" si="25">$E60*V$66</f>
        <v>-1.3152470047638378</v>
      </c>
      <c r="W60" s="298">
        <f t="shared" si="25"/>
        <v>-1.1880543434307416</v>
      </c>
      <c r="X60" s="298">
        <f t="shared" si="25"/>
        <v>-1.2442145602582915</v>
      </c>
      <c r="Y60" s="298">
        <f t="shared" si="25"/>
        <v>-1.1601150538376812</v>
      </c>
      <c r="Z60" s="298">
        <f t="shared" si="25"/>
        <v>-1.2376180079395855</v>
      </c>
      <c r="AA60" s="298">
        <f t="shared" si="25"/>
        <v>-1.3534543526150169</v>
      </c>
      <c r="AB60" s="298">
        <f t="shared" si="25"/>
        <v>-1.2660110218808669</v>
      </c>
      <c r="AC60" s="298">
        <f t="shared" si="25"/>
        <v>-1.3238994276738181</v>
      </c>
      <c r="AD60" s="298">
        <f t="shared" si="25"/>
        <v>-1.4208234388140288</v>
      </c>
      <c r="AE60" s="298">
        <f t="shared" si="25"/>
        <v>-1.1973731203914471</v>
      </c>
      <c r="AF60" s="298">
        <f t="shared" si="25"/>
        <v>-1.2623429746865129</v>
      </c>
      <c r="AH60" s="295">
        <f t="shared" si="9"/>
        <v>-13.46414578803244</v>
      </c>
      <c r="AI60" s="295">
        <f t="shared" si="10"/>
        <v>-15.236238344574049</v>
      </c>
      <c r="AJ60" s="295">
        <f t="shared" si="11"/>
        <v>-1.7720925565416099</v>
      </c>
      <c r="AL60" s="295">
        <f t="shared" si="12"/>
        <v>-1.7720925565416099</v>
      </c>
    </row>
    <row r="61" spans="1:38">
      <c r="A61" s="168" t="s">
        <v>13</v>
      </c>
      <c r="B61" s="294" t="str">
        <f t="shared" si="19"/>
        <v>9200-01008</v>
      </c>
      <c r="C61" s="308" t="str">
        <f t="shared" si="20"/>
        <v>9200</v>
      </c>
      <c r="D61" s="298">
        <f>SUM($F61:K61)</f>
        <v>0</v>
      </c>
      <c r="E61" s="78">
        <f t="shared" si="21"/>
        <v>0</v>
      </c>
      <c r="F61" s="307">
        <f>+'Div009 history'!I61</f>
        <v>0</v>
      </c>
      <c r="G61" s="307">
        <f>+'Div009 history'!J61</f>
        <v>0</v>
      </c>
      <c r="H61" s="307">
        <f>+'Div009 history'!K61</f>
        <v>0</v>
      </c>
      <c r="I61" s="307">
        <f>+'Div009 history'!L61</f>
        <v>0</v>
      </c>
      <c r="J61" s="307">
        <f>+'Div009 history'!M61</f>
        <v>0</v>
      </c>
      <c r="K61" s="307">
        <f>+'Div009 history'!N61</f>
        <v>0</v>
      </c>
      <c r="L61" s="298">
        <f t="shared" si="24"/>
        <v>0</v>
      </c>
      <c r="M61" s="298">
        <f t="shared" si="24"/>
        <v>0</v>
      </c>
      <c r="N61" s="298">
        <f t="shared" si="24"/>
        <v>0</v>
      </c>
      <c r="O61" s="298">
        <f t="shared" si="24"/>
        <v>0</v>
      </c>
      <c r="P61" s="298">
        <f t="shared" si="24"/>
        <v>0</v>
      </c>
      <c r="Q61" s="298">
        <f t="shared" si="24"/>
        <v>0</v>
      </c>
      <c r="R61" s="298">
        <f t="shared" si="24"/>
        <v>0</v>
      </c>
      <c r="S61" s="298">
        <f t="shared" si="24"/>
        <v>0</v>
      </c>
      <c r="T61" s="298">
        <f t="shared" si="24"/>
        <v>0</v>
      </c>
      <c r="U61" s="298">
        <f t="shared" si="24"/>
        <v>0</v>
      </c>
      <c r="V61" s="298">
        <f t="shared" si="25"/>
        <v>0</v>
      </c>
      <c r="W61" s="298">
        <f t="shared" si="25"/>
        <v>0</v>
      </c>
      <c r="X61" s="298">
        <f t="shared" si="25"/>
        <v>0</v>
      </c>
      <c r="Y61" s="298">
        <f t="shared" si="25"/>
        <v>0</v>
      </c>
      <c r="Z61" s="298">
        <f t="shared" si="25"/>
        <v>0</v>
      </c>
      <c r="AA61" s="298">
        <f t="shared" si="25"/>
        <v>0</v>
      </c>
      <c r="AB61" s="298">
        <f t="shared" si="25"/>
        <v>0</v>
      </c>
      <c r="AC61" s="298">
        <f t="shared" si="25"/>
        <v>0</v>
      </c>
      <c r="AD61" s="298">
        <f t="shared" si="25"/>
        <v>0</v>
      </c>
      <c r="AE61" s="298">
        <f t="shared" si="25"/>
        <v>0</v>
      </c>
      <c r="AF61" s="298">
        <f t="shared" si="25"/>
        <v>0</v>
      </c>
      <c r="AH61" s="295">
        <f t="shared" si="9"/>
        <v>0</v>
      </c>
      <c r="AI61" s="295">
        <f t="shared" si="10"/>
        <v>0</v>
      </c>
      <c r="AJ61" s="295">
        <f t="shared" si="11"/>
        <v>0</v>
      </c>
      <c r="AL61" s="295">
        <f t="shared" si="12"/>
        <v>0</v>
      </c>
    </row>
    <row r="62" spans="1:38">
      <c r="A62" s="168" t="s">
        <v>19</v>
      </c>
      <c r="B62" s="294" t="str">
        <f t="shared" si="19"/>
        <v>8700-01011</v>
      </c>
      <c r="C62" s="308" t="str">
        <f t="shared" si="20"/>
        <v>8700</v>
      </c>
      <c r="D62" s="298">
        <f>SUM($F62:K62)</f>
        <v>2588652.4500000007</v>
      </c>
      <c r="E62" s="78">
        <f t="shared" si="21"/>
        <v>0.88664296592839065</v>
      </c>
      <c r="F62" s="307">
        <f>+'Div009 history'!I62</f>
        <v>447267.93000000011</v>
      </c>
      <c r="G62" s="307">
        <f>+'Div009 history'!J62</f>
        <v>397767.69</v>
      </c>
      <c r="H62" s="307">
        <f>+'Div009 history'!K62</f>
        <v>384307.58000000007</v>
      </c>
      <c r="I62" s="307">
        <f>+'Div009 history'!L62</f>
        <v>393184.14</v>
      </c>
      <c r="J62" s="307">
        <f>+'Div009 history'!M62</f>
        <v>556205.16</v>
      </c>
      <c r="K62" s="307">
        <f>+'Div009 history'!N62</f>
        <v>409919.95</v>
      </c>
      <c r="L62" s="298">
        <f t="shared" si="24"/>
        <v>494609.38966047153</v>
      </c>
      <c r="M62" s="298">
        <f t="shared" si="24"/>
        <v>477807.54092184699</v>
      </c>
      <c r="N62" s="298">
        <f t="shared" si="24"/>
        <v>450357.76627821755</v>
      </c>
      <c r="O62" s="298">
        <f t="shared" si="24"/>
        <v>543361.62496569008</v>
      </c>
      <c r="P62" s="298">
        <f t="shared" si="24"/>
        <v>508256.37727978238</v>
      </c>
      <c r="Q62" s="298">
        <f t="shared" si="24"/>
        <v>531496.42093368038</v>
      </c>
      <c r="R62" s="298">
        <f t="shared" si="24"/>
        <v>570407.80947780353</v>
      </c>
      <c r="S62" s="298">
        <f t="shared" si="24"/>
        <v>480700.81058078894</v>
      </c>
      <c r="T62" s="298">
        <f t="shared" si="24"/>
        <v>506783.79264467879</v>
      </c>
      <c r="U62" s="298">
        <f t="shared" si="24"/>
        <v>526491.61937521724</v>
      </c>
      <c r="V62" s="298">
        <f t="shared" si="25"/>
        <v>546503.59249391023</v>
      </c>
      <c r="W62" s="298">
        <f t="shared" si="25"/>
        <v>493653.25631703407</v>
      </c>
      <c r="X62" s="298">
        <f t="shared" si="25"/>
        <v>516988.61472524714</v>
      </c>
      <c r="Y62" s="298">
        <f t="shared" si="25"/>
        <v>482044.08930959663</v>
      </c>
      <c r="Z62" s="298">
        <f t="shared" si="25"/>
        <v>514247.65464156005</v>
      </c>
      <c r="AA62" s="298">
        <f t="shared" si="25"/>
        <v>562379.28183948924</v>
      </c>
      <c r="AB62" s="298">
        <f t="shared" si="25"/>
        <v>526045.3504845748</v>
      </c>
      <c r="AC62" s="298">
        <f t="shared" si="25"/>
        <v>550098.79566635925</v>
      </c>
      <c r="AD62" s="298">
        <f t="shared" si="25"/>
        <v>590372.08280952659</v>
      </c>
      <c r="AE62" s="298">
        <f t="shared" si="25"/>
        <v>497525.33895111649</v>
      </c>
      <c r="AF62" s="298">
        <f t="shared" si="25"/>
        <v>524521.22538724251</v>
      </c>
      <c r="AH62" s="295">
        <f t="shared" si="9"/>
        <v>5594541.5700396895</v>
      </c>
      <c r="AI62" s="295">
        <f t="shared" si="10"/>
        <v>6330870.9020008733</v>
      </c>
      <c r="AJ62" s="295">
        <f t="shared" si="11"/>
        <v>736329.33196118381</v>
      </c>
      <c r="AL62" s="295">
        <f t="shared" si="12"/>
        <v>736329.33196118381</v>
      </c>
    </row>
    <row r="63" spans="1:38">
      <c r="A63" s="168" t="s">
        <v>170</v>
      </c>
      <c r="B63" s="294" t="str">
        <f t="shared" si="19"/>
        <v>8700-01012</v>
      </c>
      <c r="C63" s="308" t="str">
        <f t="shared" si="20"/>
        <v>8700</v>
      </c>
      <c r="D63" s="298">
        <f>SUM($F63:K63)</f>
        <v>-2582843.61</v>
      </c>
      <c r="E63" s="78">
        <f t="shared" si="21"/>
        <v>-0.88465337202743877</v>
      </c>
      <c r="F63" s="307">
        <f>+'Div009 history'!I63</f>
        <v>-436431.71</v>
      </c>
      <c r="G63" s="307">
        <f>+'Div009 history'!J63</f>
        <v>-424203.33</v>
      </c>
      <c r="H63" s="307">
        <f>+'Div009 history'!K63</f>
        <v>-382186.03</v>
      </c>
      <c r="I63" s="307">
        <f>+'Div009 history'!L63</f>
        <v>-384475.00999999995</v>
      </c>
      <c r="J63" s="307">
        <f>+'Div009 history'!M63</f>
        <v>-544493.34000000008</v>
      </c>
      <c r="K63" s="307">
        <f>+'Div009 history'!N63</f>
        <v>-411054.19</v>
      </c>
      <c r="L63" s="298">
        <f t="shared" si="24"/>
        <v>-493499.50455131533</v>
      </c>
      <c r="M63" s="298">
        <f t="shared" si="24"/>
        <v>-476735.35853753006</v>
      </c>
      <c r="N63" s="298">
        <f t="shared" si="24"/>
        <v>-449347.18016919086</v>
      </c>
      <c r="O63" s="298">
        <f t="shared" si="24"/>
        <v>-542142.34165032418</v>
      </c>
      <c r="P63" s="298">
        <f t="shared" si="24"/>
        <v>-507115.86883702164</v>
      </c>
      <c r="Q63" s="298">
        <f t="shared" si="24"/>
        <v>-530303.76269569376</v>
      </c>
      <c r="R63" s="298">
        <f t="shared" si="24"/>
        <v>-569127.83552842017</v>
      </c>
      <c r="S63" s="298">
        <f t="shared" si="24"/>
        <v>-479622.13580676343</v>
      </c>
      <c r="T63" s="298">
        <f t="shared" si="24"/>
        <v>-505646.58862717287</v>
      </c>
      <c r="U63" s="298">
        <f t="shared" si="24"/>
        <v>-525310.19172613602</v>
      </c>
      <c r="V63" s="298">
        <f t="shared" si="25"/>
        <v>-545277.2587200494</v>
      </c>
      <c r="W63" s="298">
        <f t="shared" si="25"/>
        <v>-492545.5167356063</v>
      </c>
      <c r="X63" s="298">
        <f t="shared" si="25"/>
        <v>-515828.5114658231</v>
      </c>
      <c r="Y63" s="298">
        <f t="shared" si="25"/>
        <v>-480962.40026796976</v>
      </c>
      <c r="Z63" s="298">
        <f t="shared" si="25"/>
        <v>-513093.70199481194</v>
      </c>
      <c r="AA63" s="298">
        <f t="shared" si="25"/>
        <v>-561117.32360808551</v>
      </c>
      <c r="AB63" s="298">
        <f t="shared" si="25"/>
        <v>-524864.92424631736</v>
      </c>
      <c r="AC63" s="298">
        <f t="shared" si="25"/>
        <v>-548864.39439004299</v>
      </c>
      <c r="AD63" s="298">
        <f t="shared" si="25"/>
        <v>-589047.30977191485</v>
      </c>
      <c r="AE63" s="298">
        <f t="shared" si="25"/>
        <v>-496408.91056000005</v>
      </c>
      <c r="AF63" s="298">
        <f t="shared" si="25"/>
        <v>-523344.21922912385</v>
      </c>
      <c r="AH63" s="295">
        <f t="shared" si="9"/>
        <v>-5581987.6264410745</v>
      </c>
      <c r="AI63" s="295">
        <f t="shared" si="10"/>
        <v>-6316664.6627158811</v>
      </c>
      <c r="AJ63" s="295">
        <f t="shared" si="11"/>
        <v>-734677.0362748066</v>
      </c>
      <c r="AL63" s="295">
        <f t="shared" si="12"/>
        <v>-734677.0362748066</v>
      </c>
    </row>
    <row r="64" spans="1:38">
      <c r="A64" s="168" t="s">
        <v>171</v>
      </c>
      <c r="B64" s="294" t="str">
        <f t="shared" si="19"/>
        <v>8700-01014</v>
      </c>
      <c r="C64" s="308" t="str">
        <f t="shared" si="20"/>
        <v>8700</v>
      </c>
      <c r="D64" s="298">
        <f>SUM($F64:K64)</f>
        <v>-20235.41</v>
      </c>
      <c r="E64" s="78">
        <f t="shared" si="21"/>
        <v>-6.9308585396146982E-3</v>
      </c>
      <c r="F64" s="307">
        <f>+'Div009 history'!I64</f>
        <v>0</v>
      </c>
      <c r="G64" s="307">
        <f>+'Div009 history'!J64</f>
        <v>0</v>
      </c>
      <c r="H64" s="307">
        <f>+'Div009 history'!K64</f>
        <v>-2828.39</v>
      </c>
      <c r="I64" s="307">
        <f>+'Div009 history'!L64</f>
        <v>-7335.66</v>
      </c>
      <c r="J64" s="307">
        <f>+'Div009 history'!M64</f>
        <v>-10071.36</v>
      </c>
      <c r="K64" s="307">
        <f>+'Div009 history'!N64</f>
        <v>0</v>
      </c>
      <c r="L64" s="298">
        <f t="shared" si="24"/>
        <v>-3866.3451285742894</v>
      </c>
      <c r="M64" s="298">
        <f t="shared" si="24"/>
        <v>-3735.0056364829311</v>
      </c>
      <c r="N64" s="298">
        <f t="shared" si="24"/>
        <v>-3520.4316621661219</v>
      </c>
      <c r="O64" s="298">
        <f t="shared" si="24"/>
        <v>-4247.4397285147224</v>
      </c>
      <c r="P64" s="298">
        <f t="shared" si="24"/>
        <v>-3973.023176352267</v>
      </c>
      <c r="Q64" s="298">
        <f t="shared" si="24"/>
        <v>-4154.689823705613</v>
      </c>
      <c r="R64" s="298">
        <f t="shared" si="24"/>
        <v>-4458.8588522129485</v>
      </c>
      <c r="S64" s="298">
        <f t="shared" si="24"/>
        <v>-3757.6222290615337</v>
      </c>
      <c r="T64" s="298">
        <f t="shared" si="24"/>
        <v>-3961.5120312964596</v>
      </c>
      <c r="U64" s="298">
        <f t="shared" si="24"/>
        <v>-4115.5674565820773</v>
      </c>
      <c r="V64" s="298">
        <f t="shared" si="25"/>
        <v>-4272.0003840558793</v>
      </c>
      <c r="W64" s="298">
        <f t="shared" si="25"/>
        <v>-3858.8710660677034</v>
      </c>
      <c r="X64" s="298">
        <f t="shared" si="25"/>
        <v>-4041.2827856815661</v>
      </c>
      <c r="Y64" s="298">
        <f t="shared" si="25"/>
        <v>-3768.1225941536891</v>
      </c>
      <c r="Z64" s="298">
        <f t="shared" si="25"/>
        <v>-4019.8567919808502</v>
      </c>
      <c r="AA64" s="298">
        <f t="shared" si="25"/>
        <v>-4396.1001190127381</v>
      </c>
      <c r="AB64" s="298">
        <f t="shared" si="25"/>
        <v>-4112.0789875245964</v>
      </c>
      <c r="AC64" s="298">
        <f t="shared" si="25"/>
        <v>-4300.1039675353095</v>
      </c>
      <c r="AD64" s="298">
        <f t="shared" si="25"/>
        <v>-4614.9189120404017</v>
      </c>
      <c r="AE64" s="298">
        <f t="shared" si="25"/>
        <v>-3889.1390070786865</v>
      </c>
      <c r="AF64" s="298">
        <f t="shared" si="25"/>
        <v>-4100.164952391835</v>
      </c>
      <c r="AH64" s="295">
        <f t="shared" si="9"/>
        <v>-43732.345155795949</v>
      </c>
      <c r="AI64" s="295">
        <f t="shared" si="10"/>
        <v>-49488.20702410533</v>
      </c>
      <c r="AJ64" s="295">
        <f t="shared" si="11"/>
        <v>-5755.861868309381</v>
      </c>
      <c r="AL64" s="295">
        <f t="shared" si="12"/>
        <v>-5755.861868309381</v>
      </c>
    </row>
    <row r="65" spans="1:38">
      <c r="A65" s="168" t="s">
        <v>1038</v>
      </c>
      <c r="B65" s="294" t="str">
        <f t="shared" si="19"/>
        <v>8740-01014</v>
      </c>
      <c r="C65" s="308" t="str">
        <f t="shared" si="20"/>
        <v>8740</v>
      </c>
      <c r="D65" s="298">
        <f>SUM($F65:K65)</f>
        <v>-6478.83</v>
      </c>
      <c r="E65" s="78">
        <f t="shared" si="21"/>
        <v>-2.2190731115510828E-3</v>
      </c>
      <c r="F65" s="307">
        <f>+'Div009 history'!I65</f>
        <v>0</v>
      </c>
      <c r="G65" s="307">
        <f>+'Div009 history'!J65</f>
        <v>0</v>
      </c>
      <c r="H65" s="307">
        <f>+'Div009 history'!K65</f>
        <v>-6478.83</v>
      </c>
      <c r="I65" s="307">
        <f>+'Div009 history'!L65</f>
        <v>0</v>
      </c>
      <c r="J65" s="307">
        <f>+'Div009 history'!M65</f>
        <v>0</v>
      </c>
      <c r="K65" s="307">
        <f>+'Div009 history'!N65</f>
        <v>0</v>
      </c>
      <c r="L65" s="298">
        <f t="shared" si="24"/>
        <v>-1237.8989508668697</v>
      </c>
      <c r="M65" s="298">
        <f t="shared" si="24"/>
        <v>-1195.8476041659007</v>
      </c>
      <c r="N65" s="298">
        <f t="shared" si="24"/>
        <v>-1127.1468315093066</v>
      </c>
      <c r="O65" s="298">
        <f t="shared" si="24"/>
        <v>-1359.9151159424514</v>
      </c>
      <c r="P65" s="298">
        <f t="shared" si="24"/>
        <v>-1272.0543713048739</v>
      </c>
      <c r="Q65" s="298">
        <f t="shared" si="24"/>
        <v>-1330.2191094975904</v>
      </c>
      <c r="R65" s="298">
        <f t="shared" si="24"/>
        <v>-1427.6057909122089</v>
      </c>
      <c r="S65" s="298">
        <f t="shared" si="24"/>
        <v>-1203.0888243090076</v>
      </c>
      <c r="T65" s="298">
        <f t="shared" si="24"/>
        <v>-1268.3688145545082</v>
      </c>
      <c r="U65" s="298">
        <f t="shared" si="24"/>
        <v>-1317.6931875720659</v>
      </c>
      <c r="V65" s="298">
        <f t="shared" si="25"/>
        <v>-1367.7787723714398</v>
      </c>
      <c r="W65" s="298">
        <f t="shared" si="25"/>
        <v>-1235.5059585633016</v>
      </c>
      <c r="X65" s="298">
        <f t="shared" si="25"/>
        <v>-1293.9092487059713</v>
      </c>
      <c r="Y65" s="298">
        <f t="shared" si="25"/>
        <v>-1206.4507567022731</v>
      </c>
      <c r="Z65" s="298">
        <f t="shared" si="25"/>
        <v>-1287.0492260640774</v>
      </c>
      <c r="AA65" s="431">
        <f t="shared" si="25"/>
        <v>-1407.5121450004372</v>
      </c>
      <c r="AB65" s="431">
        <f t="shared" si="25"/>
        <v>-1316.5762743005446</v>
      </c>
      <c r="AC65" s="431">
        <f t="shared" si="25"/>
        <v>-1376.776778330006</v>
      </c>
      <c r="AD65" s="431">
        <f t="shared" si="25"/>
        <v>-1477.5719935941361</v>
      </c>
      <c r="AE65" s="431">
        <f t="shared" si="25"/>
        <v>-1245.1969331598227</v>
      </c>
      <c r="AF65" s="431">
        <f t="shared" si="25"/>
        <v>-1312.761723063916</v>
      </c>
      <c r="AH65" s="295">
        <f t="shared" si="9"/>
        <v>-14001.911983286991</v>
      </c>
      <c r="AI65" s="295">
        <f t="shared" si="10"/>
        <v>-15844.782997427992</v>
      </c>
      <c r="AJ65" s="295">
        <f t="shared" si="11"/>
        <v>-1842.8710141410011</v>
      </c>
      <c r="AL65" s="295">
        <f t="shared" si="12"/>
        <v>-1842.8710141410011</v>
      </c>
    </row>
    <row r="66" spans="1:38">
      <c r="A66" s="172" t="s">
        <v>321</v>
      </c>
      <c r="B66" s="293"/>
      <c r="C66" s="309"/>
      <c r="D66" s="306">
        <f t="shared" ref="D66:K66" si="26">SUM(D10:D65)</f>
        <v>2919610.8800000022</v>
      </c>
      <c r="E66" s="174">
        <f t="shared" si="26"/>
        <v>0.99999999999999878</v>
      </c>
      <c r="F66" s="306">
        <f t="shared" si="26"/>
        <v>576274.17000000016</v>
      </c>
      <c r="G66" s="306">
        <f t="shared" si="26"/>
        <v>484353.38999999996</v>
      </c>
      <c r="H66" s="306">
        <f t="shared" si="26"/>
        <v>470634.84</v>
      </c>
      <c r="I66" s="306">
        <f t="shared" si="26"/>
        <v>447360.81000000017</v>
      </c>
      <c r="J66" s="306">
        <f t="shared" si="26"/>
        <v>480853.13</v>
      </c>
      <c r="K66" s="306">
        <f t="shared" si="26"/>
        <v>460134.53999999975</v>
      </c>
      <c r="L66" s="314">
        <f>'FY24 Budget'!K$20</f>
        <v>557845.05000000016</v>
      </c>
      <c r="M66" s="314">
        <f>'FY24 Budget'!L$20</f>
        <v>538895.09</v>
      </c>
      <c r="N66" s="314">
        <f>'FY24 Budget'!M$20</f>
        <v>507935.87000000011</v>
      </c>
      <c r="O66" s="314">
        <f>'FY25 Budget'!B$24</f>
        <v>612830.24379124714</v>
      </c>
      <c r="P66" s="314">
        <f>'FY25 Budget'!C$24</f>
        <v>573236.80084417597</v>
      </c>
      <c r="Q66" s="314">
        <f>'FY25 Budget'!D$24</f>
        <v>599448.07702518499</v>
      </c>
      <c r="R66" s="314">
        <f>'FY25 Budget'!E$24</f>
        <v>643334.27478391828</v>
      </c>
      <c r="S66" s="314">
        <f>'FY25 Budget'!F$24</f>
        <v>542158.26330664486</v>
      </c>
      <c r="T66" s="314">
        <f>'FY25 Budget'!G$24</f>
        <v>571575.94671044732</v>
      </c>
      <c r="U66" s="314">
        <f>'FY25 Budget'!H$24</f>
        <v>593803.41310657747</v>
      </c>
      <c r="V66" s="314">
        <f>'FY25 Budget'!I$24</f>
        <v>616373.91091427032</v>
      </c>
      <c r="W66" s="314">
        <f>'FY25 Budget'!J$24</f>
        <v>556766.67529881897</v>
      </c>
      <c r="X66" s="314">
        <f>'FY25 Budget'!K$24</f>
        <v>583085.45219655137</v>
      </c>
      <c r="Y66" s="314">
        <f>'FY25 Budget'!L$24</f>
        <v>543673.27981320582</v>
      </c>
      <c r="Z66" s="314">
        <f>'FY25 Budget'!M$24</f>
        <v>579994.06119812722</v>
      </c>
      <c r="AA66" s="430">
        <f>(1+AA$2)*O66</f>
        <v>634279.30232394079</v>
      </c>
      <c r="AB66" s="430">
        <f t="shared" ref="AB66:AF66" si="27">(1+AB$2)*P66</f>
        <v>593300.08887372212</v>
      </c>
      <c r="AC66" s="430">
        <f t="shared" si="27"/>
        <v>620428.75972106645</v>
      </c>
      <c r="AD66" s="430">
        <f t="shared" si="27"/>
        <v>665850.97440135537</v>
      </c>
      <c r="AE66" s="430">
        <f t="shared" si="27"/>
        <v>561133.80252237734</v>
      </c>
      <c r="AF66" s="430">
        <f t="shared" si="27"/>
        <v>591581.10484531289</v>
      </c>
      <c r="AH66" s="301">
        <f t="shared" ref="AH66" si="28">SUM(F66:Q66)</f>
        <v>6309802.0116606085</v>
      </c>
      <c r="AI66" s="301">
        <f t="shared" ref="AI66" si="29">SUM(U66:AF66)</f>
        <v>7140270.8252153266</v>
      </c>
      <c r="AJ66" s="301">
        <f>AI66-AH66</f>
        <v>830468.81355471816</v>
      </c>
      <c r="AL66" s="313"/>
    </row>
    <row r="67" spans="1:38">
      <c r="A67" s="168"/>
      <c r="B67" s="293"/>
      <c r="C67" s="309"/>
      <c r="D67" s="298">
        <f>D66-SUM(F66:K66)</f>
        <v>0</v>
      </c>
      <c r="F67" s="298">
        <f>F66-'Div009 history'!I66</f>
        <v>0</v>
      </c>
      <c r="G67" s="298">
        <f>G66-'Div009 history'!J66</f>
        <v>0</v>
      </c>
      <c r="H67" s="298">
        <f>H66-'Div009 history'!K66</f>
        <v>0</v>
      </c>
      <c r="I67" s="298">
        <f>I66-'Div009 history'!L66</f>
        <v>0</v>
      </c>
      <c r="J67" s="298">
        <f>J66-'Div009 history'!M66</f>
        <v>0</v>
      </c>
      <c r="K67" s="298">
        <f>K66-'Div009 history'!N66</f>
        <v>0</v>
      </c>
      <c r="L67" s="298">
        <f t="shared" ref="L67:AF67" si="30">L66-SUM(L10:L65)</f>
        <v>0</v>
      </c>
      <c r="M67" s="298">
        <f t="shared" si="30"/>
        <v>0</v>
      </c>
      <c r="N67" s="298">
        <f t="shared" si="30"/>
        <v>0</v>
      </c>
      <c r="O67" s="298">
        <f t="shared" si="30"/>
        <v>0</v>
      </c>
      <c r="P67" s="298">
        <f t="shared" si="30"/>
        <v>0</v>
      </c>
      <c r="Q67" s="298">
        <f t="shared" si="30"/>
        <v>0</v>
      </c>
      <c r="R67" s="298">
        <f t="shared" si="30"/>
        <v>0</v>
      </c>
      <c r="S67" s="298">
        <f t="shared" si="30"/>
        <v>0</v>
      </c>
      <c r="T67" s="298">
        <f t="shared" si="30"/>
        <v>0</v>
      </c>
      <c r="U67" s="298">
        <f t="shared" si="30"/>
        <v>0</v>
      </c>
      <c r="V67" s="298">
        <f t="shared" si="30"/>
        <v>0</v>
      </c>
      <c r="W67" s="298">
        <f t="shared" si="30"/>
        <v>0</v>
      </c>
      <c r="X67" s="298">
        <f t="shared" si="30"/>
        <v>0</v>
      </c>
      <c r="Y67" s="298">
        <f t="shared" si="30"/>
        <v>0</v>
      </c>
      <c r="Z67" s="298">
        <f t="shared" si="30"/>
        <v>0</v>
      </c>
      <c r="AA67" s="298">
        <f t="shared" si="30"/>
        <v>0</v>
      </c>
      <c r="AB67" s="298">
        <f t="shared" si="30"/>
        <v>0</v>
      </c>
      <c r="AC67" s="298">
        <f t="shared" si="30"/>
        <v>0</v>
      </c>
      <c r="AD67" s="298">
        <f t="shared" si="30"/>
        <v>0</v>
      </c>
      <c r="AE67" s="298">
        <f t="shared" si="30"/>
        <v>0</v>
      </c>
      <c r="AF67" s="298">
        <f t="shared" si="30"/>
        <v>0</v>
      </c>
      <c r="AL67" s="289"/>
    </row>
    <row r="68" spans="1:38">
      <c r="A68" s="168" t="s">
        <v>23</v>
      </c>
      <c r="B68" s="294" t="str">
        <f t="shared" ref="B68:B86" si="31">RIGHT(A68,10)</f>
        <v>9260-01202</v>
      </c>
      <c r="C68" s="308" t="str">
        <f t="shared" ref="C68:C86" si="32">LEFT(B68,4)</f>
        <v>9260</v>
      </c>
      <c r="D68" s="298">
        <f>SUM($F68:K68)</f>
        <v>75909.959999999992</v>
      </c>
      <c r="E68" s="78">
        <f t="shared" ref="E68:E86" si="33">D68/$D$87</f>
        <v>0.22278168926660091</v>
      </c>
      <c r="F68" s="307">
        <f>'Div009 history'!I68</f>
        <v>14983.14</v>
      </c>
      <c r="G68" s="307">
        <f>'Div009 history'!J68</f>
        <v>12524.67</v>
      </c>
      <c r="H68" s="307">
        <f>'Div009 history'!K68</f>
        <v>12206.470000000001</v>
      </c>
      <c r="I68" s="307">
        <f>'Div009 history'!L68</f>
        <v>11729.98</v>
      </c>
      <c r="J68" s="307">
        <f>'Div009 history'!M68</f>
        <v>12502.199999999997</v>
      </c>
      <c r="K68" s="307">
        <f>'Div009 history'!N68</f>
        <v>11963.499999999998</v>
      </c>
      <c r="L68" s="298">
        <f t="shared" ref="L68:U77" si="34">$E68*L$87</f>
        <v>14472.475539333602</v>
      </c>
      <c r="M68" s="298">
        <f t="shared" si="34"/>
        <v>13980.834224009379</v>
      </c>
      <c r="N68" s="298">
        <f t="shared" si="34"/>
        <v>13177.652766597861</v>
      </c>
      <c r="O68" s="298">
        <f t="shared" si="34"/>
        <v>16694.014468591304</v>
      </c>
      <c r="P68" s="298">
        <f t="shared" si="34"/>
        <v>15615.455575461834</v>
      </c>
      <c r="Q68" s="298">
        <f t="shared" si="34"/>
        <v>16329.472920785709</v>
      </c>
      <c r="R68" s="298">
        <f t="shared" si="34"/>
        <v>17524.970087869577</v>
      </c>
      <c r="S68" s="298">
        <f t="shared" si="34"/>
        <v>14768.849911706549</v>
      </c>
      <c r="T68" s="298">
        <f t="shared" si="34"/>
        <v>15570.212503306719</v>
      </c>
      <c r="U68" s="298">
        <f t="shared" si="34"/>
        <v>16175.707498660642</v>
      </c>
      <c r="V68" s="298">
        <f t="shared" ref="V68:AF77" si="35">$E68*V$87</f>
        <v>16790.546959967123</v>
      </c>
      <c r="W68" s="298">
        <f t="shared" si="35"/>
        <v>15166.795417221731</v>
      </c>
      <c r="X68" s="298">
        <f t="shared" si="35"/>
        <v>15883.741173045153</v>
      </c>
      <c r="Y68" s="298">
        <f t="shared" si="35"/>
        <v>14810.120243477741</v>
      </c>
      <c r="Z68" s="298">
        <f t="shared" si="35"/>
        <v>15799.529066056937</v>
      </c>
      <c r="AA68" s="298">
        <f t="shared" si="35"/>
        <v>16490.935183074711</v>
      </c>
      <c r="AB68" s="298">
        <f t="shared" si="35"/>
        <v>15425.496739182685</v>
      </c>
      <c r="AC68" s="298">
        <f t="shared" si="35"/>
        <v>16130.828208942734</v>
      </c>
      <c r="AD68" s="298">
        <f t="shared" si="35"/>
        <v>17311.782396506289</v>
      </c>
      <c r="AE68" s="298">
        <f t="shared" si="35"/>
        <v>14589.189860877308</v>
      </c>
      <c r="AF68" s="298">
        <f t="shared" si="35"/>
        <v>15380.804039784525</v>
      </c>
      <c r="AH68" s="295">
        <f t="shared" ref="AH68" si="36">SUM(F68:Q68)</f>
        <v>166179.86549477966</v>
      </c>
      <c r="AI68" s="295">
        <f t="shared" ref="AI68:AI87" si="37">SUM(U68:AF68)</f>
        <v>189955.47678679758</v>
      </c>
      <c r="AJ68" s="295">
        <f t="shared" ref="AJ68:AJ87" si="38">AI68-AH68</f>
        <v>23775.611292017915</v>
      </c>
      <c r="AL68" s="295">
        <f t="shared" ref="AL68" si="39">AJ68</f>
        <v>23775.611292017915</v>
      </c>
    </row>
    <row r="69" spans="1:38">
      <c r="A69" s="168" t="s">
        <v>24</v>
      </c>
      <c r="B69" s="294" t="str">
        <f t="shared" si="31"/>
        <v>9260-01203</v>
      </c>
      <c r="C69" s="308" t="str">
        <f t="shared" si="32"/>
        <v>9260</v>
      </c>
      <c r="D69" s="298">
        <f>SUM($F69:K69)</f>
        <v>38830.85</v>
      </c>
      <c r="E69" s="78">
        <f t="shared" si="33"/>
        <v>0.11396136104745662</v>
      </c>
      <c r="F69" s="307">
        <f>'Div009 history'!I69</f>
        <v>7664.4500000000007</v>
      </c>
      <c r="G69" s="307">
        <f>'Div009 history'!J69</f>
        <v>6406.85</v>
      </c>
      <c r="H69" s="307">
        <f>'Div009 history'!K69</f>
        <v>6244.0699999999988</v>
      </c>
      <c r="I69" s="307">
        <f>'Div009 history'!L69</f>
        <v>6000.34</v>
      </c>
      <c r="J69" s="307">
        <f>'Div009 history'!M69</f>
        <v>6395.35</v>
      </c>
      <c r="K69" s="307">
        <f>'Div009 history'!N69</f>
        <v>6119.79</v>
      </c>
      <c r="L69" s="298">
        <f t="shared" si="34"/>
        <v>7403.2251735678974</v>
      </c>
      <c r="M69" s="298">
        <f t="shared" si="34"/>
        <v>7151.7318231675335</v>
      </c>
      <c r="N69" s="298">
        <f t="shared" si="34"/>
        <v>6740.8737658648024</v>
      </c>
      <c r="O69" s="298">
        <f t="shared" si="34"/>
        <v>8539.6273654695451</v>
      </c>
      <c r="P69" s="298">
        <f t="shared" si="34"/>
        <v>7987.9032097029449</v>
      </c>
      <c r="Q69" s="298">
        <f t="shared" si="34"/>
        <v>8353.1504109090783</v>
      </c>
      <c r="R69" s="298">
        <f t="shared" si="34"/>
        <v>8964.6929696254665</v>
      </c>
      <c r="S69" s="298">
        <f t="shared" si="34"/>
        <v>7554.8320087902857</v>
      </c>
      <c r="T69" s="298">
        <f t="shared" si="34"/>
        <v>7964.7596466132727</v>
      </c>
      <c r="U69" s="298">
        <f t="shared" si="34"/>
        <v>8274.4935121078524</v>
      </c>
      <c r="V69" s="298">
        <f t="shared" si="35"/>
        <v>8589.0074295973718</v>
      </c>
      <c r="W69" s="298">
        <f t="shared" si="35"/>
        <v>7758.396366258452</v>
      </c>
      <c r="X69" s="298">
        <f t="shared" si="35"/>
        <v>8125.1415615202586</v>
      </c>
      <c r="Y69" s="298">
        <f t="shared" si="35"/>
        <v>7575.9433631166139</v>
      </c>
      <c r="Z69" s="298">
        <f t="shared" si="35"/>
        <v>8082.0638455704229</v>
      </c>
      <c r="AA69" s="298">
        <f t="shared" si="35"/>
        <v>8435.7445380513527</v>
      </c>
      <c r="AB69" s="298">
        <f t="shared" si="35"/>
        <v>7890.7319942559843</v>
      </c>
      <c r="AC69" s="298">
        <f t="shared" si="35"/>
        <v>8251.5360376586141</v>
      </c>
      <c r="AD69" s="298">
        <f t="shared" si="35"/>
        <v>8855.6393057166188</v>
      </c>
      <c r="AE69" s="298">
        <f t="shared" si="35"/>
        <v>7462.9290162878178</v>
      </c>
      <c r="AF69" s="298">
        <f t="shared" si="35"/>
        <v>7867.8699678970579</v>
      </c>
      <c r="AH69" s="295">
        <f t="shared" ref="AH69:AH86" si="40">SUM(F69:Q69)</f>
        <v>85007.361748681782</v>
      </c>
      <c r="AI69" s="295">
        <f t="shared" ref="AI69:AI86" si="41">SUM(U69:AF69)</f>
        <v>97169.496938038414</v>
      </c>
      <c r="AJ69" s="295">
        <f t="shared" ref="AJ69:AJ86" si="42">AI69-AH69</f>
        <v>12162.135189356632</v>
      </c>
      <c r="AL69" s="295">
        <f t="shared" ref="AL69:AL86" si="43">AJ69</f>
        <v>12162.135189356632</v>
      </c>
    </row>
    <row r="70" spans="1:38">
      <c r="A70" s="168" t="s">
        <v>29</v>
      </c>
      <c r="B70" s="294" t="str">
        <f t="shared" si="31"/>
        <v>9260-01251</v>
      </c>
      <c r="C70" s="308" t="str">
        <f t="shared" si="32"/>
        <v>9260</v>
      </c>
      <c r="D70" s="298">
        <f>SUM($F70:K70)</f>
        <v>550054.66</v>
      </c>
      <c r="E70" s="78">
        <f t="shared" si="33"/>
        <v>1.6143086670545714</v>
      </c>
      <c r="F70" s="307">
        <f>'Div009 history'!I70</f>
        <v>108570.06000000001</v>
      </c>
      <c r="G70" s="307">
        <f>'Div009 history'!J70</f>
        <v>90755.550000000017</v>
      </c>
      <c r="H70" s="307">
        <f>'Div009 history'!K70</f>
        <v>88449.780000000013</v>
      </c>
      <c r="I70" s="307">
        <f>'Div009 history'!L70</f>
        <v>84997.200000000012</v>
      </c>
      <c r="J70" s="307">
        <f>'Div009 history'!M70</f>
        <v>90592.709999999992</v>
      </c>
      <c r="K70" s="307">
        <f>'Div009 history'!N70</f>
        <v>86689.359999999986</v>
      </c>
      <c r="L70" s="298">
        <f t="shared" si="34"/>
        <v>104869.67207131267</v>
      </c>
      <c r="M70" s="298">
        <f t="shared" si="34"/>
        <v>101307.16727559656</v>
      </c>
      <c r="N70" s="298">
        <f t="shared" si="34"/>
        <v>95487.197096784745</v>
      </c>
      <c r="O70" s="298">
        <f t="shared" si="34"/>
        <v>120967.26770184138</v>
      </c>
      <c r="P70" s="298">
        <f t="shared" si="34"/>
        <v>113151.87239336925</v>
      </c>
      <c r="Q70" s="298">
        <f t="shared" si="34"/>
        <v>118325.74638982805</v>
      </c>
      <c r="R70" s="298">
        <f t="shared" si="34"/>
        <v>126988.49351512335</v>
      </c>
      <c r="S70" s="298">
        <f t="shared" si="34"/>
        <v>107017.24407146015</v>
      </c>
      <c r="T70" s="298">
        <f t="shared" si="34"/>
        <v>112824.03448288112</v>
      </c>
      <c r="U70" s="298">
        <f t="shared" si="34"/>
        <v>117211.53967720746</v>
      </c>
      <c r="V70" s="298">
        <f t="shared" si="35"/>
        <v>121666.75623697801</v>
      </c>
      <c r="W70" s="298">
        <f t="shared" si="35"/>
        <v>109900.81534108908</v>
      </c>
      <c r="X70" s="298">
        <f t="shared" si="35"/>
        <v>115095.90902784502</v>
      </c>
      <c r="Y70" s="298">
        <f t="shared" si="35"/>
        <v>107316.29492474067</v>
      </c>
      <c r="Z70" s="298">
        <f t="shared" si="35"/>
        <v>114485.69579789092</v>
      </c>
      <c r="AA70" s="298">
        <f t="shared" si="35"/>
        <v>119495.7255307235</v>
      </c>
      <c r="AB70" s="298">
        <f t="shared" si="35"/>
        <v>111775.40291421892</v>
      </c>
      <c r="AC70" s="298">
        <f t="shared" si="35"/>
        <v>116886.33778740505</v>
      </c>
      <c r="AD70" s="298">
        <f t="shared" si="35"/>
        <v>125443.70435848279</v>
      </c>
      <c r="AE70" s="298">
        <f t="shared" si="35"/>
        <v>105715.40109625029</v>
      </c>
      <c r="AF70" s="298">
        <f t="shared" si="35"/>
        <v>111451.55308513276</v>
      </c>
      <c r="AH70" s="295">
        <f t="shared" si="40"/>
        <v>1204163.5829287327</v>
      </c>
      <c r="AI70" s="295">
        <f t="shared" si="41"/>
        <v>1376445.1357779645</v>
      </c>
      <c r="AJ70" s="295">
        <f t="shared" si="42"/>
        <v>172281.55284923175</v>
      </c>
      <c r="AL70" s="295">
        <f t="shared" si="43"/>
        <v>172281.55284923175</v>
      </c>
    </row>
    <row r="71" spans="1:38">
      <c r="A71" s="168" t="s">
        <v>944</v>
      </c>
      <c r="B71" s="294" t="str">
        <f t="shared" si="31"/>
        <v>9260-01253</v>
      </c>
      <c r="C71" s="308" t="str">
        <f t="shared" si="32"/>
        <v>9260</v>
      </c>
      <c r="D71" s="298">
        <f>SUM($F71:K71)</f>
        <v>0</v>
      </c>
      <c r="E71" s="78">
        <f t="shared" si="33"/>
        <v>0</v>
      </c>
      <c r="F71" s="307">
        <f>'Div009 history'!I71</f>
        <v>0</v>
      </c>
      <c r="G71" s="307">
        <f>'Div009 history'!J71</f>
        <v>496.64</v>
      </c>
      <c r="H71" s="307">
        <f>'Div009 history'!K71</f>
        <v>217.81000000000006</v>
      </c>
      <c r="I71" s="307">
        <f>'Div009 history'!L71</f>
        <v>-714.45</v>
      </c>
      <c r="J71" s="307">
        <f>'Div009 history'!M71</f>
        <v>0</v>
      </c>
      <c r="K71" s="307">
        <f>'Div009 history'!N71</f>
        <v>0</v>
      </c>
      <c r="L71" s="298">
        <f t="shared" si="34"/>
        <v>0</v>
      </c>
      <c r="M71" s="298">
        <f t="shared" si="34"/>
        <v>0</v>
      </c>
      <c r="N71" s="298">
        <f t="shared" si="34"/>
        <v>0</v>
      </c>
      <c r="O71" s="298">
        <f t="shared" si="34"/>
        <v>0</v>
      </c>
      <c r="P71" s="298">
        <f t="shared" si="34"/>
        <v>0</v>
      </c>
      <c r="Q71" s="298">
        <f t="shared" si="34"/>
        <v>0</v>
      </c>
      <c r="R71" s="298">
        <f t="shared" si="34"/>
        <v>0</v>
      </c>
      <c r="S71" s="298">
        <f t="shared" si="34"/>
        <v>0</v>
      </c>
      <c r="T71" s="298">
        <f t="shared" si="34"/>
        <v>0</v>
      </c>
      <c r="U71" s="298">
        <f t="shared" si="34"/>
        <v>0</v>
      </c>
      <c r="V71" s="298">
        <f t="shared" si="35"/>
        <v>0</v>
      </c>
      <c r="W71" s="298">
        <f t="shared" si="35"/>
        <v>0</v>
      </c>
      <c r="X71" s="298">
        <f t="shared" si="35"/>
        <v>0</v>
      </c>
      <c r="Y71" s="298">
        <f t="shared" si="35"/>
        <v>0</v>
      </c>
      <c r="Z71" s="298">
        <f t="shared" si="35"/>
        <v>0</v>
      </c>
      <c r="AA71" s="298">
        <f t="shared" si="35"/>
        <v>0</v>
      </c>
      <c r="AB71" s="298">
        <f t="shared" si="35"/>
        <v>0</v>
      </c>
      <c r="AC71" s="298">
        <f t="shared" si="35"/>
        <v>0</v>
      </c>
      <c r="AD71" s="298">
        <f t="shared" si="35"/>
        <v>0</v>
      </c>
      <c r="AE71" s="298">
        <f t="shared" si="35"/>
        <v>0</v>
      </c>
      <c r="AF71" s="298">
        <f t="shared" si="35"/>
        <v>0</v>
      </c>
      <c r="AH71" s="295">
        <f t="shared" si="40"/>
        <v>0</v>
      </c>
      <c r="AI71" s="295">
        <f t="shared" si="41"/>
        <v>0</v>
      </c>
      <c r="AJ71" s="295">
        <f t="shared" si="42"/>
        <v>0</v>
      </c>
      <c r="AL71" s="295">
        <f t="shared" si="43"/>
        <v>0</v>
      </c>
    </row>
    <row r="72" spans="1:38">
      <c r="A72" s="168" t="s">
        <v>31</v>
      </c>
      <c r="B72" s="294" t="str">
        <f t="shared" si="31"/>
        <v>9260-01257</v>
      </c>
      <c r="C72" s="308" t="str">
        <f t="shared" si="32"/>
        <v>9260</v>
      </c>
      <c r="D72" s="298">
        <f>SUM($F72:K72)</f>
        <v>108901.48999999999</v>
      </c>
      <c r="E72" s="78">
        <f t="shared" si="33"/>
        <v>0.31960572638754975</v>
      </c>
      <c r="F72" s="307">
        <f>'Div009 history'!I72</f>
        <v>21495.03</v>
      </c>
      <c r="G72" s="307">
        <f>'Div009 history'!J72</f>
        <v>17968.079999999994</v>
      </c>
      <c r="H72" s="307">
        <f>'Div009 history'!K72</f>
        <v>17511.52</v>
      </c>
      <c r="I72" s="307">
        <f>'Div009 history'!L72</f>
        <v>16828</v>
      </c>
      <c r="J72" s="307">
        <f>'Div009 history'!M72</f>
        <v>17935.830000000002</v>
      </c>
      <c r="K72" s="307">
        <f>'Div009 history'!N72</f>
        <v>17163.03</v>
      </c>
      <c r="L72" s="298">
        <f t="shared" si="34"/>
        <v>20762.415764966583</v>
      </c>
      <c r="M72" s="298">
        <f t="shared" si="34"/>
        <v>20057.100259802733</v>
      </c>
      <c r="N72" s="298">
        <f t="shared" si="34"/>
        <v>18904.844910801286</v>
      </c>
      <c r="O72" s="298">
        <f t="shared" si="34"/>
        <v>23949.466574757134</v>
      </c>
      <c r="P72" s="298">
        <f t="shared" si="34"/>
        <v>22402.150906107723</v>
      </c>
      <c r="Q72" s="298">
        <f t="shared" si="34"/>
        <v>23426.490173202772</v>
      </c>
      <c r="R72" s="298">
        <f t="shared" si="34"/>
        <v>25141.567124714966</v>
      </c>
      <c r="S72" s="298">
        <f t="shared" si="34"/>
        <v>21187.598583521998</v>
      </c>
      <c r="T72" s="298">
        <f t="shared" si="34"/>
        <v>22337.244562198841</v>
      </c>
      <c r="U72" s="298">
        <f t="shared" si="34"/>
        <v>23205.89614865186</v>
      </c>
      <c r="V72" s="298">
        <f t="shared" si="35"/>
        <v>24087.953436616091</v>
      </c>
      <c r="W72" s="298">
        <f t="shared" si="35"/>
        <v>21758.496769865484</v>
      </c>
      <c r="X72" s="298">
        <f t="shared" si="35"/>
        <v>22787.037175608642</v>
      </c>
      <c r="Y72" s="298">
        <f t="shared" si="35"/>
        <v>21246.805578528678</v>
      </c>
      <c r="Z72" s="298">
        <f t="shared" si="35"/>
        <v>22666.225309457532</v>
      </c>
      <c r="AA72" s="298">
        <f t="shared" si="35"/>
        <v>23658.126192271196</v>
      </c>
      <c r="AB72" s="298">
        <f t="shared" si="35"/>
        <v>22129.633303549836</v>
      </c>
      <c r="AC72" s="298">
        <f t="shared" si="35"/>
        <v>23141.511692113854</v>
      </c>
      <c r="AD72" s="298">
        <f t="shared" si="35"/>
        <v>24835.72508186417</v>
      </c>
      <c r="AE72" s="298">
        <f t="shared" si="35"/>
        <v>20929.855762569649</v>
      </c>
      <c r="AF72" s="298">
        <f t="shared" si="35"/>
        <v>22065.516532093472</v>
      </c>
      <c r="AH72" s="295">
        <f t="shared" si="40"/>
        <v>238403.95858963823</v>
      </c>
      <c r="AI72" s="295">
        <f t="shared" si="41"/>
        <v>272512.78298319044</v>
      </c>
      <c r="AJ72" s="295">
        <f t="shared" si="42"/>
        <v>34108.824393552204</v>
      </c>
      <c r="AL72" s="295">
        <f t="shared" si="43"/>
        <v>34108.824393552204</v>
      </c>
    </row>
    <row r="73" spans="1:38">
      <c r="A73" s="168" t="s">
        <v>946</v>
      </c>
      <c r="B73" s="294" t="str">
        <f t="shared" si="31"/>
        <v>9260-01259</v>
      </c>
      <c r="C73" s="308" t="str">
        <f t="shared" si="32"/>
        <v>9260</v>
      </c>
      <c r="D73" s="298">
        <f>SUM($F73:K73)</f>
        <v>0</v>
      </c>
      <c r="E73" s="78">
        <f t="shared" si="33"/>
        <v>0</v>
      </c>
      <c r="F73" s="307">
        <f>'Div009 history'!I73</f>
        <v>0</v>
      </c>
      <c r="G73" s="307">
        <f>'Div009 history'!J73</f>
        <v>98.33</v>
      </c>
      <c r="H73" s="307">
        <f>'Div009 history'!K73</f>
        <v>43.11999999999999</v>
      </c>
      <c r="I73" s="307">
        <f>'Div009 history'!L73</f>
        <v>-141.44999999999999</v>
      </c>
      <c r="J73" s="307">
        <f>'Div009 history'!M73</f>
        <v>0</v>
      </c>
      <c r="K73" s="307">
        <f>'Div009 history'!N73</f>
        <v>0</v>
      </c>
      <c r="L73" s="298">
        <f t="shared" si="34"/>
        <v>0</v>
      </c>
      <c r="M73" s="298">
        <f t="shared" si="34"/>
        <v>0</v>
      </c>
      <c r="N73" s="298">
        <f t="shared" si="34"/>
        <v>0</v>
      </c>
      <c r="O73" s="298">
        <f t="shared" si="34"/>
        <v>0</v>
      </c>
      <c r="P73" s="298">
        <f t="shared" si="34"/>
        <v>0</v>
      </c>
      <c r="Q73" s="298">
        <f t="shared" si="34"/>
        <v>0</v>
      </c>
      <c r="R73" s="298">
        <f t="shared" si="34"/>
        <v>0</v>
      </c>
      <c r="S73" s="298">
        <f t="shared" si="34"/>
        <v>0</v>
      </c>
      <c r="T73" s="298">
        <f t="shared" si="34"/>
        <v>0</v>
      </c>
      <c r="U73" s="298">
        <f t="shared" si="34"/>
        <v>0</v>
      </c>
      <c r="V73" s="298">
        <f t="shared" si="35"/>
        <v>0</v>
      </c>
      <c r="W73" s="298">
        <f t="shared" si="35"/>
        <v>0</v>
      </c>
      <c r="X73" s="298">
        <f t="shared" si="35"/>
        <v>0</v>
      </c>
      <c r="Y73" s="298">
        <f t="shared" si="35"/>
        <v>0</v>
      </c>
      <c r="Z73" s="298">
        <f t="shared" si="35"/>
        <v>0</v>
      </c>
      <c r="AA73" s="298">
        <f t="shared" si="35"/>
        <v>0</v>
      </c>
      <c r="AB73" s="298">
        <f t="shared" si="35"/>
        <v>0</v>
      </c>
      <c r="AC73" s="298">
        <f t="shared" si="35"/>
        <v>0</v>
      </c>
      <c r="AD73" s="298">
        <f t="shared" si="35"/>
        <v>0</v>
      </c>
      <c r="AE73" s="298">
        <f t="shared" si="35"/>
        <v>0</v>
      </c>
      <c r="AF73" s="298">
        <f t="shared" si="35"/>
        <v>0</v>
      </c>
      <c r="AH73" s="295">
        <f t="shared" si="40"/>
        <v>0</v>
      </c>
      <c r="AI73" s="295">
        <f t="shared" si="41"/>
        <v>0</v>
      </c>
      <c r="AJ73" s="295">
        <f t="shared" si="42"/>
        <v>0</v>
      </c>
      <c r="AL73" s="295">
        <f t="shared" si="43"/>
        <v>0</v>
      </c>
    </row>
    <row r="74" spans="1:38">
      <c r="A74" s="168" t="s">
        <v>33</v>
      </c>
      <c r="B74" s="294" t="str">
        <f t="shared" si="31"/>
        <v>9260-01263</v>
      </c>
      <c r="C74" s="308" t="str">
        <f t="shared" si="32"/>
        <v>9260</v>
      </c>
      <c r="D74" s="298">
        <f>SUM($F74:K74)</f>
        <v>42042.319999999992</v>
      </c>
      <c r="E74" s="78">
        <f t="shared" si="33"/>
        <v>0.12338643137589586</v>
      </c>
      <c r="F74" s="307">
        <f>'Div009 history'!I74</f>
        <v>8298.34</v>
      </c>
      <c r="G74" s="307">
        <f>'Div009 history'!J74</f>
        <v>6936.71</v>
      </c>
      <c r="H74" s="307">
        <f>'Div009 history'!K74</f>
        <v>6760.4899999999989</v>
      </c>
      <c r="I74" s="307">
        <f>'Div009 history'!L74</f>
        <v>6496.5999999999995</v>
      </c>
      <c r="J74" s="307">
        <f>'Div009 history'!M74</f>
        <v>6924.2700000000013</v>
      </c>
      <c r="K74" s="307">
        <f>'Div009 history'!N74</f>
        <v>6625.91</v>
      </c>
      <c r="L74" s="298">
        <f t="shared" si="34"/>
        <v>8015.5021530354616</v>
      </c>
      <c r="M74" s="298">
        <f t="shared" si="34"/>
        <v>7743.2092746821882</v>
      </c>
      <c r="N74" s="298">
        <f t="shared" si="34"/>
        <v>7298.3715768285547</v>
      </c>
      <c r="O74" s="298">
        <f t="shared" si="34"/>
        <v>9245.8894507801797</v>
      </c>
      <c r="P74" s="298">
        <f t="shared" si="34"/>
        <v>8648.5354523879414</v>
      </c>
      <c r="Q74" s="298">
        <f t="shared" si="34"/>
        <v>9043.9900899303248</v>
      </c>
      <c r="R74" s="298">
        <f t="shared" si="34"/>
        <v>9706.1097176792191</v>
      </c>
      <c r="S74" s="298">
        <f t="shared" si="34"/>
        <v>8179.6474931608236</v>
      </c>
      <c r="T74" s="298">
        <f t="shared" si="34"/>
        <v>8623.4778220410335</v>
      </c>
      <c r="U74" s="298">
        <f t="shared" si="34"/>
        <v>8958.8279441207742</v>
      </c>
      <c r="V74" s="298">
        <f t="shared" si="35"/>
        <v>9299.3534480319177</v>
      </c>
      <c r="W74" s="298">
        <f t="shared" si="35"/>
        <v>8400.0474549765204</v>
      </c>
      <c r="X74" s="298">
        <f t="shared" si="35"/>
        <v>8797.1239768054111</v>
      </c>
      <c r="Y74" s="298">
        <f t="shared" si="35"/>
        <v>8202.5048427738475</v>
      </c>
      <c r="Z74" s="298">
        <f t="shared" si="35"/>
        <v>8750.4835576842197</v>
      </c>
      <c r="AA74" s="298">
        <f t="shared" si="35"/>
        <v>9133.4150889565153</v>
      </c>
      <c r="AB74" s="298">
        <f t="shared" si="35"/>
        <v>8543.3277802764605</v>
      </c>
      <c r="AC74" s="298">
        <f t="shared" si="35"/>
        <v>8933.9717927054262</v>
      </c>
      <c r="AD74" s="298">
        <f t="shared" si="35"/>
        <v>9588.0368700534727</v>
      </c>
      <c r="AE74" s="298">
        <f t="shared" si="35"/>
        <v>8080.1437475630228</v>
      </c>
      <c r="AF74" s="298">
        <f t="shared" si="35"/>
        <v>8518.5749708985968</v>
      </c>
      <c r="AH74" s="295">
        <f t="shared" si="40"/>
        <v>92037.817997644626</v>
      </c>
      <c r="AI74" s="295">
        <f t="shared" si="41"/>
        <v>105205.81147484618</v>
      </c>
      <c r="AJ74" s="295">
        <f t="shared" si="42"/>
        <v>13167.993477201555</v>
      </c>
      <c r="AL74" s="295">
        <f t="shared" si="43"/>
        <v>13167.993477201555</v>
      </c>
    </row>
    <row r="75" spans="1:38">
      <c r="A75" s="168" t="s">
        <v>948</v>
      </c>
      <c r="B75" s="294" t="str">
        <f t="shared" si="31"/>
        <v>9260-01265</v>
      </c>
      <c r="C75" s="308" t="str">
        <f t="shared" si="32"/>
        <v>9260</v>
      </c>
      <c r="D75" s="298">
        <f>SUM($F75:K75)</f>
        <v>0</v>
      </c>
      <c r="E75" s="78">
        <f t="shared" si="33"/>
        <v>0</v>
      </c>
      <c r="F75" s="307">
        <f>'Div009 history'!I75</f>
        <v>0</v>
      </c>
      <c r="G75" s="307">
        <f>'Div009 history'!J75</f>
        <v>37.96</v>
      </c>
      <c r="H75" s="307">
        <f>'Div009 history'!K75</f>
        <v>16.649999999999999</v>
      </c>
      <c r="I75" s="307">
        <f>'Div009 history'!L75</f>
        <v>-54.61</v>
      </c>
      <c r="J75" s="307">
        <f>'Div009 history'!M75</f>
        <v>0</v>
      </c>
      <c r="K75" s="307">
        <f>'Div009 history'!N75</f>
        <v>0</v>
      </c>
      <c r="L75" s="298">
        <f t="shared" si="34"/>
        <v>0</v>
      </c>
      <c r="M75" s="298">
        <f t="shared" si="34"/>
        <v>0</v>
      </c>
      <c r="N75" s="298">
        <f t="shared" si="34"/>
        <v>0</v>
      </c>
      <c r="O75" s="298">
        <f t="shared" si="34"/>
        <v>0</v>
      </c>
      <c r="P75" s="298">
        <f t="shared" si="34"/>
        <v>0</v>
      </c>
      <c r="Q75" s="298">
        <f t="shared" si="34"/>
        <v>0</v>
      </c>
      <c r="R75" s="298">
        <f t="shared" si="34"/>
        <v>0</v>
      </c>
      <c r="S75" s="298">
        <f t="shared" si="34"/>
        <v>0</v>
      </c>
      <c r="T75" s="298">
        <f t="shared" si="34"/>
        <v>0</v>
      </c>
      <c r="U75" s="298">
        <f t="shared" si="34"/>
        <v>0</v>
      </c>
      <c r="V75" s="298">
        <f t="shared" si="35"/>
        <v>0</v>
      </c>
      <c r="W75" s="298">
        <f t="shared" si="35"/>
        <v>0</v>
      </c>
      <c r="X75" s="298">
        <f t="shared" si="35"/>
        <v>0</v>
      </c>
      <c r="Y75" s="298">
        <f t="shared" si="35"/>
        <v>0</v>
      </c>
      <c r="Z75" s="298">
        <f t="shared" si="35"/>
        <v>0</v>
      </c>
      <c r="AA75" s="298">
        <f t="shared" si="35"/>
        <v>0</v>
      </c>
      <c r="AB75" s="298">
        <f t="shared" si="35"/>
        <v>0</v>
      </c>
      <c r="AC75" s="298">
        <f t="shared" si="35"/>
        <v>0</v>
      </c>
      <c r="AD75" s="298">
        <f t="shared" si="35"/>
        <v>0</v>
      </c>
      <c r="AE75" s="298">
        <f t="shared" si="35"/>
        <v>0</v>
      </c>
      <c r="AF75" s="298">
        <f t="shared" si="35"/>
        <v>0</v>
      </c>
      <c r="AH75" s="295">
        <f t="shared" si="40"/>
        <v>0</v>
      </c>
      <c r="AI75" s="295">
        <f t="shared" si="41"/>
        <v>0</v>
      </c>
      <c r="AJ75" s="295">
        <f t="shared" si="42"/>
        <v>0</v>
      </c>
      <c r="AL75" s="295">
        <f t="shared" si="43"/>
        <v>0</v>
      </c>
    </row>
    <row r="76" spans="1:38">
      <c r="A76" s="168" t="s">
        <v>35</v>
      </c>
      <c r="B76" s="294" t="str">
        <f t="shared" si="31"/>
        <v>9260-01266</v>
      </c>
      <c r="C76" s="308" t="str">
        <f t="shared" si="32"/>
        <v>9260</v>
      </c>
      <c r="D76" s="298">
        <f>SUM($F76:K76)</f>
        <v>7006.9999999999991</v>
      </c>
      <c r="E76" s="78">
        <f t="shared" si="33"/>
        <v>2.0564248705849306E-2</v>
      </c>
      <c r="F76" s="307">
        <f>'Div009 history'!I76</f>
        <v>1383.06</v>
      </c>
      <c r="G76" s="307">
        <f>'Div009 history'!J76</f>
        <v>1156.1199999999997</v>
      </c>
      <c r="H76" s="307">
        <f>'Div009 history'!K76</f>
        <v>1126.7500000000002</v>
      </c>
      <c r="I76" s="307">
        <f>'Div009 history'!L76</f>
        <v>1082.74</v>
      </c>
      <c r="J76" s="307">
        <f>'Div009 history'!M76</f>
        <v>1154.03</v>
      </c>
      <c r="K76" s="307">
        <f>'Div009 history'!N76</f>
        <v>1104.3000000000002</v>
      </c>
      <c r="L76" s="298">
        <f t="shared" si="34"/>
        <v>1335.9068573361196</v>
      </c>
      <c r="M76" s="298">
        <f t="shared" si="34"/>
        <v>1290.5250563645893</v>
      </c>
      <c r="N76" s="298">
        <f t="shared" si="34"/>
        <v>1216.3860043603133</v>
      </c>
      <c r="O76" s="298">
        <f t="shared" si="34"/>
        <v>1540.9698461363866</v>
      </c>
      <c r="P76" s="298">
        <f t="shared" si="34"/>
        <v>1441.4116041855518</v>
      </c>
      <c r="Q76" s="298">
        <f t="shared" si="34"/>
        <v>1507.3202087834779</v>
      </c>
      <c r="R76" s="298">
        <f t="shared" si="34"/>
        <v>1617.6726401344715</v>
      </c>
      <c r="S76" s="298">
        <f t="shared" si="34"/>
        <v>1363.2642057949679</v>
      </c>
      <c r="T76" s="298">
        <f t="shared" si="34"/>
        <v>1437.2353642482512</v>
      </c>
      <c r="U76" s="298">
        <f t="shared" si="34"/>
        <v>1493.1266258487703</v>
      </c>
      <c r="V76" s="298">
        <f t="shared" si="35"/>
        <v>1549.8804445225585</v>
      </c>
      <c r="W76" s="298">
        <f t="shared" si="35"/>
        <v>1399.9972531730048</v>
      </c>
      <c r="X76" s="298">
        <f t="shared" si="35"/>
        <v>1466.1761697612196</v>
      </c>
      <c r="Y76" s="298">
        <f t="shared" si="35"/>
        <v>1367.0737350678162</v>
      </c>
      <c r="Z76" s="298">
        <f t="shared" si="35"/>
        <v>1458.4028257406665</v>
      </c>
      <c r="AA76" s="298">
        <f t="shared" si="35"/>
        <v>1522.2242618465943</v>
      </c>
      <c r="AB76" s="298">
        <f t="shared" si="35"/>
        <v>1423.8771256295363</v>
      </c>
      <c r="AC76" s="298">
        <f t="shared" si="35"/>
        <v>1488.9839654778073</v>
      </c>
      <c r="AD76" s="298">
        <f t="shared" si="35"/>
        <v>1597.9939819796978</v>
      </c>
      <c r="AE76" s="298">
        <f t="shared" si="35"/>
        <v>1346.6803744221088</v>
      </c>
      <c r="AF76" s="298">
        <f t="shared" si="35"/>
        <v>1419.7516888003915</v>
      </c>
      <c r="AH76" s="295">
        <f t="shared" si="40"/>
        <v>15339.519577166437</v>
      </c>
      <c r="AI76" s="295">
        <f t="shared" si="41"/>
        <v>17534.168452270176</v>
      </c>
      <c r="AJ76" s="295">
        <f t="shared" si="42"/>
        <v>2194.6488751037396</v>
      </c>
      <c r="AL76" s="295">
        <f t="shared" si="43"/>
        <v>2194.6488751037396</v>
      </c>
    </row>
    <row r="77" spans="1:38">
      <c r="A77" s="168" t="s">
        <v>950</v>
      </c>
      <c r="B77" s="294" t="str">
        <f t="shared" si="31"/>
        <v>9260-01268</v>
      </c>
      <c r="C77" s="308" t="str">
        <f t="shared" si="32"/>
        <v>9260</v>
      </c>
      <c r="D77" s="298">
        <f>SUM($F77:K77)</f>
        <v>0</v>
      </c>
      <c r="E77" s="78">
        <f t="shared" si="33"/>
        <v>0</v>
      </c>
      <c r="F77" s="307">
        <f>'Div009 history'!I77</f>
        <v>0</v>
      </c>
      <c r="G77" s="307">
        <f>'Div009 history'!J77</f>
        <v>6.33</v>
      </c>
      <c r="H77" s="307">
        <f>'Div009 history'!K77</f>
        <v>2.7699999999999996</v>
      </c>
      <c r="I77" s="307">
        <f>'Div009 history'!L77</f>
        <v>-9.1</v>
      </c>
      <c r="J77" s="307">
        <f>'Div009 history'!M77</f>
        <v>0</v>
      </c>
      <c r="K77" s="307">
        <f>'Div009 history'!N77</f>
        <v>0</v>
      </c>
      <c r="L77" s="298">
        <f t="shared" si="34"/>
        <v>0</v>
      </c>
      <c r="M77" s="298">
        <f t="shared" si="34"/>
        <v>0</v>
      </c>
      <c r="N77" s="298">
        <f t="shared" si="34"/>
        <v>0</v>
      </c>
      <c r="O77" s="298">
        <f t="shared" si="34"/>
        <v>0</v>
      </c>
      <c r="P77" s="298">
        <f t="shared" si="34"/>
        <v>0</v>
      </c>
      <c r="Q77" s="298">
        <f t="shared" si="34"/>
        <v>0</v>
      </c>
      <c r="R77" s="298">
        <f t="shared" si="34"/>
        <v>0</v>
      </c>
      <c r="S77" s="298">
        <f t="shared" si="34"/>
        <v>0</v>
      </c>
      <c r="T77" s="298">
        <f t="shared" si="34"/>
        <v>0</v>
      </c>
      <c r="U77" s="298">
        <f t="shared" si="34"/>
        <v>0</v>
      </c>
      <c r="V77" s="298">
        <f t="shared" si="35"/>
        <v>0</v>
      </c>
      <c r="W77" s="298">
        <f t="shared" si="35"/>
        <v>0</v>
      </c>
      <c r="X77" s="298">
        <f t="shared" si="35"/>
        <v>0</v>
      </c>
      <c r="Y77" s="298">
        <f t="shared" si="35"/>
        <v>0</v>
      </c>
      <c r="Z77" s="298">
        <f t="shared" si="35"/>
        <v>0</v>
      </c>
      <c r="AA77" s="298">
        <f t="shared" si="35"/>
        <v>0</v>
      </c>
      <c r="AB77" s="298">
        <f t="shared" si="35"/>
        <v>0</v>
      </c>
      <c r="AC77" s="298">
        <f t="shared" si="35"/>
        <v>0</v>
      </c>
      <c r="AD77" s="298">
        <f t="shared" si="35"/>
        <v>0</v>
      </c>
      <c r="AE77" s="298">
        <f t="shared" si="35"/>
        <v>0</v>
      </c>
      <c r="AF77" s="298">
        <f t="shared" si="35"/>
        <v>0</v>
      </c>
      <c r="AH77" s="295">
        <f t="shared" si="40"/>
        <v>0</v>
      </c>
      <c r="AI77" s="295">
        <f t="shared" si="41"/>
        <v>0</v>
      </c>
      <c r="AJ77" s="295">
        <f t="shared" si="42"/>
        <v>0</v>
      </c>
      <c r="AL77" s="295">
        <f t="shared" si="43"/>
        <v>0</v>
      </c>
    </row>
    <row r="78" spans="1:38">
      <c r="A78" s="168" t="s">
        <v>37</v>
      </c>
      <c r="B78" s="294" t="str">
        <f t="shared" si="31"/>
        <v>9260-01269</v>
      </c>
      <c r="C78" s="308" t="str">
        <f t="shared" si="32"/>
        <v>9260</v>
      </c>
      <c r="D78" s="298">
        <f>SUM($F78:K78)</f>
        <v>19561.41</v>
      </c>
      <c r="E78" s="78">
        <f t="shared" si="33"/>
        <v>5.7409119491521006E-2</v>
      </c>
      <c r="F78" s="307">
        <f>'Div009 history'!I78</f>
        <v>3861.0599999999995</v>
      </c>
      <c r="G78" s="307">
        <f>'Div009 history'!J78</f>
        <v>3227.5300000000007</v>
      </c>
      <c r="H78" s="307">
        <f>'Div009 history'!K78</f>
        <v>3145.4900000000002</v>
      </c>
      <c r="I78" s="307">
        <f>'Div009 history'!L78</f>
        <v>3022.72</v>
      </c>
      <c r="J78" s="307">
        <f>'Div009 history'!M78</f>
        <v>3221.7099999999996</v>
      </c>
      <c r="K78" s="307">
        <f>'Div009 history'!N78</f>
        <v>3082.9</v>
      </c>
      <c r="L78" s="298">
        <f t="shared" ref="L78:U86" si="44">$E78*L$87</f>
        <v>3729.4450917886888</v>
      </c>
      <c r="M78" s="298">
        <f t="shared" si="44"/>
        <v>3602.752924621213</v>
      </c>
      <c r="N78" s="298">
        <f t="shared" si="44"/>
        <v>3395.7792706656023</v>
      </c>
      <c r="O78" s="298">
        <f t="shared" si="44"/>
        <v>4301.9185040546272</v>
      </c>
      <c r="P78" s="298">
        <f t="shared" si="44"/>
        <v>4023.982213248365</v>
      </c>
      <c r="Q78" s="298">
        <f t="shared" si="44"/>
        <v>4207.9789646495237</v>
      </c>
      <c r="R78" s="298">
        <f t="shared" si="44"/>
        <v>4516.0493448626885</v>
      </c>
      <c r="S78" s="298">
        <f t="shared" si="44"/>
        <v>3805.8184769344575</v>
      </c>
      <c r="T78" s="298">
        <f t="shared" si="44"/>
        <v>4012.3234232281125</v>
      </c>
      <c r="U78" s="298">
        <f t="shared" si="44"/>
        <v>4168.3548037882683</v>
      </c>
      <c r="V78" s="298">
        <f t="shared" ref="V78:AF86" si="45">$E78*V$87</f>
        <v>4326.7941810029997</v>
      </c>
      <c r="W78" s="298">
        <f t="shared" si="45"/>
        <v>3908.3659580692092</v>
      </c>
      <c r="X78" s="298">
        <f t="shared" si="45"/>
        <v>4093.1173382230368</v>
      </c>
      <c r="Y78" s="298">
        <f t="shared" si="45"/>
        <v>3816.4535224622423</v>
      </c>
      <c r="Z78" s="298">
        <f t="shared" si="45"/>
        <v>4071.4165291097088</v>
      </c>
      <c r="AA78" s="298">
        <f t="shared" si="45"/>
        <v>4249.5865417337791</v>
      </c>
      <c r="AB78" s="298">
        <f t="shared" si="45"/>
        <v>3975.0312892908332</v>
      </c>
      <c r="AC78" s="298">
        <f t="shared" si="45"/>
        <v>4156.7897576904861</v>
      </c>
      <c r="AD78" s="298">
        <f t="shared" si="45"/>
        <v>4461.1125244808736</v>
      </c>
      <c r="AE78" s="298">
        <f t="shared" si="45"/>
        <v>3759.5214703902357</v>
      </c>
      <c r="AF78" s="298">
        <f t="shared" si="45"/>
        <v>3963.5143260763334</v>
      </c>
      <c r="AH78" s="295">
        <f t="shared" si="40"/>
        <v>42823.266969028031</v>
      </c>
      <c r="AI78" s="295">
        <f t="shared" si="41"/>
        <v>48950.058242318009</v>
      </c>
      <c r="AJ78" s="295">
        <f t="shared" si="42"/>
        <v>6126.7912732899786</v>
      </c>
      <c r="AL78" s="295">
        <f t="shared" si="43"/>
        <v>6126.7912732899786</v>
      </c>
    </row>
    <row r="79" spans="1:38">
      <c r="A79" s="168" t="s">
        <v>952</v>
      </c>
      <c r="B79" s="294" t="str">
        <f t="shared" si="31"/>
        <v>9260-01271</v>
      </c>
      <c r="C79" s="308" t="str">
        <f t="shared" si="32"/>
        <v>9260</v>
      </c>
      <c r="D79" s="298">
        <f>SUM($F79:K79)</f>
        <v>0</v>
      </c>
      <c r="E79" s="78">
        <f t="shared" si="33"/>
        <v>0</v>
      </c>
      <c r="F79" s="307">
        <f>'Div009 history'!I79</f>
        <v>0</v>
      </c>
      <c r="G79" s="307">
        <f>'Div009 history'!J79</f>
        <v>17.66</v>
      </c>
      <c r="H79" s="307">
        <f>'Div009 history'!K79</f>
        <v>7.75</v>
      </c>
      <c r="I79" s="307">
        <f>'Div009 history'!L79</f>
        <v>-25.41</v>
      </c>
      <c r="J79" s="307">
        <f>'Div009 history'!M79</f>
        <v>0</v>
      </c>
      <c r="K79" s="307">
        <f>'Div009 history'!N79</f>
        <v>0</v>
      </c>
      <c r="L79" s="298">
        <f t="shared" si="44"/>
        <v>0</v>
      </c>
      <c r="M79" s="298">
        <f t="shared" si="44"/>
        <v>0</v>
      </c>
      <c r="N79" s="298">
        <f t="shared" si="44"/>
        <v>0</v>
      </c>
      <c r="O79" s="298">
        <f t="shared" si="44"/>
        <v>0</v>
      </c>
      <c r="P79" s="298">
        <f t="shared" si="44"/>
        <v>0</v>
      </c>
      <c r="Q79" s="298">
        <f t="shared" si="44"/>
        <v>0</v>
      </c>
      <c r="R79" s="298">
        <f t="shared" si="44"/>
        <v>0</v>
      </c>
      <c r="S79" s="298">
        <f t="shared" si="44"/>
        <v>0</v>
      </c>
      <c r="T79" s="298">
        <f t="shared" si="44"/>
        <v>0</v>
      </c>
      <c r="U79" s="298">
        <f t="shared" si="44"/>
        <v>0</v>
      </c>
      <c r="V79" s="298">
        <f t="shared" si="45"/>
        <v>0</v>
      </c>
      <c r="W79" s="298">
        <f t="shared" si="45"/>
        <v>0</v>
      </c>
      <c r="X79" s="298">
        <f t="shared" si="45"/>
        <v>0</v>
      </c>
      <c r="Y79" s="298">
        <f t="shared" si="45"/>
        <v>0</v>
      </c>
      <c r="Z79" s="298">
        <f t="shared" si="45"/>
        <v>0</v>
      </c>
      <c r="AA79" s="298">
        <f t="shared" si="45"/>
        <v>0</v>
      </c>
      <c r="AB79" s="298">
        <f t="shared" si="45"/>
        <v>0</v>
      </c>
      <c r="AC79" s="298">
        <f t="shared" si="45"/>
        <v>0</v>
      </c>
      <c r="AD79" s="298">
        <f t="shared" si="45"/>
        <v>0</v>
      </c>
      <c r="AE79" s="298">
        <f t="shared" si="45"/>
        <v>0</v>
      </c>
      <c r="AF79" s="298">
        <f t="shared" si="45"/>
        <v>0</v>
      </c>
      <c r="AH79" s="295">
        <f t="shared" si="40"/>
        <v>0</v>
      </c>
      <c r="AI79" s="295">
        <f t="shared" si="41"/>
        <v>0</v>
      </c>
      <c r="AJ79" s="295">
        <f t="shared" si="42"/>
        <v>0</v>
      </c>
      <c r="AL79" s="295">
        <f t="shared" si="43"/>
        <v>0</v>
      </c>
    </row>
    <row r="80" spans="1:38">
      <c r="A80" s="168" t="s">
        <v>954</v>
      </c>
      <c r="B80" s="294" t="str">
        <f t="shared" si="31"/>
        <v>9260-01291</v>
      </c>
      <c r="C80" s="308" t="str">
        <f t="shared" si="32"/>
        <v>9260</v>
      </c>
      <c r="D80" s="298">
        <f>SUM($F80:K80)</f>
        <v>0</v>
      </c>
      <c r="E80" s="78">
        <f t="shared" si="33"/>
        <v>0</v>
      </c>
      <c r="F80" s="307">
        <f>'Div009 history'!I80</f>
        <v>0</v>
      </c>
      <c r="G80" s="307">
        <f>'Div009 history'!J80</f>
        <v>70.650000000000006</v>
      </c>
      <c r="H80" s="307">
        <f>'Div009 history'!K80</f>
        <v>30.97999999999999</v>
      </c>
      <c r="I80" s="307">
        <f>'Div009 history'!L80</f>
        <v>-101.63</v>
      </c>
      <c r="J80" s="307">
        <f>'Div009 history'!M80</f>
        <v>0</v>
      </c>
      <c r="K80" s="307">
        <f>'Div009 history'!N80</f>
        <v>0</v>
      </c>
      <c r="L80" s="298">
        <f t="shared" si="44"/>
        <v>0</v>
      </c>
      <c r="M80" s="298">
        <f t="shared" si="44"/>
        <v>0</v>
      </c>
      <c r="N80" s="298">
        <f t="shared" si="44"/>
        <v>0</v>
      </c>
      <c r="O80" s="298">
        <f t="shared" si="44"/>
        <v>0</v>
      </c>
      <c r="P80" s="298">
        <f t="shared" si="44"/>
        <v>0</v>
      </c>
      <c r="Q80" s="298">
        <f t="shared" si="44"/>
        <v>0</v>
      </c>
      <c r="R80" s="298">
        <f t="shared" si="44"/>
        <v>0</v>
      </c>
      <c r="S80" s="298">
        <f t="shared" si="44"/>
        <v>0</v>
      </c>
      <c r="T80" s="298">
        <f t="shared" si="44"/>
        <v>0</v>
      </c>
      <c r="U80" s="298">
        <f t="shared" si="44"/>
        <v>0</v>
      </c>
      <c r="V80" s="298">
        <f t="shared" si="45"/>
        <v>0</v>
      </c>
      <c r="W80" s="298">
        <f t="shared" si="45"/>
        <v>0</v>
      </c>
      <c r="X80" s="298">
        <f t="shared" si="45"/>
        <v>0</v>
      </c>
      <c r="Y80" s="298">
        <f t="shared" si="45"/>
        <v>0</v>
      </c>
      <c r="Z80" s="298">
        <f t="shared" si="45"/>
        <v>0</v>
      </c>
      <c r="AA80" s="298">
        <f t="shared" si="45"/>
        <v>0</v>
      </c>
      <c r="AB80" s="298">
        <f t="shared" si="45"/>
        <v>0</v>
      </c>
      <c r="AC80" s="298">
        <f t="shared" si="45"/>
        <v>0</v>
      </c>
      <c r="AD80" s="298">
        <f t="shared" si="45"/>
        <v>0</v>
      </c>
      <c r="AE80" s="298">
        <f t="shared" si="45"/>
        <v>0</v>
      </c>
      <c r="AF80" s="298">
        <f t="shared" si="45"/>
        <v>0</v>
      </c>
      <c r="AH80" s="295">
        <f t="shared" si="40"/>
        <v>0</v>
      </c>
      <c r="AI80" s="295">
        <f t="shared" si="41"/>
        <v>0</v>
      </c>
      <c r="AJ80" s="295">
        <f t="shared" si="42"/>
        <v>0</v>
      </c>
      <c r="AL80" s="295">
        <f t="shared" si="43"/>
        <v>0</v>
      </c>
    </row>
    <row r="81" spans="1:40">
      <c r="A81" s="168" t="s">
        <v>956</v>
      </c>
      <c r="B81" s="294" t="str">
        <f t="shared" si="31"/>
        <v>9260-01292</v>
      </c>
      <c r="C81" s="308" t="str">
        <f t="shared" si="32"/>
        <v>9260</v>
      </c>
      <c r="D81" s="298">
        <f>SUM($F81:K81)</f>
        <v>0</v>
      </c>
      <c r="E81" s="78">
        <f t="shared" si="33"/>
        <v>0</v>
      </c>
      <c r="F81" s="307">
        <f>'Div009 history'!I81</f>
        <v>0</v>
      </c>
      <c r="G81" s="307">
        <f>'Div009 history'!J81</f>
        <v>35.06</v>
      </c>
      <c r="H81" s="307">
        <f>'Div009 history'!K81</f>
        <v>15.379999999999995</v>
      </c>
      <c r="I81" s="307">
        <f>'Div009 history'!L81</f>
        <v>-50.44</v>
      </c>
      <c r="J81" s="307">
        <f>'Div009 history'!M81</f>
        <v>0</v>
      </c>
      <c r="K81" s="307">
        <f>'Div009 history'!N81</f>
        <v>0</v>
      </c>
      <c r="L81" s="298">
        <f t="shared" si="44"/>
        <v>0</v>
      </c>
      <c r="M81" s="298">
        <f t="shared" si="44"/>
        <v>0</v>
      </c>
      <c r="N81" s="298">
        <f t="shared" si="44"/>
        <v>0</v>
      </c>
      <c r="O81" s="298">
        <f t="shared" si="44"/>
        <v>0</v>
      </c>
      <c r="P81" s="298">
        <f t="shared" si="44"/>
        <v>0</v>
      </c>
      <c r="Q81" s="298">
        <f t="shared" si="44"/>
        <v>0</v>
      </c>
      <c r="R81" s="298">
        <f t="shared" si="44"/>
        <v>0</v>
      </c>
      <c r="S81" s="298">
        <f t="shared" si="44"/>
        <v>0</v>
      </c>
      <c r="T81" s="298">
        <f t="shared" si="44"/>
        <v>0</v>
      </c>
      <c r="U81" s="298">
        <f t="shared" si="44"/>
        <v>0</v>
      </c>
      <c r="V81" s="298">
        <f t="shared" si="45"/>
        <v>0</v>
      </c>
      <c r="W81" s="298">
        <f t="shared" si="45"/>
        <v>0</v>
      </c>
      <c r="X81" s="298">
        <f t="shared" si="45"/>
        <v>0</v>
      </c>
      <c r="Y81" s="298">
        <f t="shared" si="45"/>
        <v>0</v>
      </c>
      <c r="Z81" s="298">
        <f t="shared" si="45"/>
        <v>0</v>
      </c>
      <c r="AA81" s="298">
        <f t="shared" si="45"/>
        <v>0</v>
      </c>
      <c r="AB81" s="298">
        <f t="shared" si="45"/>
        <v>0</v>
      </c>
      <c r="AC81" s="298">
        <f t="shared" si="45"/>
        <v>0</v>
      </c>
      <c r="AD81" s="298">
        <f t="shared" si="45"/>
        <v>0</v>
      </c>
      <c r="AE81" s="298">
        <f t="shared" si="45"/>
        <v>0</v>
      </c>
      <c r="AF81" s="298">
        <f t="shared" si="45"/>
        <v>0</v>
      </c>
      <c r="AH81" s="295">
        <f t="shared" si="40"/>
        <v>0</v>
      </c>
      <c r="AI81" s="295">
        <f t="shared" si="41"/>
        <v>0</v>
      </c>
      <c r="AJ81" s="295">
        <f t="shared" si="42"/>
        <v>0</v>
      </c>
      <c r="AL81" s="295">
        <f t="shared" si="43"/>
        <v>0</v>
      </c>
    </row>
    <row r="82" spans="1:40">
      <c r="A82" s="168" t="s">
        <v>958</v>
      </c>
      <c r="B82" s="294" t="str">
        <f t="shared" si="31"/>
        <v>9250-01293</v>
      </c>
      <c r="C82" s="308" t="str">
        <f t="shared" si="32"/>
        <v>9250</v>
      </c>
      <c r="D82" s="298">
        <f>SUM($F82:K82)</f>
        <v>0</v>
      </c>
      <c r="E82" s="78">
        <f t="shared" si="33"/>
        <v>0</v>
      </c>
      <c r="F82" s="307">
        <f>'Div009 history'!I82</f>
        <v>0</v>
      </c>
      <c r="G82" s="307">
        <f>'Div009 history'!J82</f>
        <v>18.190000000000001</v>
      </c>
      <c r="H82" s="307">
        <f>'Div009 history'!K82</f>
        <v>7.98</v>
      </c>
      <c r="I82" s="307">
        <f>'Div009 history'!L82</f>
        <v>-26.17</v>
      </c>
      <c r="J82" s="307">
        <f>'Div009 history'!M82</f>
        <v>0</v>
      </c>
      <c r="K82" s="307">
        <f>'Div009 history'!N82</f>
        <v>0</v>
      </c>
      <c r="L82" s="298">
        <f t="shared" si="44"/>
        <v>0</v>
      </c>
      <c r="M82" s="298">
        <f t="shared" si="44"/>
        <v>0</v>
      </c>
      <c r="N82" s="298">
        <f t="shared" si="44"/>
        <v>0</v>
      </c>
      <c r="O82" s="298">
        <f t="shared" si="44"/>
        <v>0</v>
      </c>
      <c r="P82" s="298">
        <f t="shared" si="44"/>
        <v>0</v>
      </c>
      <c r="Q82" s="298">
        <f t="shared" si="44"/>
        <v>0</v>
      </c>
      <c r="R82" s="298">
        <f t="shared" si="44"/>
        <v>0</v>
      </c>
      <c r="S82" s="298">
        <f t="shared" si="44"/>
        <v>0</v>
      </c>
      <c r="T82" s="298">
        <f t="shared" si="44"/>
        <v>0</v>
      </c>
      <c r="U82" s="298">
        <f t="shared" si="44"/>
        <v>0</v>
      </c>
      <c r="V82" s="298">
        <f t="shared" si="45"/>
        <v>0</v>
      </c>
      <c r="W82" s="298">
        <f t="shared" si="45"/>
        <v>0</v>
      </c>
      <c r="X82" s="298">
        <f t="shared" si="45"/>
        <v>0</v>
      </c>
      <c r="Y82" s="298">
        <f t="shared" si="45"/>
        <v>0</v>
      </c>
      <c r="Z82" s="298">
        <f t="shared" si="45"/>
        <v>0</v>
      </c>
      <c r="AA82" s="298">
        <f t="shared" si="45"/>
        <v>0</v>
      </c>
      <c r="AB82" s="298">
        <f t="shared" si="45"/>
        <v>0</v>
      </c>
      <c r="AC82" s="298">
        <f t="shared" si="45"/>
        <v>0</v>
      </c>
      <c r="AD82" s="298">
        <f t="shared" si="45"/>
        <v>0</v>
      </c>
      <c r="AE82" s="298">
        <f t="shared" si="45"/>
        <v>0</v>
      </c>
      <c r="AF82" s="298">
        <f t="shared" si="45"/>
        <v>0</v>
      </c>
      <c r="AH82" s="295">
        <f t="shared" si="40"/>
        <v>0</v>
      </c>
      <c r="AI82" s="295">
        <f t="shared" si="41"/>
        <v>0</v>
      </c>
      <c r="AJ82" s="295">
        <f t="shared" si="42"/>
        <v>0</v>
      </c>
      <c r="AL82" s="295">
        <f t="shared" si="43"/>
        <v>0</v>
      </c>
    </row>
    <row r="83" spans="1:40">
      <c r="A83" s="168" t="s">
        <v>350</v>
      </c>
      <c r="B83" s="294" t="str">
        <f t="shared" si="31"/>
        <v>9260-01294</v>
      </c>
      <c r="C83" s="308" t="str">
        <f t="shared" si="32"/>
        <v>9260</v>
      </c>
      <c r="D83" s="298">
        <f>SUM($F83:K83)</f>
        <v>-464510.09</v>
      </c>
      <c r="E83" s="78">
        <f t="shared" si="33"/>
        <v>-1.3632511798396527</v>
      </c>
      <c r="F83" s="307">
        <f>'Div009 history'!I83</f>
        <v>-91685.2</v>
      </c>
      <c r="G83" s="307">
        <f>'Div009 history'!J83</f>
        <v>-76641.24000000002</v>
      </c>
      <c r="H83" s="307">
        <f>'Div009 history'!K83</f>
        <v>-74694.060000000012</v>
      </c>
      <c r="I83" s="307">
        <f>'Div009 history'!L83</f>
        <v>-71778.45</v>
      </c>
      <c r="J83" s="307">
        <f>'Div009 history'!M83</f>
        <v>-76503.72</v>
      </c>
      <c r="K83" s="307">
        <f>'Div009 history'!N83</f>
        <v>-73207.42</v>
      </c>
      <c r="L83" s="298">
        <f t="shared" si="44"/>
        <v>-88560.327462939662</v>
      </c>
      <c r="M83" s="298">
        <f t="shared" si="44"/>
        <v>-85551.863861734062</v>
      </c>
      <c r="N83" s="298">
        <f t="shared" si="44"/>
        <v>-80637.016178128964</v>
      </c>
      <c r="O83" s="298">
        <f t="shared" si="44"/>
        <v>-102154.42299359202</v>
      </c>
      <c r="P83" s="298">
        <f t="shared" si="44"/>
        <v>-95554.478947805794</v>
      </c>
      <c r="Q83" s="298">
        <f t="shared" si="44"/>
        <v>-99923.71140871018</v>
      </c>
      <c r="R83" s="298">
        <f t="shared" si="44"/>
        <v>-107239.22701004727</v>
      </c>
      <c r="S83" s="298">
        <f t="shared" si="44"/>
        <v>-90373.908795147596</v>
      </c>
      <c r="T83" s="298">
        <f t="shared" si="44"/>
        <v>-95277.626430446413</v>
      </c>
      <c r="U83" s="298">
        <f t="shared" si="44"/>
        <v>-98982.786264365452</v>
      </c>
      <c r="V83" s="298">
        <f t="shared" si="45"/>
        <v>-102745.12698364689</v>
      </c>
      <c r="W83" s="298">
        <f t="shared" si="45"/>
        <v>-92809.026697751586</v>
      </c>
      <c r="X83" s="298">
        <f t="shared" si="45"/>
        <v>-97196.178760045601</v>
      </c>
      <c r="Y83" s="298">
        <f t="shared" si="45"/>
        <v>-90626.451222061878</v>
      </c>
      <c r="Z83" s="298">
        <f t="shared" si="45"/>
        <v>-96680.865968467449</v>
      </c>
      <c r="AA83" s="298">
        <f t="shared" si="45"/>
        <v>-100911.7352462602</v>
      </c>
      <c r="AB83" s="298">
        <f t="shared" si="45"/>
        <v>-94392.078175412782</v>
      </c>
      <c r="AC83" s="298">
        <f t="shared" si="45"/>
        <v>-98708.159813422768</v>
      </c>
      <c r="AD83" s="298">
        <f t="shared" si="45"/>
        <v>-105934.68365760638</v>
      </c>
      <c r="AE83" s="298">
        <f t="shared" si="45"/>
        <v>-89274.528603403392</v>
      </c>
      <c r="AF83" s="298">
        <f t="shared" si="45"/>
        <v>-94118.593512533465</v>
      </c>
      <c r="AH83" s="295">
        <f t="shared" si="40"/>
        <v>-1016891.9108529107</v>
      </c>
      <c r="AI83" s="295">
        <f t="shared" si="41"/>
        <v>-1162380.2149049777</v>
      </c>
      <c r="AJ83" s="295">
        <f t="shared" si="42"/>
        <v>-145488.30405206699</v>
      </c>
      <c r="AL83" s="295">
        <f t="shared" si="43"/>
        <v>-145488.30405206699</v>
      </c>
    </row>
    <row r="84" spans="1:40">
      <c r="A84" s="168" t="s">
        <v>352</v>
      </c>
      <c r="B84" s="294" t="str">
        <f t="shared" si="31"/>
        <v>9260-01296</v>
      </c>
      <c r="C84" s="308" t="str">
        <f t="shared" si="32"/>
        <v>9260</v>
      </c>
      <c r="D84" s="298">
        <f>SUM($F84:K84)</f>
        <v>-1602.3500000000004</v>
      </c>
      <c r="E84" s="78">
        <f t="shared" si="33"/>
        <v>-4.7026008154442194E-3</v>
      </c>
      <c r="F84" s="307">
        <f>'Div009 history'!I84</f>
        <v>0</v>
      </c>
      <c r="G84" s="307">
        <f>'Div009 history'!J84</f>
        <v>-419.41</v>
      </c>
      <c r="H84" s="307">
        <f>'Div009 history'!K84</f>
        <v>-1245.3</v>
      </c>
      <c r="I84" s="307">
        <f>'Div009 history'!L84</f>
        <v>1100.94</v>
      </c>
      <c r="J84" s="307">
        <f>'Div009 history'!M84</f>
        <v>-1038.5800000000004</v>
      </c>
      <c r="K84" s="307">
        <f>'Div009 history'!N84</f>
        <v>0</v>
      </c>
      <c r="L84" s="298">
        <f t="shared" si="44"/>
        <v>-305.49312870736861</v>
      </c>
      <c r="M84" s="298">
        <f t="shared" si="44"/>
        <v>-295.11528814982165</v>
      </c>
      <c r="N84" s="298">
        <f t="shared" si="44"/>
        <v>-278.16128358594955</v>
      </c>
      <c r="O84" s="298">
        <f t="shared" si="44"/>
        <v>-352.38661809000143</v>
      </c>
      <c r="P84" s="298">
        <f t="shared" si="44"/>
        <v>-329.61979220304261</v>
      </c>
      <c r="Q84" s="298">
        <f t="shared" si="44"/>
        <v>-344.69167069276534</v>
      </c>
      <c r="R84" s="298">
        <f t="shared" si="44"/>
        <v>-369.92689523611693</v>
      </c>
      <c r="S84" s="298">
        <f t="shared" si="44"/>
        <v>-311.74916514279545</v>
      </c>
      <c r="T84" s="298">
        <f t="shared" si="44"/>
        <v>-328.66477606724504</v>
      </c>
      <c r="U84" s="298">
        <f t="shared" si="44"/>
        <v>-341.4459039430252</v>
      </c>
      <c r="V84" s="298">
        <f t="shared" si="45"/>
        <v>-354.4242800457717</v>
      </c>
      <c r="W84" s="298">
        <f t="shared" si="45"/>
        <v>-320.14922200967106</v>
      </c>
      <c r="X84" s="298">
        <f t="shared" si="45"/>
        <v>-335.28291503023991</v>
      </c>
      <c r="Y84" s="298">
        <f t="shared" si="45"/>
        <v>-312.62032244696962</v>
      </c>
      <c r="Z84" s="298">
        <f t="shared" si="45"/>
        <v>-333.50531865642324</v>
      </c>
      <c r="AA84" s="298">
        <f t="shared" si="45"/>
        <v>-348.09990666046684</v>
      </c>
      <c r="AB84" s="298">
        <f t="shared" si="45"/>
        <v>-325.61003457292537</v>
      </c>
      <c r="AC84" s="298">
        <f t="shared" si="45"/>
        <v>-340.49856673089272</v>
      </c>
      <c r="AD84" s="298">
        <f t="shared" si="45"/>
        <v>-365.42680990797339</v>
      </c>
      <c r="AE84" s="298">
        <f t="shared" si="45"/>
        <v>-307.95680005070164</v>
      </c>
      <c r="AF84" s="298">
        <f t="shared" si="45"/>
        <v>-324.66663601388728</v>
      </c>
      <c r="AH84" s="295">
        <f t="shared" si="40"/>
        <v>-3507.8177814289497</v>
      </c>
      <c r="AI84" s="295">
        <f t="shared" si="41"/>
        <v>-4009.6867160689485</v>
      </c>
      <c r="AJ84" s="295">
        <f t="shared" si="42"/>
        <v>-501.86893463999877</v>
      </c>
      <c r="AL84" s="295">
        <f t="shared" si="43"/>
        <v>-501.86893463999877</v>
      </c>
    </row>
    <row r="85" spans="1:40">
      <c r="A85" s="168" t="s">
        <v>353</v>
      </c>
      <c r="B85" s="294" t="str">
        <f t="shared" si="31"/>
        <v>9260-01297</v>
      </c>
      <c r="C85" s="308" t="str">
        <f t="shared" si="32"/>
        <v>9260</v>
      </c>
      <c r="D85" s="298">
        <f>SUM($F85:K85)</f>
        <v>-35327.350000000006</v>
      </c>
      <c r="E85" s="78">
        <f t="shared" si="33"/>
        <v>-0.103679236694532</v>
      </c>
      <c r="F85" s="307">
        <f>'Div009 history'!I85</f>
        <v>-6972.94</v>
      </c>
      <c r="G85" s="307">
        <f>'Div009 history'!J85</f>
        <v>-5828.7900000000009</v>
      </c>
      <c r="H85" s="307">
        <f>'Div009 history'!K85</f>
        <v>-5680.7</v>
      </c>
      <c r="I85" s="307">
        <f>'Div009 history'!L85</f>
        <v>-5458.9500000000007</v>
      </c>
      <c r="J85" s="307">
        <f>'Div009 history'!M85</f>
        <v>-5818.3300000000008</v>
      </c>
      <c r="K85" s="307">
        <f>'Div009 history'!N85</f>
        <v>-5567.6399999999994</v>
      </c>
      <c r="L85" s="298">
        <f t="shared" si="44"/>
        <v>-6735.2717448998401</v>
      </c>
      <c r="M85" s="298">
        <f t="shared" si="44"/>
        <v>-6506.4692949852415</v>
      </c>
      <c r="N85" s="298">
        <f t="shared" si="44"/>
        <v>-6132.6807636846479</v>
      </c>
      <c r="O85" s="298">
        <f t="shared" si="44"/>
        <v>-7769.1424424013549</v>
      </c>
      <c r="P85" s="298">
        <f t="shared" si="44"/>
        <v>-7267.1974076101706</v>
      </c>
      <c r="Q85" s="298">
        <f t="shared" si="44"/>
        <v>-7599.4903065173421</v>
      </c>
      <c r="R85" s="298">
        <f t="shared" si="44"/>
        <v>-8155.8566495582336</v>
      </c>
      <c r="S85" s="298">
        <f t="shared" si="44"/>
        <v>-6873.1999058928041</v>
      </c>
      <c r="T85" s="298">
        <f t="shared" si="44"/>
        <v>-7246.1419644891494</v>
      </c>
      <c r="U85" s="298">
        <f t="shared" si="44"/>
        <v>-7527.9301991834691</v>
      </c>
      <c r="V85" s="298">
        <f t="shared" si="45"/>
        <v>-7814.0672073360956</v>
      </c>
      <c r="W85" s="298">
        <f t="shared" si="45"/>
        <v>-7058.397739671952</v>
      </c>
      <c r="X85" s="298">
        <f t="shared" si="45"/>
        <v>-7392.0534766396513</v>
      </c>
      <c r="Y85" s="298">
        <f t="shared" si="45"/>
        <v>-6892.406495582708</v>
      </c>
      <c r="Z85" s="298">
        <f t="shared" si="45"/>
        <v>-7352.8624327000925</v>
      </c>
      <c r="AA85" s="298">
        <f t="shared" si="45"/>
        <v>-7674.6324071280578</v>
      </c>
      <c r="AB85" s="298">
        <f t="shared" si="45"/>
        <v>-7178.7934314412178</v>
      </c>
      <c r="AC85" s="298">
        <f t="shared" si="45"/>
        <v>-7507.0440549197137</v>
      </c>
      <c r="AD85" s="298">
        <f t="shared" si="45"/>
        <v>-8056.6423147267715</v>
      </c>
      <c r="AE85" s="298">
        <f t="shared" si="45"/>
        <v>-6789.5888290767653</v>
      </c>
      <c r="AF85" s="298">
        <f t="shared" si="45"/>
        <v>-7157.9941234968637</v>
      </c>
      <c r="AH85" s="295">
        <f t="shared" si="40"/>
        <v>-77337.601960098604</v>
      </c>
      <c r="AI85" s="295">
        <f t="shared" si="41"/>
        <v>-88402.412711903366</v>
      </c>
      <c r="AJ85" s="295">
        <f t="shared" si="42"/>
        <v>-11064.810751804762</v>
      </c>
      <c r="AL85" s="295">
        <f t="shared" si="43"/>
        <v>-11064.810751804762</v>
      </c>
    </row>
    <row r="86" spans="1:40">
      <c r="A86" s="168" t="s">
        <v>355</v>
      </c>
      <c r="B86" s="294" t="str">
        <f t="shared" si="31"/>
        <v>9260-01299</v>
      </c>
      <c r="C86" s="308" t="str">
        <f t="shared" si="32"/>
        <v>9260</v>
      </c>
      <c r="D86" s="298">
        <f>SUM($F86:K86)</f>
        <v>-130.92000000000002</v>
      </c>
      <c r="E86" s="78">
        <f t="shared" si="33"/>
        <v>-3.8422597981586866E-4</v>
      </c>
      <c r="F86" s="307">
        <f>'Div009 history'!I86</f>
        <v>0</v>
      </c>
      <c r="G86" s="307">
        <f>'Div009 history'!J86</f>
        <v>-34.270000000000003</v>
      </c>
      <c r="H86" s="307">
        <f>'Div009 history'!K86</f>
        <v>-101.75999999999999</v>
      </c>
      <c r="I86" s="307">
        <f>'Div009 history'!L86</f>
        <v>89.96999999999997</v>
      </c>
      <c r="J86" s="307">
        <f>'Div009 history'!M86</f>
        <v>-84.859999999999985</v>
      </c>
      <c r="K86" s="307">
        <f>'Div009 history'!N86</f>
        <v>0</v>
      </c>
      <c r="L86" s="298">
        <f t="shared" si="44"/>
        <v>-24.96031479412656</v>
      </c>
      <c r="M86" s="298">
        <f t="shared" si="44"/>
        <v>-24.112393375089489</v>
      </c>
      <c r="N86" s="298">
        <f t="shared" si="44"/>
        <v>-22.727166503618133</v>
      </c>
      <c r="O86" s="298">
        <f t="shared" si="44"/>
        <v>-28.791747146592805</v>
      </c>
      <c r="P86" s="298">
        <f t="shared" si="44"/>
        <v>-26.931583733405521</v>
      </c>
      <c r="Q86" s="298">
        <f t="shared" si="44"/>
        <v>-28.163031501917079</v>
      </c>
      <c r="R86" s="298">
        <f t="shared" si="44"/>
        <v>-30.224875416926654</v>
      </c>
      <c r="S86" s="298">
        <f t="shared" si="44"/>
        <v>-25.471464224729164</v>
      </c>
      <c r="T86" s="298">
        <f t="shared" si="44"/>
        <v>-26.853554144053245</v>
      </c>
      <c r="U86" s="298">
        <f t="shared" si="44"/>
        <v>-27.897836143302559</v>
      </c>
      <c r="V86" s="298">
        <f t="shared" si="45"/>
        <v>-28.958234308105236</v>
      </c>
      <c r="W86" s="298">
        <f t="shared" si="45"/>
        <v>-26.157790835651468</v>
      </c>
      <c r="X86" s="298">
        <f t="shared" si="45"/>
        <v>-27.394289160145412</v>
      </c>
      <c r="Y86" s="298">
        <f t="shared" si="45"/>
        <v>-25.54264212859691</v>
      </c>
      <c r="Z86" s="298">
        <f t="shared" si="45"/>
        <v>-27.249050655910956</v>
      </c>
      <c r="AA86" s="298">
        <f t="shared" si="45"/>
        <v>-28.441501407300724</v>
      </c>
      <c r="AB86" s="298">
        <f t="shared" si="45"/>
        <v>-26.603966503128149</v>
      </c>
      <c r="AC86" s="298">
        <f t="shared" si="45"/>
        <v>-27.82043396037599</v>
      </c>
      <c r="AD86" s="298">
        <f t="shared" si="45"/>
        <v>-29.857195964147575</v>
      </c>
      <c r="AE86" s="298">
        <f t="shared" si="45"/>
        <v>-25.161609050855215</v>
      </c>
      <c r="AF86" s="298">
        <f t="shared" si="45"/>
        <v>-26.526886127836065</v>
      </c>
      <c r="AH86" s="295">
        <f t="shared" si="40"/>
        <v>-286.60623705474961</v>
      </c>
      <c r="AI86" s="295">
        <f t="shared" si="41"/>
        <v>-327.61143624535623</v>
      </c>
      <c r="AJ86" s="295">
        <f t="shared" si="42"/>
        <v>-41.005199190606618</v>
      </c>
      <c r="AL86" s="295">
        <f t="shared" si="43"/>
        <v>-41.005199190606618</v>
      </c>
      <c r="AM86" s="289"/>
    </row>
    <row r="87" spans="1:40">
      <c r="A87" s="172" t="s">
        <v>322</v>
      </c>
      <c r="B87" s="293"/>
      <c r="C87" s="309"/>
      <c r="D87" s="306">
        <f t="shared" ref="D87:K87" si="46">SUM(D68:D86)</f>
        <v>340736.97999999992</v>
      </c>
      <c r="E87" s="174">
        <f t="shared" si="46"/>
        <v>1.0000000000000002</v>
      </c>
      <c r="F87" s="318">
        <f>SUM(F68:F86)</f>
        <v>67597.000000000015</v>
      </c>
      <c r="G87" s="318">
        <f t="shared" si="46"/>
        <v>56832.619999999966</v>
      </c>
      <c r="H87" s="318">
        <f t="shared" si="46"/>
        <v>54065.189999999995</v>
      </c>
      <c r="I87" s="318">
        <f t="shared" si="46"/>
        <v>52987.830000000031</v>
      </c>
      <c r="J87" s="318">
        <f t="shared" si="46"/>
        <v>55280.609999999971</v>
      </c>
      <c r="K87" s="318">
        <f t="shared" si="46"/>
        <v>53973.729999999981</v>
      </c>
      <c r="L87" s="314">
        <f>'FY24 Budget'!K$32</f>
        <v>64962.590000000026</v>
      </c>
      <c r="M87" s="314">
        <f>'FY24 Budget'!L$32</f>
        <v>62755.75999999998</v>
      </c>
      <c r="N87" s="314">
        <f>'FY24 Budget'!M$32</f>
        <v>59150.51999999999</v>
      </c>
      <c r="O87" s="314">
        <f>'FY25 Budget'!B$80</f>
        <v>74934.410110400597</v>
      </c>
      <c r="P87" s="314">
        <f>'FY25 Budget'!C$80</f>
        <v>70093.083623111204</v>
      </c>
      <c r="Q87" s="314">
        <f>'FY25 Budget'!D$80</f>
        <v>73298.092740666718</v>
      </c>
      <c r="R87" s="314">
        <f>'FY25 Budget'!E$80</f>
        <v>78664.319969751188</v>
      </c>
      <c r="S87" s="314">
        <f>'FY25 Budget'!F$80</f>
        <v>66292.925420961299</v>
      </c>
      <c r="T87" s="314">
        <f>'FY25 Budget'!G$80</f>
        <v>69890.001079370486</v>
      </c>
      <c r="U87" s="314">
        <f>'FY25 Budget'!H$80</f>
        <v>72607.88600675037</v>
      </c>
      <c r="V87" s="314">
        <f>'FY25 Budget'!I$80</f>
        <v>75367.715431379198</v>
      </c>
      <c r="W87" s="314">
        <f>'FY25 Budget'!J$80</f>
        <v>68079.18311038462</v>
      </c>
      <c r="X87" s="314">
        <f>'FY25 Budget'!K$80</f>
        <v>71297.336981933098</v>
      </c>
      <c r="Y87" s="314">
        <f>'FY25 Budget'!L$80</f>
        <v>66478.175527947446</v>
      </c>
      <c r="Z87" s="314">
        <f>'FY25 Budget'!M$80</f>
        <v>70919.334161030521</v>
      </c>
      <c r="AA87" s="301">
        <f t="shared" ref="AA87:AF87" si="47">AA3*AA66</f>
        <v>74022.848275201613</v>
      </c>
      <c r="AB87" s="301">
        <f t="shared" si="47"/>
        <v>69240.415538474204</v>
      </c>
      <c r="AC87" s="301">
        <f t="shared" si="47"/>
        <v>72406.436372960219</v>
      </c>
      <c r="AD87" s="301">
        <f t="shared" si="47"/>
        <v>77707.384540878629</v>
      </c>
      <c r="AE87" s="301">
        <f t="shared" si="47"/>
        <v>65486.485486778722</v>
      </c>
      <c r="AF87" s="301">
        <f t="shared" si="47"/>
        <v>69039.803452511085</v>
      </c>
      <c r="AH87" s="301">
        <f>SUM(F87:Q87)</f>
        <v>745931.43647417857</v>
      </c>
      <c r="AI87" s="301">
        <f t="shared" si="37"/>
        <v>852653.00488622976</v>
      </c>
      <c r="AJ87" s="301">
        <f t="shared" si="38"/>
        <v>106721.56841205119</v>
      </c>
      <c r="AL87" s="313"/>
      <c r="AM87" s="289"/>
    </row>
    <row r="88" spans="1:40">
      <c r="A88" s="168"/>
      <c r="B88" s="293"/>
      <c r="C88" s="309"/>
      <c r="D88" s="298">
        <f>D87-SUM(F87:K87)</f>
        <v>0</v>
      </c>
      <c r="F88" s="298">
        <f>F87-'Div009 history'!I87</f>
        <v>0</v>
      </c>
      <c r="G88" s="298">
        <f>G87-'Div009 history'!J87</f>
        <v>0</v>
      </c>
      <c r="H88" s="298">
        <f>H87-'Div009 history'!K87</f>
        <v>0</v>
      </c>
      <c r="I88" s="298">
        <f>I87-'Div009 history'!L87</f>
        <v>0</v>
      </c>
      <c r="J88" s="298">
        <f>J87-'Div009 history'!M87</f>
        <v>0</v>
      </c>
      <c r="K88" s="298">
        <f>K87-'Div009 history'!N87</f>
        <v>0</v>
      </c>
      <c r="L88" s="298">
        <f t="shared" ref="L88:AF88" si="48">L87-SUM(L68:L86)</f>
        <v>0</v>
      </c>
      <c r="M88" s="298">
        <f t="shared" si="48"/>
        <v>0</v>
      </c>
      <c r="N88" s="298">
        <f t="shared" si="48"/>
        <v>0</v>
      </c>
      <c r="O88" s="298">
        <f t="shared" si="48"/>
        <v>0</v>
      </c>
      <c r="P88" s="298">
        <f t="shared" si="48"/>
        <v>0</v>
      </c>
      <c r="Q88" s="298">
        <f t="shared" si="48"/>
        <v>0</v>
      </c>
      <c r="R88" s="298">
        <f t="shared" si="48"/>
        <v>0</v>
      </c>
      <c r="S88" s="298">
        <f t="shared" si="48"/>
        <v>0</v>
      </c>
      <c r="T88" s="298">
        <f t="shared" si="48"/>
        <v>0</v>
      </c>
      <c r="U88" s="298">
        <f t="shared" si="48"/>
        <v>0</v>
      </c>
      <c r="V88" s="298">
        <f t="shared" si="48"/>
        <v>0</v>
      </c>
      <c r="W88" s="298">
        <f t="shared" si="48"/>
        <v>0</v>
      </c>
      <c r="X88" s="298">
        <f t="shared" si="48"/>
        <v>0</v>
      </c>
      <c r="Y88" s="298">
        <f t="shared" si="48"/>
        <v>0</v>
      </c>
      <c r="Z88" s="298">
        <f t="shared" si="48"/>
        <v>0</v>
      </c>
      <c r="AA88" s="298">
        <f t="shared" si="48"/>
        <v>0</v>
      </c>
      <c r="AB88" s="298">
        <f t="shared" si="48"/>
        <v>0</v>
      </c>
      <c r="AC88" s="298">
        <f t="shared" si="48"/>
        <v>0</v>
      </c>
      <c r="AD88" s="298">
        <f t="shared" si="48"/>
        <v>0</v>
      </c>
      <c r="AE88" s="298">
        <f t="shared" si="48"/>
        <v>0</v>
      </c>
      <c r="AF88" s="298">
        <f t="shared" si="48"/>
        <v>0</v>
      </c>
      <c r="AM88" s="289"/>
    </row>
    <row r="89" spans="1:40">
      <c r="A89" s="168" t="s">
        <v>172</v>
      </c>
      <c r="B89" s="294" t="str">
        <f t="shared" ref="B89:B116" si="49">RIGHT(A89,10)</f>
        <v>8560-07443</v>
      </c>
      <c r="C89" s="308" t="str">
        <f t="shared" ref="C89:C116" si="50">LEFT(B89,4)</f>
        <v>8560</v>
      </c>
      <c r="D89" s="298">
        <f>SUM($F89:K89)</f>
        <v>1198.9000000000001</v>
      </c>
      <c r="E89" s="78">
        <f t="shared" ref="E89:E116" si="51">D89/$D$117</f>
        <v>2.1743289894511773E-2</v>
      </c>
      <c r="F89" s="307">
        <f>+'Div009 history'!I89</f>
        <v>0</v>
      </c>
      <c r="G89" s="307">
        <f>+'Div009 history'!J89</f>
        <v>0</v>
      </c>
      <c r="H89" s="307">
        <f>+'Div009 history'!K89</f>
        <v>0</v>
      </c>
      <c r="I89" s="307">
        <f>+'Div009 history'!L89</f>
        <v>212.25</v>
      </c>
      <c r="J89" s="307">
        <f>+'Div009 history'!M89</f>
        <v>505.1</v>
      </c>
      <c r="K89" s="307">
        <f>+'Div009 history'!N89</f>
        <v>481.55</v>
      </c>
      <c r="L89" s="298">
        <f t="shared" ref="L89:U98" si="52">$E89*L$117</f>
        <v>85.948180892419842</v>
      </c>
      <c r="M89" s="298">
        <f t="shared" si="52"/>
        <v>87.714388330551003</v>
      </c>
      <c r="N89" s="298">
        <f t="shared" si="52"/>
        <v>136.21736253113738</v>
      </c>
      <c r="O89" s="298">
        <f t="shared" si="52"/>
        <v>717.77673685477805</v>
      </c>
      <c r="P89" s="298">
        <f t="shared" si="52"/>
        <v>717.75829076729747</v>
      </c>
      <c r="Q89" s="298">
        <f t="shared" si="52"/>
        <v>750.35477952158442</v>
      </c>
      <c r="R89" s="298">
        <f t="shared" si="52"/>
        <v>136.70690404749948</v>
      </c>
      <c r="S89" s="298">
        <f t="shared" si="52"/>
        <v>136.70690404749948</v>
      </c>
      <c r="T89" s="298">
        <f t="shared" si="52"/>
        <v>169.32183888926716</v>
      </c>
      <c r="U89" s="298">
        <f t="shared" si="52"/>
        <v>136.71125270547839</v>
      </c>
      <c r="V89" s="298">
        <f t="shared" ref="V89:AF98" si="53">$E89*V$117</f>
        <v>136.71125270547839</v>
      </c>
      <c r="W89" s="298">
        <f t="shared" si="53"/>
        <v>169.28270096745703</v>
      </c>
      <c r="X89" s="298">
        <f t="shared" si="53"/>
        <v>136.66776612568935</v>
      </c>
      <c r="Y89" s="298">
        <f t="shared" si="53"/>
        <v>136.66776612568935</v>
      </c>
      <c r="Z89" s="298">
        <f t="shared" si="53"/>
        <v>169.32460124088007</v>
      </c>
      <c r="AA89" s="298">
        <f t="shared" si="53"/>
        <v>717.77673685477805</v>
      </c>
      <c r="AB89" s="298">
        <f t="shared" si="53"/>
        <v>717.75829076729747</v>
      </c>
      <c r="AC89" s="298">
        <f t="shared" si="53"/>
        <v>750.35477952158442</v>
      </c>
      <c r="AD89" s="298">
        <f t="shared" si="53"/>
        <v>136.70690404749948</v>
      </c>
      <c r="AE89" s="298">
        <f t="shared" si="53"/>
        <v>136.70690404749948</v>
      </c>
      <c r="AF89" s="298">
        <f t="shared" si="53"/>
        <v>169.32183888926716</v>
      </c>
      <c r="AH89" s="295">
        <f t="shared" ref="AH89:AH117" si="54">SUM(F89:Q89)</f>
        <v>3694.6697388977682</v>
      </c>
      <c r="AI89" s="295">
        <f t="shared" ref="AI89:AI117" si="55">SUM(U89:AF89)</f>
        <v>3513.9907939985987</v>
      </c>
      <c r="AJ89" s="295">
        <f t="shared" ref="AJ89:AJ117" si="56">AI89-AH89</f>
        <v>-180.67894489916944</v>
      </c>
      <c r="AM89" s="289"/>
      <c r="AN89" s="295">
        <f t="shared" ref="AN89" si="57">AJ89</f>
        <v>-180.67894489916944</v>
      </c>
    </row>
    <row r="90" spans="1:40">
      <c r="A90" s="168" t="s">
        <v>173</v>
      </c>
      <c r="B90" s="294" t="str">
        <f t="shared" si="49"/>
        <v>8700-07443</v>
      </c>
      <c r="C90" s="308" t="str">
        <f t="shared" si="50"/>
        <v>8700</v>
      </c>
      <c r="D90" s="298">
        <f>SUM($F90:K90)</f>
        <v>3157.87</v>
      </c>
      <c r="E90" s="78">
        <f t="shared" si="51"/>
        <v>5.7271234347470085E-2</v>
      </c>
      <c r="F90" s="307">
        <f>+'Div009 history'!I90</f>
        <v>1194.81</v>
      </c>
      <c r="G90" s="307">
        <f>+'Div009 history'!J90</f>
        <v>48.65</v>
      </c>
      <c r="H90" s="307">
        <f>+'Div009 history'!K90</f>
        <v>329.94</v>
      </c>
      <c r="I90" s="307">
        <f>+'Div009 history'!L90</f>
        <v>0</v>
      </c>
      <c r="J90" s="307">
        <f>+'Div009 history'!M90</f>
        <v>606.54</v>
      </c>
      <c r="K90" s="307">
        <f>+'Div009 history'!N90</f>
        <v>977.93000000000006</v>
      </c>
      <c r="L90" s="298">
        <f t="shared" si="52"/>
        <v>226.3851714027407</v>
      </c>
      <c r="M90" s="298">
        <f t="shared" si="52"/>
        <v>231.03731376878559</v>
      </c>
      <c r="N90" s="298">
        <f t="shared" si="52"/>
        <v>358.79282894003063</v>
      </c>
      <c r="O90" s="298">
        <f t="shared" si="52"/>
        <v>1890.6044073830994</v>
      </c>
      <c r="P90" s="298">
        <f t="shared" si="52"/>
        <v>1890.5558208902537</v>
      </c>
      <c r="Q90" s="298">
        <f t="shared" si="52"/>
        <v>1976.4140859186134</v>
      </c>
      <c r="R90" s="298">
        <f t="shared" si="52"/>
        <v>360.08226798271511</v>
      </c>
      <c r="S90" s="298">
        <f t="shared" si="52"/>
        <v>360.08226798271511</v>
      </c>
      <c r="T90" s="298">
        <f t="shared" si="52"/>
        <v>445.98911950392028</v>
      </c>
      <c r="U90" s="298">
        <f t="shared" si="52"/>
        <v>360.09372222958461</v>
      </c>
      <c r="V90" s="298">
        <f t="shared" si="53"/>
        <v>360.09372222958461</v>
      </c>
      <c r="W90" s="298">
        <f t="shared" si="53"/>
        <v>445.88603128209479</v>
      </c>
      <c r="X90" s="298">
        <f t="shared" si="53"/>
        <v>359.97917976088968</v>
      </c>
      <c r="Y90" s="298">
        <f t="shared" si="53"/>
        <v>359.97917976088968</v>
      </c>
      <c r="Z90" s="298">
        <f t="shared" si="53"/>
        <v>445.99639546295595</v>
      </c>
      <c r="AA90" s="298">
        <f t="shared" si="53"/>
        <v>1890.6044073830994</v>
      </c>
      <c r="AB90" s="298">
        <f t="shared" si="53"/>
        <v>1890.5558208902537</v>
      </c>
      <c r="AC90" s="298">
        <f t="shared" si="53"/>
        <v>1976.4140859186134</v>
      </c>
      <c r="AD90" s="298">
        <f t="shared" si="53"/>
        <v>360.08226798271511</v>
      </c>
      <c r="AE90" s="298">
        <f t="shared" si="53"/>
        <v>360.08226798271511</v>
      </c>
      <c r="AF90" s="298">
        <f t="shared" si="53"/>
        <v>445.98911950392028</v>
      </c>
      <c r="AH90" s="295">
        <f t="shared" ref="AH90:AH116" si="58">SUM(F90:Q90)</f>
        <v>9731.6596283035233</v>
      </c>
      <c r="AI90" s="295">
        <f t="shared" ref="AI90:AI116" si="59">SUM(U90:AF90)</f>
        <v>9255.7562003873154</v>
      </c>
      <c r="AJ90" s="295">
        <f t="shared" ref="AJ90:AJ116" si="60">AI90-AH90</f>
        <v>-475.90342791620787</v>
      </c>
      <c r="AM90" s="289"/>
      <c r="AN90" s="295">
        <f t="shared" ref="AN90:AN116" si="61">AJ90</f>
        <v>-475.90342791620787</v>
      </c>
    </row>
    <row r="91" spans="1:40">
      <c r="A91" s="168" t="s">
        <v>174</v>
      </c>
      <c r="B91" s="294" t="str">
        <f t="shared" si="49"/>
        <v>8740-07443</v>
      </c>
      <c r="C91" s="308" t="str">
        <f t="shared" si="50"/>
        <v>8740</v>
      </c>
      <c r="D91" s="298">
        <f>SUM($F91:K91)</f>
        <v>73206.460000000006</v>
      </c>
      <c r="E91" s="78">
        <f t="shared" si="51"/>
        <v>1.327674770148453</v>
      </c>
      <c r="F91" s="307">
        <f>+'Div009 history'!I91</f>
        <v>10704.97</v>
      </c>
      <c r="G91" s="307">
        <f>+'Div009 history'!J91</f>
        <v>8169.65</v>
      </c>
      <c r="H91" s="307">
        <f>+'Div009 history'!K91</f>
        <v>7837.3899999999994</v>
      </c>
      <c r="I91" s="307">
        <f>+'Div009 history'!L91</f>
        <v>11236.04</v>
      </c>
      <c r="J91" s="307">
        <f>+'Div009 history'!M91</f>
        <v>21831.43</v>
      </c>
      <c r="K91" s="307">
        <f>+'Div009 history'!N91</f>
        <v>13426.98</v>
      </c>
      <c r="L91" s="298">
        <f t="shared" si="52"/>
        <v>5248.112491929016</v>
      </c>
      <c r="M91" s="298">
        <f t="shared" si="52"/>
        <v>5355.9595135081727</v>
      </c>
      <c r="N91" s="298">
        <f t="shared" si="52"/>
        <v>8317.6169000260306</v>
      </c>
      <c r="O91" s="298">
        <f t="shared" si="52"/>
        <v>43828.421032187704</v>
      </c>
      <c r="P91" s="298">
        <f t="shared" si="52"/>
        <v>43827.294689068753</v>
      </c>
      <c r="Q91" s="298">
        <f t="shared" si="52"/>
        <v>45817.680501172486</v>
      </c>
      <c r="R91" s="298">
        <f t="shared" si="52"/>
        <v>8347.5089689524648</v>
      </c>
      <c r="S91" s="298">
        <f t="shared" si="52"/>
        <v>8347.5089689524648</v>
      </c>
      <c r="T91" s="298">
        <f t="shared" si="52"/>
        <v>10339.021124175144</v>
      </c>
      <c r="U91" s="298">
        <f t="shared" si="52"/>
        <v>8347.7745039064939</v>
      </c>
      <c r="V91" s="298">
        <f t="shared" si="53"/>
        <v>8347.7745039064939</v>
      </c>
      <c r="W91" s="298">
        <f t="shared" si="53"/>
        <v>10336.631309588876</v>
      </c>
      <c r="X91" s="298">
        <f t="shared" si="53"/>
        <v>8345.1191543661971</v>
      </c>
      <c r="Y91" s="298">
        <f t="shared" si="53"/>
        <v>8345.1191543661971</v>
      </c>
      <c r="Z91" s="298">
        <f t="shared" si="53"/>
        <v>10339.18979711105</v>
      </c>
      <c r="AA91" s="298">
        <f t="shared" si="53"/>
        <v>43828.421032187704</v>
      </c>
      <c r="AB91" s="298">
        <f t="shared" si="53"/>
        <v>43827.294689068753</v>
      </c>
      <c r="AC91" s="298">
        <f t="shared" si="53"/>
        <v>45817.680501172486</v>
      </c>
      <c r="AD91" s="298">
        <f t="shared" si="53"/>
        <v>8347.5089689524648</v>
      </c>
      <c r="AE91" s="298">
        <f t="shared" si="53"/>
        <v>8347.5089689524648</v>
      </c>
      <c r="AF91" s="298">
        <f t="shared" si="53"/>
        <v>10339.021124175144</v>
      </c>
      <c r="AH91" s="295">
        <f t="shared" si="58"/>
        <v>225601.54512789217</v>
      </c>
      <c r="AI91" s="295">
        <f t="shared" si="59"/>
        <v>214569.04370775432</v>
      </c>
      <c r="AJ91" s="295">
        <f t="shared" si="60"/>
        <v>-11032.501420137851</v>
      </c>
      <c r="AM91" s="289"/>
      <c r="AN91" s="295">
        <f t="shared" si="61"/>
        <v>-11032.501420137851</v>
      </c>
    </row>
    <row r="92" spans="1:40">
      <c r="A92" s="168" t="s">
        <v>375</v>
      </c>
      <c r="B92" s="294" t="str">
        <f t="shared" si="49"/>
        <v>8750-07443</v>
      </c>
      <c r="C92" s="308" t="str">
        <f t="shared" si="50"/>
        <v>8750</v>
      </c>
      <c r="D92" s="298">
        <f>SUM($F92:K92)</f>
        <v>414.67</v>
      </c>
      <c r="E92" s="78">
        <f t="shared" si="51"/>
        <v>7.5204687801794946E-3</v>
      </c>
      <c r="F92" s="307">
        <f>+'Div009 history'!I92</f>
        <v>0</v>
      </c>
      <c r="G92" s="307">
        <f>+'Div009 history'!J92</f>
        <v>61.02</v>
      </c>
      <c r="H92" s="307">
        <f>+'Div009 history'!K92</f>
        <v>199.96</v>
      </c>
      <c r="I92" s="307">
        <f>+'Div009 history'!L92</f>
        <v>0</v>
      </c>
      <c r="J92" s="307">
        <f>+'Div009 history'!M92</f>
        <v>153.69</v>
      </c>
      <c r="K92" s="307">
        <f>+'Div009 history'!N92</f>
        <v>0</v>
      </c>
      <c r="L92" s="298">
        <f t="shared" si="52"/>
        <v>29.727360222420327</v>
      </c>
      <c r="M92" s="298">
        <f t="shared" si="52"/>
        <v>30.338247901434297</v>
      </c>
      <c r="N92" s="298">
        <f t="shared" si="52"/>
        <v>47.114232814068508</v>
      </c>
      <c r="O92" s="298">
        <f t="shared" si="52"/>
        <v>248.26130575658587</v>
      </c>
      <c r="P92" s="298">
        <f t="shared" si="52"/>
        <v>248.25492570896253</v>
      </c>
      <c r="Q92" s="298">
        <f t="shared" si="52"/>
        <v>259.52924883160847</v>
      </c>
      <c r="R92" s="298">
        <f t="shared" si="52"/>
        <v>47.283553174890827</v>
      </c>
      <c r="S92" s="298">
        <f t="shared" si="52"/>
        <v>47.283553174890827</v>
      </c>
      <c r="T92" s="298">
        <f t="shared" si="52"/>
        <v>58.564256345160068</v>
      </c>
      <c r="U92" s="298">
        <f t="shared" si="52"/>
        <v>47.28505726864686</v>
      </c>
      <c r="V92" s="298">
        <f t="shared" si="53"/>
        <v>47.28505726864686</v>
      </c>
      <c r="W92" s="298">
        <f t="shared" si="53"/>
        <v>58.550719501355744</v>
      </c>
      <c r="X92" s="298">
        <f t="shared" si="53"/>
        <v>47.270016331086502</v>
      </c>
      <c r="Y92" s="298">
        <f t="shared" si="53"/>
        <v>47.270016331086502</v>
      </c>
      <c r="Z92" s="298">
        <f t="shared" si="53"/>
        <v>58.56521177458982</v>
      </c>
      <c r="AA92" s="298">
        <f t="shared" si="53"/>
        <v>248.26130575658587</v>
      </c>
      <c r="AB92" s="298">
        <f t="shared" si="53"/>
        <v>248.25492570896253</v>
      </c>
      <c r="AC92" s="298">
        <f t="shared" si="53"/>
        <v>259.52924883160847</v>
      </c>
      <c r="AD92" s="298">
        <f t="shared" si="53"/>
        <v>47.283553174890827</v>
      </c>
      <c r="AE92" s="298">
        <f t="shared" si="53"/>
        <v>47.283553174890827</v>
      </c>
      <c r="AF92" s="298">
        <f t="shared" si="53"/>
        <v>58.564256345160068</v>
      </c>
      <c r="AH92" s="295">
        <f t="shared" si="58"/>
        <v>1277.89532123508</v>
      </c>
      <c r="AI92" s="295">
        <f t="shared" si="59"/>
        <v>1215.4029214675111</v>
      </c>
      <c r="AJ92" s="295">
        <f t="shared" si="60"/>
        <v>-62.492399767568941</v>
      </c>
      <c r="AM92" s="289"/>
      <c r="AN92" s="295">
        <f t="shared" si="61"/>
        <v>-62.492399767568941</v>
      </c>
    </row>
    <row r="93" spans="1:40">
      <c r="A93" s="168" t="s">
        <v>175</v>
      </c>
      <c r="B93" s="294" t="str">
        <f t="shared" si="49"/>
        <v>8780-07443</v>
      </c>
      <c r="C93" s="308" t="str">
        <f t="shared" si="50"/>
        <v>8780</v>
      </c>
      <c r="D93" s="298">
        <f>SUM($F93:K93)</f>
        <v>80</v>
      </c>
      <c r="E93" s="78">
        <f t="shared" si="51"/>
        <v>1.4508826353832193E-3</v>
      </c>
      <c r="F93" s="307">
        <f>+'Div009 history'!I93</f>
        <v>80</v>
      </c>
      <c r="G93" s="307">
        <f>+'Div009 history'!J93</f>
        <v>0</v>
      </c>
      <c r="H93" s="307">
        <f>+'Div009 history'!K93</f>
        <v>0</v>
      </c>
      <c r="I93" s="307">
        <f>+'Div009 history'!L93</f>
        <v>0</v>
      </c>
      <c r="J93" s="307">
        <f>+'Div009 history'!M93</f>
        <v>0</v>
      </c>
      <c r="K93" s="307">
        <f>+'Div009 history'!N93</f>
        <v>0</v>
      </c>
      <c r="L93" s="298">
        <f t="shared" si="52"/>
        <v>5.7351359341009145</v>
      </c>
      <c r="M93" s="298">
        <f t="shared" si="52"/>
        <v>5.8529911305730913</v>
      </c>
      <c r="N93" s="298">
        <f t="shared" si="52"/>
        <v>9.0894895341487931</v>
      </c>
      <c r="O93" s="298">
        <f t="shared" si="52"/>
        <v>47.895686836585405</v>
      </c>
      <c r="P93" s="298">
        <f t="shared" si="52"/>
        <v>47.894455969124856</v>
      </c>
      <c r="Q93" s="298">
        <f t="shared" si="52"/>
        <v>50.069549054739134</v>
      </c>
      <c r="R93" s="298">
        <f t="shared" si="52"/>
        <v>9.1221555791141533</v>
      </c>
      <c r="S93" s="298">
        <f t="shared" si="52"/>
        <v>9.1221555791141533</v>
      </c>
      <c r="T93" s="298">
        <f t="shared" si="52"/>
        <v>11.298479532188981</v>
      </c>
      <c r="U93" s="298">
        <f t="shared" si="52"/>
        <v>9.1224457556412286</v>
      </c>
      <c r="V93" s="298">
        <f t="shared" si="53"/>
        <v>9.1224457556412286</v>
      </c>
      <c r="W93" s="298">
        <f t="shared" si="53"/>
        <v>11.295867943445291</v>
      </c>
      <c r="X93" s="298">
        <f t="shared" si="53"/>
        <v>9.1195439903704631</v>
      </c>
      <c r="Y93" s="298">
        <f t="shared" si="53"/>
        <v>9.1195439903704631</v>
      </c>
      <c r="Z93" s="298">
        <f t="shared" si="53"/>
        <v>11.298663857928437</v>
      </c>
      <c r="AA93" s="298">
        <f t="shared" si="53"/>
        <v>47.895686836585405</v>
      </c>
      <c r="AB93" s="298">
        <f t="shared" si="53"/>
        <v>47.894455969124856</v>
      </c>
      <c r="AC93" s="298">
        <f t="shared" si="53"/>
        <v>50.069549054739134</v>
      </c>
      <c r="AD93" s="298">
        <f t="shared" si="53"/>
        <v>9.1221555791141533</v>
      </c>
      <c r="AE93" s="298">
        <f t="shared" si="53"/>
        <v>9.1221555791141533</v>
      </c>
      <c r="AF93" s="298">
        <f t="shared" si="53"/>
        <v>11.298479532188981</v>
      </c>
      <c r="AH93" s="295">
        <f t="shared" si="58"/>
        <v>246.5373084592722</v>
      </c>
      <c r="AI93" s="295">
        <f t="shared" si="59"/>
        <v>234.48099384426379</v>
      </c>
      <c r="AJ93" s="295">
        <f t="shared" si="60"/>
        <v>-12.056314615008404</v>
      </c>
      <c r="AM93" s="289"/>
      <c r="AN93" s="295">
        <f t="shared" si="61"/>
        <v>-12.056314615008404</v>
      </c>
    </row>
    <row r="94" spans="1:40">
      <c r="A94" s="168" t="s">
        <v>1157</v>
      </c>
      <c r="B94" s="294" t="str">
        <f t="shared" si="49"/>
        <v>8800-07443</v>
      </c>
      <c r="C94" s="308" t="str">
        <f t="shared" si="50"/>
        <v>8800</v>
      </c>
      <c r="D94" s="298">
        <f>SUM($F94:K94)</f>
        <v>0</v>
      </c>
      <c r="E94" s="78">
        <f t="shared" si="51"/>
        <v>0</v>
      </c>
      <c r="F94" s="307">
        <f>+'Div009 history'!I94</f>
        <v>0</v>
      </c>
      <c r="G94" s="307">
        <f>+'Div009 history'!J94</f>
        <v>0</v>
      </c>
      <c r="H94" s="307">
        <f>+'Div009 history'!K94</f>
        <v>0</v>
      </c>
      <c r="I94" s="307">
        <f>+'Div009 history'!L94</f>
        <v>0</v>
      </c>
      <c r="J94" s="307">
        <f>+'Div009 history'!M94</f>
        <v>0</v>
      </c>
      <c r="K94" s="307">
        <f>+'Div009 history'!N94</f>
        <v>0</v>
      </c>
      <c r="L94" s="298">
        <f t="shared" si="52"/>
        <v>0</v>
      </c>
      <c r="M94" s="298">
        <f t="shared" si="52"/>
        <v>0</v>
      </c>
      <c r="N94" s="298">
        <f t="shared" si="52"/>
        <v>0</v>
      </c>
      <c r="O94" s="298">
        <f t="shared" si="52"/>
        <v>0</v>
      </c>
      <c r="P94" s="298">
        <f t="shared" si="52"/>
        <v>0</v>
      </c>
      <c r="Q94" s="298">
        <f t="shared" si="52"/>
        <v>0</v>
      </c>
      <c r="R94" s="298">
        <f t="shared" si="52"/>
        <v>0</v>
      </c>
      <c r="S94" s="298">
        <f t="shared" si="52"/>
        <v>0</v>
      </c>
      <c r="T94" s="298">
        <f t="shared" si="52"/>
        <v>0</v>
      </c>
      <c r="U94" s="298">
        <f t="shared" si="52"/>
        <v>0</v>
      </c>
      <c r="V94" s="298">
        <f t="shared" si="53"/>
        <v>0</v>
      </c>
      <c r="W94" s="298">
        <f t="shared" si="53"/>
        <v>0</v>
      </c>
      <c r="X94" s="298">
        <f t="shared" si="53"/>
        <v>0</v>
      </c>
      <c r="Y94" s="298">
        <f t="shared" si="53"/>
        <v>0</v>
      </c>
      <c r="Z94" s="298">
        <f t="shared" si="53"/>
        <v>0</v>
      </c>
      <c r="AA94" s="298">
        <f t="shared" si="53"/>
        <v>0</v>
      </c>
      <c r="AB94" s="298">
        <f t="shared" si="53"/>
        <v>0</v>
      </c>
      <c r="AC94" s="298">
        <f t="shared" si="53"/>
        <v>0</v>
      </c>
      <c r="AD94" s="298">
        <f t="shared" si="53"/>
        <v>0</v>
      </c>
      <c r="AE94" s="298">
        <f t="shared" si="53"/>
        <v>0</v>
      </c>
      <c r="AF94" s="298">
        <f t="shared" si="53"/>
        <v>0</v>
      </c>
      <c r="AH94" s="295">
        <f t="shared" si="58"/>
        <v>0</v>
      </c>
      <c r="AI94" s="295">
        <f t="shared" si="59"/>
        <v>0</v>
      </c>
      <c r="AJ94" s="295">
        <f t="shared" si="60"/>
        <v>0</v>
      </c>
      <c r="AM94" s="289"/>
      <c r="AN94" s="295">
        <f t="shared" si="61"/>
        <v>0</v>
      </c>
    </row>
    <row r="95" spans="1:40">
      <c r="A95" s="168" t="s">
        <v>176</v>
      </c>
      <c r="B95" s="294" t="str">
        <f t="shared" si="49"/>
        <v>9260-07443</v>
      </c>
      <c r="C95" s="308" t="str">
        <f t="shared" si="50"/>
        <v>9260</v>
      </c>
      <c r="D95" s="298">
        <f>SUM($F95:K95)</f>
        <v>17360.25</v>
      </c>
      <c r="E95" s="78">
        <f t="shared" si="51"/>
        <v>0.31484606588639419</v>
      </c>
      <c r="F95" s="307">
        <f>+'Div009 history'!I95</f>
        <v>5819.0000000000009</v>
      </c>
      <c r="G95" s="307">
        <f>+'Div009 history'!J95</f>
        <v>1853.05</v>
      </c>
      <c r="H95" s="307">
        <f>+'Div009 history'!K95</f>
        <v>1629.04</v>
      </c>
      <c r="I95" s="307">
        <f>+'Div009 history'!L95</f>
        <v>783.5100000000001</v>
      </c>
      <c r="J95" s="307">
        <f>+'Div009 history'!M95</f>
        <v>5414.5199999999995</v>
      </c>
      <c r="K95" s="307">
        <f>+'Div009 history'!N95</f>
        <v>1861.13</v>
      </c>
      <c r="L95" s="298">
        <f t="shared" si="52"/>
        <v>1244.5424199996926</v>
      </c>
      <c r="M95" s="298">
        <f t="shared" si="52"/>
        <v>1270.1173659316439</v>
      </c>
      <c r="N95" s="298">
        <f t="shared" si="52"/>
        <v>1972.4476335650827</v>
      </c>
      <c r="O95" s="298">
        <f t="shared" si="52"/>
        <v>10393.513717560398</v>
      </c>
      <c r="P95" s="298">
        <f t="shared" si="52"/>
        <v>10393.246615474998</v>
      </c>
      <c r="Q95" s="298">
        <f t="shared" si="52"/>
        <v>10865.248612219189</v>
      </c>
      <c r="R95" s="298">
        <f t="shared" si="52"/>
        <v>1979.5362674039561</v>
      </c>
      <c r="S95" s="298">
        <f t="shared" si="52"/>
        <v>1979.5362674039561</v>
      </c>
      <c r="T95" s="298">
        <f t="shared" si="52"/>
        <v>2451.8053662335474</v>
      </c>
      <c r="U95" s="298">
        <f t="shared" si="52"/>
        <v>1979.5992366171333</v>
      </c>
      <c r="V95" s="298">
        <f t="shared" si="53"/>
        <v>1979.5992366171333</v>
      </c>
      <c r="W95" s="298">
        <f t="shared" si="53"/>
        <v>2451.2386433149518</v>
      </c>
      <c r="X95" s="298">
        <f t="shared" si="53"/>
        <v>1978.9695444853605</v>
      </c>
      <c r="Y95" s="298">
        <f t="shared" si="53"/>
        <v>1978.9695444853605</v>
      </c>
      <c r="Z95" s="298">
        <f t="shared" si="53"/>
        <v>2451.8453654950272</v>
      </c>
      <c r="AA95" s="298">
        <f t="shared" si="53"/>
        <v>10393.513717560398</v>
      </c>
      <c r="AB95" s="298">
        <f t="shared" si="53"/>
        <v>10393.246615474998</v>
      </c>
      <c r="AC95" s="298">
        <f t="shared" si="53"/>
        <v>10865.248612219189</v>
      </c>
      <c r="AD95" s="298">
        <f t="shared" si="53"/>
        <v>1979.5362674039561</v>
      </c>
      <c r="AE95" s="298">
        <f t="shared" si="53"/>
        <v>1979.5362674039561</v>
      </c>
      <c r="AF95" s="298">
        <f t="shared" si="53"/>
        <v>2451.8053662335474</v>
      </c>
      <c r="AH95" s="295">
        <f t="shared" si="58"/>
        <v>53499.366364751011</v>
      </c>
      <c r="AI95" s="295">
        <f t="shared" si="59"/>
        <v>50883.108417311014</v>
      </c>
      <c r="AJ95" s="295">
        <f t="shared" si="60"/>
        <v>-2616.2579474399972</v>
      </c>
      <c r="AM95" s="289"/>
      <c r="AN95" s="295">
        <f t="shared" si="61"/>
        <v>-2616.2579474399972</v>
      </c>
    </row>
    <row r="96" spans="1:40">
      <c r="A96" s="168" t="s">
        <v>177</v>
      </c>
      <c r="B96" s="294" t="str">
        <f t="shared" si="49"/>
        <v>9260-07444</v>
      </c>
      <c r="C96" s="308" t="str">
        <f t="shared" si="50"/>
        <v>9260</v>
      </c>
      <c r="D96" s="298">
        <f>SUM($F96:K96)</f>
        <v>-12155.22</v>
      </c>
      <c r="E96" s="78">
        <f t="shared" si="51"/>
        <v>-0.22044747034078518</v>
      </c>
      <c r="F96" s="307">
        <f>+'Div009 history'!I96</f>
        <v>-5004.329999999999</v>
      </c>
      <c r="G96" s="307">
        <f>+'Div009 history'!J96</f>
        <v>-1132.25</v>
      </c>
      <c r="H96" s="307">
        <f>+'Div009 history'!K96</f>
        <v>-1051.1499999999999</v>
      </c>
      <c r="I96" s="307">
        <f>+'Div009 history'!L96</f>
        <v>-484.92000000000007</v>
      </c>
      <c r="J96" s="307">
        <f>+'Div009 history'!M96</f>
        <v>-3329.05</v>
      </c>
      <c r="K96" s="307">
        <f>+'Div009 history'!N96</f>
        <v>-1153.52</v>
      </c>
      <c r="L96" s="298">
        <f t="shared" si="52"/>
        <v>-871.39798761127645</v>
      </c>
      <c r="M96" s="298">
        <f t="shared" si="52"/>
        <v>-889.30493562705817</v>
      </c>
      <c r="N96" s="298">
        <f t="shared" si="52"/>
        <v>-1381.0593121909512</v>
      </c>
      <c r="O96" s="298">
        <f t="shared" si="52"/>
        <v>-7277.2826318724956</v>
      </c>
      <c r="P96" s="298">
        <f t="shared" si="52"/>
        <v>-7277.0956135628221</v>
      </c>
      <c r="Q96" s="298">
        <f t="shared" si="52"/>
        <v>-7607.579800764327</v>
      </c>
      <c r="R96" s="298">
        <f t="shared" si="52"/>
        <v>-1386.0225992294991</v>
      </c>
      <c r="S96" s="298">
        <f t="shared" si="52"/>
        <v>-1386.0225992294991</v>
      </c>
      <c r="T96" s="298">
        <f t="shared" si="52"/>
        <v>-1716.693804740677</v>
      </c>
      <c r="U96" s="298">
        <f t="shared" si="52"/>
        <v>-1386.0666887235673</v>
      </c>
      <c r="V96" s="298">
        <f t="shared" si="53"/>
        <v>-1386.0666887235673</v>
      </c>
      <c r="W96" s="298">
        <f t="shared" si="53"/>
        <v>-1716.2969992940634</v>
      </c>
      <c r="X96" s="298">
        <f t="shared" si="53"/>
        <v>-1385.6257937828857</v>
      </c>
      <c r="Y96" s="298">
        <f t="shared" si="53"/>
        <v>-1385.6257937828857</v>
      </c>
      <c r="Z96" s="298">
        <f t="shared" si="53"/>
        <v>-1716.7218112396113</v>
      </c>
      <c r="AA96" s="298">
        <f t="shared" si="53"/>
        <v>-7277.2826318724956</v>
      </c>
      <c r="AB96" s="298">
        <f t="shared" si="53"/>
        <v>-7277.0956135628221</v>
      </c>
      <c r="AC96" s="298">
        <f t="shared" si="53"/>
        <v>-7607.579800764327</v>
      </c>
      <c r="AD96" s="298">
        <f t="shared" si="53"/>
        <v>-1386.0225992294991</v>
      </c>
      <c r="AE96" s="298">
        <f t="shared" si="53"/>
        <v>-1386.0225992294991</v>
      </c>
      <c r="AF96" s="298">
        <f t="shared" si="53"/>
        <v>-1716.693804740677</v>
      </c>
      <c r="AH96" s="295">
        <f t="shared" si="58"/>
        <v>-37458.940281628929</v>
      </c>
      <c r="AI96" s="295">
        <f t="shared" si="59"/>
        <v>-35627.100824945905</v>
      </c>
      <c r="AJ96" s="295">
        <f t="shared" si="60"/>
        <v>1831.8394566830248</v>
      </c>
      <c r="AM96" s="289"/>
      <c r="AN96" s="295">
        <f t="shared" si="61"/>
        <v>1831.8394566830248</v>
      </c>
    </row>
    <row r="97" spans="1:40">
      <c r="A97" s="168" t="s">
        <v>178</v>
      </c>
      <c r="B97" s="294" t="str">
        <f t="shared" si="49"/>
        <v>8560-07444</v>
      </c>
      <c r="C97" s="308" t="str">
        <f t="shared" si="50"/>
        <v>8560</v>
      </c>
      <c r="D97" s="298">
        <f>SUM($F97:K97)</f>
        <v>-326.10000000000002</v>
      </c>
      <c r="E97" s="78">
        <f t="shared" si="51"/>
        <v>-5.9141603424808483E-3</v>
      </c>
      <c r="F97" s="307">
        <f>+'Div009 history'!I97</f>
        <v>0</v>
      </c>
      <c r="G97" s="307">
        <f>+'Div009 history'!J97</f>
        <v>0</v>
      </c>
      <c r="H97" s="307">
        <f>+'Div009 history'!K97</f>
        <v>0</v>
      </c>
      <c r="I97" s="307">
        <f>+'Div009 history'!L97</f>
        <v>-38.450000000000003</v>
      </c>
      <c r="J97" s="307">
        <f>+'Div009 history'!M97</f>
        <v>-113.8</v>
      </c>
      <c r="K97" s="307">
        <f>+'Div009 history'!N97</f>
        <v>-173.85</v>
      </c>
      <c r="L97" s="298">
        <f t="shared" si="52"/>
        <v>-23.377847851378856</v>
      </c>
      <c r="M97" s="298">
        <f t="shared" si="52"/>
        <v>-23.858255095998565</v>
      </c>
      <c r="N97" s="298">
        <f t="shared" si="52"/>
        <v>-37.051031713574027</v>
      </c>
      <c r="O97" s="298">
        <f t="shared" si="52"/>
        <v>-195.23479346763128</v>
      </c>
      <c r="P97" s="298">
        <f t="shared" si="52"/>
        <v>-195.22977614414521</v>
      </c>
      <c r="Q97" s="298">
        <f t="shared" si="52"/>
        <v>-204.09599933438042</v>
      </c>
      <c r="R97" s="298">
        <f t="shared" si="52"/>
        <v>-37.184186679364068</v>
      </c>
      <c r="S97" s="298">
        <f t="shared" si="52"/>
        <v>-37.184186679364068</v>
      </c>
      <c r="T97" s="298">
        <f t="shared" si="52"/>
        <v>-46.055427193085343</v>
      </c>
      <c r="U97" s="298">
        <f t="shared" si="52"/>
        <v>-37.185369511432562</v>
      </c>
      <c r="V97" s="298">
        <f t="shared" si="53"/>
        <v>-37.185369511432562</v>
      </c>
      <c r="W97" s="298">
        <f t="shared" si="53"/>
        <v>-46.044781704468875</v>
      </c>
      <c r="X97" s="298">
        <f t="shared" si="53"/>
        <v>-37.173541190747606</v>
      </c>
      <c r="Y97" s="298">
        <f t="shared" si="53"/>
        <v>-37.173541190747606</v>
      </c>
      <c r="Z97" s="298">
        <f t="shared" si="53"/>
        <v>-46.056178550880801</v>
      </c>
      <c r="AA97" s="298">
        <f t="shared" si="53"/>
        <v>-195.23479346763128</v>
      </c>
      <c r="AB97" s="298">
        <f t="shared" si="53"/>
        <v>-195.22977614414521</v>
      </c>
      <c r="AC97" s="298">
        <f t="shared" si="53"/>
        <v>-204.09599933438042</v>
      </c>
      <c r="AD97" s="298">
        <f t="shared" si="53"/>
        <v>-37.184186679364068</v>
      </c>
      <c r="AE97" s="298">
        <f t="shared" si="53"/>
        <v>-37.184186679364068</v>
      </c>
      <c r="AF97" s="298">
        <f t="shared" si="53"/>
        <v>-46.055427193085343</v>
      </c>
      <c r="AH97" s="295">
        <f t="shared" si="58"/>
        <v>-1004.9477036071085</v>
      </c>
      <c r="AI97" s="295">
        <f t="shared" si="59"/>
        <v>-955.80315115768042</v>
      </c>
      <c r="AJ97" s="295">
        <f t="shared" si="60"/>
        <v>49.144552449428033</v>
      </c>
      <c r="AM97" s="289"/>
      <c r="AN97" s="295">
        <f t="shared" si="61"/>
        <v>49.144552449428033</v>
      </c>
    </row>
    <row r="98" spans="1:40">
      <c r="A98" s="168" t="s">
        <v>179</v>
      </c>
      <c r="B98" s="294" t="str">
        <f t="shared" si="49"/>
        <v>8700-07444</v>
      </c>
      <c r="C98" s="308" t="str">
        <f t="shared" si="50"/>
        <v>8700</v>
      </c>
      <c r="D98" s="298">
        <f>SUM($F98:K98)</f>
        <v>-2364.16</v>
      </c>
      <c r="E98" s="78">
        <f t="shared" si="51"/>
        <v>-4.2876483640844898E-2</v>
      </c>
      <c r="F98" s="307">
        <f>+'Div009 history'!I98</f>
        <v>-1027.53</v>
      </c>
      <c r="G98" s="307">
        <f>+'Div009 history'!J98</f>
        <v>-29.81</v>
      </c>
      <c r="H98" s="307">
        <f>+'Div009 history'!K98</f>
        <v>-188.45</v>
      </c>
      <c r="I98" s="307">
        <f>+'Div009 history'!L98</f>
        <v>0</v>
      </c>
      <c r="J98" s="307">
        <f>+'Div009 history'!M98</f>
        <v>-352.63</v>
      </c>
      <c r="K98" s="307">
        <f>+'Div009 history'!N98</f>
        <v>-765.74</v>
      </c>
      <c r="L98" s="298">
        <f t="shared" si="52"/>
        <v>-169.48473712455024</v>
      </c>
      <c r="M98" s="298">
        <f t="shared" si="52"/>
        <v>-172.96759389069601</v>
      </c>
      <c r="N98" s="298">
        <f t="shared" si="52"/>
        <v>-268.61259471316515</v>
      </c>
      <c r="O98" s="298">
        <f t="shared" si="52"/>
        <v>-1415.4133373947718</v>
      </c>
      <c r="P98" s="298">
        <f t="shared" si="52"/>
        <v>-1415.3769627995778</v>
      </c>
      <c r="Q98" s="298">
        <f t="shared" si="52"/>
        <v>-1479.655313665651</v>
      </c>
      <c r="R98" s="298">
        <f t="shared" si="52"/>
        <v>-269.57794167398146</v>
      </c>
      <c r="S98" s="298">
        <f t="shared" si="52"/>
        <v>-269.57794167398146</v>
      </c>
      <c r="T98" s="298">
        <f t="shared" si="52"/>
        <v>-333.89266713524881</v>
      </c>
      <c r="U98" s="298">
        <f t="shared" si="52"/>
        <v>-269.58651697070962</v>
      </c>
      <c r="V98" s="298">
        <f t="shared" si="53"/>
        <v>-269.58651697070962</v>
      </c>
      <c r="W98" s="298">
        <f t="shared" si="53"/>
        <v>-333.81548946469525</v>
      </c>
      <c r="X98" s="298">
        <f t="shared" si="53"/>
        <v>-269.50076400342795</v>
      </c>
      <c r="Y98" s="298">
        <f t="shared" si="53"/>
        <v>-269.50076400342795</v>
      </c>
      <c r="Z98" s="298">
        <f t="shared" si="53"/>
        <v>-333.8981143295012</v>
      </c>
      <c r="AA98" s="298">
        <f t="shared" si="53"/>
        <v>-1415.4133373947718</v>
      </c>
      <c r="AB98" s="298">
        <f t="shared" si="53"/>
        <v>-1415.3769627995778</v>
      </c>
      <c r="AC98" s="298">
        <f t="shared" si="53"/>
        <v>-1479.655313665651</v>
      </c>
      <c r="AD98" s="298">
        <f t="shared" si="53"/>
        <v>-269.57794167398146</v>
      </c>
      <c r="AE98" s="298">
        <f t="shared" si="53"/>
        <v>-269.57794167398146</v>
      </c>
      <c r="AF98" s="298">
        <f t="shared" si="53"/>
        <v>-333.89266713524881</v>
      </c>
      <c r="AH98" s="295">
        <f t="shared" si="58"/>
        <v>-7285.6705395884119</v>
      </c>
      <c r="AI98" s="295">
        <f t="shared" si="59"/>
        <v>-6929.3823300856848</v>
      </c>
      <c r="AJ98" s="295">
        <f t="shared" si="60"/>
        <v>356.28820950272711</v>
      </c>
      <c r="AM98" s="289"/>
      <c r="AN98" s="295">
        <f t="shared" si="61"/>
        <v>356.28820950272711</v>
      </c>
    </row>
    <row r="99" spans="1:40">
      <c r="A99" s="168" t="s">
        <v>180</v>
      </c>
      <c r="B99" s="294" t="str">
        <f t="shared" si="49"/>
        <v>8740-07444</v>
      </c>
      <c r="C99" s="308" t="str">
        <f t="shared" si="50"/>
        <v>8740</v>
      </c>
      <c r="D99" s="298">
        <f>SUM($F99:K99)</f>
        <v>-47846.270000000004</v>
      </c>
      <c r="E99" s="78">
        <f t="shared" si="51"/>
        <v>-0.86774152888571343</v>
      </c>
      <c r="F99" s="307">
        <f>+'Div009 history'!I99</f>
        <v>-9206.2900000000009</v>
      </c>
      <c r="G99" s="307">
        <f>+'Div009 history'!J99</f>
        <v>-5245.51</v>
      </c>
      <c r="H99" s="307">
        <f>+'Div009 history'!K99</f>
        <v>-4988.7</v>
      </c>
      <c r="I99" s="307">
        <f>+'Div009 history'!L99</f>
        <v>-6448.08</v>
      </c>
      <c r="J99" s="307">
        <f>+'Div009 history'!M99</f>
        <v>-13890.439999999999</v>
      </c>
      <c r="K99" s="307">
        <f>+'Div009 history'!N99</f>
        <v>-8067.2500000000009</v>
      </c>
      <c r="L99" s="298">
        <f t="shared" ref="L99:U108" si="62">$E99*L$117</f>
        <v>-3430.0607798711826</v>
      </c>
      <c r="M99" s="298">
        <f t="shared" si="62"/>
        <v>-3500.5474242625678</v>
      </c>
      <c r="N99" s="298">
        <f t="shared" si="62"/>
        <v>-5436.2271301632181</v>
      </c>
      <c r="O99" s="298">
        <f t="shared" si="62"/>
        <v>-28645.374552733894</v>
      </c>
      <c r="P99" s="298">
        <f t="shared" si="62"/>
        <v>-28644.638397523246</v>
      </c>
      <c r="Q99" s="298">
        <f t="shared" si="62"/>
        <v>-29945.51453564117</v>
      </c>
      <c r="R99" s="298">
        <f t="shared" si="62"/>
        <v>-5455.7639852537777</v>
      </c>
      <c r="S99" s="298">
        <f t="shared" si="62"/>
        <v>-5455.7639852537777</v>
      </c>
      <c r="T99" s="298">
        <f t="shared" si="62"/>
        <v>-6757.3762785823474</v>
      </c>
      <c r="U99" s="298">
        <f t="shared" si="62"/>
        <v>-5455.9375335595541</v>
      </c>
      <c r="V99" s="298">
        <f t="shared" ref="V99:AF108" si="63">$E99*V$117</f>
        <v>-5455.9375335595541</v>
      </c>
      <c r="W99" s="298">
        <f t="shared" si="63"/>
        <v>-6755.8143438303532</v>
      </c>
      <c r="X99" s="298">
        <f t="shared" si="63"/>
        <v>-5454.2020505017827</v>
      </c>
      <c r="Y99" s="298">
        <f t="shared" si="63"/>
        <v>-5454.2020505017827</v>
      </c>
      <c r="Z99" s="298">
        <f t="shared" si="63"/>
        <v>-6757.4865198210719</v>
      </c>
      <c r="AA99" s="298">
        <f t="shared" si="63"/>
        <v>-28645.374552733894</v>
      </c>
      <c r="AB99" s="298">
        <f t="shared" si="63"/>
        <v>-28644.638397523246</v>
      </c>
      <c r="AC99" s="298">
        <f t="shared" si="63"/>
        <v>-29945.51453564117</v>
      </c>
      <c r="AD99" s="298">
        <f t="shared" si="63"/>
        <v>-5455.7639852537777</v>
      </c>
      <c r="AE99" s="298">
        <f t="shared" si="63"/>
        <v>-5455.7639852537777</v>
      </c>
      <c r="AF99" s="298">
        <f t="shared" si="63"/>
        <v>-6757.3762785823474</v>
      </c>
      <c r="AH99" s="295">
        <f t="shared" si="58"/>
        <v>-147448.63282019529</v>
      </c>
      <c r="AI99" s="295">
        <f t="shared" si="59"/>
        <v>-140238.0117667623</v>
      </c>
      <c r="AJ99" s="295">
        <f t="shared" si="60"/>
        <v>7210.6210534329875</v>
      </c>
      <c r="AM99" s="289"/>
      <c r="AN99" s="295">
        <f t="shared" si="61"/>
        <v>7210.6210534329875</v>
      </c>
    </row>
    <row r="100" spans="1:40">
      <c r="A100" s="168" t="s">
        <v>376</v>
      </c>
      <c r="B100" s="294" t="str">
        <f t="shared" si="49"/>
        <v>8750-07444</v>
      </c>
      <c r="C100" s="308" t="str">
        <f t="shared" si="50"/>
        <v>8750</v>
      </c>
      <c r="D100" s="298">
        <f>SUM($F100:K100)</f>
        <v>-107.69999999999999</v>
      </c>
      <c r="E100" s="78">
        <f t="shared" si="51"/>
        <v>-1.9532507478846588E-3</v>
      </c>
      <c r="F100" s="307">
        <f>+'Div009 history'!I100</f>
        <v>0</v>
      </c>
      <c r="G100" s="307">
        <f>+'Div009 history'!J100</f>
        <v>-15.61</v>
      </c>
      <c r="H100" s="307">
        <f>+'Div009 history'!K100</f>
        <v>-52.46</v>
      </c>
      <c r="I100" s="307">
        <f>+'Div009 history'!L100</f>
        <v>0</v>
      </c>
      <c r="J100" s="307">
        <f>+'Div009 history'!M100</f>
        <v>-39.630000000000003</v>
      </c>
      <c r="K100" s="307">
        <f>+'Div009 history'!N100</f>
        <v>0</v>
      </c>
      <c r="L100" s="298">
        <f t="shared" si="62"/>
        <v>-7.720926751283355</v>
      </c>
      <c r="M100" s="298">
        <f t="shared" si="62"/>
        <v>-7.8795893095340235</v>
      </c>
      <c r="N100" s="298">
        <f t="shared" si="62"/>
        <v>-12.236725285347813</v>
      </c>
      <c r="O100" s="298">
        <f t="shared" si="62"/>
        <v>-64.479568403753092</v>
      </c>
      <c r="P100" s="298">
        <f t="shared" si="62"/>
        <v>-64.477911348434333</v>
      </c>
      <c r="Q100" s="298">
        <f t="shared" si="62"/>
        <v>-67.406130414942552</v>
      </c>
      <c r="R100" s="298">
        <f t="shared" si="62"/>
        <v>-12.280701948382427</v>
      </c>
      <c r="S100" s="298">
        <f t="shared" si="62"/>
        <v>-12.280701948382427</v>
      </c>
      <c r="T100" s="298">
        <f t="shared" si="62"/>
        <v>-15.210578070209415</v>
      </c>
      <c r="U100" s="298">
        <f t="shared" si="62"/>
        <v>-12.281092598532004</v>
      </c>
      <c r="V100" s="298">
        <f t="shared" si="63"/>
        <v>-12.281092598532004</v>
      </c>
      <c r="W100" s="298">
        <f t="shared" si="63"/>
        <v>-15.207062218863223</v>
      </c>
      <c r="X100" s="298">
        <f t="shared" si="63"/>
        <v>-12.277186097036235</v>
      </c>
      <c r="Y100" s="298">
        <f t="shared" si="63"/>
        <v>-12.277186097036235</v>
      </c>
      <c r="Z100" s="298">
        <f t="shared" si="63"/>
        <v>-15.210826218736159</v>
      </c>
      <c r="AA100" s="298">
        <f t="shared" si="63"/>
        <v>-64.479568403753092</v>
      </c>
      <c r="AB100" s="298">
        <f t="shared" si="63"/>
        <v>-64.477911348434333</v>
      </c>
      <c r="AC100" s="298">
        <f t="shared" si="63"/>
        <v>-67.406130414942552</v>
      </c>
      <c r="AD100" s="298">
        <f t="shared" si="63"/>
        <v>-12.280701948382427</v>
      </c>
      <c r="AE100" s="298">
        <f t="shared" si="63"/>
        <v>-12.280701948382427</v>
      </c>
      <c r="AF100" s="298">
        <f t="shared" si="63"/>
        <v>-15.210578070209415</v>
      </c>
      <c r="AH100" s="295">
        <f t="shared" si="58"/>
        <v>-331.90085151329515</v>
      </c>
      <c r="AI100" s="295">
        <f t="shared" si="59"/>
        <v>-315.67003796284013</v>
      </c>
      <c r="AJ100" s="295">
        <f t="shared" si="60"/>
        <v>16.230813550455025</v>
      </c>
      <c r="AM100" s="289"/>
      <c r="AN100" s="295">
        <f t="shared" si="61"/>
        <v>16.230813550455025</v>
      </c>
    </row>
    <row r="101" spans="1:40">
      <c r="A101" s="168" t="s">
        <v>181</v>
      </c>
      <c r="B101" s="294" t="str">
        <f t="shared" si="49"/>
        <v>8780-07444</v>
      </c>
      <c r="C101" s="308" t="str">
        <f t="shared" si="50"/>
        <v>8780</v>
      </c>
      <c r="D101" s="298">
        <f>SUM($F101:K101)</f>
        <v>-68.8</v>
      </c>
      <c r="E101" s="78">
        <f t="shared" si="51"/>
        <v>-1.2477590664295686E-3</v>
      </c>
      <c r="F101" s="307">
        <f>+'Div009 history'!I101</f>
        <v>-68.8</v>
      </c>
      <c r="G101" s="307">
        <f>+'Div009 history'!J101</f>
        <v>0</v>
      </c>
      <c r="H101" s="307">
        <f>+'Div009 history'!K101</f>
        <v>0</v>
      </c>
      <c r="I101" s="307">
        <f>+'Div009 history'!L101</f>
        <v>0</v>
      </c>
      <c r="J101" s="307">
        <f>+'Div009 history'!M101</f>
        <v>0</v>
      </c>
      <c r="K101" s="307">
        <f>+'Div009 history'!N101</f>
        <v>0</v>
      </c>
      <c r="L101" s="298">
        <f t="shared" si="62"/>
        <v>-4.9322169033267862</v>
      </c>
      <c r="M101" s="298">
        <f t="shared" si="62"/>
        <v>-5.0335723722928591</v>
      </c>
      <c r="N101" s="298">
        <f t="shared" si="62"/>
        <v>-7.8169609993679634</v>
      </c>
      <c r="O101" s="298">
        <f t="shared" si="62"/>
        <v>-41.190290679463445</v>
      </c>
      <c r="P101" s="298">
        <f t="shared" si="62"/>
        <v>-41.189232133447376</v>
      </c>
      <c r="Q101" s="298">
        <f t="shared" si="62"/>
        <v>-43.059812187075657</v>
      </c>
      <c r="R101" s="298">
        <f t="shared" si="62"/>
        <v>-7.8450537980381716</v>
      </c>
      <c r="S101" s="298">
        <f t="shared" si="62"/>
        <v>-7.8450537980381716</v>
      </c>
      <c r="T101" s="298">
        <f t="shared" si="62"/>
        <v>-9.7166923976825252</v>
      </c>
      <c r="U101" s="298">
        <f t="shared" si="62"/>
        <v>-7.8453033498514575</v>
      </c>
      <c r="V101" s="298">
        <f t="shared" si="63"/>
        <v>-7.8453033498514575</v>
      </c>
      <c r="W101" s="298">
        <f t="shared" si="63"/>
        <v>-9.7144464313629513</v>
      </c>
      <c r="X101" s="298">
        <f t="shared" si="63"/>
        <v>-7.8428078317185985</v>
      </c>
      <c r="Y101" s="298">
        <f t="shared" si="63"/>
        <v>-7.8428078317185985</v>
      </c>
      <c r="Z101" s="298">
        <f t="shared" si="63"/>
        <v>-9.7168509178184568</v>
      </c>
      <c r="AA101" s="298">
        <f t="shared" si="63"/>
        <v>-41.190290679463445</v>
      </c>
      <c r="AB101" s="298">
        <f t="shared" si="63"/>
        <v>-41.189232133447376</v>
      </c>
      <c r="AC101" s="298">
        <f t="shared" si="63"/>
        <v>-43.059812187075657</v>
      </c>
      <c r="AD101" s="298">
        <f t="shared" si="63"/>
        <v>-7.8450537980381716</v>
      </c>
      <c r="AE101" s="298">
        <f t="shared" si="63"/>
        <v>-7.8450537980381716</v>
      </c>
      <c r="AF101" s="298">
        <f t="shared" si="63"/>
        <v>-9.7166923976825252</v>
      </c>
      <c r="AH101" s="295">
        <f t="shared" si="58"/>
        <v>-212.0220852749741</v>
      </c>
      <c r="AI101" s="295">
        <f t="shared" si="59"/>
        <v>-201.65365470606687</v>
      </c>
      <c r="AJ101" s="295">
        <f t="shared" si="60"/>
        <v>10.368430568907229</v>
      </c>
      <c r="AM101" s="289"/>
      <c r="AN101" s="295">
        <f t="shared" si="61"/>
        <v>10.368430568907229</v>
      </c>
    </row>
    <row r="102" spans="1:40">
      <c r="A102" s="168" t="s">
        <v>1159</v>
      </c>
      <c r="B102" s="294" t="str">
        <f t="shared" si="49"/>
        <v>8800-07444</v>
      </c>
      <c r="C102" s="308" t="str">
        <f t="shared" si="50"/>
        <v>8800</v>
      </c>
      <c r="D102" s="298">
        <f>SUM($F102:K102)</f>
        <v>0</v>
      </c>
      <c r="E102" s="78">
        <f t="shared" si="51"/>
        <v>0</v>
      </c>
      <c r="F102" s="307">
        <f>+'Div009 history'!I102</f>
        <v>0</v>
      </c>
      <c r="G102" s="307">
        <f>+'Div009 history'!J102</f>
        <v>0</v>
      </c>
      <c r="H102" s="307">
        <f>+'Div009 history'!K102</f>
        <v>0</v>
      </c>
      <c r="I102" s="307">
        <f>+'Div009 history'!L102</f>
        <v>0</v>
      </c>
      <c r="J102" s="307">
        <f>+'Div009 history'!M102</f>
        <v>0</v>
      </c>
      <c r="K102" s="307">
        <f>+'Div009 history'!N102</f>
        <v>0</v>
      </c>
      <c r="L102" s="298">
        <f t="shared" si="62"/>
        <v>0</v>
      </c>
      <c r="M102" s="298">
        <f t="shared" si="62"/>
        <v>0</v>
      </c>
      <c r="N102" s="298">
        <f t="shared" si="62"/>
        <v>0</v>
      </c>
      <c r="O102" s="298">
        <f t="shared" si="62"/>
        <v>0</v>
      </c>
      <c r="P102" s="298">
        <f t="shared" si="62"/>
        <v>0</v>
      </c>
      <c r="Q102" s="298">
        <f t="shared" si="62"/>
        <v>0</v>
      </c>
      <c r="R102" s="298">
        <f t="shared" si="62"/>
        <v>0</v>
      </c>
      <c r="S102" s="298">
        <f t="shared" si="62"/>
        <v>0</v>
      </c>
      <c r="T102" s="298">
        <f t="shared" si="62"/>
        <v>0</v>
      </c>
      <c r="U102" s="298">
        <f t="shared" si="62"/>
        <v>0</v>
      </c>
      <c r="V102" s="298">
        <f t="shared" si="63"/>
        <v>0</v>
      </c>
      <c r="W102" s="298">
        <f t="shared" si="63"/>
        <v>0</v>
      </c>
      <c r="X102" s="298">
        <f t="shared" si="63"/>
        <v>0</v>
      </c>
      <c r="Y102" s="298">
        <f t="shared" si="63"/>
        <v>0</v>
      </c>
      <c r="Z102" s="298">
        <f t="shared" si="63"/>
        <v>0</v>
      </c>
      <c r="AA102" s="298">
        <f t="shared" si="63"/>
        <v>0</v>
      </c>
      <c r="AB102" s="298">
        <f t="shared" si="63"/>
        <v>0</v>
      </c>
      <c r="AC102" s="298">
        <f t="shared" si="63"/>
        <v>0</v>
      </c>
      <c r="AD102" s="298">
        <f t="shared" si="63"/>
        <v>0</v>
      </c>
      <c r="AE102" s="298">
        <f t="shared" si="63"/>
        <v>0</v>
      </c>
      <c r="AF102" s="298">
        <f t="shared" si="63"/>
        <v>0</v>
      </c>
      <c r="AH102" s="295">
        <f t="shared" si="58"/>
        <v>0</v>
      </c>
      <c r="AI102" s="295">
        <f t="shared" si="59"/>
        <v>0</v>
      </c>
      <c r="AJ102" s="295">
        <f t="shared" si="60"/>
        <v>0</v>
      </c>
      <c r="AM102" s="289"/>
      <c r="AN102" s="295">
        <f t="shared" si="61"/>
        <v>0</v>
      </c>
    </row>
    <row r="103" spans="1:40">
      <c r="A103" s="168" t="s">
        <v>1161</v>
      </c>
      <c r="B103" s="294" t="str">
        <f t="shared" si="49"/>
        <v>9260-07449</v>
      </c>
      <c r="C103" s="308" t="str">
        <f t="shared" si="50"/>
        <v>9260</v>
      </c>
      <c r="D103" s="298">
        <f>SUM($F103:K103)</f>
        <v>476.6</v>
      </c>
      <c r="E103" s="78">
        <f t="shared" si="51"/>
        <v>8.6436333002955293E-3</v>
      </c>
      <c r="F103" s="307">
        <f>+'Div009 history'!I103</f>
        <v>0</v>
      </c>
      <c r="G103" s="307">
        <f>+'Div009 history'!J103</f>
        <v>60.43</v>
      </c>
      <c r="H103" s="307">
        <f>+'Div009 history'!K103</f>
        <v>60.43</v>
      </c>
      <c r="I103" s="307">
        <f>+'Div009 history'!L103</f>
        <v>0</v>
      </c>
      <c r="J103" s="307">
        <f>+'Div009 history'!M103</f>
        <v>355.74</v>
      </c>
      <c r="K103" s="307">
        <f>+'Div009 history'!N103</f>
        <v>0</v>
      </c>
      <c r="L103" s="298">
        <f t="shared" si="62"/>
        <v>34.167072327406196</v>
      </c>
      <c r="M103" s="298">
        <f t="shared" si="62"/>
        <v>34.869194660389191</v>
      </c>
      <c r="N103" s="298">
        <f t="shared" si="62"/>
        <v>54.150633899691442</v>
      </c>
      <c r="O103" s="298">
        <f t="shared" si="62"/>
        <v>285.33855432895757</v>
      </c>
      <c r="P103" s="298">
        <f t="shared" si="62"/>
        <v>285.3312214360613</v>
      </c>
      <c r="Q103" s="298">
        <f t="shared" si="62"/>
        <v>298.2893384936084</v>
      </c>
      <c r="R103" s="298">
        <f t="shared" si="62"/>
        <v>54.345241862572571</v>
      </c>
      <c r="S103" s="298">
        <f t="shared" si="62"/>
        <v>54.345241862572571</v>
      </c>
      <c r="T103" s="298">
        <f t="shared" si="62"/>
        <v>67.310691813015865</v>
      </c>
      <c r="U103" s="298">
        <f t="shared" si="62"/>
        <v>54.346970589232626</v>
      </c>
      <c r="V103" s="298">
        <f t="shared" si="63"/>
        <v>54.346970589232626</v>
      </c>
      <c r="W103" s="298">
        <f t="shared" si="63"/>
        <v>67.295133273075322</v>
      </c>
      <c r="X103" s="298">
        <f t="shared" si="63"/>
        <v>54.329683322632036</v>
      </c>
      <c r="Y103" s="298">
        <f t="shared" si="63"/>
        <v>54.329683322632036</v>
      </c>
      <c r="Z103" s="298">
        <f t="shared" si="63"/>
        <v>67.311789933608679</v>
      </c>
      <c r="AA103" s="298">
        <f t="shared" si="63"/>
        <v>285.33855432895757</v>
      </c>
      <c r="AB103" s="298">
        <f t="shared" si="63"/>
        <v>285.3312214360613</v>
      </c>
      <c r="AC103" s="298">
        <f t="shared" si="63"/>
        <v>298.2893384936084</v>
      </c>
      <c r="AD103" s="298">
        <f t="shared" si="63"/>
        <v>54.345241862572571</v>
      </c>
      <c r="AE103" s="298">
        <f t="shared" si="63"/>
        <v>54.345241862572571</v>
      </c>
      <c r="AF103" s="298">
        <f t="shared" si="63"/>
        <v>67.310691813015865</v>
      </c>
      <c r="AH103" s="295">
        <f t="shared" si="58"/>
        <v>1468.7460151461141</v>
      </c>
      <c r="AI103" s="295">
        <f t="shared" si="59"/>
        <v>1396.9205208272012</v>
      </c>
      <c r="AJ103" s="295">
        <f t="shared" si="60"/>
        <v>-71.825494318912888</v>
      </c>
      <c r="AM103" s="289"/>
      <c r="AN103" s="295">
        <f t="shared" si="61"/>
        <v>-71.825494318912888</v>
      </c>
    </row>
    <row r="104" spans="1:40">
      <c r="A104" s="443" t="s">
        <v>43</v>
      </c>
      <c r="B104" s="294" t="str">
        <f t="shared" si="49"/>
        <v>9260-07458</v>
      </c>
      <c r="C104" s="308" t="str">
        <f t="shared" si="50"/>
        <v>9260</v>
      </c>
      <c r="D104" s="298">
        <f>SUM($F104:K104)</f>
        <v>0</v>
      </c>
      <c r="E104" s="78">
        <f t="shared" si="51"/>
        <v>0</v>
      </c>
      <c r="F104" s="307">
        <f>+'Div009 history'!I104</f>
        <v>0</v>
      </c>
      <c r="G104" s="307">
        <f>+'Div009 history'!J104</f>
        <v>0</v>
      </c>
      <c r="H104" s="307">
        <f>+'Div009 history'!K104</f>
        <v>0</v>
      </c>
      <c r="I104" s="307">
        <f>+'Div009 history'!L104</f>
        <v>0</v>
      </c>
      <c r="J104" s="307">
        <f>+'Div009 history'!M104</f>
        <v>0</v>
      </c>
      <c r="K104" s="307">
        <f>+'Div009 history'!N104</f>
        <v>0</v>
      </c>
      <c r="L104" s="298">
        <f t="shared" si="62"/>
        <v>0</v>
      </c>
      <c r="M104" s="298">
        <f t="shared" si="62"/>
        <v>0</v>
      </c>
      <c r="N104" s="298">
        <f t="shared" si="62"/>
        <v>0</v>
      </c>
      <c r="O104" s="298">
        <f t="shared" si="62"/>
        <v>0</v>
      </c>
      <c r="P104" s="298">
        <f t="shared" si="62"/>
        <v>0</v>
      </c>
      <c r="Q104" s="298">
        <f t="shared" si="62"/>
        <v>0</v>
      </c>
      <c r="R104" s="298">
        <f t="shared" si="62"/>
        <v>0</v>
      </c>
      <c r="S104" s="298">
        <f t="shared" si="62"/>
        <v>0</v>
      </c>
      <c r="T104" s="298">
        <f t="shared" si="62"/>
        <v>0</v>
      </c>
      <c r="U104" s="298">
        <f t="shared" si="62"/>
        <v>0</v>
      </c>
      <c r="V104" s="298">
        <f t="shared" si="63"/>
        <v>0</v>
      </c>
      <c r="W104" s="298">
        <f t="shared" si="63"/>
        <v>0</v>
      </c>
      <c r="X104" s="298">
        <f t="shared" si="63"/>
        <v>0</v>
      </c>
      <c r="Y104" s="298">
        <f t="shared" si="63"/>
        <v>0</v>
      </c>
      <c r="Z104" s="298">
        <f t="shared" si="63"/>
        <v>0</v>
      </c>
      <c r="AA104" s="298">
        <f t="shared" si="63"/>
        <v>0</v>
      </c>
      <c r="AB104" s="298">
        <f t="shared" si="63"/>
        <v>0</v>
      </c>
      <c r="AC104" s="298">
        <f t="shared" si="63"/>
        <v>0</v>
      </c>
      <c r="AD104" s="298">
        <f t="shared" si="63"/>
        <v>0</v>
      </c>
      <c r="AE104" s="298">
        <f t="shared" si="63"/>
        <v>0</v>
      </c>
      <c r="AF104" s="298">
        <f t="shared" si="63"/>
        <v>0</v>
      </c>
      <c r="AH104" s="295">
        <f t="shared" si="58"/>
        <v>0</v>
      </c>
      <c r="AI104" s="295">
        <f t="shared" si="59"/>
        <v>0</v>
      </c>
      <c r="AJ104" s="295">
        <f t="shared" si="60"/>
        <v>0</v>
      </c>
      <c r="AM104" s="289"/>
      <c r="AN104" s="295">
        <f t="shared" si="61"/>
        <v>0</v>
      </c>
    </row>
    <row r="105" spans="1:40">
      <c r="A105" s="168" t="s">
        <v>1163</v>
      </c>
      <c r="B105" s="294" t="str">
        <f t="shared" si="49"/>
        <v>8700-07495</v>
      </c>
      <c r="C105" s="308" t="str">
        <f t="shared" si="50"/>
        <v>8700</v>
      </c>
      <c r="D105" s="298">
        <f>SUM($F105:K105)</f>
        <v>0</v>
      </c>
      <c r="E105" s="78">
        <f t="shared" si="51"/>
        <v>0</v>
      </c>
      <c r="F105" s="307">
        <f>+'Div009 history'!I105</f>
        <v>0</v>
      </c>
      <c r="G105" s="307">
        <f>+'Div009 history'!J105</f>
        <v>0</v>
      </c>
      <c r="H105" s="307">
        <f>+'Div009 history'!K105</f>
        <v>0</v>
      </c>
      <c r="I105" s="307">
        <f>+'Div009 history'!L105</f>
        <v>0</v>
      </c>
      <c r="J105" s="307">
        <f>+'Div009 history'!M105</f>
        <v>0</v>
      </c>
      <c r="K105" s="307">
        <f>+'Div009 history'!N105</f>
        <v>0</v>
      </c>
      <c r="L105" s="298">
        <f t="shared" si="62"/>
        <v>0</v>
      </c>
      <c r="M105" s="298">
        <f t="shared" si="62"/>
        <v>0</v>
      </c>
      <c r="N105" s="298">
        <f t="shared" si="62"/>
        <v>0</v>
      </c>
      <c r="O105" s="298">
        <f t="shared" si="62"/>
        <v>0</v>
      </c>
      <c r="P105" s="298">
        <f t="shared" si="62"/>
        <v>0</v>
      </c>
      <c r="Q105" s="298">
        <f t="shared" si="62"/>
        <v>0</v>
      </c>
      <c r="R105" s="298">
        <f t="shared" si="62"/>
        <v>0</v>
      </c>
      <c r="S105" s="298">
        <f t="shared" si="62"/>
        <v>0</v>
      </c>
      <c r="T105" s="298">
        <f t="shared" si="62"/>
        <v>0</v>
      </c>
      <c r="U105" s="298">
        <f t="shared" si="62"/>
        <v>0</v>
      </c>
      <c r="V105" s="298">
        <f t="shared" si="63"/>
        <v>0</v>
      </c>
      <c r="W105" s="298">
        <f t="shared" si="63"/>
        <v>0</v>
      </c>
      <c r="X105" s="298">
        <f t="shared" si="63"/>
        <v>0</v>
      </c>
      <c r="Y105" s="298">
        <f t="shared" si="63"/>
        <v>0</v>
      </c>
      <c r="Z105" s="298">
        <f t="shared" si="63"/>
        <v>0</v>
      </c>
      <c r="AA105" s="298">
        <f t="shared" si="63"/>
        <v>0</v>
      </c>
      <c r="AB105" s="298">
        <f t="shared" si="63"/>
        <v>0</v>
      </c>
      <c r="AC105" s="298">
        <f t="shared" si="63"/>
        <v>0</v>
      </c>
      <c r="AD105" s="298">
        <f t="shared" si="63"/>
        <v>0</v>
      </c>
      <c r="AE105" s="298">
        <f t="shared" si="63"/>
        <v>0</v>
      </c>
      <c r="AF105" s="298">
        <f t="shared" si="63"/>
        <v>0</v>
      </c>
      <c r="AH105" s="295">
        <f t="shared" si="58"/>
        <v>0</v>
      </c>
      <c r="AI105" s="295">
        <f t="shared" si="59"/>
        <v>0</v>
      </c>
      <c r="AJ105" s="295">
        <f t="shared" si="60"/>
        <v>0</v>
      </c>
      <c r="AM105" s="289"/>
      <c r="AN105" s="295">
        <f t="shared" si="61"/>
        <v>0</v>
      </c>
    </row>
    <row r="106" spans="1:40">
      <c r="A106" s="168" t="s">
        <v>113</v>
      </c>
      <c r="B106" s="294" t="str">
        <f t="shared" si="49"/>
        <v>9030-07499</v>
      </c>
      <c r="C106" s="308" t="str">
        <f t="shared" si="50"/>
        <v>9030</v>
      </c>
      <c r="D106" s="298">
        <f>SUM($F106:K106)</f>
        <v>1596.1100000000001</v>
      </c>
      <c r="E106" s="78">
        <f t="shared" si="51"/>
        <v>2.8947103539518879E-2</v>
      </c>
      <c r="F106" s="307">
        <f>+'Div009 history'!I106</f>
        <v>300</v>
      </c>
      <c r="G106" s="307">
        <f>+'Div009 history'!J106</f>
        <v>54.69</v>
      </c>
      <c r="H106" s="307">
        <f>+'Div009 history'!K106</f>
        <v>0</v>
      </c>
      <c r="I106" s="307">
        <f>+'Div009 history'!L106</f>
        <v>156.19</v>
      </c>
      <c r="J106" s="307">
        <f>+'Div009 history'!M106</f>
        <v>0</v>
      </c>
      <c r="K106" s="307">
        <f>+'Div009 history'!N106</f>
        <v>1085.23</v>
      </c>
      <c r="L106" s="298">
        <f t="shared" si="62"/>
        <v>114.42384769722264</v>
      </c>
      <c r="M106" s="298">
        <f t="shared" si="62"/>
        <v>116.77522091773773</v>
      </c>
      <c r="N106" s="298">
        <f t="shared" si="62"/>
        <v>181.34781425437791</v>
      </c>
      <c r="O106" s="298">
        <f t="shared" si="62"/>
        <v>955.58480895927914</v>
      </c>
      <c r="P106" s="298">
        <f t="shared" si="62"/>
        <v>955.56025146099842</v>
      </c>
      <c r="Q106" s="298">
        <f t="shared" si="62"/>
        <v>998.95634927199603</v>
      </c>
      <c r="R106" s="298">
        <f t="shared" si="62"/>
        <v>181.99954676724866</v>
      </c>
      <c r="S106" s="298">
        <f t="shared" si="62"/>
        <v>181.99954676724866</v>
      </c>
      <c r="T106" s="298">
        <f t="shared" si="62"/>
        <v>225.42020207652698</v>
      </c>
      <c r="U106" s="298">
        <f t="shared" si="62"/>
        <v>182.00533618795654</v>
      </c>
      <c r="V106" s="298">
        <f t="shared" si="63"/>
        <v>182.00533618795654</v>
      </c>
      <c r="W106" s="298">
        <f t="shared" si="63"/>
        <v>225.36809729015582</v>
      </c>
      <c r="X106" s="298">
        <f t="shared" si="63"/>
        <v>181.9474419808775</v>
      </c>
      <c r="Y106" s="298">
        <f t="shared" si="63"/>
        <v>181.9474419808775</v>
      </c>
      <c r="Z106" s="298">
        <f t="shared" si="63"/>
        <v>225.42387962847701</v>
      </c>
      <c r="AA106" s="298">
        <f t="shared" si="63"/>
        <v>955.58480895927914</v>
      </c>
      <c r="AB106" s="298">
        <f t="shared" si="63"/>
        <v>955.56025146099842</v>
      </c>
      <c r="AC106" s="298">
        <f t="shared" si="63"/>
        <v>998.95634927199603</v>
      </c>
      <c r="AD106" s="298">
        <f t="shared" si="63"/>
        <v>181.99954676724866</v>
      </c>
      <c r="AE106" s="298">
        <f t="shared" si="63"/>
        <v>181.99954676724866</v>
      </c>
      <c r="AF106" s="298">
        <f t="shared" si="63"/>
        <v>225.42020207652698</v>
      </c>
      <c r="AH106" s="295">
        <f t="shared" si="58"/>
        <v>4918.7582925616125</v>
      </c>
      <c r="AI106" s="295">
        <f t="shared" si="59"/>
        <v>4678.2182385595988</v>
      </c>
      <c r="AJ106" s="295">
        <f t="shared" si="60"/>
        <v>-240.54005400201368</v>
      </c>
      <c r="AM106" s="289"/>
      <c r="AN106" s="295">
        <f t="shared" si="61"/>
        <v>-240.54005400201368</v>
      </c>
    </row>
    <row r="107" spans="1:40">
      <c r="A107" s="168" t="s">
        <v>1165</v>
      </c>
      <c r="B107" s="294" t="str">
        <f t="shared" si="49"/>
        <v>9090-07499</v>
      </c>
      <c r="C107" s="308" t="str">
        <f t="shared" si="50"/>
        <v>9090</v>
      </c>
      <c r="D107" s="298">
        <f>SUM($F107:K107)</f>
        <v>0</v>
      </c>
      <c r="E107" s="78">
        <f t="shared" si="51"/>
        <v>0</v>
      </c>
      <c r="F107" s="307">
        <f>+'Div009 history'!I107</f>
        <v>0</v>
      </c>
      <c r="G107" s="307">
        <f>+'Div009 history'!J107</f>
        <v>0</v>
      </c>
      <c r="H107" s="307">
        <f>+'Div009 history'!K107</f>
        <v>0</v>
      </c>
      <c r="I107" s="307">
        <f>+'Div009 history'!L107</f>
        <v>0</v>
      </c>
      <c r="J107" s="307">
        <f>+'Div009 history'!M107</f>
        <v>0</v>
      </c>
      <c r="K107" s="307">
        <f>+'Div009 history'!N107</f>
        <v>0</v>
      </c>
      <c r="L107" s="298">
        <f t="shared" si="62"/>
        <v>0</v>
      </c>
      <c r="M107" s="298">
        <f t="shared" si="62"/>
        <v>0</v>
      </c>
      <c r="N107" s="298">
        <f t="shared" si="62"/>
        <v>0</v>
      </c>
      <c r="O107" s="298">
        <f t="shared" si="62"/>
        <v>0</v>
      </c>
      <c r="P107" s="298">
        <f t="shared" si="62"/>
        <v>0</v>
      </c>
      <c r="Q107" s="298">
        <f t="shared" si="62"/>
        <v>0</v>
      </c>
      <c r="R107" s="298">
        <f t="shared" si="62"/>
        <v>0</v>
      </c>
      <c r="S107" s="298">
        <f t="shared" si="62"/>
        <v>0</v>
      </c>
      <c r="T107" s="298">
        <f t="shared" si="62"/>
        <v>0</v>
      </c>
      <c r="U107" s="298">
        <f t="shared" si="62"/>
        <v>0</v>
      </c>
      <c r="V107" s="298">
        <f t="shared" si="63"/>
        <v>0</v>
      </c>
      <c r="W107" s="298">
        <f t="shared" si="63"/>
        <v>0</v>
      </c>
      <c r="X107" s="298">
        <f t="shared" si="63"/>
        <v>0</v>
      </c>
      <c r="Y107" s="298">
        <f t="shared" si="63"/>
        <v>0</v>
      </c>
      <c r="Z107" s="298">
        <f t="shared" si="63"/>
        <v>0</v>
      </c>
      <c r="AA107" s="298">
        <f t="shared" si="63"/>
        <v>0</v>
      </c>
      <c r="AB107" s="298">
        <f t="shared" si="63"/>
        <v>0</v>
      </c>
      <c r="AC107" s="298">
        <f t="shared" si="63"/>
        <v>0</v>
      </c>
      <c r="AD107" s="298">
        <f t="shared" si="63"/>
        <v>0</v>
      </c>
      <c r="AE107" s="298">
        <f t="shared" si="63"/>
        <v>0</v>
      </c>
      <c r="AF107" s="298">
        <f t="shared" si="63"/>
        <v>0</v>
      </c>
      <c r="AH107" s="295">
        <f t="shared" si="58"/>
        <v>0</v>
      </c>
      <c r="AI107" s="295">
        <f t="shared" si="59"/>
        <v>0</v>
      </c>
      <c r="AJ107" s="295">
        <f t="shared" si="60"/>
        <v>0</v>
      </c>
      <c r="AM107" s="289"/>
      <c r="AN107" s="295">
        <f t="shared" si="61"/>
        <v>0</v>
      </c>
    </row>
    <row r="108" spans="1:40">
      <c r="A108" s="168" t="s">
        <v>50</v>
      </c>
      <c r="B108" s="294" t="str">
        <f t="shared" si="49"/>
        <v>9210-07499</v>
      </c>
      <c r="C108" s="308" t="str">
        <f t="shared" si="50"/>
        <v>9210</v>
      </c>
      <c r="D108" s="298">
        <f>SUM($F108:K108)</f>
        <v>0</v>
      </c>
      <c r="E108" s="78">
        <f t="shared" si="51"/>
        <v>0</v>
      </c>
      <c r="F108" s="307">
        <f>+'Div009 history'!I108</f>
        <v>0</v>
      </c>
      <c r="G108" s="307">
        <f>+'Div009 history'!J108</f>
        <v>0</v>
      </c>
      <c r="H108" s="307">
        <f>+'Div009 history'!K108</f>
        <v>0</v>
      </c>
      <c r="I108" s="307">
        <f>+'Div009 history'!L108</f>
        <v>0</v>
      </c>
      <c r="J108" s="307">
        <f>+'Div009 history'!M108</f>
        <v>0</v>
      </c>
      <c r="K108" s="307">
        <f>+'Div009 history'!N108</f>
        <v>0</v>
      </c>
      <c r="L108" s="298">
        <f t="shared" si="62"/>
        <v>0</v>
      </c>
      <c r="M108" s="298">
        <f t="shared" si="62"/>
        <v>0</v>
      </c>
      <c r="N108" s="298">
        <f t="shared" si="62"/>
        <v>0</v>
      </c>
      <c r="O108" s="298">
        <f t="shared" si="62"/>
        <v>0</v>
      </c>
      <c r="P108" s="298">
        <f t="shared" si="62"/>
        <v>0</v>
      </c>
      <c r="Q108" s="298">
        <f t="shared" si="62"/>
        <v>0</v>
      </c>
      <c r="R108" s="298">
        <f t="shared" si="62"/>
        <v>0</v>
      </c>
      <c r="S108" s="298">
        <f t="shared" si="62"/>
        <v>0</v>
      </c>
      <c r="T108" s="298">
        <f t="shared" si="62"/>
        <v>0</v>
      </c>
      <c r="U108" s="298">
        <f t="shared" si="62"/>
        <v>0</v>
      </c>
      <c r="V108" s="298">
        <f t="shared" si="63"/>
        <v>0</v>
      </c>
      <c r="W108" s="298">
        <f t="shared" si="63"/>
        <v>0</v>
      </c>
      <c r="X108" s="298">
        <f t="shared" si="63"/>
        <v>0</v>
      </c>
      <c r="Y108" s="298">
        <f t="shared" si="63"/>
        <v>0</v>
      </c>
      <c r="Z108" s="298">
        <f t="shared" si="63"/>
        <v>0</v>
      </c>
      <c r="AA108" s="298">
        <f t="shared" si="63"/>
        <v>0</v>
      </c>
      <c r="AB108" s="298">
        <f t="shared" si="63"/>
        <v>0</v>
      </c>
      <c r="AC108" s="298">
        <f t="shared" si="63"/>
        <v>0</v>
      </c>
      <c r="AD108" s="298">
        <f t="shared" si="63"/>
        <v>0</v>
      </c>
      <c r="AE108" s="298">
        <f t="shared" si="63"/>
        <v>0</v>
      </c>
      <c r="AF108" s="298">
        <f t="shared" si="63"/>
        <v>0</v>
      </c>
      <c r="AH108" s="295">
        <f t="shared" si="58"/>
        <v>0</v>
      </c>
      <c r="AI108" s="295">
        <f t="shared" si="59"/>
        <v>0</v>
      </c>
      <c r="AJ108" s="295">
        <f t="shared" si="60"/>
        <v>0</v>
      </c>
      <c r="AM108" s="289"/>
      <c r="AN108" s="295">
        <f t="shared" si="61"/>
        <v>0</v>
      </c>
    </row>
    <row r="109" spans="1:40">
      <c r="A109" s="168" t="s">
        <v>51</v>
      </c>
      <c r="B109" s="294" t="str">
        <f t="shared" si="49"/>
        <v>9260-07499</v>
      </c>
      <c r="C109" s="308" t="str">
        <f t="shared" si="50"/>
        <v>9260</v>
      </c>
      <c r="D109" s="298">
        <f>SUM($F109:K109)</f>
        <v>1105.52</v>
      </c>
      <c r="E109" s="78">
        <f t="shared" si="51"/>
        <v>2.0049747138360708E-2</v>
      </c>
      <c r="F109" s="307">
        <f>+'Div009 history'!I109</f>
        <v>658.74</v>
      </c>
      <c r="G109" s="307">
        <f>+'Div009 history'!J109</f>
        <v>134.49</v>
      </c>
      <c r="H109" s="307">
        <f>+'Div009 history'!K109</f>
        <v>11.84</v>
      </c>
      <c r="I109" s="307">
        <f>+'Div009 history'!L109</f>
        <v>300.45</v>
      </c>
      <c r="J109" s="307">
        <f>+'Div009 history'!M109</f>
        <v>0</v>
      </c>
      <c r="K109" s="307">
        <f>+'Div009 history'!N109</f>
        <v>0</v>
      </c>
      <c r="L109" s="298">
        <f t="shared" ref="L109:U116" si="64">$E109*L$117</f>
        <v>79.253843473340538</v>
      </c>
      <c r="M109" s="298">
        <f t="shared" si="64"/>
        <v>80.88248443338955</v>
      </c>
      <c r="N109" s="298">
        <f t="shared" si="64"/>
        <v>125.60765587240219</v>
      </c>
      <c r="O109" s="298">
        <f t="shared" si="64"/>
        <v>661.87049639477368</v>
      </c>
      <c r="P109" s="298">
        <f t="shared" si="64"/>
        <v>661.85348703733632</v>
      </c>
      <c r="Q109" s="298">
        <f t="shared" si="64"/>
        <v>691.91109838744012</v>
      </c>
      <c r="R109" s="298">
        <f t="shared" si="64"/>
        <v>126.05906794777849</v>
      </c>
      <c r="S109" s="298">
        <f t="shared" si="64"/>
        <v>126.05906794777849</v>
      </c>
      <c r="T109" s="298">
        <f t="shared" si="64"/>
        <v>156.13368865531956</v>
      </c>
      <c r="U109" s="298">
        <f t="shared" si="64"/>
        <v>126.06307789720616</v>
      </c>
      <c r="V109" s="298">
        <f t="shared" ref="V109:AF116" si="65">$E109*V$117</f>
        <v>126.06307789720616</v>
      </c>
      <c r="W109" s="298">
        <f t="shared" si="65"/>
        <v>156.0975991104705</v>
      </c>
      <c r="X109" s="298">
        <f t="shared" si="65"/>
        <v>126.02297840292943</v>
      </c>
      <c r="Y109" s="298">
        <f t="shared" si="65"/>
        <v>126.02297840292943</v>
      </c>
      <c r="Z109" s="298">
        <f t="shared" si="65"/>
        <v>156.1362358527131</v>
      </c>
      <c r="AA109" s="298">
        <f t="shared" si="65"/>
        <v>661.87049639477368</v>
      </c>
      <c r="AB109" s="298">
        <f t="shared" si="65"/>
        <v>661.85348703733632</v>
      </c>
      <c r="AC109" s="298">
        <f t="shared" si="65"/>
        <v>691.91109838744012</v>
      </c>
      <c r="AD109" s="298">
        <f t="shared" si="65"/>
        <v>126.05906794777849</v>
      </c>
      <c r="AE109" s="298">
        <f t="shared" si="65"/>
        <v>126.05906794777849</v>
      </c>
      <c r="AF109" s="298">
        <f t="shared" si="65"/>
        <v>156.13368865531956</v>
      </c>
      <c r="AH109" s="295">
        <f t="shared" si="58"/>
        <v>3406.8990655986827</v>
      </c>
      <c r="AI109" s="295">
        <f t="shared" si="59"/>
        <v>3240.2928539338818</v>
      </c>
      <c r="AJ109" s="295">
        <f t="shared" si="60"/>
        <v>-166.60621166480087</v>
      </c>
      <c r="AM109" s="289"/>
      <c r="AN109" s="295">
        <f t="shared" si="61"/>
        <v>-166.60621166480087</v>
      </c>
    </row>
    <row r="110" spans="1:40">
      <c r="A110" s="168" t="s">
        <v>182</v>
      </c>
      <c r="B110" s="294" t="str">
        <f t="shared" si="49"/>
        <v>8560-07499</v>
      </c>
      <c r="C110" s="308" t="str">
        <f t="shared" si="50"/>
        <v>8560</v>
      </c>
      <c r="D110" s="298">
        <f>SUM($F110:K110)</f>
        <v>0</v>
      </c>
      <c r="E110" s="78">
        <f t="shared" si="51"/>
        <v>0</v>
      </c>
      <c r="F110" s="307">
        <f>+'Div009 history'!I110</f>
        <v>0</v>
      </c>
      <c r="G110" s="307">
        <f>+'Div009 history'!J110</f>
        <v>0</v>
      </c>
      <c r="H110" s="307">
        <f>+'Div009 history'!K110</f>
        <v>0</v>
      </c>
      <c r="I110" s="307">
        <f>+'Div009 history'!L110</f>
        <v>0</v>
      </c>
      <c r="J110" s="307">
        <f>+'Div009 history'!M110</f>
        <v>0</v>
      </c>
      <c r="K110" s="307">
        <f>+'Div009 history'!N110</f>
        <v>0</v>
      </c>
      <c r="L110" s="298">
        <f t="shared" si="64"/>
        <v>0</v>
      </c>
      <c r="M110" s="298">
        <f t="shared" si="64"/>
        <v>0</v>
      </c>
      <c r="N110" s="298">
        <f t="shared" si="64"/>
        <v>0</v>
      </c>
      <c r="O110" s="298">
        <f t="shared" si="64"/>
        <v>0</v>
      </c>
      <c r="P110" s="298">
        <f t="shared" si="64"/>
        <v>0</v>
      </c>
      <c r="Q110" s="298">
        <f t="shared" si="64"/>
        <v>0</v>
      </c>
      <c r="R110" s="298">
        <f t="shared" si="64"/>
        <v>0</v>
      </c>
      <c r="S110" s="298">
        <f t="shared" si="64"/>
        <v>0</v>
      </c>
      <c r="T110" s="298">
        <f t="shared" si="64"/>
        <v>0</v>
      </c>
      <c r="U110" s="298">
        <f t="shared" si="64"/>
        <v>0</v>
      </c>
      <c r="V110" s="298">
        <f t="shared" si="65"/>
        <v>0</v>
      </c>
      <c r="W110" s="298">
        <f t="shared" si="65"/>
        <v>0</v>
      </c>
      <c r="X110" s="298">
        <f t="shared" si="65"/>
        <v>0</v>
      </c>
      <c r="Y110" s="298">
        <f t="shared" si="65"/>
        <v>0</v>
      </c>
      <c r="Z110" s="298">
        <f t="shared" si="65"/>
        <v>0</v>
      </c>
      <c r="AA110" s="298">
        <f t="shared" si="65"/>
        <v>0</v>
      </c>
      <c r="AB110" s="298">
        <f t="shared" si="65"/>
        <v>0</v>
      </c>
      <c r="AC110" s="298">
        <f t="shared" si="65"/>
        <v>0</v>
      </c>
      <c r="AD110" s="298">
        <f t="shared" si="65"/>
        <v>0</v>
      </c>
      <c r="AE110" s="298">
        <f t="shared" si="65"/>
        <v>0</v>
      </c>
      <c r="AF110" s="298">
        <f t="shared" si="65"/>
        <v>0</v>
      </c>
      <c r="AH110" s="295">
        <f t="shared" si="58"/>
        <v>0</v>
      </c>
      <c r="AI110" s="295">
        <f t="shared" si="59"/>
        <v>0</v>
      </c>
      <c r="AJ110" s="295">
        <f t="shared" si="60"/>
        <v>0</v>
      </c>
      <c r="AM110" s="289"/>
      <c r="AN110" s="295">
        <f t="shared" si="61"/>
        <v>0</v>
      </c>
    </row>
    <row r="111" spans="1:40">
      <c r="A111" s="168" t="s">
        <v>183</v>
      </c>
      <c r="B111" s="294" t="str">
        <f t="shared" si="49"/>
        <v>8700-07499</v>
      </c>
      <c r="C111" s="308" t="str">
        <f t="shared" si="50"/>
        <v>8700</v>
      </c>
      <c r="D111" s="298">
        <f>SUM($F111:K111)</f>
        <v>13719.03</v>
      </c>
      <c r="E111" s="78">
        <f t="shared" si="51"/>
        <v>0.24880878001626811</v>
      </c>
      <c r="F111" s="307">
        <f>+'Div009 history'!I111</f>
        <v>910.02</v>
      </c>
      <c r="G111" s="307">
        <f>+'Div009 history'!J111</f>
        <v>4138.01</v>
      </c>
      <c r="H111" s="307">
        <f>+'Div009 history'!K111</f>
        <v>3757.15</v>
      </c>
      <c r="I111" s="307">
        <f>+'Div009 history'!L111</f>
        <v>1640.6</v>
      </c>
      <c r="J111" s="307">
        <f>+'Div009 history'!M111</f>
        <v>1596.28</v>
      </c>
      <c r="K111" s="307">
        <f>+'Div009 history'!N111</f>
        <v>1676.97</v>
      </c>
      <c r="L111" s="298">
        <f t="shared" si="64"/>
        <v>983.50627417510589</v>
      </c>
      <c r="M111" s="298">
        <f t="shared" si="64"/>
        <v>1003.717011375827</v>
      </c>
      <c r="N111" s="298">
        <f t="shared" si="64"/>
        <v>1558.7372450459168</v>
      </c>
      <c r="O111" s="298">
        <f t="shared" si="64"/>
        <v>8213.529557271504</v>
      </c>
      <c r="P111" s="298">
        <f t="shared" si="64"/>
        <v>8213.3184784262867</v>
      </c>
      <c r="Q111" s="298">
        <f t="shared" si="64"/>
        <v>8586.3205696054738</v>
      </c>
      <c r="R111" s="298">
        <f t="shared" si="64"/>
        <v>1564.3390756816807</v>
      </c>
      <c r="S111" s="298">
        <f t="shared" si="64"/>
        <v>1564.3390756816807</v>
      </c>
      <c r="T111" s="298">
        <f t="shared" si="64"/>
        <v>1937.5522457060827</v>
      </c>
      <c r="U111" s="298">
        <f t="shared" si="64"/>
        <v>1564.3888374376838</v>
      </c>
      <c r="V111" s="298">
        <f t="shared" si="65"/>
        <v>1564.3888374376838</v>
      </c>
      <c r="W111" s="298">
        <f t="shared" si="65"/>
        <v>1937.1043899020535</v>
      </c>
      <c r="X111" s="298">
        <f t="shared" si="65"/>
        <v>1563.8912198776513</v>
      </c>
      <c r="Y111" s="298">
        <f t="shared" si="65"/>
        <v>1563.8912198776513</v>
      </c>
      <c r="Z111" s="298">
        <f t="shared" si="65"/>
        <v>1937.5838553354499</v>
      </c>
      <c r="AA111" s="298">
        <f t="shared" si="65"/>
        <v>8213.529557271504</v>
      </c>
      <c r="AB111" s="298">
        <f t="shared" si="65"/>
        <v>8213.3184784262867</v>
      </c>
      <c r="AC111" s="298">
        <f t="shared" si="65"/>
        <v>8586.3205696054738</v>
      </c>
      <c r="AD111" s="298">
        <f t="shared" si="65"/>
        <v>1564.3390756816807</v>
      </c>
      <c r="AE111" s="298">
        <f t="shared" si="65"/>
        <v>1564.3390756816807</v>
      </c>
      <c r="AF111" s="298">
        <f t="shared" si="65"/>
        <v>1937.5522457060827</v>
      </c>
      <c r="AH111" s="295">
        <f t="shared" si="58"/>
        <v>42278.15913590011</v>
      </c>
      <c r="AI111" s="295">
        <f t="shared" si="59"/>
        <v>40210.647362240874</v>
      </c>
      <c r="AJ111" s="295">
        <f t="shared" si="60"/>
        <v>-2067.5117736592365</v>
      </c>
      <c r="AM111" s="289"/>
      <c r="AN111" s="295">
        <f t="shared" si="61"/>
        <v>-2067.5117736592365</v>
      </c>
    </row>
    <row r="112" spans="1:40">
      <c r="A112" s="168" t="s">
        <v>184</v>
      </c>
      <c r="B112" s="294" t="str">
        <f t="shared" si="49"/>
        <v>8740-07499</v>
      </c>
      <c r="C112" s="308" t="str">
        <f t="shared" si="50"/>
        <v>8740</v>
      </c>
      <c r="D112" s="298">
        <f>SUM($F112:K112)</f>
        <v>5386.0599999999995</v>
      </c>
      <c r="E112" s="78">
        <f t="shared" si="51"/>
        <v>9.7681761589151775E-2</v>
      </c>
      <c r="F112" s="307">
        <f>+'Div009 history'!I112</f>
        <v>213.6</v>
      </c>
      <c r="G112" s="307">
        <f>+'Div009 history'!J112</f>
        <v>1076.8599999999999</v>
      </c>
      <c r="H112" s="307">
        <f>+'Div009 history'!K112</f>
        <v>267.3</v>
      </c>
      <c r="I112" s="307">
        <f>+'Div009 history'!L112</f>
        <v>1685.14</v>
      </c>
      <c r="J112" s="307">
        <f>+'Div009 history'!M112</f>
        <v>2028</v>
      </c>
      <c r="K112" s="307">
        <f>+'Div009 history'!N112</f>
        <v>115.16</v>
      </c>
      <c r="L112" s="298">
        <f t="shared" si="64"/>
        <v>386.12232811529464</v>
      </c>
      <c r="M112" s="298">
        <f t="shared" si="64"/>
        <v>394.05701760918129</v>
      </c>
      <c r="N112" s="298">
        <f t="shared" si="64"/>
        <v>611.9567000037182</v>
      </c>
      <c r="O112" s="298">
        <f t="shared" si="64"/>
        <v>3224.6130380382397</v>
      </c>
      <c r="P112" s="298">
        <f t="shared" si="64"/>
        <v>3224.5301689633075</v>
      </c>
      <c r="Q112" s="298">
        <f t="shared" si="64"/>
        <v>3370.9699422721033</v>
      </c>
      <c r="R112" s="298">
        <f t="shared" si="64"/>
        <v>614.15596598054469</v>
      </c>
      <c r="S112" s="298">
        <f t="shared" si="64"/>
        <v>614.15596598054469</v>
      </c>
      <c r="T112" s="298">
        <f t="shared" si="64"/>
        <v>760.67860836427235</v>
      </c>
      <c r="U112" s="298">
        <f t="shared" si="64"/>
        <v>614.17550233286249</v>
      </c>
      <c r="V112" s="298">
        <f t="shared" si="65"/>
        <v>614.17550233286249</v>
      </c>
      <c r="W112" s="298">
        <f t="shared" si="65"/>
        <v>760.50278119341181</v>
      </c>
      <c r="X112" s="298">
        <f t="shared" si="65"/>
        <v>613.98013880968415</v>
      </c>
      <c r="Y112" s="298">
        <f t="shared" si="65"/>
        <v>613.98013880968415</v>
      </c>
      <c r="Z112" s="298">
        <f t="shared" si="65"/>
        <v>760.69101823292556</v>
      </c>
      <c r="AA112" s="298">
        <f t="shared" si="65"/>
        <v>3224.6130380382397</v>
      </c>
      <c r="AB112" s="298">
        <f t="shared" si="65"/>
        <v>3224.5301689633075</v>
      </c>
      <c r="AC112" s="298">
        <f t="shared" si="65"/>
        <v>3370.9699422721033</v>
      </c>
      <c r="AD112" s="298">
        <f t="shared" si="65"/>
        <v>614.15596598054469</v>
      </c>
      <c r="AE112" s="298">
        <f t="shared" si="65"/>
        <v>614.15596598054469</v>
      </c>
      <c r="AF112" s="298">
        <f t="shared" si="65"/>
        <v>760.67860836427235</v>
      </c>
      <c r="AH112" s="295">
        <f t="shared" si="58"/>
        <v>16598.309195001842</v>
      </c>
      <c r="AI112" s="295">
        <f t="shared" si="59"/>
        <v>15786.608771310443</v>
      </c>
      <c r="AJ112" s="295">
        <f t="shared" si="60"/>
        <v>-811.70042369139992</v>
      </c>
      <c r="AM112" s="289"/>
      <c r="AN112" s="295">
        <f t="shared" si="61"/>
        <v>-811.70042369139992</v>
      </c>
    </row>
    <row r="113" spans="1:40">
      <c r="A113" s="168" t="s">
        <v>185</v>
      </c>
      <c r="B113" s="294" t="str">
        <f t="shared" si="49"/>
        <v>8750-07499</v>
      </c>
      <c r="C113" s="308" t="str">
        <f t="shared" si="50"/>
        <v>8750</v>
      </c>
      <c r="D113" s="298">
        <f>SUM($F113:K113)</f>
        <v>159.82</v>
      </c>
      <c r="E113" s="78">
        <f t="shared" si="51"/>
        <v>2.8985007848368262E-3</v>
      </c>
      <c r="F113" s="307">
        <f>+'Div009 history'!I113</f>
        <v>0</v>
      </c>
      <c r="G113" s="307">
        <f>+'Div009 history'!J113</f>
        <v>159.82</v>
      </c>
      <c r="H113" s="307">
        <f>+'Div009 history'!K113</f>
        <v>0</v>
      </c>
      <c r="I113" s="307">
        <f>+'Div009 history'!L113</f>
        <v>0</v>
      </c>
      <c r="J113" s="307">
        <f>+'Div009 history'!M113</f>
        <v>0</v>
      </c>
      <c r="K113" s="307">
        <f>+'Div009 history'!N113</f>
        <v>0</v>
      </c>
      <c r="L113" s="298">
        <f t="shared" si="64"/>
        <v>11.457367812350101</v>
      </c>
      <c r="M113" s="298">
        <f t="shared" si="64"/>
        <v>11.692813031102393</v>
      </c>
      <c r="N113" s="298">
        <f t="shared" si="64"/>
        <v>18.158527716845754</v>
      </c>
      <c r="O113" s="298">
        <f t="shared" si="64"/>
        <v>95.683608377788488</v>
      </c>
      <c r="P113" s="298">
        <f t="shared" si="64"/>
        <v>95.681149412319172</v>
      </c>
      <c r="Q113" s="298">
        <f t="shared" si="64"/>
        <v>100.0264416241051</v>
      </c>
      <c r="R113" s="298">
        <f t="shared" si="64"/>
        <v>18.223786308175299</v>
      </c>
      <c r="S113" s="298">
        <f t="shared" si="64"/>
        <v>18.223786308175299</v>
      </c>
      <c r="T113" s="298">
        <f t="shared" si="64"/>
        <v>22.571537485430536</v>
      </c>
      <c r="U113" s="298">
        <f t="shared" si="64"/>
        <v>18.224366008332264</v>
      </c>
      <c r="V113" s="298">
        <f t="shared" si="65"/>
        <v>18.224366008332264</v>
      </c>
      <c r="W113" s="298">
        <f t="shared" si="65"/>
        <v>22.56632018401783</v>
      </c>
      <c r="X113" s="298">
        <f t="shared" si="65"/>
        <v>18.218569006762593</v>
      </c>
      <c r="Y113" s="298">
        <f t="shared" si="65"/>
        <v>18.218569006762593</v>
      </c>
      <c r="Z113" s="298">
        <f t="shared" si="65"/>
        <v>22.571905722176535</v>
      </c>
      <c r="AA113" s="298">
        <f t="shared" si="65"/>
        <v>95.683608377788488</v>
      </c>
      <c r="AB113" s="298">
        <f t="shared" si="65"/>
        <v>95.681149412319172</v>
      </c>
      <c r="AC113" s="298">
        <f t="shared" si="65"/>
        <v>100.0264416241051</v>
      </c>
      <c r="AD113" s="298">
        <f t="shared" si="65"/>
        <v>18.223786308175299</v>
      </c>
      <c r="AE113" s="298">
        <f t="shared" si="65"/>
        <v>18.223786308175299</v>
      </c>
      <c r="AF113" s="298">
        <f t="shared" si="65"/>
        <v>22.571537485430536</v>
      </c>
      <c r="AH113" s="295">
        <f t="shared" si="58"/>
        <v>492.51990797451106</v>
      </c>
      <c r="AI113" s="295">
        <f t="shared" si="59"/>
        <v>468.43440545237809</v>
      </c>
      <c r="AJ113" s="295">
        <f t="shared" si="60"/>
        <v>-24.08550252213297</v>
      </c>
      <c r="AM113" s="289"/>
      <c r="AN113" s="295">
        <f t="shared" si="61"/>
        <v>-24.08550252213297</v>
      </c>
    </row>
    <row r="114" spans="1:40">
      <c r="A114" s="168" t="s">
        <v>1167</v>
      </c>
      <c r="B114" s="294" t="str">
        <f t="shared" si="49"/>
        <v>8770-07499</v>
      </c>
      <c r="C114" s="308" t="str">
        <f t="shared" si="50"/>
        <v>8770</v>
      </c>
      <c r="D114" s="298">
        <f>SUM($F114:K114)</f>
        <v>19.93</v>
      </c>
      <c r="E114" s="78">
        <f t="shared" si="51"/>
        <v>3.6145113653984453E-4</v>
      </c>
      <c r="F114" s="307">
        <f>+'Div009 history'!I114</f>
        <v>0</v>
      </c>
      <c r="G114" s="307">
        <f>+'Div009 history'!J114</f>
        <v>0</v>
      </c>
      <c r="H114" s="307">
        <f>+'Div009 history'!K114</f>
        <v>0</v>
      </c>
      <c r="I114" s="307">
        <f>+'Div009 history'!L114</f>
        <v>0</v>
      </c>
      <c r="J114" s="307">
        <f>+'Div009 history'!M114</f>
        <v>19.93</v>
      </c>
      <c r="K114" s="307">
        <f>+'Div009 history'!N114</f>
        <v>0</v>
      </c>
      <c r="L114" s="298">
        <f t="shared" si="64"/>
        <v>1.4287657395828903</v>
      </c>
      <c r="M114" s="298">
        <f t="shared" si="64"/>
        <v>1.4581264154040214</v>
      </c>
      <c r="N114" s="298">
        <f t="shared" si="64"/>
        <v>2.2644190801948185</v>
      </c>
      <c r="O114" s="298">
        <f t="shared" si="64"/>
        <v>11.93201298316434</v>
      </c>
      <c r="P114" s="298">
        <f t="shared" si="64"/>
        <v>11.93170634330823</v>
      </c>
      <c r="Q114" s="298">
        <f t="shared" si="64"/>
        <v>12.473576408261888</v>
      </c>
      <c r="R114" s="298">
        <f t="shared" si="64"/>
        <v>2.2725570086468134</v>
      </c>
      <c r="S114" s="298">
        <f t="shared" si="64"/>
        <v>2.2725570086468134</v>
      </c>
      <c r="T114" s="298">
        <f t="shared" si="64"/>
        <v>2.8147337134565804</v>
      </c>
      <c r="U114" s="298">
        <f t="shared" si="64"/>
        <v>2.2726292988741212</v>
      </c>
      <c r="V114" s="298">
        <f t="shared" si="65"/>
        <v>2.2726292988741212</v>
      </c>
      <c r="W114" s="298">
        <f t="shared" si="65"/>
        <v>2.8140831014108083</v>
      </c>
      <c r="X114" s="298">
        <f t="shared" si="65"/>
        <v>2.2719063966010418</v>
      </c>
      <c r="Y114" s="298">
        <f t="shared" si="65"/>
        <v>2.2719063966010418</v>
      </c>
      <c r="Z114" s="298">
        <f t="shared" si="65"/>
        <v>2.8147796336064221</v>
      </c>
      <c r="AA114" s="298">
        <f t="shared" si="65"/>
        <v>11.93201298316434</v>
      </c>
      <c r="AB114" s="298">
        <f t="shared" si="65"/>
        <v>11.93170634330823</v>
      </c>
      <c r="AC114" s="298">
        <f t="shared" si="65"/>
        <v>12.473576408261888</v>
      </c>
      <c r="AD114" s="298">
        <f t="shared" si="65"/>
        <v>2.2725570086468134</v>
      </c>
      <c r="AE114" s="298">
        <f t="shared" si="65"/>
        <v>2.2725570086468134</v>
      </c>
      <c r="AF114" s="298">
        <f t="shared" si="65"/>
        <v>2.8147337134565804</v>
      </c>
      <c r="AH114" s="295">
        <f t="shared" si="58"/>
        <v>61.418606969916183</v>
      </c>
      <c r="AI114" s="295">
        <f t="shared" si="59"/>
        <v>58.415077591452224</v>
      </c>
      <c r="AJ114" s="295">
        <f t="shared" si="60"/>
        <v>-3.0035293784639592</v>
      </c>
      <c r="AM114" s="289"/>
      <c r="AN114" s="295">
        <f t="shared" si="61"/>
        <v>-3.0035293784639592</v>
      </c>
    </row>
    <row r="115" spans="1:40">
      <c r="A115" s="168" t="s">
        <v>377</v>
      </c>
      <c r="B115" s="294" t="str">
        <f t="shared" si="49"/>
        <v>8780-07499</v>
      </c>
      <c r="C115" s="308" t="str">
        <f t="shared" si="50"/>
        <v>8780</v>
      </c>
      <c r="D115" s="298">
        <f>SUM($F115:K115)</f>
        <v>0</v>
      </c>
      <c r="E115" s="78">
        <f t="shared" si="51"/>
        <v>0</v>
      </c>
      <c r="F115" s="307">
        <f>+'Div009 history'!I115</f>
        <v>0</v>
      </c>
      <c r="G115" s="307">
        <f>+'Div009 history'!J115</f>
        <v>0</v>
      </c>
      <c r="H115" s="307">
        <f>+'Div009 history'!K115</f>
        <v>0</v>
      </c>
      <c r="I115" s="307">
        <f>+'Div009 history'!L115</f>
        <v>0</v>
      </c>
      <c r="J115" s="307">
        <f>+'Div009 history'!M115</f>
        <v>0</v>
      </c>
      <c r="K115" s="307">
        <f>+'Div009 history'!N115</f>
        <v>0</v>
      </c>
      <c r="L115" s="298">
        <f t="shared" si="64"/>
        <v>0</v>
      </c>
      <c r="M115" s="298">
        <f t="shared" si="64"/>
        <v>0</v>
      </c>
      <c r="N115" s="298">
        <f t="shared" si="64"/>
        <v>0</v>
      </c>
      <c r="O115" s="298">
        <f t="shared" si="64"/>
        <v>0</v>
      </c>
      <c r="P115" s="298">
        <f t="shared" si="64"/>
        <v>0</v>
      </c>
      <c r="Q115" s="298">
        <f t="shared" si="64"/>
        <v>0</v>
      </c>
      <c r="R115" s="298">
        <f t="shared" si="64"/>
        <v>0</v>
      </c>
      <c r="S115" s="298">
        <f t="shared" si="64"/>
        <v>0</v>
      </c>
      <c r="T115" s="298">
        <f t="shared" si="64"/>
        <v>0</v>
      </c>
      <c r="U115" s="298">
        <f t="shared" si="64"/>
        <v>0</v>
      </c>
      <c r="V115" s="298">
        <f t="shared" si="65"/>
        <v>0</v>
      </c>
      <c r="W115" s="298">
        <f t="shared" si="65"/>
        <v>0</v>
      </c>
      <c r="X115" s="298">
        <f t="shared" si="65"/>
        <v>0</v>
      </c>
      <c r="Y115" s="298">
        <f t="shared" si="65"/>
        <v>0</v>
      </c>
      <c r="Z115" s="298">
        <f t="shared" si="65"/>
        <v>0</v>
      </c>
      <c r="AA115" s="298">
        <f t="shared" si="65"/>
        <v>0</v>
      </c>
      <c r="AB115" s="298">
        <f t="shared" si="65"/>
        <v>0</v>
      </c>
      <c r="AC115" s="298">
        <f t="shared" si="65"/>
        <v>0</v>
      </c>
      <c r="AD115" s="298">
        <f t="shared" si="65"/>
        <v>0</v>
      </c>
      <c r="AE115" s="298">
        <f t="shared" si="65"/>
        <v>0</v>
      </c>
      <c r="AF115" s="298">
        <f t="shared" si="65"/>
        <v>0</v>
      </c>
      <c r="AH115" s="295">
        <f t="shared" si="58"/>
        <v>0</v>
      </c>
      <c r="AI115" s="295">
        <f t="shared" si="59"/>
        <v>0</v>
      </c>
      <c r="AJ115" s="295">
        <f t="shared" si="60"/>
        <v>0</v>
      </c>
      <c r="AM115" s="289"/>
      <c r="AN115" s="295">
        <f t="shared" si="61"/>
        <v>0</v>
      </c>
    </row>
    <row r="116" spans="1:40">
      <c r="A116" s="168" t="s">
        <v>1169</v>
      </c>
      <c r="B116" s="294" t="str">
        <f t="shared" si="49"/>
        <v>8870-07499</v>
      </c>
      <c r="C116" s="308" t="str">
        <f t="shared" si="50"/>
        <v>8870</v>
      </c>
      <c r="D116" s="298">
        <f>SUM($F116:K116)</f>
        <v>125.88</v>
      </c>
      <c r="E116" s="78">
        <f t="shared" si="51"/>
        <v>2.2829638267754956E-3</v>
      </c>
      <c r="F116" s="307">
        <f>+'Div009 history'!I116</f>
        <v>96.98</v>
      </c>
      <c r="G116" s="307">
        <f>+'Div009 history'!J116</f>
        <v>0</v>
      </c>
      <c r="H116" s="307">
        <f>+'Div009 history'!K116</f>
        <v>0</v>
      </c>
      <c r="I116" s="307">
        <f>+'Div009 history'!L116</f>
        <v>28.9</v>
      </c>
      <c r="J116" s="307">
        <f>+'Div009 history'!M116</f>
        <v>0</v>
      </c>
      <c r="K116" s="307">
        <f>+'Div009 history'!N116</f>
        <v>0</v>
      </c>
      <c r="L116" s="298">
        <f t="shared" si="64"/>
        <v>9.0242363923077882</v>
      </c>
      <c r="M116" s="298">
        <f t="shared" si="64"/>
        <v>9.2096815439567585</v>
      </c>
      <c r="N116" s="298">
        <f t="shared" si="64"/>
        <v>14.302311781983127</v>
      </c>
      <c r="O116" s="298">
        <f t="shared" si="64"/>
        <v>75.363863237367127</v>
      </c>
      <c r="P116" s="298">
        <f t="shared" si="64"/>
        <v>75.361926467417959</v>
      </c>
      <c r="Q116" s="298">
        <f t="shared" si="64"/>
        <v>78.784435437632027</v>
      </c>
      <c r="R116" s="298">
        <f t="shared" si="64"/>
        <v>14.35371180373612</v>
      </c>
      <c r="S116" s="298">
        <f t="shared" si="64"/>
        <v>14.35371180373612</v>
      </c>
      <c r="T116" s="298">
        <f t="shared" si="64"/>
        <v>17.778157543899361</v>
      </c>
      <c r="U116" s="298">
        <f t="shared" si="64"/>
        <v>14.354168396501475</v>
      </c>
      <c r="V116" s="298">
        <f t="shared" si="65"/>
        <v>14.354168396501475</v>
      </c>
      <c r="W116" s="298">
        <f t="shared" si="65"/>
        <v>17.774048209011166</v>
      </c>
      <c r="X116" s="298">
        <f t="shared" si="65"/>
        <v>14.349602468847923</v>
      </c>
      <c r="Y116" s="298">
        <f t="shared" si="65"/>
        <v>14.349602468847923</v>
      </c>
      <c r="Z116" s="298">
        <f t="shared" si="65"/>
        <v>17.778447580450397</v>
      </c>
      <c r="AA116" s="298">
        <f t="shared" si="65"/>
        <v>75.363863237367127</v>
      </c>
      <c r="AB116" s="298">
        <f t="shared" si="65"/>
        <v>75.361926467417959</v>
      </c>
      <c r="AC116" s="298">
        <f t="shared" si="65"/>
        <v>78.784435437632027</v>
      </c>
      <c r="AD116" s="298">
        <f t="shared" si="65"/>
        <v>14.35371180373612</v>
      </c>
      <c r="AE116" s="298">
        <f t="shared" si="65"/>
        <v>14.35371180373612</v>
      </c>
      <c r="AF116" s="298">
        <f t="shared" si="65"/>
        <v>17.778157543899361</v>
      </c>
      <c r="AH116" s="295">
        <f t="shared" si="58"/>
        <v>387.92645486066476</v>
      </c>
      <c r="AI116" s="295">
        <f t="shared" si="59"/>
        <v>368.95584381394906</v>
      </c>
      <c r="AJ116" s="295">
        <f t="shared" si="60"/>
        <v>-18.970611046715703</v>
      </c>
      <c r="AM116" s="289"/>
      <c r="AN116" s="295">
        <f t="shared" si="61"/>
        <v>-18.970611046715703</v>
      </c>
    </row>
    <row r="117" spans="1:40">
      <c r="A117" s="172" t="s">
        <v>323</v>
      </c>
      <c r="B117" s="293"/>
      <c r="C117" s="309"/>
      <c r="D117" s="306">
        <f t="shared" ref="D117:K117" si="66">SUM(D89:D116)</f>
        <v>55138.849999999984</v>
      </c>
      <c r="E117" s="174">
        <f t="shared" si="66"/>
        <v>1.0000000000000002</v>
      </c>
      <c r="F117" s="306">
        <f t="shared" si="66"/>
        <v>4671.1699999999983</v>
      </c>
      <c r="G117" s="306">
        <f t="shared" si="66"/>
        <v>9333.49</v>
      </c>
      <c r="H117" s="306">
        <f t="shared" si="66"/>
        <v>7812.2899999999981</v>
      </c>
      <c r="I117" s="306">
        <f t="shared" si="66"/>
        <v>9071.6299999999992</v>
      </c>
      <c r="J117" s="306">
        <f t="shared" si="66"/>
        <v>14785.680000000002</v>
      </c>
      <c r="K117" s="306">
        <f t="shared" si="66"/>
        <v>9464.5899999999983</v>
      </c>
      <c r="L117" s="314">
        <f>'FY24 Budget'!K$50</f>
        <v>3952.8600000000015</v>
      </c>
      <c r="M117" s="314">
        <f>'FY24 Budget'!L$50</f>
        <v>4034.09</v>
      </c>
      <c r="N117" s="314">
        <f>'FY24 Budget'!M$50</f>
        <v>6264.8000000000011</v>
      </c>
      <c r="O117" s="314">
        <f>'FY25 Budget'!B$121</f>
        <v>33011.413651618204</v>
      </c>
      <c r="P117" s="314">
        <f>'FY25 Budget'!C$121</f>
        <v>33010.56529391474</v>
      </c>
      <c r="Q117" s="314">
        <f>'FY25 Budget'!D$121</f>
        <v>34509.716936211276</v>
      </c>
      <c r="R117" s="314">
        <f>'FY25 Budget'!E$121</f>
        <v>6287.3146019179785</v>
      </c>
      <c r="S117" s="314">
        <f>'FY25 Budget'!F$121</f>
        <v>6287.3146019179785</v>
      </c>
      <c r="T117" s="314">
        <f>'FY25 Budget'!G$121</f>
        <v>7787.3146019179785</v>
      </c>
      <c r="U117" s="314">
        <f>'FY25 Budget'!H$121</f>
        <v>6287.5146019179783</v>
      </c>
      <c r="V117" s="314">
        <f>'FY25 Budget'!I$121</f>
        <v>6287.5146019179783</v>
      </c>
      <c r="W117" s="314">
        <f>'FY25 Budget'!J$121</f>
        <v>7785.5146019179783</v>
      </c>
      <c r="X117" s="314">
        <f>'FY25 Budget'!K$121</f>
        <v>6285.5146019179783</v>
      </c>
      <c r="Y117" s="314">
        <f>'FY25 Budget'!L$121</f>
        <v>6285.5146019179783</v>
      </c>
      <c r="Z117" s="314">
        <f>'FY25 Budget'!M$121</f>
        <v>7787.4416457842162</v>
      </c>
      <c r="AA117" s="301">
        <f t="shared" ref="AA117:AF117" si="67">O117*(1+AA$4)</f>
        <v>33011.413651618204</v>
      </c>
      <c r="AB117" s="301">
        <f t="shared" si="67"/>
        <v>33010.56529391474</v>
      </c>
      <c r="AC117" s="301">
        <f t="shared" si="67"/>
        <v>34509.716936211276</v>
      </c>
      <c r="AD117" s="301">
        <f t="shared" si="67"/>
        <v>6287.3146019179785</v>
      </c>
      <c r="AE117" s="301">
        <f t="shared" si="67"/>
        <v>6287.3146019179785</v>
      </c>
      <c r="AF117" s="301">
        <f t="shared" si="67"/>
        <v>7787.3146019179785</v>
      </c>
      <c r="AG117" s="317"/>
      <c r="AH117" s="301">
        <f t="shared" si="54"/>
        <v>169922.29588174421</v>
      </c>
      <c r="AI117" s="301">
        <f t="shared" si="55"/>
        <v>161612.65434287227</v>
      </c>
      <c r="AJ117" s="301">
        <f t="shared" si="56"/>
        <v>-8309.641538871947</v>
      </c>
      <c r="AM117" s="289"/>
      <c r="AN117" s="313"/>
    </row>
    <row r="118" spans="1:40">
      <c r="A118" s="168"/>
      <c r="B118" s="293"/>
      <c r="C118" s="309"/>
      <c r="D118" s="298">
        <f>D117-SUM(F117:K117)</f>
        <v>0</v>
      </c>
      <c r="F118" s="298">
        <f>F117-'Div009 history'!I117</f>
        <v>0</v>
      </c>
      <c r="G118" s="298">
        <f>G117-'Div009 history'!J117</f>
        <v>0</v>
      </c>
      <c r="H118" s="298">
        <f>H117-'Div009 history'!K117</f>
        <v>0</v>
      </c>
      <c r="I118" s="298">
        <f>I117-'Div009 history'!L117</f>
        <v>0</v>
      </c>
      <c r="J118" s="298">
        <f>J117-'Div009 history'!M117</f>
        <v>0</v>
      </c>
      <c r="K118" s="298">
        <f>K117-'Div009 history'!N117</f>
        <v>0</v>
      </c>
      <c r="L118" s="298">
        <f t="shared" ref="L118:AF118" si="68">L117-SUM(L89:L116)</f>
        <v>0</v>
      </c>
      <c r="M118" s="298">
        <f t="shared" si="68"/>
        <v>0</v>
      </c>
      <c r="N118" s="298">
        <f t="shared" si="68"/>
        <v>0</v>
      </c>
      <c r="O118" s="298">
        <f t="shared" si="68"/>
        <v>0</v>
      </c>
      <c r="P118" s="298">
        <f t="shared" si="68"/>
        <v>0</v>
      </c>
      <c r="Q118" s="298">
        <f t="shared" si="68"/>
        <v>0</v>
      </c>
      <c r="R118" s="298">
        <f t="shared" si="68"/>
        <v>0</v>
      </c>
      <c r="S118" s="298">
        <f t="shared" si="68"/>
        <v>0</v>
      </c>
      <c r="T118" s="298">
        <f t="shared" si="68"/>
        <v>0</v>
      </c>
      <c r="U118" s="298">
        <f t="shared" si="68"/>
        <v>0</v>
      </c>
      <c r="V118" s="298">
        <f t="shared" si="68"/>
        <v>0</v>
      </c>
      <c r="W118" s="298">
        <f t="shared" si="68"/>
        <v>0</v>
      </c>
      <c r="X118" s="298">
        <f t="shared" si="68"/>
        <v>0</v>
      </c>
      <c r="Y118" s="298">
        <f t="shared" si="68"/>
        <v>0</v>
      </c>
      <c r="Z118" s="298">
        <f t="shared" si="68"/>
        <v>0</v>
      </c>
      <c r="AA118" s="298">
        <f t="shared" si="68"/>
        <v>0</v>
      </c>
      <c r="AB118" s="298">
        <f t="shared" si="68"/>
        <v>0</v>
      </c>
      <c r="AC118" s="298">
        <f t="shared" si="68"/>
        <v>0</v>
      </c>
      <c r="AD118" s="298">
        <f t="shared" si="68"/>
        <v>0</v>
      </c>
      <c r="AE118" s="298">
        <f t="shared" si="68"/>
        <v>0</v>
      </c>
      <c r="AF118" s="298">
        <f t="shared" si="68"/>
        <v>0</v>
      </c>
      <c r="AM118" s="289"/>
      <c r="AN118" s="313"/>
    </row>
    <row r="119" spans="1:40">
      <c r="A119" s="168" t="s">
        <v>52</v>
      </c>
      <c r="B119" s="294" t="str">
        <f t="shared" ref="B119:B125" si="69">RIGHT(A119,10)</f>
        <v>9240-04069</v>
      </c>
      <c r="C119" s="308" t="str">
        <f t="shared" ref="C119:C125" si="70">LEFT(B119,4)</f>
        <v>9240</v>
      </c>
      <c r="D119" s="298">
        <f>SUM($F119:K119)</f>
        <v>219026.12</v>
      </c>
      <c r="E119" s="78">
        <f t="shared" ref="E119:E125" si="71">D119/$D$126</f>
        <v>5.9176544458709941</v>
      </c>
      <c r="F119" s="307">
        <f>+'Div009 history'!I119</f>
        <v>35206.06</v>
      </c>
      <c r="G119" s="307">
        <f>+'Div009 history'!J119</f>
        <v>35206.06</v>
      </c>
      <c r="H119" s="307">
        <f>+'Div009 history'!K119</f>
        <v>37153.5</v>
      </c>
      <c r="I119" s="307">
        <f>+'Div009 history'!L119</f>
        <v>37153.5</v>
      </c>
      <c r="J119" s="307">
        <f>+'Div009 history'!M119</f>
        <v>37153.5</v>
      </c>
      <c r="K119" s="307">
        <f>+'Div009 history'!N119</f>
        <v>37153.5</v>
      </c>
      <c r="L119" s="298">
        <f t="shared" ref="L119:U125" si="72">$E119*L$126</f>
        <v>988.24829246045601</v>
      </c>
      <c r="M119" s="298">
        <f t="shared" si="72"/>
        <v>988.24829246045601</v>
      </c>
      <c r="N119" s="298">
        <f t="shared" si="72"/>
        <v>988.24829246045601</v>
      </c>
      <c r="O119" s="298">
        <f t="shared" si="72"/>
        <v>0</v>
      </c>
      <c r="P119" s="298">
        <f t="shared" si="72"/>
        <v>0</v>
      </c>
      <c r="Q119" s="298">
        <f t="shared" si="72"/>
        <v>0</v>
      </c>
      <c r="R119" s="298">
        <f t="shared" si="72"/>
        <v>0</v>
      </c>
      <c r="S119" s="298">
        <f t="shared" si="72"/>
        <v>0</v>
      </c>
      <c r="T119" s="298">
        <f t="shared" si="72"/>
        <v>0</v>
      </c>
      <c r="U119" s="298">
        <f t="shared" si="72"/>
        <v>0</v>
      </c>
      <c r="V119" s="298">
        <f t="shared" ref="V119:AF125" si="73">$E119*V$126</f>
        <v>0</v>
      </c>
      <c r="W119" s="298">
        <f t="shared" si="73"/>
        <v>0</v>
      </c>
      <c r="X119" s="298">
        <f t="shared" si="73"/>
        <v>0</v>
      </c>
      <c r="Y119" s="298">
        <f t="shared" si="73"/>
        <v>0</v>
      </c>
      <c r="Z119" s="298">
        <f t="shared" si="73"/>
        <v>0</v>
      </c>
      <c r="AA119" s="298">
        <f t="shared" si="73"/>
        <v>0</v>
      </c>
      <c r="AB119" s="298">
        <f t="shared" si="73"/>
        <v>0</v>
      </c>
      <c r="AC119" s="298">
        <f t="shared" si="73"/>
        <v>0</v>
      </c>
      <c r="AD119" s="298">
        <f t="shared" si="73"/>
        <v>0</v>
      </c>
      <c r="AE119" s="298">
        <f t="shared" si="73"/>
        <v>0</v>
      </c>
      <c r="AF119" s="298">
        <f t="shared" si="73"/>
        <v>0</v>
      </c>
      <c r="AH119" s="295">
        <f t="shared" ref="AH119:AH126" si="74">SUM(F119:Q119)</f>
        <v>221990.86487738136</v>
      </c>
      <c r="AI119" s="295">
        <f t="shared" ref="AI119:AI126" si="75">SUM(U119:AF119)</f>
        <v>0</v>
      </c>
      <c r="AJ119" s="295">
        <f t="shared" ref="AJ119:AJ126" si="76">AI119-AH119</f>
        <v>-221990.86487738136</v>
      </c>
      <c r="AM119" s="289"/>
      <c r="AN119" s="295">
        <f t="shared" ref="AN119" si="77">AJ119</f>
        <v>-221990.86487738136</v>
      </c>
    </row>
    <row r="120" spans="1:40">
      <c r="A120" s="168" t="s">
        <v>53</v>
      </c>
      <c r="B120" s="294" t="str">
        <f t="shared" si="69"/>
        <v>9250-04070</v>
      </c>
      <c r="C120" s="308" t="str">
        <f t="shared" si="70"/>
        <v>9250</v>
      </c>
      <c r="D120" s="298">
        <f>SUM($F120:K120)</f>
        <v>25491.030000000002</v>
      </c>
      <c r="E120" s="78">
        <f t="shared" si="71"/>
        <v>0.68871743246573014</v>
      </c>
      <c r="F120" s="307">
        <f>+'Div009 history'!I120</f>
        <v>3543.15</v>
      </c>
      <c r="G120" s="307">
        <f>+'Div009 history'!J120</f>
        <v>3543.15</v>
      </c>
      <c r="H120" s="307">
        <f>+'Div009 history'!K120</f>
        <v>3543.15</v>
      </c>
      <c r="I120" s="307">
        <f>+'Div009 history'!L120</f>
        <v>4954.82</v>
      </c>
      <c r="J120" s="307">
        <f>+'Div009 history'!M120</f>
        <v>4953.38</v>
      </c>
      <c r="K120" s="307">
        <f>+'Div009 history'!N120</f>
        <v>4953.38</v>
      </c>
      <c r="L120" s="298">
        <f t="shared" si="72"/>
        <v>115.01581122177693</v>
      </c>
      <c r="M120" s="298">
        <f t="shared" si="72"/>
        <v>115.01581122177693</v>
      </c>
      <c r="N120" s="298">
        <f t="shared" si="72"/>
        <v>115.01581122177693</v>
      </c>
      <c r="O120" s="298">
        <f t="shared" si="72"/>
        <v>0</v>
      </c>
      <c r="P120" s="298">
        <f t="shared" si="72"/>
        <v>0</v>
      </c>
      <c r="Q120" s="298">
        <f t="shared" si="72"/>
        <v>0</v>
      </c>
      <c r="R120" s="298">
        <f t="shared" si="72"/>
        <v>0</v>
      </c>
      <c r="S120" s="298">
        <f t="shared" si="72"/>
        <v>0</v>
      </c>
      <c r="T120" s="298">
        <f t="shared" si="72"/>
        <v>0</v>
      </c>
      <c r="U120" s="298">
        <f t="shared" si="72"/>
        <v>0</v>
      </c>
      <c r="V120" s="298">
        <f t="shared" si="73"/>
        <v>0</v>
      </c>
      <c r="W120" s="298">
        <f t="shared" si="73"/>
        <v>0</v>
      </c>
      <c r="X120" s="298">
        <f t="shared" si="73"/>
        <v>0</v>
      </c>
      <c r="Y120" s="298">
        <f t="shared" si="73"/>
        <v>0</v>
      </c>
      <c r="Z120" s="298">
        <f t="shared" si="73"/>
        <v>0</v>
      </c>
      <c r="AA120" s="298">
        <f t="shared" si="73"/>
        <v>0</v>
      </c>
      <c r="AB120" s="298">
        <f t="shared" si="73"/>
        <v>0</v>
      </c>
      <c r="AC120" s="298">
        <f t="shared" si="73"/>
        <v>0</v>
      </c>
      <c r="AD120" s="298">
        <f t="shared" si="73"/>
        <v>0</v>
      </c>
      <c r="AE120" s="298">
        <f t="shared" si="73"/>
        <v>0</v>
      </c>
      <c r="AF120" s="298">
        <f t="shared" si="73"/>
        <v>0</v>
      </c>
      <c r="AH120" s="295">
        <f t="shared" ref="AH120:AH125" si="78">SUM(F120:Q120)</f>
        <v>25836.07743366533</v>
      </c>
      <c r="AI120" s="295">
        <f t="shared" ref="AI120:AI125" si="79">SUM(U120:AF120)</f>
        <v>0</v>
      </c>
      <c r="AJ120" s="295">
        <f t="shared" ref="AJ120:AJ125" si="80">AI120-AH120</f>
        <v>-25836.07743366533</v>
      </c>
      <c r="AM120" s="289"/>
      <c r="AN120" s="295">
        <f t="shared" ref="AN120:AN125" si="81">AJ120</f>
        <v>-25836.07743366533</v>
      </c>
    </row>
    <row r="121" spans="1:40">
      <c r="A121" s="168" t="s">
        <v>54</v>
      </c>
      <c r="B121" s="294" t="str">
        <f t="shared" si="69"/>
        <v>9210-04070</v>
      </c>
      <c r="C121" s="308" t="str">
        <f t="shared" si="70"/>
        <v>9210</v>
      </c>
      <c r="D121" s="298">
        <f>SUM($F121:K121)</f>
        <v>3790.88</v>
      </c>
      <c r="E121" s="78">
        <f t="shared" si="71"/>
        <v>0.1024221124209452</v>
      </c>
      <c r="F121" s="307">
        <f>+'Div009 history'!I121</f>
        <v>2239.6</v>
      </c>
      <c r="G121" s="307">
        <f>+'Div009 history'!J121</f>
        <v>1105.4000000000001</v>
      </c>
      <c r="H121" s="307">
        <f>+'Div009 history'!K121</f>
        <v>445.88</v>
      </c>
      <c r="I121" s="307">
        <f>+'Div009 history'!L121</f>
        <v>0</v>
      </c>
      <c r="J121" s="307">
        <f>+'Div009 history'!M121</f>
        <v>0</v>
      </c>
      <c r="K121" s="307">
        <f>+'Div009 history'!N121</f>
        <v>0</v>
      </c>
      <c r="L121" s="298">
        <f t="shared" si="72"/>
        <v>17.104492774297849</v>
      </c>
      <c r="M121" s="298">
        <f t="shared" si="72"/>
        <v>17.104492774297849</v>
      </c>
      <c r="N121" s="298">
        <f t="shared" si="72"/>
        <v>17.104492774297849</v>
      </c>
      <c r="O121" s="298">
        <f t="shared" si="72"/>
        <v>0</v>
      </c>
      <c r="P121" s="298">
        <f t="shared" si="72"/>
        <v>0</v>
      </c>
      <c r="Q121" s="298">
        <f t="shared" si="72"/>
        <v>0</v>
      </c>
      <c r="R121" s="298">
        <f t="shared" si="72"/>
        <v>0</v>
      </c>
      <c r="S121" s="298">
        <f t="shared" si="72"/>
        <v>0</v>
      </c>
      <c r="T121" s="298">
        <f t="shared" si="72"/>
        <v>0</v>
      </c>
      <c r="U121" s="298">
        <f t="shared" si="72"/>
        <v>0</v>
      </c>
      <c r="V121" s="298">
        <f t="shared" si="73"/>
        <v>0</v>
      </c>
      <c r="W121" s="298">
        <f t="shared" si="73"/>
        <v>0</v>
      </c>
      <c r="X121" s="298">
        <f t="shared" si="73"/>
        <v>0</v>
      </c>
      <c r="Y121" s="298">
        <f t="shared" si="73"/>
        <v>0</v>
      </c>
      <c r="Z121" s="298">
        <f t="shared" si="73"/>
        <v>0</v>
      </c>
      <c r="AA121" s="298">
        <f t="shared" si="73"/>
        <v>0</v>
      </c>
      <c r="AB121" s="298">
        <f t="shared" si="73"/>
        <v>0</v>
      </c>
      <c r="AC121" s="298">
        <f t="shared" si="73"/>
        <v>0</v>
      </c>
      <c r="AD121" s="298">
        <f t="shared" si="73"/>
        <v>0</v>
      </c>
      <c r="AE121" s="298">
        <f t="shared" si="73"/>
        <v>0</v>
      </c>
      <c r="AF121" s="298">
        <f t="shared" si="73"/>
        <v>0</v>
      </c>
      <c r="AH121" s="295">
        <f t="shared" si="78"/>
        <v>3842.1934783228935</v>
      </c>
      <c r="AI121" s="295">
        <f t="shared" si="79"/>
        <v>0</v>
      </c>
      <c r="AJ121" s="295">
        <f t="shared" si="80"/>
        <v>-3842.1934783228935</v>
      </c>
      <c r="AM121" s="289"/>
      <c r="AN121" s="295">
        <f t="shared" si="81"/>
        <v>-3842.1934783228935</v>
      </c>
    </row>
    <row r="122" spans="1:40">
      <c r="A122" s="168" t="s">
        <v>186</v>
      </c>
      <c r="B122" s="294" t="str">
        <f t="shared" si="69"/>
        <v>9240-04072</v>
      </c>
      <c r="C122" s="308" t="str">
        <f t="shared" si="70"/>
        <v>9240</v>
      </c>
      <c r="D122" s="298">
        <f>SUM($F122:K122)</f>
        <v>-213544.91999999998</v>
      </c>
      <c r="E122" s="78">
        <f t="shared" si="71"/>
        <v>-5.769563215707632</v>
      </c>
      <c r="F122" s="307">
        <f>+'Div009 history'!I122</f>
        <v>-35250.379999999997</v>
      </c>
      <c r="G122" s="307">
        <f>+'Div009 history'!J122</f>
        <v>-34274.959999999999</v>
      </c>
      <c r="H122" s="307">
        <f>+'Div009 history'!K122</f>
        <v>-35382.58</v>
      </c>
      <c r="I122" s="307">
        <f>+'Div009 history'!L122</f>
        <v>-36213.160000000003</v>
      </c>
      <c r="J122" s="307">
        <f>+'Div009 history'!M122</f>
        <v>-36211.919999999998</v>
      </c>
      <c r="K122" s="307">
        <f>+'Div009 history'!N122</f>
        <v>-36211.919999999998</v>
      </c>
      <c r="L122" s="298">
        <f t="shared" si="72"/>
        <v>-963.51705702317452</v>
      </c>
      <c r="M122" s="298">
        <f t="shared" si="72"/>
        <v>-963.51705702317452</v>
      </c>
      <c r="N122" s="298">
        <f t="shared" si="72"/>
        <v>-963.51705702317452</v>
      </c>
      <c r="O122" s="298">
        <f t="shared" si="72"/>
        <v>0</v>
      </c>
      <c r="P122" s="298">
        <f t="shared" si="72"/>
        <v>0</v>
      </c>
      <c r="Q122" s="298">
        <f t="shared" si="72"/>
        <v>0</v>
      </c>
      <c r="R122" s="298">
        <f t="shared" si="72"/>
        <v>0</v>
      </c>
      <c r="S122" s="298">
        <f t="shared" si="72"/>
        <v>0</v>
      </c>
      <c r="T122" s="298">
        <f t="shared" si="72"/>
        <v>0</v>
      </c>
      <c r="U122" s="298">
        <f t="shared" si="72"/>
        <v>0</v>
      </c>
      <c r="V122" s="298">
        <f t="shared" si="73"/>
        <v>0</v>
      </c>
      <c r="W122" s="298">
        <f t="shared" si="73"/>
        <v>0</v>
      </c>
      <c r="X122" s="298">
        <f t="shared" si="73"/>
        <v>0</v>
      </c>
      <c r="Y122" s="298">
        <f t="shared" si="73"/>
        <v>0</v>
      </c>
      <c r="Z122" s="298">
        <f t="shared" si="73"/>
        <v>0</v>
      </c>
      <c r="AA122" s="298">
        <f t="shared" si="73"/>
        <v>0</v>
      </c>
      <c r="AB122" s="298">
        <f t="shared" si="73"/>
        <v>0</v>
      </c>
      <c r="AC122" s="298">
        <f t="shared" si="73"/>
        <v>0</v>
      </c>
      <c r="AD122" s="298">
        <f t="shared" si="73"/>
        <v>0</v>
      </c>
      <c r="AE122" s="298">
        <f t="shared" si="73"/>
        <v>0</v>
      </c>
      <c r="AF122" s="298">
        <f t="shared" si="73"/>
        <v>0</v>
      </c>
      <c r="AH122" s="295">
        <f t="shared" si="78"/>
        <v>-216435.47117106954</v>
      </c>
      <c r="AI122" s="295">
        <f t="shared" si="79"/>
        <v>0</v>
      </c>
      <c r="AJ122" s="295">
        <f t="shared" si="80"/>
        <v>216435.47117106954</v>
      </c>
      <c r="AM122" s="289"/>
      <c r="AN122" s="295">
        <f t="shared" si="81"/>
        <v>216435.47117106954</v>
      </c>
    </row>
    <row r="123" spans="1:40">
      <c r="A123" s="168" t="s">
        <v>188</v>
      </c>
      <c r="B123" s="294" t="str">
        <f t="shared" si="69"/>
        <v>8700-07120</v>
      </c>
      <c r="C123" s="308" t="str">
        <f t="shared" si="70"/>
        <v>8700</v>
      </c>
      <c r="D123" s="298">
        <f>SUM($F123:K123)</f>
        <v>2102.8500000000004</v>
      </c>
      <c r="E123" s="78">
        <f t="shared" si="71"/>
        <v>5.6814865968953028E-2</v>
      </c>
      <c r="F123" s="307">
        <f>+'Div009 history'!I123</f>
        <v>621.43999999999994</v>
      </c>
      <c r="G123" s="307">
        <f>+'Div009 history'!J123</f>
        <v>79.06</v>
      </c>
      <c r="H123" s="307">
        <f>+'Div009 history'!K123</f>
        <v>37.049999999999997</v>
      </c>
      <c r="I123" s="307">
        <f>+'Div009 history'!L123</f>
        <v>848.87</v>
      </c>
      <c r="J123" s="307">
        <f>+'Div009 history'!M123</f>
        <v>0</v>
      </c>
      <c r="K123" s="307">
        <f>+'Div009 history'!N123</f>
        <v>516.43000000000006</v>
      </c>
      <c r="L123" s="298">
        <f t="shared" si="72"/>
        <v>9.4880826168151557</v>
      </c>
      <c r="M123" s="298">
        <f t="shared" si="72"/>
        <v>9.4880826168151557</v>
      </c>
      <c r="N123" s="298">
        <f t="shared" si="72"/>
        <v>9.4880826168151557</v>
      </c>
      <c r="O123" s="298">
        <f t="shared" si="72"/>
        <v>0</v>
      </c>
      <c r="P123" s="298">
        <f t="shared" si="72"/>
        <v>0</v>
      </c>
      <c r="Q123" s="298">
        <f t="shared" si="72"/>
        <v>0</v>
      </c>
      <c r="R123" s="298">
        <f t="shared" si="72"/>
        <v>0</v>
      </c>
      <c r="S123" s="298">
        <f t="shared" si="72"/>
        <v>0</v>
      </c>
      <c r="T123" s="298">
        <f t="shared" si="72"/>
        <v>0</v>
      </c>
      <c r="U123" s="298">
        <f t="shared" si="72"/>
        <v>0</v>
      </c>
      <c r="V123" s="298">
        <f t="shared" si="73"/>
        <v>0</v>
      </c>
      <c r="W123" s="298">
        <f t="shared" si="73"/>
        <v>0</v>
      </c>
      <c r="X123" s="298">
        <f t="shared" si="73"/>
        <v>0</v>
      </c>
      <c r="Y123" s="298">
        <f t="shared" si="73"/>
        <v>0</v>
      </c>
      <c r="Z123" s="298">
        <f t="shared" si="73"/>
        <v>0</v>
      </c>
      <c r="AA123" s="298">
        <f t="shared" si="73"/>
        <v>0</v>
      </c>
      <c r="AB123" s="298">
        <f t="shared" si="73"/>
        <v>0</v>
      </c>
      <c r="AC123" s="298">
        <f t="shared" si="73"/>
        <v>0</v>
      </c>
      <c r="AD123" s="298">
        <f t="shared" si="73"/>
        <v>0</v>
      </c>
      <c r="AE123" s="298">
        <f t="shared" si="73"/>
        <v>0</v>
      </c>
      <c r="AF123" s="298">
        <f t="shared" si="73"/>
        <v>0</v>
      </c>
      <c r="AH123" s="295">
        <f t="shared" si="78"/>
        <v>2131.3142478504456</v>
      </c>
      <c r="AI123" s="295">
        <f t="shared" si="79"/>
        <v>0</v>
      </c>
      <c r="AJ123" s="295">
        <f t="shared" si="80"/>
        <v>-2131.3142478504456</v>
      </c>
      <c r="AM123" s="289"/>
      <c r="AN123" s="295">
        <f t="shared" si="81"/>
        <v>-2131.3142478504456</v>
      </c>
    </row>
    <row r="124" spans="1:40">
      <c r="A124" s="168" t="s">
        <v>187</v>
      </c>
      <c r="B124" s="294" t="str">
        <f t="shared" si="69"/>
        <v>8740-07120</v>
      </c>
      <c r="C124" s="308" t="str">
        <f t="shared" si="70"/>
        <v>8740</v>
      </c>
      <c r="D124" s="298">
        <f>SUM($F124:K124)</f>
        <v>135.79</v>
      </c>
      <c r="E124" s="78">
        <f t="shared" si="71"/>
        <v>3.66877839595032E-3</v>
      </c>
      <c r="F124" s="307">
        <f>+'Div009 history'!I124</f>
        <v>0</v>
      </c>
      <c r="G124" s="307">
        <f>+'Div009 history'!J124</f>
        <v>0</v>
      </c>
      <c r="H124" s="307">
        <f>+'Div009 history'!K124</f>
        <v>0</v>
      </c>
      <c r="I124" s="307">
        <f>+'Div009 history'!L124</f>
        <v>0</v>
      </c>
      <c r="J124" s="307">
        <f>+'Div009 history'!M124</f>
        <v>0</v>
      </c>
      <c r="K124" s="307">
        <f>+'Div009 history'!N124</f>
        <v>135.79</v>
      </c>
      <c r="L124" s="298">
        <f t="shared" si="72"/>
        <v>0.61268599212370345</v>
      </c>
      <c r="M124" s="298">
        <f t="shared" si="72"/>
        <v>0.61268599212370345</v>
      </c>
      <c r="N124" s="298">
        <f t="shared" si="72"/>
        <v>0.61268599212370345</v>
      </c>
      <c r="O124" s="298">
        <f t="shared" si="72"/>
        <v>0</v>
      </c>
      <c r="P124" s="298">
        <f t="shared" si="72"/>
        <v>0</v>
      </c>
      <c r="Q124" s="298">
        <f t="shared" si="72"/>
        <v>0</v>
      </c>
      <c r="R124" s="298">
        <f t="shared" si="72"/>
        <v>0</v>
      </c>
      <c r="S124" s="298">
        <f t="shared" si="72"/>
        <v>0</v>
      </c>
      <c r="T124" s="298">
        <f t="shared" si="72"/>
        <v>0</v>
      </c>
      <c r="U124" s="298">
        <f t="shared" si="72"/>
        <v>0</v>
      </c>
      <c r="V124" s="298">
        <f t="shared" si="73"/>
        <v>0</v>
      </c>
      <c r="W124" s="298">
        <f t="shared" si="73"/>
        <v>0</v>
      </c>
      <c r="X124" s="298">
        <f t="shared" si="73"/>
        <v>0</v>
      </c>
      <c r="Y124" s="298">
        <f t="shared" si="73"/>
        <v>0</v>
      </c>
      <c r="Z124" s="298">
        <f t="shared" si="73"/>
        <v>0</v>
      </c>
      <c r="AA124" s="298">
        <f t="shared" si="73"/>
        <v>0</v>
      </c>
      <c r="AB124" s="298">
        <f t="shared" si="73"/>
        <v>0</v>
      </c>
      <c r="AC124" s="298">
        <f t="shared" si="73"/>
        <v>0</v>
      </c>
      <c r="AD124" s="298">
        <f t="shared" si="73"/>
        <v>0</v>
      </c>
      <c r="AE124" s="298">
        <f t="shared" si="73"/>
        <v>0</v>
      </c>
      <c r="AF124" s="298">
        <f t="shared" si="73"/>
        <v>0</v>
      </c>
      <c r="AH124" s="295">
        <f t="shared" si="78"/>
        <v>137.62805797637114</v>
      </c>
      <c r="AI124" s="295">
        <f t="shared" si="79"/>
        <v>0</v>
      </c>
      <c r="AJ124" s="295">
        <f t="shared" si="80"/>
        <v>-137.62805797637114</v>
      </c>
      <c r="AM124" s="289"/>
      <c r="AN124" s="295">
        <f t="shared" si="81"/>
        <v>-137.62805797637114</v>
      </c>
    </row>
    <row r="125" spans="1:40">
      <c r="A125" s="168" t="s">
        <v>378</v>
      </c>
      <c r="B125" s="294" t="str">
        <f t="shared" si="69"/>
        <v>8750-07120</v>
      </c>
      <c r="C125" s="308" t="str">
        <f t="shared" si="70"/>
        <v>8750</v>
      </c>
      <c r="D125" s="298">
        <f>SUM($F125:K125)</f>
        <v>10.57</v>
      </c>
      <c r="E125" s="78">
        <f t="shared" si="71"/>
        <v>2.8558058505924504E-4</v>
      </c>
      <c r="F125" s="307">
        <f>+'Div009 history'!I125</f>
        <v>0</v>
      </c>
      <c r="G125" s="307">
        <f>+'Div009 history'!J125</f>
        <v>0</v>
      </c>
      <c r="H125" s="307">
        <f>+'Div009 history'!K125</f>
        <v>0</v>
      </c>
      <c r="I125" s="307">
        <f>+'Div009 history'!L125</f>
        <v>0</v>
      </c>
      <c r="J125" s="307">
        <f>+'Div009 history'!M125</f>
        <v>0</v>
      </c>
      <c r="K125" s="307">
        <f>+'Div009 history'!N125</f>
        <v>10.57</v>
      </c>
      <c r="L125" s="298">
        <f t="shared" si="72"/>
        <v>4.7691957704893921E-2</v>
      </c>
      <c r="M125" s="298">
        <f t="shared" si="72"/>
        <v>4.7691957704893921E-2</v>
      </c>
      <c r="N125" s="298">
        <f t="shared" si="72"/>
        <v>4.7691957704893921E-2</v>
      </c>
      <c r="O125" s="298">
        <f t="shared" si="72"/>
        <v>0</v>
      </c>
      <c r="P125" s="298">
        <f t="shared" si="72"/>
        <v>0</v>
      </c>
      <c r="Q125" s="298">
        <f t="shared" si="72"/>
        <v>0</v>
      </c>
      <c r="R125" s="298">
        <f t="shared" si="72"/>
        <v>0</v>
      </c>
      <c r="S125" s="298">
        <f t="shared" si="72"/>
        <v>0</v>
      </c>
      <c r="T125" s="298">
        <f t="shared" si="72"/>
        <v>0</v>
      </c>
      <c r="U125" s="298">
        <f t="shared" si="72"/>
        <v>0</v>
      </c>
      <c r="V125" s="298">
        <f t="shared" si="73"/>
        <v>0</v>
      </c>
      <c r="W125" s="298">
        <f t="shared" si="73"/>
        <v>0</v>
      </c>
      <c r="X125" s="298">
        <f t="shared" si="73"/>
        <v>0</v>
      </c>
      <c r="Y125" s="298">
        <f t="shared" si="73"/>
        <v>0</v>
      </c>
      <c r="Z125" s="298">
        <f t="shared" si="73"/>
        <v>0</v>
      </c>
      <c r="AA125" s="298">
        <f t="shared" si="73"/>
        <v>0</v>
      </c>
      <c r="AB125" s="298">
        <f t="shared" si="73"/>
        <v>0</v>
      </c>
      <c r="AC125" s="298">
        <f t="shared" si="73"/>
        <v>0</v>
      </c>
      <c r="AD125" s="298">
        <f t="shared" si="73"/>
        <v>0</v>
      </c>
      <c r="AE125" s="298">
        <f t="shared" si="73"/>
        <v>0</v>
      </c>
      <c r="AF125" s="298">
        <f t="shared" si="73"/>
        <v>0</v>
      </c>
      <c r="AH125" s="295">
        <f t="shared" si="78"/>
        <v>10.713075873114681</v>
      </c>
      <c r="AI125" s="295">
        <f t="shared" si="79"/>
        <v>0</v>
      </c>
      <c r="AJ125" s="295">
        <f t="shared" si="80"/>
        <v>-10.713075873114681</v>
      </c>
      <c r="AM125" s="289"/>
      <c r="AN125" s="295">
        <f t="shared" si="81"/>
        <v>-10.713075873114681</v>
      </c>
    </row>
    <row r="126" spans="1:40">
      <c r="A126" s="172" t="s">
        <v>324</v>
      </c>
      <c r="B126" s="293"/>
      <c r="C126" s="309"/>
      <c r="D126" s="306">
        <f t="shared" ref="D126:K126" si="82">SUM(D119:D125)</f>
        <v>37012.320000000014</v>
      </c>
      <c r="E126" s="174">
        <f t="shared" si="82"/>
        <v>1.0000000000000004</v>
      </c>
      <c r="F126" s="306">
        <f t="shared" si="82"/>
        <v>6359.87</v>
      </c>
      <c r="G126" s="306">
        <f t="shared" si="82"/>
        <v>5658.7100000000019</v>
      </c>
      <c r="H126" s="306">
        <f t="shared" si="82"/>
        <v>5796.9999999999973</v>
      </c>
      <c r="I126" s="306">
        <f t="shared" si="82"/>
        <v>6744.0299999999961</v>
      </c>
      <c r="J126" s="306">
        <f t="shared" si="82"/>
        <v>5894.9599999999991</v>
      </c>
      <c r="K126" s="306">
        <f t="shared" si="82"/>
        <v>6557.7499999999991</v>
      </c>
      <c r="L126" s="314">
        <f>'FY24 Budget'!K$57</f>
        <v>167</v>
      </c>
      <c r="M126" s="314">
        <f>'FY24 Budget'!L$57</f>
        <v>167</v>
      </c>
      <c r="N126" s="314">
        <f>'FY24 Budget'!M$57</f>
        <v>167</v>
      </c>
      <c r="O126" s="314">
        <f>'FY25 Budget'!B$135</f>
        <v>0</v>
      </c>
      <c r="P126" s="314">
        <f>'FY25 Budget'!C$135</f>
        <v>0</v>
      </c>
      <c r="Q126" s="314">
        <f>'FY25 Budget'!D$135</f>
        <v>0</v>
      </c>
      <c r="R126" s="314">
        <f>'FY25 Budget'!E$135</f>
        <v>0</v>
      </c>
      <c r="S126" s="314">
        <f>'FY25 Budget'!F$135</f>
        <v>0</v>
      </c>
      <c r="T126" s="314">
        <f>'FY25 Budget'!G$135</f>
        <v>0</v>
      </c>
      <c r="U126" s="314">
        <f>'FY25 Budget'!H$135</f>
        <v>0</v>
      </c>
      <c r="V126" s="314">
        <f>'FY25 Budget'!I$135</f>
        <v>0</v>
      </c>
      <c r="W126" s="314">
        <f>'FY25 Budget'!J$135</f>
        <v>0</v>
      </c>
      <c r="X126" s="314">
        <f>'FY25 Budget'!K$135</f>
        <v>0</v>
      </c>
      <c r="Y126" s="314">
        <f>'FY25 Budget'!L$135</f>
        <v>0</v>
      </c>
      <c r="Z126" s="314">
        <f>'FY25 Budget'!M$135</f>
        <v>0</v>
      </c>
      <c r="AA126" s="301">
        <f t="shared" ref="AA126:AF126" si="83">O126*(1+AA$4)</f>
        <v>0</v>
      </c>
      <c r="AB126" s="301">
        <f t="shared" si="83"/>
        <v>0</v>
      </c>
      <c r="AC126" s="301">
        <f t="shared" si="83"/>
        <v>0</v>
      </c>
      <c r="AD126" s="301">
        <f t="shared" si="83"/>
        <v>0</v>
      </c>
      <c r="AE126" s="301">
        <f t="shared" si="83"/>
        <v>0</v>
      </c>
      <c r="AF126" s="301">
        <f t="shared" si="83"/>
        <v>0</v>
      </c>
      <c r="AH126" s="301">
        <f t="shared" si="74"/>
        <v>37513.319999999992</v>
      </c>
      <c r="AI126" s="301">
        <f t="shared" si="75"/>
        <v>0</v>
      </c>
      <c r="AJ126" s="301">
        <f t="shared" si="76"/>
        <v>-37513.319999999992</v>
      </c>
      <c r="AM126" s="289"/>
      <c r="AN126" s="313"/>
    </row>
    <row r="127" spans="1:40">
      <c r="A127" s="168"/>
      <c r="B127" s="293"/>
      <c r="C127" s="309"/>
      <c r="D127" s="298">
        <f>D126-SUM(F126:K126)</f>
        <v>0</v>
      </c>
      <c r="F127" s="298">
        <f>F126-'Div009 history'!I126</f>
        <v>0</v>
      </c>
      <c r="G127" s="298">
        <f>G126-'Div009 history'!J126</f>
        <v>0</v>
      </c>
      <c r="H127" s="298">
        <f>H126-'Div009 history'!K126</f>
        <v>0</v>
      </c>
      <c r="I127" s="298">
        <f>I126-'Div009 history'!L126</f>
        <v>0</v>
      </c>
      <c r="J127" s="298">
        <f>J126-'Div009 history'!M126</f>
        <v>0</v>
      </c>
      <c r="K127" s="298">
        <f>K126-'Div009 history'!N126</f>
        <v>0</v>
      </c>
      <c r="L127" s="298">
        <f t="shared" ref="L127:AF127" si="84">L126-SUM(L119:L125)</f>
        <v>0</v>
      </c>
      <c r="M127" s="298">
        <f t="shared" si="84"/>
        <v>0</v>
      </c>
      <c r="N127" s="298">
        <f t="shared" si="84"/>
        <v>0</v>
      </c>
      <c r="O127" s="298">
        <f t="shared" si="84"/>
        <v>0</v>
      </c>
      <c r="P127" s="298">
        <f t="shared" si="84"/>
        <v>0</v>
      </c>
      <c r="Q127" s="298">
        <f t="shared" si="84"/>
        <v>0</v>
      </c>
      <c r="R127" s="298">
        <f t="shared" si="84"/>
        <v>0</v>
      </c>
      <c r="S127" s="298">
        <f t="shared" si="84"/>
        <v>0</v>
      </c>
      <c r="T127" s="298">
        <f t="shared" si="84"/>
        <v>0</v>
      </c>
      <c r="U127" s="298">
        <f t="shared" si="84"/>
        <v>0</v>
      </c>
      <c r="V127" s="298">
        <f t="shared" si="84"/>
        <v>0</v>
      </c>
      <c r="W127" s="298">
        <f t="shared" si="84"/>
        <v>0</v>
      </c>
      <c r="X127" s="298">
        <f t="shared" si="84"/>
        <v>0</v>
      </c>
      <c r="Y127" s="298">
        <f t="shared" si="84"/>
        <v>0</v>
      </c>
      <c r="Z127" s="298">
        <f t="shared" si="84"/>
        <v>0</v>
      </c>
      <c r="AA127" s="298">
        <f t="shared" si="84"/>
        <v>0</v>
      </c>
      <c r="AB127" s="298">
        <f t="shared" si="84"/>
        <v>0</v>
      </c>
      <c r="AC127" s="298">
        <f t="shared" si="84"/>
        <v>0</v>
      </c>
      <c r="AD127" s="298">
        <f t="shared" si="84"/>
        <v>0</v>
      </c>
      <c r="AE127" s="298">
        <f t="shared" si="84"/>
        <v>0</v>
      </c>
      <c r="AF127" s="298">
        <f t="shared" si="84"/>
        <v>0</v>
      </c>
      <c r="AM127" s="289"/>
    </row>
    <row r="128" spans="1:40">
      <c r="A128" s="168" t="s">
        <v>1071</v>
      </c>
      <c r="B128" s="294" t="str">
        <f t="shared" ref="B128:B169" si="85">RIGHT(A128,10)</f>
        <v>8810-04308</v>
      </c>
      <c r="C128" s="308" t="str">
        <f t="shared" ref="C128:C169" si="86">LEFT(B128,4)</f>
        <v>8810</v>
      </c>
      <c r="D128" s="298">
        <f>SUM($F128:K128)</f>
        <v>128892.57</v>
      </c>
      <c r="E128" s="78">
        <f t="shared" ref="E128:E169" si="87">D128/$D$170</f>
        <v>0.25733942811051247</v>
      </c>
      <c r="F128" s="307">
        <f>+'Div009 history'!I128</f>
        <v>20572.810000000001</v>
      </c>
      <c r="G128" s="307">
        <f>+'Div009 history'!J128</f>
        <v>20146.7</v>
      </c>
      <c r="H128" s="307">
        <f>+'Div009 history'!K128</f>
        <v>20146.650000000001</v>
      </c>
      <c r="I128" s="307">
        <f>+'Div009 history'!L128</f>
        <v>20146.689999999999</v>
      </c>
      <c r="J128" s="307">
        <f>+'Div009 history'!M128</f>
        <v>26232.84</v>
      </c>
      <c r="K128" s="307">
        <f>+'Div009 history'!N128</f>
        <v>21646.880000000001</v>
      </c>
      <c r="L128" s="298">
        <f t="shared" ref="L128:U137" si="88">$E128*L$170</f>
        <v>22272.748090119105</v>
      </c>
      <c r="M128" s="298">
        <f t="shared" si="88"/>
        <v>22543.314764834497</v>
      </c>
      <c r="N128" s="298">
        <f t="shared" si="88"/>
        <v>20252.039125372648</v>
      </c>
      <c r="O128" s="298">
        <f t="shared" si="88"/>
        <v>23823.655698248844</v>
      </c>
      <c r="P128" s="298">
        <f t="shared" si="88"/>
        <v>22145.546427978014</v>
      </c>
      <c r="Q128" s="298">
        <f t="shared" si="88"/>
        <v>20312.587240515204</v>
      </c>
      <c r="R128" s="298">
        <f t="shared" si="88"/>
        <v>21641.697756421701</v>
      </c>
      <c r="S128" s="298">
        <f t="shared" si="88"/>
        <v>21553.440446882702</v>
      </c>
      <c r="T128" s="298">
        <f t="shared" si="88"/>
        <v>22772.89828663729</v>
      </c>
      <c r="U128" s="298">
        <f t="shared" si="88"/>
        <v>23220.358271125315</v>
      </c>
      <c r="V128" s="298">
        <f t="shared" ref="V128:AF137" si="89">$E128*V$170</f>
        <v>23555.138558084724</v>
      </c>
      <c r="W128" s="298">
        <f t="shared" si="89"/>
        <v>22645.029828636438</v>
      </c>
      <c r="X128" s="298">
        <f t="shared" si="89"/>
        <v>22318.549759912094</v>
      </c>
      <c r="Y128" s="298">
        <f t="shared" si="89"/>
        <v>23069.542515812496</v>
      </c>
      <c r="Z128" s="298">
        <f t="shared" si="89"/>
        <v>22740.582856736943</v>
      </c>
      <c r="AA128" s="298">
        <f t="shared" si="89"/>
        <v>23823.655698248844</v>
      </c>
      <c r="AB128" s="298">
        <f t="shared" si="89"/>
        <v>22145.546427978014</v>
      </c>
      <c r="AC128" s="298">
        <f t="shared" si="89"/>
        <v>20312.587240515204</v>
      </c>
      <c r="AD128" s="298">
        <f t="shared" si="89"/>
        <v>21641.697756421701</v>
      </c>
      <c r="AE128" s="298">
        <f t="shared" si="89"/>
        <v>21553.440446882702</v>
      </c>
      <c r="AF128" s="298">
        <f t="shared" si="89"/>
        <v>22772.89828663729</v>
      </c>
      <c r="AH128" s="295">
        <f t="shared" ref="AH128:AH170" si="90">SUM(F128:Q128)</f>
        <v>260242.46134706837</v>
      </c>
      <c r="AI128" s="295">
        <f t="shared" ref="AI128:AI170" si="91">SUM(U128:AF128)</f>
        <v>269799.02764699177</v>
      </c>
      <c r="AJ128" s="295">
        <f t="shared" ref="AJ128:AJ170" si="92">AI128-AH128</f>
        <v>9556.5662999234046</v>
      </c>
      <c r="AM128" s="295">
        <f t="shared" ref="AM128" si="93">AJ128</f>
        <v>9556.5662999234046</v>
      </c>
    </row>
    <row r="129" spans="1:39">
      <c r="A129" s="168" t="s">
        <v>408</v>
      </c>
      <c r="B129" s="294" t="str">
        <f t="shared" si="85"/>
        <v>8810-04561</v>
      </c>
      <c r="C129" s="308" t="str">
        <f t="shared" si="86"/>
        <v>8810</v>
      </c>
      <c r="D129" s="298">
        <f>SUM($F129:K129)</f>
        <v>1053.0999999999999</v>
      </c>
      <c r="E129" s="78">
        <f t="shared" si="87"/>
        <v>2.1025583689050554E-3</v>
      </c>
      <c r="F129" s="307">
        <f>+'Div009 history'!I129</f>
        <v>210.62</v>
      </c>
      <c r="G129" s="307">
        <f>+'Div009 history'!J129</f>
        <v>210.62</v>
      </c>
      <c r="H129" s="307">
        <f>+'Div009 history'!K129</f>
        <v>210.62</v>
      </c>
      <c r="I129" s="307">
        <f>+'Div009 history'!L129</f>
        <v>210.64</v>
      </c>
      <c r="J129" s="307">
        <f>+'Div009 history'!M129</f>
        <v>210.6</v>
      </c>
      <c r="K129" s="307">
        <f>+'Div009 history'!N129</f>
        <v>0</v>
      </c>
      <c r="L129" s="298">
        <f t="shared" si="88"/>
        <v>181.97659503340205</v>
      </c>
      <c r="M129" s="298">
        <f t="shared" si="88"/>
        <v>184.18722490246881</v>
      </c>
      <c r="N129" s="298">
        <f t="shared" si="88"/>
        <v>165.46665492766525</v>
      </c>
      <c r="O129" s="298">
        <f t="shared" si="88"/>
        <v>194.64808418224462</v>
      </c>
      <c r="P129" s="298">
        <f t="shared" si="88"/>
        <v>180.93731037641382</v>
      </c>
      <c r="Q129" s="298">
        <f t="shared" si="88"/>
        <v>165.96135543721846</v>
      </c>
      <c r="R129" s="298">
        <f t="shared" si="88"/>
        <v>176.82068025556239</v>
      </c>
      <c r="S129" s="298">
        <f t="shared" si="88"/>
        <v>176.099585372626</v>
      </c>
      <c r="T129" s="298">
        <f t="shared" si="88"/>
        <v>186.06300724438756</v>
      </c>
      <c r="U129" s="298">
        <f t="shared" si="88"/>
        <v>189.71892092245557</v>
      </c>
      <c r="V129" s="298">
        <f t="shared" si="89"/>
        <v>192.45419976899385</v>
      </c>
      <c r="W129" s="298">
        <f t="shared" si="89"/>
        <v>185.01827461844414</v>
      </c>
      <c r="X129" s="298">
        <f t="shared" si="89"/>
        <v>182.3508116267945</v>
      </c>
      <c r="Y129" s="298">
        <f t="shared" si="89"/>
        <v>188.48670038468578</v>
      </c>
      <c r="Z129" s="298">
        <f t="shared" si="89"/>
        <v>185.79897822217117</v>
      </c>
      <c r="AA129" s="298">
        <f t="shared" si="89"/>
        <v>194.64808418224462</v>
      </c>
      <c r="AB129" s="298">
        <f t="shared" si="89"/>
        <v>180.93731037641382</v>
      </c>
      <c r="AC129" s="298">
        <f t="shared" si="89"/>
        <v>165.96135543721846</v>
      </c>
      <c r="AD129" s="298">
        <f t="shared" si="89"/>
        <v>176.82068025556239</v>
      </c>
      <c r="AE129" s="298">
        <f t="shared" si="89"/>
        <v>176.099585372626</v>
      </c>
      <c r="AF129" s="298">
        <f t="shared" si="89"/>
        <v>186.06300724438756</v>
      </c>
      <c r="AH129" s="295">
        <f t="shared" ref="AH129:AH169" si="94">SUM(F129:Q129)</f>
        <v>2126.2772248594129</v>
      </c>
      <c r="AI129" s="295">
        <f t="shared" ref="AI129:AI169" si="95">SUM(U129:AF129)</f>
        <v>2204.3579084119979</v>
      </c>
      <c r="AJ129" s="295">
        <f t="shared" ref="AJ129:AJ169" si="96">AI129-AH129</f>
        <v>78.080683552585015</v>
      </c>
      <c r="AM129" s="295">
        <f t="shared" ref="AM129:AM169" si="97">AJ129</f>
        <v>78.080683552585015</v>
      </c>
    </row>
    <row r="130" spans="1:39">
      <c r="A130" s="168" t="s">
        <v>379</v>
      </c>
      <c r="B130" s="294" t="str">
        <f t="shared" si="85"/>
        <v>9020-04562</v>
      </c>
      <c r="C130" s="308" t="str">
        <f t="shared" si="86"/>
        <v>9020</v>
      </c>
      <c r="D130" s="298">
        <f>SUM($F130:K130)</f>
        <v>16297.829999999998</v>
      </c>
      <c r="E130" s="78">
        <f t="shared" si="87"/>
        <v>3.253930192905885E-2</v>
      </c>
      <c r="F130" s="307">
        <f>+'Div009 history'!I130</f>
        <v>4415.43</v>
      </c>
      <c r="G130" s="307">
        <f>+'Div009 history'!J130</f>
        <v>2628.37</v>
      </c>
      <c r="H130" s="307">
        <f>+'Div009 history'!K130</f>
        <v>2639.75</v>
      </c>
      <c r="I130" s="307">
        <f>+'Div009 history'!L130</f>
        <v>1439.7399999999998</v>
      </c>
      <c r="J130" s="307">
        <f>+'Div009 history'!M130</f>
        <v>2565.92</v>
      </c>
      <c r="K130" s="307">
        <f>+'Div009 history'!N130</f>
        <v>2608.62</v>
      </c>
      <c r="L130" s="298">
        <f t="shared" si="88"/>
        <v>2816.2791851041979</v>
      </c>
      <c r="M130" s="298">
        <f t="shared" si="88"/>
        <v>2850.49100715241</v>
      </c>
      <c r="N130" s="298">
        <f t="shared" si="88"/>
        <v>2560.7704991736305</v>
      </c>
      <c r="O130" s="298">
        <f t="shared" si="88"/>
        <v>3012.3838057429602</v>
      </c>
      <c r="P130" s="298">
        <f t="shared" si="88"/>
        <v>2800.1951620663071</v>
      </c>
      <c r="Q130" s="298">
        <f t="shared" si="88"/>
        <v>2568.4265098142264</v>
      </c>
      <c r="R130" s="298">
        <f t="shared" si="88"/>
        <v>2736.4859816631965</v>
      </c>
      <c r="S130" s="298">
        <f t="shared" si="88"/>
        <v>2725.3262800052653</v>
      </c>
      <c r="T130" s="298">
        <f t="shared" si="88"/>
        <v>2879.5207115732569</v>
      </c>
      <c r="U130" s="298">
        <f t="shared" si="88"/>
        <v>2936.0998205086162</v>
      </c>
      <c r="V130" s="298">
        <f t="shared" si="89"/>
        <v>2978.4311372339766</v>
      </c>
      <c r="W130" s="298">
        <f t="shared" si="89"/>
        <v>2863.3523754863895</v>
      </c>
      <c r="X130" s="298">
        <f t="shared" si="89"/>
        <v>2822.0705804344507</v>
      </c>
      <c r="Y130" s="298">
        <f t="shared" si="89"/>
        <v>2917.0299118132589</v>
      </c>
      <c r="Z130" s="298">
        <f t="shared" si="89"/>
        <v>2875.4345847864856</v>
      </c>
      <c r="AA130" s="298">
        <f t="shared" si="89"/>
        <v>3012.3838057429602</v>
      </c>
      <c r="AB130" s="298">
        <f t="shared" si="89"/>
        <v>2800.1951620663071</v>
      </c>
      <c r="AC130" s="298">
        <f t="shared" si="89"/>
        <v>2568.4265098142264</v>
      </c>
      <c r="AD130" s="298">
        <f t="shared" si="89"/>
        <v>2736.4859816631965</v>
      </c>
      <c r="AE130" s="298">
        <f t="shared" si="89"/>
        <v>2725.3262800052653</v>
      </c>
      <c r="AF130" s="298">
        <f t="shared" si="89"/>
        <v>2879.5207115732569</v>
      </c>
      <c r="AH130" s="295">
        <f t="shared" si="94"/>
        <v>32906.376169053729</v>
      </c>
      <c r="AI130" s="295">
        <f t="shared" si="95"/>
        <v>34114.756861128393</v>
      </c>
      <c r="AJ130" s="295">
        <f t="shared" si="96"/>
        <v>1208.3806920746647</v>
      </c>
      <c r="AM130" s="295">
        <f t="shared" si="97"/>
        <v>1208.3806920746647</v>
      </c>
    </row>
    <row r="131" spans="1:39">
      <c r="A131" s="168" t="s">
        <v>380</v>
      </c>
      <c r="B131" s="294" t="str">
        <f t="shared" si="85"/>
        <v>8700-04564</v>
      </c>
      <c r="C131" s="308" t="str">
        <f t="shared" si="86"/>
        <v>8700</v>
      </c>
      <c r="D131" s="298">
        <f>SUM($F131:K131)</f>
        <v>111.93</v>
      </c>
      <c r="E131" s="78">
        <f t="shared" si="87"/>
        <v>2.2347294485950325E-4</v>
      </c>
      <c r="F131" s="307">
        <f>+'Div009 history'!I131</f>
        <v>6.34</v>
      </c>
      <c r="G131" s="307">
        <f>+'Div009 history'!J131</f>
        <v>7.82</v>
      </c>
      <c r="H131" s="307">
        <f>+'Div009 history'!K131</f>
        <v>15.48</v>
      </c>
      <c r="I131" s="307">
        <f>+'Div009 history'!L131</f>
        <v>47.82</v>
      </c>
      <c r="J131" s="307">
        <f>+'Div009 history'!M131</f>
        <v>17.41</v>
      </c>
      <c r="K131" s="307">
        <f>+'Div009 history'!N131</f>
        <v>17.059999999999999</v>
      </c>
      <c r="L131" s="298">
        <f t="shared" si="88"/>
        <v>19.341601255425594</v>
      </c>
      <c r="M131" s="298">
        <f t="shared" si="88"/>
        <v>19.576560709650877</v>
      </c>
      <c r="N131" s="298">
        <f t="shared" si="88"/>
        <v>17.586822415775874</v>
      </c>
      <c r="O131" s="298">
        <f t="shared" si="88"/>
        <v>20.688405718847822</v>
      </c>
      <c r="P131" s="298">
        <f t="shared" si="88"/>
        <v>19.231139635772482</v>
      </c>
      <c r="Q131" s="298">
        <f t="shared" si="88"/>
        <v>17.639402254380272</v>
      </c>
      <c r="R131" s="298">
        <f t="shared" si="88"/>
        <v>18.793598652554458</v>
      </c>
      <c r="S131" s="298">
        <f t="shared" si="88"/>
        <v>18.71695621570414</v>
      </c>
      <c r="T131" s="298">
        <f t="shared" si="88"/>
        <v>19.775930491752256</v>
      </c>
      <c r="U131" s="298">
        <f t="shared" si="88"/>
        <v>20.164503673773105</v>
      </c>
      <c r="V131" s="298">
        <f t="shared" si="89"/>
        <v>20.455226075532696</v>
      </c>
      <c r="W131" s="298">
        <f t="shared" si="89"/>
        <v>19.664889828166796</v>
      </c>
      <c r="X131" s="298">
        <f t="shared" si="89"/>
        <v>19.381375316102091</v>
      </c>
      <c r="Y131" s="298">
        <f t="shared" si="89"/>
        <v>20.033535631998749</v>
      </c>
      <c r="Z131" s="298">
        <f t="shared" si="89"/>
        <v>19.747867849594172</v>
      </c>
      <c r="AA131" s="298">
        <f t="shared" si="89"/>
        <v>20.688405718847822</v>
      </c>
      <c r="AB131" s="298">
        <f t="shared" si="89"/>
        <v>19.231139635772482</v>
      </c>
      <c r="AC131" s="298">
        <f t="shared" si="89"/>
        <v>17.639402254380272</v>
      </c>
      <c r="AD131" s="298">
        <f t="shared" si="89"/>
        <v>18.793598652554458</v>
      </c>
      <c r="AE131" s="298">
        <f t="shared" si="89"/>
        <v>18.71695621570414</v>
      </c>
      <c r="AF131" s="298">
        <f t="shared" si="89"/>
        <v>19.775930491752256</v>
      </c>
      <c r="AH131" s="295">
        <f t="shared" si="94"/>
        <v>225.99393198985297</v>
      </c>
      <c r="AI131" s="295">
        <f t="shared" si="95"/>
        <v>234.29283134417906</v>
      </c>
      <c r="AJ131" s="295">
        <f t="shared" si="96"/>
        <v>8.298899354326096</v>
      </c>
      <c r="AM131" s="295">
        <f t="shared" si="97"/>
        <v>8.298899354326096</v>
      </c>
    </row>
    <row r="132" spans="1:39">
      <c r="A132" s="168" t="s">
        <v>1171</v>
      </c>
      <c r="B132" s="294" t="str">
        <f t="shared" si="85"/>
        <v>8700-04575</v>
      </c>
      <c r="C132" s="308" t="str">
        <f t="shared" si="86"/>
        <v>8700</v>
      </c>
      <c r="D132" s="298">
        <f>SUM($F132:K132)</f>
        <v>0</v>
      </c>
      <c r="E132" s="78">
        <f t="shared" si="87"/>
        <v>0</v>
      </c>
      <c r="F132" s="307">
        <f>+'Div009 history'!I132</f>
        <v>0</v>
      </c>
      <c r="G132" s="307">
        <f>+'Div009 history'!J132</f>
        <v>0</v>
      </c>
      <c r="H132" s="307">
        <f>+'Div009 history'!K132</f>
        <v>0</v>
      </c>
      <c r="I132" s="307">
        <f>+'Div009 history'!L132</f>
        <v>0</v>
      </c>
      <c r="J132" s="307">
        <f>+'Div009 history'!M132</f>
        <v>0</v>
      </c>
      <c r="K132" s="307">
        <f>+'Div009 history'!N132</f>
        <v>0</v>
      </c>
      <c r="L132" s="298">
        <f t="shared" si="88"/>
        <v>0</v>
      </c>
      <c r="M132" s="298">
        <f t="shared" si="88"/>
        <v>0</v>
      </c>
      <c r="N132" s="298">
        <f t="shared" si="88"/>
        <v>0</v>
      </c>
      <c r="O132" s="298">
        <f t="shared" si="88"/>
        <v>0</v>
      </c>
      <c r="P132" s="298">
        <f t="shared" si="88"/>
        <v>0</v>
      </c>
      <c r="Q132" s="298">
        <f t="shared" si="88"/>
        <v>0</v>
      </c>
      <c r="R132" s="298">
        <f t="shared" si="88"/>
        <v>0</v>
      </c>
      <c r="S132" s="298">
        <f t="shared" si="88"/>
        <v>0</v>
      </c>
      <c r="T132" s="298">
        <f t="shared" si="88"/>
        <v>0</v>
      </c>
      <c r="U132" s="298">
        <f t="shared" si="88"/>
        <v>0</v>
      </c>
      <c r="V132" s="298">
        <f t="shared" si="89"/>
        <v>0</v>
      </c>
      <c r="W132" s="298">
        <f t="shared" si="89"/>
        <v>0</v>
      </c>
      <c r="X132" s="298">
        <f t="shared" si="89"/>
        <v>0</v>
      </c>
      <c r="Y132" s="298">
        <f t="shared" si="89"/>
        <v>0</v>
      </c>
      <c r="Z132" s="298">
        <f t="shared" si="89"/>
        <v>0</v>
      </c>
      <c r="AA132" s="298">
        <f t="shared" si="89"/>
        <v>0</v>
      </c>
      <c r="AB132" s="298">
        <f t="shared" si="89"/>
        <v>0</v>
      </c>
      <c r="AC132" s="298">
        <f t="shared" si="89"/>
        <v>0</v>
      </c>
      <c r="AD132" s="298">
        <f t="shared" si="89"/>
        <v>0</v>
      </c>
      <c r="AE132" s="298">
        <f t="shared" si="89"/>
        <v>0</v>
      </c>
      <c r="AF132" s="298">
        <f t="shared" si="89"/>
        <v>0</v>
      </c>
      <c r="AH132" s="295">
        <f t="shared" si="94"/>
        <v>0</v>
      </c>
      <c r="AI132" s="295">
        <f t="shared" si="95"/>
        <v>0</v>
      </c>
      <c r="AJ132" s="295">
        <f t="shared" si="96"/>
        <v>0</v>
      </c>
      <c r="AM132" s="295">
        <f t="shared" si="97"/>
        <v>0</v>
      </c>
    </row>
    <row r="133" spans="1:39">
      <c r="A133" s="168" t="s">
        <v>381</v>
      </c>
      <c r="B133" s="294" t="str">
        <f t="shared" si="85"/>
        <v>8810-04578</v>
      </c>
      <c r="C133" s="308" t="str">
        <f t="shared" si="86"/>
        <v>8810</v>
      </c>
      <c r="D133" s="298">
        <f>SUM($F133:K133)</f>
        <v>294937.52</v>
      </c>
      <c r="E133" s="78">
        <f t="shared" si="87"/>
        <v>0.58885514289250995</v>
      </c>
      <c r="F133" s="307">
        <f>+'Div009 history'!I133</f>
        <v>43355.94000000001</v>
      </c>
      <c r="G133" s="307">
        <f>+'Div009 history'!J133</f>
        <v>43355.9</v>
      </c>
      <c r="H133" s="307">
        <f>+'Div009 history'!K133</f>
        <v>43355.960000000006</v>
      </c>
      <c r="I133" s="307">
        <f>+'Div009 history'!L133</f>
        <v>43355.920000000006</v>
      </c>
      <c r="J133" s="307">
        <f>+'Div009 history'!M133</f>
        <v>43355.950000000004</v>
      </c>
      <c r="K133" s="307">
        <f>+'Div009 history'!N133</f>
        <v>78157.850000000006</v>
      </c>
      <c r="L133" s="298">
        <f t="shared" si="88"/>
        <v>50965.45972575817</v>
      </c>
      <c r="M133" s="298">
        <f t="shared" si="88"/>
        <v>51584.582022995353</v>
      </c>
      <c r="N133" s="298">
        <f t="shared" si="88"/>
        <v>46341.586598671893</v>
      </c>
      <c r="O133" s="298">
        <f t="shared" si="88"/>
        <v>54514.313191019333</v>
      </c>
      <c r="P133" s="298">
        <f t="shared" si="88"/>
        <v>50674.391413816127</v>
      </c>
      <c r="Q133" s="298">
        <f t="shared" si="88"/>
        <v>46480.135398814673</v>
      </c>
      <c r="R133" s="298">
        <f t="shared" si="88"/>
        <v>49521.463222190243</v>
      </c>
      <c r="S133" s="298">
        <f t="shared" si="88"/>
        <v>49319.509052160851</v>
      </c>
      <c r="T133" s="298">
        <f t="shared" si="88"/>
        <v>52109.924907797656</v>
      </c>
      <c r="U133" s="298">
        <f t="shared" si="88"/>
        <v>53133.822081421677</v>
      </c>
      <c r="V133" s="298">
        <f t="shared" si="89"/>
        <v>53899.88072685559</v>
      </c>
      <c r="W133" s="298">
        <f t="shared" si="89"/>
        <v>51817.330804902536</v>
      </c>
      <c r="X133" s="298">
        <f t="shared" si="89"/>
        <v>51070.265075675568</v>
      </c>
      <c r="Y133" s="298">
        <f t="shared" si="89"/>
        <v>52788.718986271277</v>
      </c>
      <c r="Z133" s="298">
        <f t="shared" si="89"/>
        <v>52035.979351800575</v>
      </c>
      <c r="AA133" s="298">
        <f t="shared" si="89"/>
        <v>54514.313191019333</v>
      </c>
      <c r="AB133" s="298">
        <f t="shared" si="89"/>
        <v>50674.391413816127</v>
      </c>
      <c r="AC133" s="298">
        <f t="shared" si="89"/>
        <v>46480.135398814673</v>
      </c>
      <c r="AD133" s="298">
        <f t="shared" si="89"/>
        <v>49521.463222190243</v>
      </c>
      <c r="AE133" s="298">
        <f t="shared" si="89"/>
        <v>49319.509052160851</v>
      </c>
      <c r="AF133" s="298">
        <f t="shared" si="89"/>
        <v>52109.924907797656</v>
      </c>
      <c r="AH133" s="295">
        <f t="shared" si="94"/>
        <v>595497.98835107556</v>
      </c>
      <c r="AI133" s="295">
        <f t="shared" si="95"/>
        <v>617365.73421272612</v>
      </c>
      <c r="AJ133" s="295">
        <f t="shared" si="96"/>
        <v>21867.745861650561</v>
      </c>
      <c r="AM133" s="295">
        <f t="shared" si="97"/>
        <v>21867.745861650561</v>
      </c>
    </row>
    <row r="134" spans="1:39">
      <c r="A134" s="168" t="s">
        <v>189</v>
      </c>
      <c r="B134" s="294" t="str">
        <f t="shared" si="85"/>
        <v>8250-04580</v>
      </c>
      <c r="C134" s="308" t="str">
        <f t="shared" si="86"/>
        <v>8250</v>
      </c>
      <c r="D134" s="298">
        <f>SUM($F134:K134)</f>
        <v>-671.65999999999985</v>
      </c>
      <c r="E134" s="78">
        <f t="shared" si="87"/>
        <v>-1.3409973925161611E-3</v>
      </c>
      <c r="F134" s="307">
        <f>+'Div009 history'!I134</f>
        <v>-393.02</v>
      </c>
      <c r="G134" s="307">
        <f>+'Div009 history'!J134</f>
        <v>-63.64</v>
      </c>
      <c r="H134" s="307">
        <f>+'Div009 history'!K134</f>
        <v>0</v>
      </c>
      <c r="I134" s="307">
        <f>+'Div009 history'!L134</f>
        <v>-68.8</v>
      </c>
      <c r="J134" s="307">
        <f>+'Div009 history'!M134</f>
        <v>-146.19999999999999</v>
      </c>
      <c r="K134" s="307">
        <f>+'Div009 history'!N134</f>
        <v>0</v>
      </c>
      <c r="L134" s="298">
        <f t="shared" si="88"/>
        <v>-116.06343160206515</v>
      </c>
      <c r="M134" s="298">
        <f t="shared" si="88"/>
        <v>-117.47335626055663</v>
      </c>
      <c r="N134" s="298">
        <f t="shared" si="88"/>
        <v>-105.5335043668366</v>
      </c>
      <c r="O134" s="298">
        <f t="shared" si="88"/>
        <v>-124.14522098741467</v>
      </c>
      <c r="P134" s="298">
        <f t="shared" si="88"/>
        <v>-115.40058293364551</v>
      </c>
      <c r="Q134" s="298">
        <f t="shared" si="88"/>
        <v>-105.84902097897837</v>
      </c>
      <c r="R134" s="298">
        <f t="shared" si="88"/>
        <v>-112.77502430961069</v>
      </c>
      <c r="S134" s="298">
        <f t="shared" si="88"/>
        <v>-112.31511490967425</v>
      </c>
      <c r="T134" s="298">
        <f t="shared" si="88"/>
        <v>-118.66971744921216</v>
      </c>
      <c r="U134" s="298">
        <f t="shared" si="88"/>
        <v>-121.00143426718877</v>
      </c>
      <c r="V134" s="298">
        <f t="shared" si="89"/>
        <v>-122.74597646647268</v>
      </c>
      <c r="W134" s="298">
        <f t="shared" si="89"/>
        <v>-118.00339410333697</v>
      </c>
      <c r="X134" s="298">
        <f t="shared" si="89"/>
        <v>-116.30210439393484</v>
      </c>
      <c r="Y134" s="298">
        <f t="shared" si="89"/>
        <v>-120.21553240943693</v>
      </c>
      <c r="Z134" s="298">
        <f t="shared" si="89"/>
        <v>-118.50132153898345</v>
      </c>
      <c r="AA134" s="298">
        <f t="shared" si="89"/>
        <v>-124.14522098741467</v>
      </c>
      <c r="AB134" s="298">
        <f t="shared" si="89"/>
        <v>-115.40058293364551</v>
      </c>
      <c r="AC134" s="298">
        <f t="shared" si="89"/>
        <v>-105.84902097897837</v>
      </c>
      <c r="AD134" s="298">
        <f t="shared" si="89"/>
        <v>-112.77502430961069</v>
      </c>
      <c r="AE134" s="298">
        <f t="shared" si="89"/>
        <v>-112.31511490967425</v>
      </c>
      <c r="AF134" s="298">
        <f t="shared" si="89"/>
        <v>-118.66971744921216</v>
      </c>
      <c r="AH134" s="295">
        <f t="shared" si="94"/>
        <v>-1356.1251171294969</v>
      </c>
      <c r="AI134" s="295">
        <f t="shared" si="95"/>
        <v>-1405.9244447478893</v>
      </c>
      <c r="AJ134" s="295">
        <f t="shared" si="96"/>
        <v>-49.799327618392454</v>
      </c>
      <c r="AM134" s="295">
        <f t="shared" si="97"/>
        <v>-49.799327618392454</v>
      </c>
    </row>
    <row r="135" spans="1:39">
      <c r="A135" s="168" t="s">
        <v>382</v>
      </c>
      <c r="B135" s="294" t="str">
        <f t="shared" si="85"/>
        <v>8770-04580</v>
      </c>
      <c r="C135" s="308" t="str">
        <f t="shared" si="86"/>
        <v>8770</v>
      </c>
      <c r="D135" s="298">
        <f>SUM($F135:K135)</f>
        <v>-5160</v>
      </c>
      <c r="E135" s="78">
        <f t="shared" si="87"/>
        <v>-1.030215666465681E-2</v>
      </c>
      <c r="F135" s="307">
        <f>+'Div009 history'!I135</f>
        <v>-5160</v>
      </c>
      <c r="G135" s="307">
        <f>+'Div009 history'!J135</f>
        <v>0</v>
      </c>
      <c r="H135" s="307">
        <f>+'Div009 history'!K135</f>
        <v>0</v>
      </c>
      <c r="I135" s="307">
        <f>+'Div009 history'!L135</f>
        <v>0</v>
      </c>
      <c r="J135" s="307">
        <f>+'Div009 history'!M135</f>
        <v>0</v>
      </c>
      <c r="K135" s="307">
        <f>+'Div009 history'!N135</f>
        <v>0</v>
      </c>
      <c r="L135" s="298">
        <f t="shared" si="88"/>
        <v>-891.65248349858007</v>
      </c>
      <c r="M135" s="298">
        <f t="shared" si="88"/>
        <v>-902.48417101580026</v>
      </c>
      <c r="N135" s="298">
        <f t="shared" si="88"/>
        <v>-810.75675569912903</v>
      </c>
      <c r="O135" s="298">
        <f t="shared" si="88"/>
        <v>-953.74049414147032</v>
      </c>
      <c r="P135" s="298">
        <f t="shared" si="88"/>
        <v>-886.56017618677754</v>
      </c>
      <c r="Q135" s="298">
        <f t="shared" si="88"/>
        <v>-813.18069894221571</v>
      </c>
      <c r="R135" s="298">
        <f t="shared" si="88"/>
        <v>-866.38943131583142</v>
      </c>
      <c r="S135" s="298">
        <f t="shared" si="88"/>
        <v>-862.85619648917498</v>
      </c>
      <c r="T135" s="298">
        <f t="shared" si="88"/>
        <v>-911.67516606308982</v>
      </c>
      <c r="U135" s="298">
        <f t="shared" si="88"/>
        <v>-929.58848348672575</v>
      </c>
      <c r="V135" s="298">
        <f t="shared" si="89"/>
        <v>-942.99085633653817</v>
      </c>
      <c r="W135" s="298">
        <f t="shared" si="89"/>
        <v>-906.55616468632775</v>
      </c>
      <c r="X135" s="298">
        <f t="shared" si="89"/>
        <v>-893.48607729015259</v>
      </c>
      <c r="Y135" s="298">
        <f t="shared" si="89"/>
        <v>-923.55082516852985</v>
      </c>
      <c r="Z135" s="298">
        <f t="shared" si="89"/>
        <v>-910.38147149027009</v>
      </c>
      <c r="AA135" s="298">
        <f t="shared" si="89"/>
        <v>-953.74049414147032</v>
      </c>
      <c r="AB135" s="298">
        <f t="shared" si="89"/>
        <v>-886.56017618677754</v>
      </c>
      <c r="AC135" s="298">
        <f t="shared" si="89"/>
        <v>-813.18069894221571</v>
      </c>
      <c r="AD135" s="298">
        <f t="shared" si="89"/>
        <v>-866.38943131583142</v>
      </c>
      <c r="AE135" s="298">
        <f t="shared" si="89"/>
        <v>-862.85619648917498</v>
      </c>
      <c r="AF135" s="298">
        <f t="shared" si="89"/>
        <v>-911.67516606308982</v>
      </c>
      <c r="AH135" s="295">
        <f t="shared" si="94"/>
        <v>-10418.374779483973</v>
      </c>
      <c r="AI135" s="295">
        <f t="shared" si="95"/>
        <v>-10800.956041597103</v>
      </c>
      <c r="AJ135" s="295">
        <f t="shared" si="96"/>
        <v>-382.58126211312992</v>
      </c>
      <c r="AM135" s="295">
        <f t="shared" si="97"/>
        <v>-382.58126211312992</v>
      </c>
    </row>
    <row r="136" spans="1:39">
      <c r="A136" s="168" t="s">
        <v>190</v>
      </c>
      <c r="B136" s="294" t="str">
        <f t="shared" si="85"/>
        <v>8810-04580</v>
      </c>
      <c r="C136" s="308" t="str">
        <f t="shared" si="86"/>
        <v>8810</v>
      </c>
      <c r="D136" s="298">
        <f>SUM($F136:K136)</f>
        <v>-244409.99</v>
      </c>
      <c r="E136" s="78">
        <f t="shared" si="87"/>
        <v>-0.48797480763317908</v>
      </c>
      <c r="F136" s="307">
        <f>+'Div009 history'!I136</f>
        <v>-35936.639999999992</v>
      </c>
      <c r="G136" s="307">
        <f>+'Div009 history'!J136</f>
        <v>-36280.61</v>
      </c>
      <c r="H136" s="307">
        <f>+'Div009 history'!K136</f>
        <v>-35936.649999999994</v>
      </c>
      <c r="I136" s="307">
        <f>+'Div009 history'!L136</f>
        <v>-37463.18</v>
      </c>
      <c r="J136" s="307">
        <f>+'Div009 history'!M136</f>
        <v>-35936.639999999999</v>
      </c>
      <c r="K136" s="307">
        <f>+'Div009 history'!N136</f>
        <v>-62856.270000000004</v>
      </c>
      <c r="L136" s="298">
        <f t="shared" si="88"/>
        <v>-42234.25863863626</v>
      </c>
      <c r="M136" s="298">
        <f t="shared" si="88"/>
        <v>-42747.315351381782</v>
      </c>
      <c r="N136" s="298">
        <f t="shared" si="88"/>
        <v>-38402.529176910182</v>
      </c>
      <c r="O136" s="298">
        <f t="shared" si="88"/>
        <v>-45175.136557308484</v>
      </c>
      <c r="P136" s="298">
        <f t="shared" si="88"/>
        <v>-41993.054999265216</v>
      </c>
      <c r="Q136" s="298">
        <f t="shared" si="88"/>
        <v>-38517.34234431394</v>
      </c>
      <c r="R136" s="298">
        <f t="shared" si="88"/>
        <v>-41037.641907753488</v>
      </c>
      <c r="S136" s="298">
        <f t="shared" si="88"/>
        <v>-40870.285727782415</v>
      </c>
      <c r="T136" s="298">
        <f t="shared" si="88"/>
        <v>-43182.658569908548</v>
      </c>
      <c r="U136" s="298">
        <f t="shared" si="88"/>
        <v>-44031.145727346084</v>
      </c>
      <c r="V136" s="298">
        <f t="shared" si="89"/>
        <v>-44665.966233973777</v>
      </c>
      <c r="W136" s="298">
        <f t="shared" si="89"/>
        <v>-42940.190532058856</v>
      </c>
      <c r="X136" s="298">
        <f t="shared" si="89"/>
        <v>-42321.109150315002</v>
      </c>
      <c r="Y136" s="298">
        <f t="shared" si="89"/>
        <v>-43745.164330219399</v>
      </c>
      <c r="Z136" s="298">
        <f t="shared" si="89"/>
        <v>-43121.381074248478</v>
      </c>
      <c r="AA136" s="298">
        <f t="shared" si="89"/>
        <v>-45175.136557308484</v>
      </c>
      <c r="AB136" s="298">
        <f t="shared" si="89"/>
        <v>-41993.054999265216</v>
      </c>
      <c r="AC136" s="298">
        <f t="shared" si="89"/>
        <v>-38517.34234431394</v>
      </c>
      <c r="AD136" s="298">
        <f t="shared" si="89"/>
        <v>-41037.641907753488</v>
      </c>
      <c r="AE136" s="298">
        <f t="shared" si="89"/>
        <v>-40870.285727782415</v>
      </c>
      <c r="AF136" s="298">
        <f t="shared" si="89"/>
        <v>-43182.658569908548</v>
      </c>
      <c r="AH136" s="295">
        <f t="shared" si="94"/>
        <v>-493479.62706781586</v>
      </c>
      <c r="AI136" s="295">
        <f t="shared" si="95"/>
        <v>-511601.07715449366</v>
      </c>
      <c r="AJ136" s="295">
        <f t="shared" si="96"/>
        <v>-18121.450086677796</v>
      </c>
      <c r="AM136" s="295">
        <f t="shared" si="97"/>
        <v>-18121.450086677796</v>
      </c>
    </row>
    <row r="137" spans="1:39">
      <c r="A137" s="168" t="s">
        <v>384</v>
      </c>
      <c r="B137" s="294" t="str">
        <f t="shared" si="85"/>
        <v>8810-04581</v>
      </c>
      <c r="C137" s="308" t="str">
        <f t="shared" si="86"/>
        <v>8810</v>
      </c>
      <c r="D137" s="298">
        <f>SUM($F137:K137)</f>
        <v>-1324.94</v>
      </c>
      <c r="E137" s="78">
        <f t="shared" si="87"/>
        <v>-2.6452983432694562E-3</v>
      </c>
      <c r="F137" s="307">
        <f>+'Div009 history'!I137</f>
        <v>0</v>
      </c>
      <c r="G137" s="307">
        <f>+'Div009 history'!J137</f>
        <v>400</v>
      </c>
      <c r="H137" s="307">
        <f>+'Div009 history'!K137</f>
        <v>0</v>
      </c>
      <c r="I137" s="307">
        <f>+'Div009 history'!L137</f>
        <v>1775.06</v>
      </c>
      <c r="J137" s="307">
        <f>+'Div009 history'!M137</f>
        <v>0</v>
      </c>
      <c r="K137" s="307">
        <f>+'Div009 history'!N137</f>
        <v>-3500</v>
      </c>
      <c r="L137" s="298">
        <f t="shared" si="88"/>
        <v>-228.95078323383891</v>
      </c>
      <c r="M137" s="298">
        <f t="shared" si="88"/>
        <v>-231.7320499119524</v>
      </c>
      <c r="N137" s="298">
        <f t="shared" si="88"/>
        <v>-208.17908060000076</v>
      </c>
      <c r="O137" s="298">
        <f t="shared" si="88"/>
        <v>-244.89320354802317</v>
      </c>
      <c r="P137" s="298">
        <f t="shared" si="88"/>
        <v>-227.64322477459476</v>
      </c>
      <c r="Q137" s="298">
        <f t="shared" si="88"/>
        <v>-208.80147970087194</v>
      </c>
      <c r="R137" s="298">
        <f t="shared" si="88"/>
        <v>-222.46395603248016</v>
      </c>
      <c r="S137" s="298">
        <f t="shared" si="88"/>
        <v>-221.55672266983868</v>
      </c>
      <c r="T137" s="298">
        <f t="shared" si="88"/>
        <v>-234.09203382240895</v>
      </c>
      <c r="U137" s="298">
        <f t="shared" si="88"/>
        <v>-238.69165994397332</v>
      </c>
      <c r="V137" s="298">
        <f t="shared" si="89"/>
        <v>-242.1330048826614</v>
      </c>
      <c r="W137" s="298">
        <f t="shared" si="89"/>
        <v>-232.77762109292695</v>
      </c>
      <c r="X137" s="298">
        <f t="shared" si="89"/>
        <v>-229.42159752806489</v>
      </c>
      <c r="Y137" s="298">
        <f t="shared" si="89"/>
        <v>-237.14136246100617</v>
      </c>
      <c r="Z137" s="298">
        <f t="shared" si="89"/>
        <v>-233.75985016207721</v>
      </c>
      <c r="AA137" s="298">
        <f t="shared" si="89"/>
        <v>-244.89320354802317</v>
      </c>
      <c r="AB137" s="298">
        <f t="shared" si="89"/>
        <v>-227.64322477459476</v>
      </c>
      <c r="AC137" s="298">
        <f t="shared" si="89"/>
        <v>-208.80147970087194</v>
      </c>
      <c r="AD137" s="298">
        <f t="shared" si="89"/>
        <v>-222.46395603248016</v>
      </c>
      <c r="AE137" s="298">
        <f t="shared" si="89"/>
        <v>-221.55672266983868</v>
      </c>
      <c r="AF137" s="298">
        <f t="shared" si="89"/>
        <v>-234.09203382240895</v>
      </c>
      <c r="AH137" s="295">
        <f t="shared" si="94"/>
        <v>-2675.1398217692818</v>
      </c>
      <c r="AI137" s="295">
        <f t="shared" si="95"/>
        <v>-2773.3757166189275</v>
      </c>
      <c r="AJ137" s="295">
        <f t="shared" si="96"/>
        <v>-98.235894849645774</v>
      </c>
      <c r="AM137" s="295">
        <f t="shared" si="97"/>
        <v>-98.235894849645774</v>
      </c>
    </row>
    <row r="138" spans="1:39">
      <c r="A138" s="168" t="s">
        <v>383</v>
      </c>
      <c r="B138" s="294" t="str">
        <f t="shared" si="85"/>
        <v>8250-04581</v>
      </c>
      <c r="C138" s="308" t="str">
        <f t="shared" si="86"/>
        <v>8250</v>
      </c>
      <c r="D138" s="298">
        <f>SUM($F138:K138)</f>
        <v>781</v>
      </c>
      <c r="E138" s="78">
        <f t="shared" si="87"/>
        <v>1.5592992936234434E-3</v>
      </c>
      <c r="F138" s="307">
        <f>+'Div009 history'!I138</f>
        <v>457</v>
      </c>
      <c r="G138" s="307">
        <f>+'Div009 history'!J138</f>
        <v>74</v>
      </c>
      <c r="H138" s="307">
        <f>+'Div009 history'!K138</f>
        <v>0</v>
      </c>
      <c r="I138" s="307">
        <f>+'Div009 history'!L138</f>
        <v>80</v>
      </c>
      <c r="J138" s="307">
        <f>+'Div009 history'!M138</f>
        <v>170</v>
      </c>
      <c r="K138" s="307">
        <f>+'Div009 history'!N138</f>
        <v>0</v>
      </c>
      <c r="L138" s="298">
        <f t="shared" ref="L138:U147" si="98">$E138*L$170</f>
        <v>134.95747860705251</v>
      </c>
      <c r="M138" s="298">
        <f t="shared" si="98"/>
        <v>136.5969258843682</v>
      </c>
      <c r="N138" s="298">
        <f t="shared" si="98"/>
        <v>122.71337717074024</v>
      </c>
      <c r="O138" s="298">
        <f t="shared" si="98"/>
        <v>144.35490812490082</v>
      </c>
      <c r="P138" s="298">
        <f t="shared" si="98"/>
        <v>134.18672434144827</v>
      </c>
      <c r="Q138" s="298">
        <f t="shared" si="98"/>
        <v>123.08025695230046</v>
      </c>
      <c r="R138" s="298">
        <f t="shared" si="98"/>
        <v>131.13374919722176</v>
      </c>
      <c r="S138" s="298">
        <f t="shared" si="98"/>
        <v>130.59897082520263</v>
      </c>
      <c r="T138" s="298">
        <f t="shared" si="98"/>
        <v>137.98804354559556</v>
      </c>
      <c r="U138" s="298">
        <f t="shared" si="98"/>
        <v>140.69934217114974</v>
      </c>
      <c r="V138" s="298">
        <f t="shared" ref="V138:AF147" si="99">$E138*V$170</f>
        <v>142.72787961217756</v>
      </c>
      <c r="W138" s="298">
        <f t="shared" si="99"/>
        <v>137.21324895736859</v>
      </c>
      <c r="X138" s="298">
        <f t="shared" si="99"/>
        <v>135.23500510922656</v>
      </c>
      <c r="Y138" s="298">
        <f t="shared" si="99"/>
        <v>139.78550280167087</v>
      </c>
      <c r="Z138" s="298">
        <f t="shared" si="99"/>
        <v>137.79223434765518</v>
      </c>
      <c r="AA138" s="298">
        <f t="shared" si="99"/>
        <v>144.35490812490082</v>
      </c>
      <c r="AB138" s="298">
        <f t="shared" si="99"/>
        <v>134.18672434144827</v>
      </c>
      <c r="AC138" s="298">
        <f t="shared" si="99"/>
        <v>123.08025695230046</v>
      </c>
      <c r="AD138" s="298">
        <f t="shared" si="99"/>
        <v>131.13374919722176</v>
      </c>
      <c r="AE138" s="298">
        <f t="shared" si="99"/>
        <v>130.59897082520263</v>
      </c>
      <c r="AF138" s="298">
        <f t="shared" si="99"/>
        <v>137.98804354559556</v>
      </c>
      <c r="AH138" s="295">
        <f t="shared" si="94"/>
        <v>1576.8896710808103</v>
      </c>
      <c r="AI138" s="295">
        <f t="shared" si="95"/>
        <v>1634.795865985918</v>
      </c>
      <c r="AJ138" s="295">
        <f t="shared" si="96"/>
        <v>57.906194905107668</v>
      </c>
      <c r="AM138" s="295">
        <f t="shared" si="97"/>
        <v>57.906194905107668</v>
      </c>
    </row>
    <row r="139" spans="1:39">
      <c r="A139" s="168" t="s">
        <v>385</v>
      </c>
      <c r="B139" s="294" t="str">
        <f t="shared" si="85"/>
        <v>8770-04581</v>
      </c>
      <c r="C139" s="308" t="str">
        <f t="shared" si="86"/>
        <v>8770</v>
      </c>
      <c r="D139" s="298">
        <f>SUM($F139:K139)</f>
        <v>6000</v>
      </c>
      <c r="E139" s="78">
        <f t="shared" si="87"/>
        <v>1.1979251935647453E-2</v>
      </c>
      <c r="F139" s="307">
        <f>+'Div009 history'!I139</f>
        <v>6000</v>
      </c>
      <c r="G139" s="307">
        <f>+'Div009 history'!J139</f>
        <v>0</v>
      </c>
      <c r="H139" s="307">
        <f>+'Div009 history'!K139</f>
        <v>0</v>
      </c>
      <c r="I139" s="307">
        <f>+'Div009 history'!L139</f>
        <v>0</v>
      </c>
      <c r="J139" s="307">
        <f>+'Div009 history'!M139</f>
        <v>0</v>
      </c>
      <c r="K139" s="307">
        <f>+'Div009 history'!N139</f>
        <v>0</v>
      </c>
      <c r="L139" s="298">
        <f t="shared" si="98"/>
        <v>1036.8052133704421</v>
      </c>
      <c r="M139" s="298">
        <f t="shared" si="98"/>
        <v>1049.4001988555817</v>
      </c>
      <c r="N139" s="298">
        <f t="shared" si="98"/>
        <v>942.74041360363833</v>
      </c>
      <c r="O139" s="298">
        <f t="shared" si="98"/>
        <v>1109.0005745831049</v>
      </c>
      <c r="P139" s="298">
        <f t="shared" si="98"/>
        <v>1030.8839257985785</v>
      </c>
      <c r="Q139" s="298">
        <f t="shared" si="98"/>
        <v>945.55895225839026</v>
      </c>
      <c r="R139" s="298">
        <f t="shared" si="98"/>
        <v>1007.4295712974783</v>
      </c>
      <c r="S139" s="298">
        <f t="shared" si="98"/>
        <v>1003.321158708343</v>
      </c>
      <c r="T139" s="298">
        <f t="shared" si="98"/>
        <v>1060.0874023989415</v>
      </c>
      <c r="U139" s="298">
        <f t="shared" si="98"/>
        <v>1080.9168412636345</v>
      </c>
      <c r="V139" s="298">
        <f t="shared" si="99"/>
        <v>1096.5009957401605</v>
      </c>
      <c r="W139" s="298">
        <f t="shared" si="99"/>
        <v>1054.1350752166602</v>
      </c>
      <c r="X139" s="298">
        <f t="shared" si="99"/>
        <v>1038.9372991745961</v>
      </c>
      <c r="Y139" s="298">
        <f t="shared" si="99"/>
        <v>1073.8963083354997</v>
      </c>
      <c r="Z139" s="298">
        <f t="shared" si="99"/>
        <v>1058.5831063840349</v>
      </c>
      <c r="AA139" s="298">
        <f t="shared" si="99"/>
        <v>1109.0005745831049</v>
      </c>
      <c r="AB139" s="298">
        <f t="shared" si="99"/>
        <v>1030.8839257985785</v>
      </c>
      <c r="AC139" s="298">
        <f t="shared" si="99"/>
        <v>945.55895225839026</v>
      </c>
      <c r="AD139" s="298">
        <f t="shared" si="99"/>
        <v>1007.4295712974783</v>
      </c>
      <c r="AE139" s="298">
        <f t="shared" si="99"/>
        <v>1003.321158708343</v>
      </c>
      <c r="AF139" s="298">
        <f t="shared" si="99"/>
        <v>1060.0874023989415</v>
      </c>
      <c r="AH139" s="295">
        <f t="shared" si="94"/>
        <v>12114.389278469735</v>
      </c>
      <c r="AI139" s="295">
        <f t="shared" si="95"/>
        <v>12559.251211159422</v>
      </c>
      <c r="AJ139" s="295">
        <f t="shared" si="96"/>
        <v>444.86193268968782</v>
      </c>
      <c r="AM139" s="295">
        <f t="shared" si="97"/>
        <v>444.86193268968782</v>
      </c>
    </row>
    <row r="140" spans="1:39">
      <c r="A140" s="168" t="s">
        <v>55</v>
      </c>
      <c r="B140" s="294" t="str">
        <f t="shared" si="85"/>
        <v>9210-04582</v>
      </c>
      <c r="C140" s="308" t="str">
        <f t="shared" si="86"/>
        <v>9210</v>
      </c>
      <c r="D140" s="298">
        <f>SUM($F140:K140)</f>
        <v>0</v>
      </c>
      <c r="E140" s="78">
        <f t="shared" si="87"/>
        <v>0</v>
      </c>
      <c r="F140" s="307">
        <f>+'Div009 history'!I140</f>
        <v>0</v>
      </c>
      <c r="G140" s="307">
        <f>+'Div009 history'!J140</f>
        <v>0</v>
      </c>
      <c r="H140" s="307">
        <f>+'Div009 history'!K140</f>
        <v>0</v>
      </c>
      <c r="I140" s="307">
        <f>+'Div009 history'!L140</f>
        <v>0</v>
      </c>
      <c r="J140" s="307">
        <f>+'Div009 history'!M140</f>
        <v>0</v>
      </c>
      <c r="K140" s="307">
        <f>+'Div009 history'!N140</f>
        <v>0</v>
      </c>
      <c r="L140" s="298">
        <f t="shared" si="98"/>
        <v>0</v>
      </c>
      <c r="M140" s="298">
        <f t="shared" si="98"/>
        <v>0</v>
      </c>
      <c r="N140" s="298">
        <f t="shared" si="98"/>
        <v>0</v>
      </c>
      <c r="O140" s="298">
        <f t="shared" si="98"/>
        <v>0</v>
      </c>
      <c r="P140" s="298">
        <f t="shared" si="98"/>
        <v>0</v>
      </c>
      <c r="Q140" s="298">
        <f t="shared" si="98"/>
        <v>0</v>
      </c>
      <c r="R140" s="298">
        <f t="shared" si="98"/>
        <v>0</v>
      </c>
      <c r="S140" s="298">
        <f t="shared" si="98"/>
        <v>0</v>
      </c>
      <c r="T140" s="298">
        <f t="shared" si="98"/>
        <v>0</v>
      </c>
      <c r="U140" s="298">
        <f t="shared" si="98"/>
        <v>0</v>
      </c>
      <c r="V140" s="298">
        <f t="shared" si="99"/>
        <v>0</v>
      </c>
      <c r="W140" s="298">
        <f t="shared" si="99"/>
        <v>0</v>
      </c>
      <c r="X140" s="298">
        <f t="shared" si="99"/>
        <v>0</v>
      </c>
      <c r="Y140" s="298">
        <f t="shared" si="99"/>
        <v>0</v>
      </c>
      <c r="Z140" s="298">
        <f t="shared" si="99"/>
        <v>0</v>
      </c>
      <c r="AA140" s="298">
        <f t="shared" si="99"/>
        <v>0</v>
      </c>
      <c r="AB140" s="298">
        <f t="shared" si="99"/>
        <v>0</v>
      </c>
      <c r="AC140" s="298">
        <f t="shared" si="99"/>
        <v>0</v>
      </c>
      <c r="AD140" s="298">
        <f t="shared" si="99"/>
        <v>0</v>
      </c>
      <c r="AE140" s="298">
        <f t="shared" si="99"/>
        <v>0</v>
      </c>
      <c r="AF140" s="298">
        <f t="shared" si="99"/>
        <v>0</v>
      </c>
      <c r="AH140" s="295">
        <f t="shared" si="94"/>
        <v>0</v>
      </c>
      <c r="AI140" s="295">
        <f t="shared" si="95"/>
        <v>0</v>
      </c>
      <c r="AJ140" s="295">
        <f t="shared" si="96"/>
        <v>0</v>
      </c>
      <c r="AM140" s="295">
        <f t="shared" si="97"/>
        <v>0</v>
      </c>
    </row>
    <row r="141" spans="1:39">
      <c r="A141" s="168" t="s">
        <v>192</v>
      </c>
      <c r="B141" s="294" t="str">
        <f t="shared" si="85"/>
        <v>8740-04582</v>
      </c>
      <c r="C141" s="308" t="str">
        <f t="shared" si="86"/>
        <v>8740</v>
      </c>
      <c r="D141" s="298">
        <f>SUM($F141:K141)</f>
        <v>35578.230000000003</v>
      </c>
      <c r="E141" s="78">
        <f t="shared" si="87"/>
        <v>7.1033430099068387E-2</v>
      </c>
      <c r="F141" s="307">
        <f>+'Div009 history'!I141</f>
        <v>2055.62</v>
      </c>
      <c r="G141" s="307">
        <f>+'Div009 history'!J141</f>
        <v>4878.17</v>
      </c>
      <c r="H141" s="307">
        <f>+'Div009 history'!K141</f>
        <v>4619.1100000000006</v>
      </c>
      <c r="I141" s="307">
        <f>+'Div009 history'!L141</f>
        <v>7929.29</v>
      </c>
      <c r="J141" s="307">
        <f>+'Div009 history'!M141</f>
        <v>4572.6900000000005</v>
      </c>
      <c r="K141" s="307">
        <f>+'Div009 history'!N141</f>
        <v>11523.35</v>
      </c>
      <c r="L141" s="298">
        <f t="shared" si="98"/>
        <v>6147.9490577487768</v>
      </c>
      <c r="M141" s="298">
        <f t="shared" si="98"/>
        <v>6222.6336061549373</v>
      </c>
      <c r="N141" s="298">
        <f t="shared" si="98"/>
        <v>5590.1725442475627</v>
      </c>
      <c r="O141" s="298">
        <f t="shared" si="98"/>
        <v>6576.0462521083109</v>
      </c>
      <c r="P141" s="298">
        <f t="shared" si="98"/>
        <v>6112.8375692274603</v>
      </c>
      <c r="Q141" s="298">
        <f t="shared" si="98"/>
        <v>5606.8856470013388</v>
      </c>
      <c r="R141" s="298">
        <f t="shared" si="98"/>
        <v>5973.7601660705141</v>
      </c>
      <c r="S141" s="298">
        <f t="shared" si="98"/>
        <v>5949.3984913986551</v>
      </c>
      <c r="T141" s="298">
        <f t="shared" si="98"/>
        <v>6286.0055704420165</v>
      </c>
      <c r="U141" s="298">
        <f t="shared" si="98"/>
        <v>6409.5179982251802</v>
      </c>
      <c r="V141" s="298">
        <f t="shared" si="99"/>
        <v>6501.9274369454097</v>
      </c>
      <c r="W141" s="298">
        <f t="shared" si="99"/>
        <v>6250.7100261876067</v>
      </c>
      <c r="X141" s="298">
        <f t="shared" si="99"/>
        <v>6160.591697602099</v>
      </c>
      <c r="Y141" s="298">
        <f t="shared" si="99"/>
        <v>6367.8883090185545</v>
      </c>
      <c r="Z141" s="298">
        <f t="shared" si="99"/>
        <v>6277.0855388409436</v>
      </c>
      <c r="AA141" s="298">
        <f t="shared" si="99"/>
        <v>6576.0462521083109</v>
      </c>
      <c r="AB141" s="298">
        <f t="shared" si="99"/>
        <v>6112.8375692274603</v>
      </c>
      <c r="AC141" s="298">
        <f t="shared" si="99"/>
        <v>5606.8856470013388</v>
      </c>
      <c r="AD141" s="298">
        <f t="shared" si="99"/>
        <v>5973.7601660705141</v>
      </c>
      <c r="AE141" s="298">
        <f t="shared" si="99"/>
        <v>5949.3984913986551</v>
      </c>
      <c r="AF141" s="298">
        <f t="shared" si="99"/>
        <v>6286.0055704420165</v>
      </c>
      <c r="AH141" s="295">
        <f t="shared" si="94"/>
        <v>71834.754676488388</v>
      </c>
      <c r="AI141" s="295">
        <f t="shared" si="95"/>
        <v>74472.654703068096</v>
      </c>
      <c r="AJ141" s="295">
        <f t="shared" si="96"/>
        <v>2637.9000265797076</v>
      </c>
      <c r="AM141" s="295">
        <f t="shared" si="97"/>
        <v>2637.9000265797076</v>
      </c>
    </row>
    <row r="142" spans="1:39">
      <c r="A142" s="168" t="s">
        <v>193</v>
      </c>
      <c r="B142" s="294" t="str">
        <f t="shared" si="85"/>
        <v>8810-04582</v>
      </c>
      <c r="C142" s="308" t="str">
        <f t="shared" si="86"/>
        <v>8810</v>
      </c>
      <c r="D142" s="298">
        <f>SUM($F142:K142)</f>
        <v>15101.33</v>
      </c>
      <c r="E142" s="78">
        <f t="shared" si="87"/>
        <v>3.0150439438891827E-2</v>
      </c>
      <c r="F142" s="307">
        <f>+'Div009 history'!I142</f>
        <v>1466.3400000000001</v>
      </c>
      <c r="G142" s="307">
        <f>+'Div009 history'!J142</f>
        <v>539.70000000000005</v>
      </c>
      <c r="H142" s="307">
        <f>+'Div009 history'!K142</f>
        <v>434.02</v>
      </c>
      <c r="I142" s="307">
        <f>+'Div009 history'!L142</f>
        <v>2972.4500000000003</v>
      </c>
      <c r="J142" s="307">
        <f>+'Div009 history'!M142</f>
        <v>6227.92</v>
      </c>
      <c r="K142" s="307">
        <f>+'Div009 history'!N142</f>
        <v>3460.9</v>
      </c>
      <c r="L142" s="298">
        <f t="shared" si="98"/>
        <v>2609.5229454712426</v>
      </c>
      <c r="M142" s="298">
        <f t="shared" si="98"/>
        <v>2641.2231174972935</v>
      </c>
      <c r="N142" s="298">
        <f t="shared" si="98"/>
        <v>2372.7723483608388</v>
      </c>
      <c r="O142" s="298">
        <f t="shared" si="98"/>
        <v>2791.2306078281799</v>
      </c>
      <c r="P142" s="298">
        <f t="shared" si="98"/>
        <v>2594.6197258633078</v>
      </c>
      <c r="Q142" s="298">
        <f t="shared" si="98"/>
        <v>2379.8662954180327</v>
      </c>
      <c r="R142" s="298">
        <f t="shared" si="98"/>
        <v>2535.5877346536249</v>
      </c>
      <c r="S142" s="298">
        <f t="shared" si="98"/>
        <v>2525.2473189395105</v>
      </c>
      <c r="T142" s="298">
        <f t="shared" si="98"/>
        <v>2668.121615411535</v>
      </c>
      <c r="U142" s="298">
        <f t="shared" si="98"/>
        <v>2720.5469870799602</v>
      </c>
      <c r="V142" s="298">
        <f t="shared" si="99"/>
        <v>2759.7705636667934</v>
      </c>
      <c r="W142" s="298">
        <f t="shared" si="99"/>
        <v>2653.1402725702678</v>
      </c>
      <c r="X142" s="298">
        <f t="shared" si="99"/>
        <v>2614.8891673573839</v>
      </c>
      <c r="Y142" s="298">
        <f t="shared" si="99"/>
        <v>2702.8770896593555</v>
      </c>
      <c r="Z142" s="298">
        <f t="shared" si="99"/>
        <v>2664.3354703217365</v>
      </c>
      <c r="AA142" s="298">
        <f t="shared" si="99"/>
        <v>2791.2306078281799</v>
      </c>
      <c r="AB142" s="298">
        <f t="shared" si="99"/>
        <v>2594.6197258633078</v>
      </c>
      <c r="AC142" s="298">
        <f t="shared" si="99"/>
        <v>2379.8662954180327</v>
      </c>
      <c r="AD142" s="298">
        <f t="shared" si="99"/>
        <v>2535.5877346536249</v>
      </c>
      <c r="AE142" s="298">
        <f t="shared" si="99"/>
        <v>2525.2473189395105</v>
      </c>
      <c r="AF142" s="298">
        <f t="shared" si="99"/>
        <v>2668.121615411535</v>
      </c>
      <c r="AH142" s="295">
        <f t="shared" si="94"/>
        <v>30490.565040438894</v>
      </c>
      <c r="AI142" s="295">
        <f t="shared" si="95"/>
        <v>31610.232848769687</v>
      </c>
      <c r="AJ142" s="295">
        <f t="shared" si="96"/>
        <v>1119.6678083307925</v>
      </c>
      <c r="AM142" s="295">
        <f t="shared" si="97"/>
        <v>1119.6678083307925</v>
      </c>
    </row>
    <row r="143" spans="1:39">
      <c r="A143" s="168" t="s">
        <v>191</v>
      </c>
      <c r="B143" s="294" t="str">
        <f t="shared" si="85"/>
        <v>8700-04582</v>
      </c>
      <c r="C143" s="308" t="str">
        <f t="shared" si="86"/>
        <v>8700</v>
      </c>
      <c r="D143" s="298">
        <f>SUM($F143:K143)</f>
        <v>201231.24000000002</v>
      </c>
      <c r="E143" s="78">
        <f t="shared" si="87"/>
        <v>0.40176662021378956</v>
      </c>
      <c r="F143" s="307">
        <f>+'Div009 history'!I143</f>
        <v>32682.590000000004</v>
      </c>
      <c r="G143" s="307">
        <f>+'Div009 history'!J143</f>
        <v>16267.940000000002</v>
      </c>
      <c r="H143" s="307">
        <f>+'Div009 history'!K143</f>
        <v>54702.679999999993</v>
      </c>
      <c r="I143" s="307">
        <f>+'Div009 history'!L143</f>
        <v>42148.240000000005</v>
      </c>
      <c r="J143" s="307">
        <f>+'Div009 history'!M143</f>
        <v>26476.469999999994</v>
      </c>
      <c r="K143" s="307">
        <f>+'Div009 history'!N143</f>
        <v>28953.320000000003</v>
      </c>
      <c r="L143" s="298">
        <f t="shared" si="98"/>
        <v>34772.933120833106</v>
      </c>
      <c r="M143" s="298">
        <f t="shared" si="98"/>
        <v>35195.350545325877</v>
      </c>
      <c r="N143" s="298">
        <f t="shared" si="98"/>
        <v>31618.137071262168</v>
      </c>
      <c r="O143" s="298">
        <f t="shared" si="98"/>
        <v>37194.260130678449</v>
      </c>
      <c r="P143" s="298">
        <f t="shared" si="98"/>
        <v>34574.341780752657</v>
      </c>
      <c r="Q143" s="298">
        <f t="shared" si="98"/>
        <v>31712.666742676112</v>
      </c>
      <c r="R143" s="298">
        <f t="shared" si="98"/>
        <v>33787.716974143332</v>
      </c>
      <c r="S143" s="298">
        <f t="shared" si="98"/>
        <v>33649.92681418611</v>
      </c>
      <c r="T143" s="298">
        <f t="shared" si="98"/>
        <v>35553.783748853006</v>
      </c>
      <c r="U143" s="298">
        <f t="shared" si="98"/>
        <v>36252.372717394057</v>
      </c>
      <c r="V143" s="298">
        <f t="shared" si="99"/>
        <v>36775.042505671212</v>
      </c>
      <c r="W143" s="298">
        <f t="shared" si="99"/>
        <v>35354.151385556965</v>
      </c>
      <c r="X143" s="298">
        <f t="shared" si="99"/>
        <v>34844.44016585916</v>
      </c>
      <c r="Y143" s="298">
        <f t="shared" si="99"/>
        <v>36016.914292962494</v>
      </c>
      <c r="Z143" s="298">
        <f t="shared" si="99"/>
        <v>35503.331856785211</v>
      </c>
      <c r="AA143" s="298">
        <f t="shared" si="99"/>
        <v>37194.260130678449</v>
      </c>
      <c r="AB143" s="298">
        <f t="shared" si="99"/>
        <v>34574.341780752657</v>
      </c>
      <c r="AC143" s="298">
        <f t="shared" si="99"/>
        <v>31712.666742676112</v>
      </c>
      <c r="AD143" s="298">
        <f t="shared" si="99"/>
        <v>33787.716974143332</v>
      </c>
      <c r="AE143" s="298">
        <f t="shared" si="99"/>
        <v>33649.92681418611</v>
      </c>
      <c r="AF143" s="298">
        <f t="shared" si="99"/>
        <v>35553.783748853006</v>
      </c>
      <c r="AH143" s="295">
        <f t="shared" si="94"/>
        <v>406298.92939152842</v>
      </c>
      <c r="AI143" s="295">
        <f t="shared" si="95"/>
        <v>421218.94911551877</v>
      </c>
      <c r="AJ143" s="295">
        <f t="shared" si="96"/>
        <v>14920.01972399035</v>
      </c>
      <c r="AM143" s="295">
        <f t="shared" si="97"/>
        <v>14920.01972399035</v>
      </c>
    </row>
    <row r="144" spans="1:39">
      <c r="A144" s="168" t="s">
        <v>1173</v>
      </c>
      <c r="B144" s="294" t="str">
        <f t="shared" si="85"/>
        <v>8170-04582</v>
      </c>
      <c r="C144" s="308" t="str">
        <f t="shared" si="86"/>
        <v>8170</v>
      </c>
      <c r="D144" s="298">
        <f>SUM($F144:K144)</f>
        <v>424.41</v>
      </c>
      <c r="E144" s="78">
        <f t="shared" si="87"/>
        <v>8.4735238566802269E-4</v>
      </c>
      <c r="F144" s="307">
        <f>+'Div009 history'!I144</f>
        <v>0</v>
      </c>
      <c r="G144" s="307">
        <f>+'Div009 history'!J144</f>
        <v>0</v>
      </c>
      <c r="H144" s="307">
        <f>+'Div009 history'!K144</f>
        <v>0</v>
      </c>
      <c r="I144" s="307">
        <f>+'Div009 history'!L144</f>
        <v>424.41</v>
      </c>
      <c r="J144" s="307">
        <f>+'Div009 history'!M144</f>
        <v>0</v>
      </c>
      <c r="K144" s="307">
        <f>+'Div009 history'!N144</f>
        <v>0</v>
      </c>
      <c r="L144" s="298">
        <f t="shared" si="98"/>
        <v>73.338416767758218</v>
      </c>
      <c r="M144" s="298">
        <f t="shared" si="98"/>
        <v>74.229323066049574</v>
      </c>
      <c r="N144" s="298">
        <f t="shared" si="98"/>
        <v>66.684743156253361</v>
      </c>
      <c r="O144" s="298">
        <f t="shared" si="98"/>
        <v>78.445155643135934</v>
      </c>
      <c r="P144" s="298">
        <f t="shared" si="98"/>
        <v>72.919574491362454</v>
      </c>
      <c r="Q144" s="298">
        <f t="shared" si="98"/>
        <v>66.884112487997243</v>
      </c>
      <c r="R144" s="298">
        <f t="shared" si="98"/>
        <v>71.260530725727136</v>
      </c>
      <c r="S144" s="298">
        <f t="shared" si="98"/>
        <v>70.969922161234649</v>
      </c>
      <c r="T144" s="298">
        <f t="shared" si="98"/>
        <v>74.985282408689145</v>
      </c>
      <c r="U144" s="298">
        <f t="shared" si="98"/>
        <v>76.458652766783203</v>
      </c>
      <c r="V144" s="298">
        <f t="shared" si="99"/>
        <v>77.56099793368027</v>
      </c>
      <c r="W144" s="298">
        <f t="shared" si="99"/>
        <v>74.564244545450464</v>
      </c>
      <c r="X144" s="298">
        <f t="shared" si="99"/>
        <v>73.489229857115063</v>
      </c>
      <c r="Y144" s="298">
        <f t="shared" si="99"/>
        <v>75.962055370111585</v>
      </c>
      <c r="Z144" s="298">
        <f t="shared" si="99"/>
        <v>74.878876030074721</v>
      </c>
      <c r="AA144" s="298">
        <f t="shared" si="99"/>
        <v>78.445155643135934</v>
      </c>
      <c r="AB144" s="298">
        <f t="shared" si="99"/>
        <v>72.919574491362454</v>
      </c>
      <c r="AC144" s="298">
        <f t="shared" si="99"/>
        <v>66.884112487997243</v>
      </c>
      <c r="AD144" s="298">
        <f t="shared" si="99"/>
        <v>71.260530725727136</v>
      </c>
      <c r="AE144" s="298">
        <f t="shared" si="99"/>
        <v>70.969922161234649</v>
      </c>
      <c r="AF144" s="298">
        <f t="shared" si="99"/>
        <v>74.985282408689145</v>
      </c>
      <c r="AH144" s="295">
        <f t="shared" si="94"/>
        <v>856.91132561255699</v>
      </c>
      <c r="AI144" s="295">
        <f t="shared" si="95"/>
        <v>888.37863442136188</v>
      </c>
      <c r="AJ144" s="295">
        <f t="shared" si="96"/>
        <v>31.467308808804887</v>
      </c>
      <c r="AM144" s="295">
        <f t="shared" si="97"/>
        <v>31.467308808804887</v>
      </c>
    </row>
    <row r="145" spans="1:39">
      <c r="A145" s="168" t="s">
        <v>963</v>
      </c>
      <c r="B145" s="294" t="str">
        <f t="shared" si="85"/>
        <v>8740-04585</v>
      </c>
      <c r="C145" s="308" t="str">
        <f t="shared" si="86"/>
        <v>8740</v>
      </c>
      <c r="D145" s="298">
        <f>SUM($F145:K145)</f>
        <v>8172</v>
      </c>
      <c r="E145" s="78">
        <f t="shared" si="87"/>
        <v>1.6315741136351831E-2</v>
      </c>
      <c r="F145" s="307">
        <f>+'Div009 history'!I145</f>
        <v>0</v>
      </c>
      <c r="G145" s="307">
        <f>+'Div009 history'!J145</f>
        <v>0</v>
      </c>
      <c r="H145" s="307">
        <f>+'Div009 history'!K145</f>
        <v>0</v>
      </c>
      <c r="I145" s="307">
        <f>+'Div009 history'!L145</f>
        <v>8172</v>
      </c>
      <c r="J145" s="307">
        <f>+'Div009 history'!M145</f>
        <v>0</v>
      </c>
      <c r="K145" s="307">
        <f>+'Div009 history'!N145</f>
        <v>0</v>
      </c>
      <c r="L145" s="298">
        <f t="shared" si="98"/>
        <v>1412.128700610542</v>
      </c>
      <c r="M145" s="298">
        <f t="shared" si="98"/>
        <v>1429.2830708413021</v>
      </c>
      <c r="N145" s="298">
        <f t="shared" si="98"/>
        <v>1284.0124433281553</v>
      </c>
      <c r="O145" s="298">
        <f t="shared" si="98"/>
        <v>1510.4587825821889</v>
      </c>
      <c r="P145" s="298">
        <f t="shared" si="98"/>
        <v>1404.0639069376637</v>
      </c>
      <c r="Q145" s="298">
        <f t="shared" si="98"/>
        <v>1287.8512929759274</v>
      </c>
      <c r="R145" s="298">
        <f t="shared" si="98"/>
        <v>1372.1190761071655</v>
      </c>
      <c r="S145" s="298">
        <f t="shared" si="98"/>
        <v>1366.5234181607632</v>
      </c>
      <c r="T145" s="298">
        <f t="shared" si="98"/>
        <v>1443.8390420673584</v>
      </c>
      <c r="U145" s="298">
        <f t="shared" si="98"/>
        <v>1472.2087378010701</v>
      </c>
      <c r="V145" s="298">
        <f t="shared" si="99"/>
        <v>1493.4343561980986</v>
      </c>
      <c r="W145" s="298">
        <f t="shared" si="99"/>
        <v>1435.7319724450911</v>
      </c>
      <c r="X145" s="298">
        <f t="shared" si="99"/>
        <v>1415.0326014757998</v>
      </c>
      <c r="Y145" s="298">
        <f t="shared" si="99"/>
        <v>1462.6467719529505</v>
      </c>
      <c r="Z145" s="298">
        <f t="shared" si="99"/>
        <v>1441.7901908950555</v>
      </c>
      <c r="AA145" s="298">
        <f t="shared" si="99"/>
        <v>1510.4587825821889</v>
      </c>
      <c r="AB145" s="298">
        <f t="shared" si="99"/>
        <v>1404.0639069376637</v>
      </c>
      <c r="AC145" s="298">
        <f t="shared" si="99"/>
        <v>1287.8512929759274</v>
      </c>
      <c r="AD145" s="298">
        <f t="shared" si="99"/>
        <v>1372.1190761071655</v>
      </c>
      <c r="AE145" s="298">
        <f t="shared" si="99"/>
        <v>1366.5234181607632</v>
      </c>
      <c r="AF145" s="298">
        <f t="shared" si="99"/>
        <v>1443.8390420673584</v>
      </c>
      <c r="AH145" s="295">
        <f t="shared" si="94"/>
        <v>16499.798197275781</v>
      </c>
      <c r="AI145" s="295">
        <f t="shared" si="95"/>
        <v>17105.700149599128</v>
      </c>
      <c r="AJ145" s="295">
        <f t="shared" si="96"/>
        <v>605.90195232334736</v>
      </c>
      <c r="AM145" s="295">
        <f t="shared" si="97"/>
        <v>605.90195232334736</v>
      </c>
    </row>
    <row r="146" spans="1:39">
      <c r="A146" s="168" t="s">
        <v>1175</v>
      </c>
      <c r="B146" s="294" t="str">
        <f t="shared" si="85"/>
        <v>8560-04585</v>
      </c>
      <c r="C146" s="308" t="str">
        <f t="shared" si="86"/>
        <v>8560</v>
      </c>
      <c r="D146" s="298">
        <f>SUM($F146:K146)</f>
        <v>87</v>
      </c>
      <c r="E146" s="78">
        <f t="shared" si="87"/>
        <v>1.7369915306688808E-4</v>
      </c>
      <c r="F146" s="307">
        <f>+'Div009 history'!I146</f>
        <v>0</v>
      </c>
      <c r="G146" s="307">
        <f>+'Div009 history'!J146</f>
        <v>0</v>
      </c>
      <c r="H146" s="307">
        <f>+'Div009 history'!K146</f>
        <v>0</v>
      </c>
      <c r="I146" s="307">
        <f>+'Div009 history'!L146</f>
        <v>87</v>
      </c>
      <c r="J146" s="307">
        <f>+'Div009 history'!M146</f>
        <v>0</v>
      </c>
      <c r="K146" s="307">
        <f>+'Div009 history'!N146</f>
        <v>0</v>
      </c>
      <c r="L146" s="298">
        <f t="shared" si="98"/>
        <v>15.03367559387141</v>
      </c>
      <c r="M146" s="298">
        <f t="shared" si="98"/>
        <v>15.216302883405934</v>
      </c>
      <c r="N146" s="298">
        <f t="shared" si="98"/>
        <v>13.669735997252756</v>
      </c>
      <c r="O146" s="298">
        <f t="shared" si="98"/>
        <v>16.080508331455022</v>
      </c>
      <c r="P146" s="298">
        <f t="shared" si="98"/>
        <v>14.947816924079389</v>
      </c>
      <c r="Q146" s="298">
        <f t="shared" si="98"/>
        <v>13.710604807746659</v>
      </c>
      <c r="R146" s="298">
        <f t="shared" si="98"/>
        <v>14.607728783813437</v>
      </c>
      <c r="S146" s="298">
        <f t="shared" si="98"/>
        <v>14.548156801270974</v>
      </c>
      <c r="T146" s="298">
        <f t="shared" si="98"/>
        <v>15.371267334784655</v>
      </c>
      <c r="U146" s="298">
        <f t="shared" si="98"/>
        <v>15.673294198322701</v>
      </c>
      <c r="V146" s="298">
        <f t="shared" si="99"/>
        <v>15.899264438232329</v>
      </c>
      <c r="W146" s="298">
        <f t="shared" si="99"/>
        <v>15.284958590641573</v>
      </c>
      <c r="X146" s="298">
        <f t="shared" si="99"/>
        <v>15.064590838031643</v>
      </c>
      <c r="Y146" s="298">
        <f t="shared" si="99"/>
        <v>15.571496470864746</v>
      </c>
      <c r="Z146" s="298">
        <f t="shared" si="99"/>
        <v>15.349455042568506</v>
      </c>
      <c r="AA146" s="298">
        <f t="shared" si="99"/>
        <v>16.080508331455022</v>
      </c>
      <c r="AB146" s="298">
        <f t="shared" si="99"/>
        <v>14.947816924079389</v>
      </c>
      <c r="AC146" s="298">
        <f t="shared" si="99"/>
        <v>13.710604807746659</v>
      </c>
      <c r="AD146" s="298">
        <f t="shared" si="99"/>
        <v>14.607728783813437</v>
      </c>
      <c r="AE146" s="298">
        <f t="shared" si="99"/>
        <v>14.548156801270974</v>
      </c>
      <c r="AF146" s="298">
        <f t="shared" si="99"/>
        <v>15.371267334784655</v>
      </c>
      <c r="AH146" s="295">
        <f t="shared" si="94"/>
        <v>175.65864453781114</v>
      </c>
      <c r="AI146" s="295">
        <f t="shared" si="95"/>
        <v>182.10914256181161</v>
      </c>
      <c r="AJ146" s="295">
        <f t="shared" si="96"/>
        <v>6.450498024000467</v>
      </c>
      <c r="AM146" s="295">
        <f t="shared" si="97"/>
        <v>6.450498024000467</v>
      </c>
    </row>
    <row r="147" spans="1:39">
      <c r="A147" s="168" t="s">
        <v>194</v>
      </c>
      <c r="B147" s="294" t="str">
        <f t="shared" si="85"/>
        <v>8810-04590</v>
      </c>
      <c r="C147" s="308" t="str">
        <f t="shared" si="86"/>
        <v>8810</v>
      </c>
      <c r="D147" s="298">
        <f>SUM($F147:K147)</f>
        <v>201.47999999999996</v>
      </c>
      <c r="E147" s="78">
        <f t="shared" si="87"/>
        <v>4.022632799990414E-4</v>
      </c>
      <c r="F147" s="307">
        <f>+'Div009 history'!I147</f>
        <v>62.55</v>
      </c>
      <c r="G147" s="307">
        <f>+'Div009 history'!J147</f>
        <v>61.75</v>
      </c>
      <c r="H147" s="307">
        <f>+'Div009 history'!K147</f>
        <v>60.49</v>
      </c>
      <c r="I147" s="307">
        <f>+'Div009 history'!L147</f>
        <v>60.56</v>
      </c>
      <c r="J147" s="307">
        <f>+'Div009 history'!M147</f>
        <v>63.37</v>
      </c>
      <c r="K147" s="307">
        <f>+'Div009 history'!N147</f>
        <v>-107.24000000000001</v>
      </c>
      <c r="L147" s="298">
        <f t="shared" si="98"/>
        <v>34.815919064979433</v>
      </c>
      <c r="M147" s="298">
        <f t="shared" si="98"/>
        <v>35.238858677570427</v>
      </c>
      <c r="N147" s="298">
        <f t="shared" si="98"/>
        <v>31.657223088810166</v>
      </c>
      <c r="O147" s="298">
        <f t="shared" si="98"/>
        <v>37.240239294500654</v>
      </c>
      <c r="P147" s="298">
        <f t="shared" si="98"/>
        <v>34.617082228316256</v>
      </c>
      <c r="Q147" s="298">
        <f t="shared" si="98"/>
        <v>31.751869616836739</v>
      </c>
      <c r="R147" s="298">
        <f t="shared" si="98"/>
        <v>33.829485004169314</v>
      </c>
      <c r="S147" s="298">
        <f t="shared" si="98"/>
        <v>33.691524509426152</v>
      </c>
      <c r="T147" s="298">
        <f t="shared" si="98"/>
        <v>35.597734972556452</v>
      </c>
      <c r="U147" s="298">
        <f t="shared" si="98"/>
        <v>36.297187529632843</v>
      </c>
      <c r="V147" s="298">
        <f t="shared" si="99"/>
        <v>36.820503436954588</v>
      </c>
      <c r="W147" s="298">
        <f t="shared" si="99"/>
        <v>35.397855825775444</v>
      </c>
      <c r="X147" s="298">
        <f t="shared" si="99"/>
        <v>34.887514506282926</v>
      </c>
      <c r="Y147" s="298">
        <f t="shared" si="99"/>
        <v>36.061438033906072</v>
      </c>
      <c r="Z147" s="298">
        <f t="shared" si="99"/>
        <v>35.547220712375882</v>
      </c>
      <c r="AA147" s="298">
        <f t="shared" si="99"/>
        <v>37.240239294500654</v>
      </c>
      <c r="AB147" s="298">
        <f t="shared" si="99"/>
        <v>34.617082228316256</v>
      </c>
      <c r="AC147" s="298">
        <f t="shared" si="99"/>
        <v>31.751869616836739</v>
      </c>
      <c r="AD147" s="298">
        <f t="shared" si="99"/>
        <v>33.829485004169314</v>
      </c>
      <c r="AE147" s="298">
        <f t="shared" si="99"/>
        <v>33.691524509426152</v>
      </c>
      <c r="AF147" s="298">
        <f t="shared" si="99"/>
        <v>35.597734972556452</v>
      </c>
      <c r="AH147" s="295">
        <f t="shared" si="94"/>
        <v>406.80119197101362</v>
      </c>
      <c r="AI147" s="295">
        <f t="shared" si="95"/>
        <v>421.73965567073333</v>
      </c>
      <c r="AJ147" s="295">
        <f t="shared" si="96"/>
        <v>14.938463699719705</v>
      </c>
      <c r="AM147" s="295">
        <f t="shared" si="97"/>
        <v>14.938463699719705</v>
      </c>
    </row>
    <row r="148" spans="1:39">
      <c r="A148" s="168" t="s">
        <v>387</v>
      </c>
      <c r="B148" s="294" t="str">
        <f t="shared" si="85"/>
        <v>9020-04590</v>
      </c>
      <c r="C148" s="308" t="str">
        <f t="shared" si="86"/>
        <v>9020</v>
      </c>
      <c r="D148" s="298">
        <f>SUM($F148:K148)</f>
        <v>2551.96</v>
      </c>
      <c r="E148" s="78">
        <f t="shared" si="87"/>
        <v>5.0950952949491458E-3</v>
      </c>
      <c r="F148" s="307">
        <f>+'Div009 history'!I148</f>
        <v>467.07</v>
      </c>
      <c r="G148" s="307">
        <f>+'Div009 history'!J148</f>
        <v>383.19</v>
      </c>
      <c r="H148" s="307">
        <f>+'Div009 history'!K148</f>
        <v>466.8</v>
      </c>
      <c r="I148" s="307">
        <f>+'Div009 history'!L148</f>
        <v>429.5</v>
      </c>
      <c r="J148" s="307">
        <f>+'Div009 history'!M148</f>
        <v>454.78</v>
      </c>
      <c r="K148" s="307">
        <f>+'Div009 history'!N148</f>
        <v>350.62</v>
      </c>
      <c r="L148" s="298">
        <f t="shared" ref="L148:U157" si="100">$E148*L$170</f>
        <v>440.98090538547217</v>
      </c>
      <c r="M148" s="298">
        <f t="shared" si="100"/>
        <v>446.33788857858167</v>
      </c>
      <c r="N148" s="298">
        <f t="shared" si="100"/>
        <v>400.97263764999013</v>
      </c>
      <c r="O148" s="298">
        <f t="shared" si="100"/>
        <v>471.68751771885007</v>
      </c>
      <c r="P148" s="298">
        <f t="shared" si="100"/>
        <v>438.46242388015668</v>
      </c>
      <c r="Q148" s="298">
        <f t="shared" si="100"/>
        <v>402.17143730088696</v>
      </c>
      <c r="R148" s="298">
        <f t="shared" si="100"/>
        <v>428.48666146138549</v>
      </c>
      <c r="S148" s="298">
        <f t="shared" si="100"/>
        <v>426.73924402955714</v>
      </c>
      <c r="T148" s="298">
        <f t="shared" si="100"/>
        <v>450.88344123766717</v>
      </c>
      <c r="U148" s="298">
        <f t="shared" si="100"/>
        <v>459.74275703852413</v>
      </c>
      <c r="V148" s="298">
        <f t="shared" ref="V148:AF157" si="101">$E148*V$170</f>
        <v>466.37111351484339</v>
      </c>
      <c r="W148" s="298">
        <f t="shared" si="101"/>
        <v>448.351757758318</v>
      </c>
      <c r="X148" s="298">
        <f t="shared" si="101"/>
        <v>441.88773833360034</v>
      </c>
      <c r="Y148" s="298">
        <f t="shared" si="101"/>
        <v>456.75673716997699</v>
      </c>
      <c r="Z148" s="298">
        <f t="shared" si="101"/>
        <v>450.24362402796697</v>
      </c>
      <c r="AA148" s="298">
        <f t="shared" si="101"/>
        <v>471.68751771885007</v>
      </c>
      <c r="AB148" s="298">
        <f t="shared" si="101"/>
        <v>438.46242388015668</v>
      </c>
      <c r="AC148" s="298">
        <f t="shared" si="101"/>
        <v>402.17143730088696</v>
      </c>
      <c r="AD148" s="298">
        <f t="shared" si="101"/>
        <v>428.48666146138549</v>
      </c>
      <c r="AE148" s="298">
        <f t="shared" si="101"/>
        <v>426.73924402955714</v>
      </c>
      <c r="AF148" s="298">
        <f t="shared" si="101"/>
        <v>450.88344123766717</v>
      </c>
      <c r="AH148" s="295">
        <f t="shared" si="94"/>
        <v>5152.5728105139387</v>
      </c>
      <c r="AI148" s="295">
        <f t="shared" si="95"/>
        <v>5341.7844534717333</v>
      </c>
      <c r="AJ148" s="295">
        <f t="shared" si="96"/>
        <v>189.21164295779454</v>
      </c>
      <c r="AM148" s="295">
        <f t="shared" si="97"/>
        <v>189.21164295779454</v>
      </c>
    </row>
    <row r="149" spans="1:39">
      <c r="A149" s="168" t="s">
        <v>115</v>
      </c>
      <c r="B149" s="294" t="str">
        <f t="shared" si="85"/>
        <v>9030-04590</v>
      </c>
      <c r="C149" s="308" t="str">
        <f t="shared" si="86"/>
        <v>9030</v>
      </c>
      <c r="D149" s="298">
        <f>SUM($F149:K149)</f>
        <v>0</v>
      </c>
      <c r="E149" s="78">
        <f t="shared" si="87"/>
        <v>0</v>
      </c>
      <c r="F149" s="307">
        <f>+'Div009 history'!I149</f>
        <v>0</v>
      </c>
      <c r="G149" s="307">
        <f>+'Div009 history'!J149</f>
        <v>0</v>
      </c>
      <c r="H149" s="307">
        <f>+'Div009 history'!K149</f>
        <v>0</v>
      </c>
      <c r="I149" s="307">
        <f>+'Div009 history'!L149</f>
        <v>0</v>
      </c>
      <c r="J149" s="307">
        <f>+'Div009 history'!M149</f>
        <v>0</v>
      </c>
      <c r="K149" s="307">
        <f>+'Div009 history'!N149</f>
        <v>0</v>
      </c>
      <c r="L149" s="298">
        <f t="shared" si="100"/>
        <v>0</v>
      </c>
      <c r="M149" s="298">
        <f t="shared" si="100"/>
        <v>0</v>
      </c>
      <c r="N149" s="298">
        <f t="shared" si="100"/>
        <v>0</v>
      </c>
      <c r="O149" s="298">
        <f t="shared" si="100"/>
        <v>0</v>
      </c>
      <c r="P149" s="298">
        <f t="shared" si="100"/>
        <v>0</v>
      </c>
      <c r="Q149" s="298">
        <f t="shared" si="100"/>
        <v>0</v>
      </c>
      <c r="R149" s="298">
        <f t="shared" si="100"/>
        <v>0</v>
      </c>
      <c r="S149" s="298">
        <f t="shared" si="100"/>
        <v>0</v>
      </c>
      <c r="T149" s="298">
        <f t="shared" si="100"/>
        <v>0</v>
      </c>
      <c r="U149" s="298">
        <f t="shared" si="100"/>
        <v>0</v>
      </c>
      <c r="V149" s="298">
        <f t="shared" si="101"/>
        <v>0</v>
      </c>
      <c r="W149" s="298">
        <f t="shared" si="101"/>
        <v>0</v>
      </c>
      <c r="X149" s="298">
        <f t="shared" si="101"/>
        <v>0</v>
      </c>
      <c r="Y149" s="298">
        <f t="shared" si="101"/>
        <v>0</v>
      </c>
      <c r="Z149" s="298">
        <f t="shared" si="101"/>
        <v>0</v>
      </c>
      <c r="AA149" s="298">
        <f t="shared" si="101"/>
        <v>0</v>
      </c>
      <c r="AB149" s="298">
        <f t="shared" si="101"/>
        <v>0</v>
      </c>
      <c r="AC149" s="298">
        <f t="shared" si="101"/>
        <v>0</v>
      </c>
      <c r="AD149" s="298">
        <f t="shared" si="101"/>
        <v>0</v>
      </c>
      <c r="AE149" s="298">
        <f t="shared" si="101"/>
        <v>0</v>
      </c>
      <c r="AF149" s="298">
        <f t="shared" si="101"/>
        <v>0</v>
      </c>
      <c r="AH149" s="295">
        <f t="shared" si="94"/>
        <v>0</v>
      </c>
      <c r="AI149" s="295">
        <f t="shared" si="95"/>
        <v>0</v>
      </c>
      <c r="AJ149" s="295">
        <f t="shared" si="96"/>
        <v>0</v>
      </c>
      <c r="AM149" s="295">
        <f t="shared" si="97"/>
        <v>0</v>
      </c>
    </row>
    <row r="150" spans="1:39">
      <c r="A150" s="168" t="s">
        <v>195</v>
      </c>
      <c r="B150" s="294" t="str">
        <f t="shared" si="85"/>
        <v>8700-04590</v>
      </c>
      <c r="C150" s="308" t="str">
        <f t="shared" si="86"/>
        <v>8700</v>
      </c>
      <c r="D150" s="298">
        <f>SUM($F150:K150)</f>
        <v>49516.31</v>
      </c>
      <c r="E150" s="78">
        <f t="shared" si="87"/>
        <v>9.8861392068936557E-2</v>
      </c>
      <c r="F150" s="307">
        <f>+'Div009 history'!I150</f>
        <v>7890.4799999999987</v>
      </c>
      <c r="G150" s="307">
        <f>+'Div009 history'!J150</f>
        <v>7648.2399999999989</v>
      </c>
      <c r="H150" s="307">
        <f>+'Div009 history'!K150</f>
        <v>8399.3100000000013</v>
      </c>
      <c r="I150" s="307">
        <f>+'Div009 history'!L150</f>
        <v>6564.33</v>
      </c>
      <c r="J150" s="307">
        <f>+'Div009 history'!M150</f>
        <v>11218.98</v>
      </c>
      <c r="K150" s="307">
        <f>+'Div009 history'!N150</f>
        <v>7794.97</v>
      </c>
      <c r="L150" s="298">
        <f t="shared" si="100"/>
        <v>8556.4613924778241</v>
      </c>
      <c r="M150" s="298">
        <f t="shared" si="100"/>
        <v>8660.4042600991033</v>
      </c>
      <c r="N150" s="298">
        <f t="shared" si="100"/>
        <v>7780.1710949209955</v>
      </c>
      <c r="O150" s="298">
        <f t="shared" si="100"/>
        <v>9152.2693735391913</v>
      </c>
      <c r="P150" s="298">
        <f t="shared" si="100"/>
        <v>8507.5946739765677</v>
      </c>
      <c r="Q150" s="298">
        <f t="shared" si="100"/>
        <v>7803.4317005502753</v>
      </c>
      <c r="R150" s="298">
        <f t="shared" si="100"/>
        <v>8314.0324925888399</v>
      </c>
      <c r="S150" s="298">
        <f t="shared" si="100"/>
        <v>8280.1269206935849</v>
      </c>
      <c r="T150" s="298">
        <f t="shared" si="100"/>
        <v>8748.602740713457</v>
      </c>
      <c r="U150" s="298">
        <f t="shared" si="100"/>
        <v>8920.5022327051538</v>
      </c>
      <c r="V150" s="298">
        <f t="shared" si="101"/>
        <v>9049.1138700630781</v>
      </c>
      <c r="W150" s="298">
        <f t="shared" si="101"/>
        <v>8699.4798610502439</v>
      </c>
      <c r="X150" s="298">
        <f t="shared" si="101"/>
        <v>8574.0568960820074</v>
      </c>
      <c r="Y150" s="298">
        <f t="shared" si="101"/>
        <v>8862.5637518993644</v>
      </c>
      <c r="Z150" s="298">
        <f t="shared" si="101"/>
        <v>8736.1882094124758</v>
      </c>
      <c r="AA150" s="298">
        <f t="shared" si="101"/>
        <v>9152.2693735391913</v>
      </c>
      <c r="AB150" s="298">
        <f t="shared" si="101"/>
        <v>8507.5946739765677</v>
      </c>
      <c r="AC150" s="298">
        <f t="shared" si="101"/>
        <v>7803.4317005502753</v>
      </c>
      <c r="AD150" s="298">
        <f t="shared" si="101"/>
        <v>8314.0324925888399</v>
      </c>
      <c r="AE150" s="298">
        <f t="shared" si="101"/>
        <v>8280.1269206935849</v>
      </c>
      <c r="AF150" s="298">
        <f t="shared" si="101"/>
        <v>8748.602740713457</v>
      </c>
      <c r="AH150" s="295">
        <f t="shared" si="94"/>
        <v>99976.642495563967</v>
      </c>
      <c r="AI150" s="295">
        <f t="shared" si="95"/>
        <v>103647.96272327424</v>
      </c>
      <c r="AJ150" s="295">
        <f t="shared" si="96"/>
        <v>3671.3202277102682</v>
      </c>
      <c r="AM150" s="295">
        <f t="shared" si="97"/>
        <v>3671.3202277102682</v>
      </c>
    </row>
    <row r="151" spans="1:39">
      <c r="A151" s="168" t="s">
        <v>196</v>
      </c>
      <c r="B151" s="294" t="str">
        <f t="shared" si="85"/>
        <v>8710-04590</v>
      </c>
      <c r="C151" s="308" t="str">
        <f t="shared" si="86"/>
        <v>8710</v>
      </c>
      <c r="D151" s="298">
        <f>SUM($F151:K151)</f>
        <v>-19.82</v>
      </c>
      <c r="E151" s="78">
        <f t="shared" si="87"/>
        <v>-3.9571462227422087E-5</v>
      </c>
      <c r="F151" s="307">
        <f>+'Div009 history'!I151</f>
        <v>0</v>
      </c>
      <c r="G151" s="307">
        <f>+'Div009 history'!J151</f>
        <v>0</v>
      </c>
      <c r="H151" s="307">
        <f>+'Div009 history'!K151</f>
        <v>0</v>
      </c>
      <c r="I151" s="307">
        <f>+'Div009 history'!L151</f>
        <v>-19.82</v>
      </c>
      <c r="J151" s="307">
        <f>+'Div009 history'!M151</f>
        <v>0</v>
      </c>
      <c r="K151" s="307">
        <f>+'Div009 history'!N151</f>
        <v>0</v>
      </c>
      <c r="L151" s="298">
        <f t="shared" si="100"/>
        <v>-3.4249132215003599</v>
      </c>
      <c r="M151" s="298">
        <f t="shared" si="100"/>
        <v>-3.4665186568862714</v>
      </c>
      <c r="N151" s="298">
        <f t="shared" si="100"/>
        <v>-3.114185832937352</v>
      </c>
      <c r="O151" s="298">
        <f t="shared" si="100"/>
        <v>-3.6633985647061897</v>
      </c>
      <c r="P151" s="298">
        <f t="shared" si="100"/>
        <v>-3.4053532348879707</v>
      </c>
      <c r="Q151" s="298">
        <f t="shared" si="100"/>
        <v>-3.1234964056268826</v>
      </c>
      <c r="R151" s="298">
        <f t="shared" si="100"/>
        <v>-3.3278756838526702</v>
      </c>
      <c r="S151" s="298">
        <f t="shared" si="100"/>
        <v>-3.3143042275998931</v>
      </c>
      <c r="T151" s="298">
        <f t="shared" si="100"/>
        <v>-3.5018220525911707</v>
      </c>
      <c r="U151" s="298">
        <f t="shared" si="100"/>
        <v>-3.5706286323075394</v>
      </c>
      <c r="V151" s="298">
        <f t="shared" si="101"/>
        <v>-3.6221082892616638</v>
      </c>
      <c r="W151" s="298">
        <f t="shared" si="101"/>
        <v>-3.4821595317990339</v>
      </c>
      <c r="X151" s="298">
        <f t="shared" si="101"/>
        <v>-3.431956211606749</v>
      </c>
      <c r="Y151" s="298">
        <f t="shared" si="101"/>
        <v>-3.5474374718682675</v>
      </c>
      <c r="Z151" s="298">
        <f t="shared" si="101"/>
        <v>-3.4968528614219285</v>
      </c>
      <c r="AA151" s="298">
        <f t="shared" si="101"/>
        <v>-3.6633985647061897</v>
      </c>
      <c r="AB151" s="298">
        <f t="shared" si="101"/>
        <v>-3.4053532348879707</v>
      </c>
      <c r="AC151" s="298">
        <f t="shared" si="101"/>
        <v>-3.1234964056268826</v>
      </c>
      <c r="AD151" s="298">
        <f t="shared" si="101"/>
        <v>-3.3278756838526702</v>
      </c>
      <c r="AE151" s="298">
        <f t="shared" si="101"/>
        <v>-3.3143042275998931</v>
      </c>
      <c r="AF151" s="298">
        <f t="shared" si="101"/>
        <v>-3.5018220525911707</v>
      </c>
      <c r="AH151" s="295">
        <f t="shared" si="94"/>
        <v>-40.017865916545027</v>
      </c>
      <c r="AI151" s="295">
        <f t="shared" si="95"/>
        <v>-41.487393167529959</v>
      </c>
      <c r="AJ151" s="295">
        <f t="shared" si="96"/>
        <v>-1.4695272509849318</v>
      </c>
      <c r="AM151" s="295">
        <f t="shared" si="97"/>
        <v>-1.4695272509849318</v>
      </c>
    </row>
    <row r="152" spans="1:39">
      <c r="A152" s="168" t="s">
        <v>197</v>
      </c>
      <c r="B152" s="294" t="str">
        <f t="shared" si="85"/>
        <v>8740-04590</v>
      </c>
      <c r="C152" s="308" t="str">
        <f t="shared" si="86"/>
        <v>8740</v>
      </c>
      <c r="D152" s="298">
        <f>SUM($F152:K152)</f>
        <v>35068.14</v>
      </c>
      <c r="E152" s="78">
        <f t="shared" si="87"/>
        <v>7.0015013995759309E-2</v>
      </c>
      <c r="F152" s="307">
        <f>+'Div009 history'!I152</f>
        <v>6002.76</v>
      </c>
      <c r="G152" s="307">
        <f>+'Div009 history'!J152</f>
        <v>4826.04</v>
      </c>
      <c r="H152" s="307">
        <f>+'Div009 history'!K152</f>
        <v>6635.7900000000009</v>
      </c>
      <c r="I152" s="307">
        <f>+'Div009 history'!L152</f>
        <v>5156.1799999999994</v>
      </c>
      <c r="J152" s="307">
        <f>+'Div009 history'!M152</f>
        <v>6973.2400000000007</v>
      </c>
      <c r="K152" s="307">
        <f>+'Div009 history'!N152</f>
        <v>5474.13</v>
      </c>
      <c r="L152" s="298">
        <f t="shared" si="100"/>
        <v>6059.8050625340884</v>
      </c>
      <c r="M152" s="298">
        <f t="shared" si="100"/>
        <v>6133.4188482492291</v>
      </c>
      <c r="N152" s="298">
        <f t="shared" si="100"/>
        <v>5510.0254679850486</v>
      </c>
      <c r="O152" s="298">
        <f t="shared" si="100"/>
        <v>6481.7645682601269</v>
      </c>
      <c r="P152" s="298">
        <f t="shared" si="100"/>
        <v>6025.196972275693</v>
      </c>
      <c r="Q152" s="298">
        <f t="shared" si="100"/>
        <v>5526.4989526750905</v>
      </c>
      <c r="R152" s="298">
        <f t="shared" si="100"/>
        <v>5888.1135410666584</v>
      </c>
      <c r="S152" s="298">
        <f t="shared" si="100"/>
        <v>5864.1011430910648</v>
      </c>
      <c r="T152" s="298">
        <f t="shared" si="100"/>
        <v>6195.8822399270703</v>
      </c>
      <c r="U152" s="298">
        <f t="shared" si="100"/>
        <v>6317.6238529651519</v>
      </c>
      <c r="V152" s="298">
        <f t="shared" si="101"/>
        <v>6408.7084047925591</v>
      </c>
      <c r="W152" s="298">
        <f t="shared" si="101"/>
        <v>6161.0927327680611</v>
      </c>
      <c r="X152" s="298">
        <f t="shared" si="101"/>
        <v>6072.2664431127696</v>
      </c>
      <c r="Y152" s="298">
        <f t="shared" si="101"/>
        <v>6276.5910143654119</v>
      </c>
      <c r="Z152" s="298">
        <f t="shared" si="101"/>
        <v>6187.0900960517047</v>
      </c>
      <c r="AA152" s="298">
        <f t="shared" si="101"/>
        <v>6481.7645682601269</v>
      </c>
      <c r="AB152" s="298">
        <f t="shared" si="101"/>
        <v>6025.196972275693</v>
      </c>
      <c r="AC152" s="298">
        <f t="shared" si="101"/>
        <v>5526.4989526750905</v>
      </c>
      <c r="AD152" s="298">
        <f t="shared" si="101"/>
        <v>5888.1135410666584</v>
      </c>
      <c r="AE152" s="298">
        <f t="shared" si="101"/>
        <v>5864.1011430910648</v>
      </c>
      <c r="AF152" s="298">
        <f t="shared" si="101"/>
        <v>6195.8822399270703</v>
      </c>
      <c r="AH152" s="295">
        <f t="shared" si="94"/>
        <v>70804.849871979284</v>
      </c>
      <c r="AI152" s="295">
        <f t="shared" si="95"/>
        <v>73404.929961351358</v>
      </c>
      <c r="AJ152" s="295">
        <f t="shared" si="96"/>
        <v>2600.0800893720734</v>
      </c>
      <c r="AM152" s="295">
        <f t="shared" si="97"/>
        <v>2600.0800893720734</v>
      </c>
    </row>
    <row r="153" spans="1:39">
      <c r="A153" s="168" t="s">
        <v>198</v>
      </c>
      <c r="B153" s="294" t="str">
        <f t="shared" si="85"/>
        <v>8750-04590</v>
      </c>
      <c r="C153" s="308" t="str">
        <f t="shared" si="86"/>
        <v>8750</v>
      </c>
      <c r="D153" s="298">
        <f>SUM($F153:K153)</f>
        <v>3129.8599999999997</v>
      </c>
      <c r="E153" s="78">
        <f t="shared" si="87"/>
        <v>6.2488969105509223E-3</v>
      </c>
      <c r="F153" s="307">
        <f>+'Div009 history'!I153</f>
        <v>520.35</v>
      </c>
      <c r="G153" s="307">
        <f>+'Div009 history'!J153</f>
        <v>455.71999999999997</v>
      </c>
      <c r="H153" s="307">
        <f>+'Div009 history'!K153</f>
        <v>544.87</v>
      </c>
      <c r="I153" s="307">
        <f>+'Div009 history'!L153</f>
        <v>426.09</v>
      </c>
      <c r="J153" s="307">
        <f>+'Div009 history'!M153</f>
        <v>615.66999999999996</v>
      </c>
      <c r="K153" s="307">
        <f>+'Div009 history'!N153</f>
        <v>567.16</v>
      </c>
      <c r="L153" s="298">
        <f t="shared" si="100"/>
        <v>540.84252751993517</v>
      </c>
      <c r="M153" s="298">
        <f t="shared" si="100"/>
        <v>547.41261773168833</v>
      </c>
      <c r="N153" s="298">
        <f t="shared" si="100"/>
        <v>491.77425182024717</v>
      </c>
      <c r="O153" s="298">
        <f t="shared" si="100"/>
        <v>578.50275639411268</v>
      </c>
      <c r="P153" s="298">
        <f t="shared" si="100"/>
        <v>537.75372733332301</v>
      </c>
      <c r="Q153" s="298">
        <f t="shared" si="100"/>
        <v>493.24452371924082</v>
      </c>
      <c r="R153" s="298">
        <f t="shared" si="100"/>
        <v>525.51891967018753</v>
      </c>
      <c r="S153" s="298">
        <f t="shared" si="100"/>
        <v>523.37579363248233</v>
      </c>
      <c r="T153" s="298">
        <f t="shared" si="100"/>
        <v>552.98752621205847</v>
      </c>
      <c r="U153" s="298">
        <f t="shared" si="100"/>
        <v>563.85306413289982</v>
      </c>
      <c r="V153" s="298">
        <f t="shared" si="101"/>
        <v>571.98243442121645</v>
      </c>
      <c r="W153" s="298">
        <f t="shared" si="101"/>
        <v>549.88253441960262</v>
      </c>
      <c r="X153" s="298">
        <f t="shared" si="101"/>
        <v>541.95471586576684</v>
      </c>
      <c r="Y153" s="298">
        <f t="shared" si="101"/>
        <v>560.1908499344911</v>
      </c>
      <c r="Z153" s="298">
        <f t="shared" si="101"/>
        <v>552.2028202245225</v>
      </c>
      <c r="AA153" s="298">
        <f t="shared" si="101"/>
        <v>578.50275639411268</v>
      </c>
      <c r="AB153" s="298">
        <f t="shared" si="101"/>
        <v>537.75372733332301</v>
      </c>
      <c r="AC153" s="298">
        <f t="shared" si="101"/>
        <v>493.24452371924082</v>
      </c>
      <c r="AD153" s="298">
        <f t="shared" si="101"/>
        <v>525.51891967018753</v>
      </c>
      <c r="AE153" s="298">
        <f t="shared" si="101"/>
        <v>523.37579363248233</v>
      </c>
      <c r="AF153" s="298">
        <f t="shared" si="101"/>
        <v>552.98752621205847</v>
      </c>
      <c r="AH153" s="295">
        <f t="shared" si="94"/>
        <v>6319.3904045185473</v>
      </c>
      <c r="AI153" s="295">
        <f t="shared" si="95"/>
        <v>6551.4496659599045</v>
      </c>
      <c r="AJ153" s="295">
        <f t="shared" si="96"/>
        <v>232.05926144135719</v>
      </c>
      <c r="AM153" s="295">
        <f t="shared" si="97"/>
        <v>232.05926144135719</v>
      </c>
    </row>
    <row r="154" spans="1:39">
      <c r="A154" s="168" t="s">
        <v>199</v>
      </c>
      <c r="B154" s="294" t="str">
        <f t="shared" si="85"/>
        <v>8770-04590</v>
      </c>
      <c r="C154" s="308" t="str">
        <f t="shared" si="86"/>
        <v>8770</v>
      </c>
      <c r="D154" s="298">
        <f>SUM($F154:K154)</f>
        <v>1753.5400000000002</v>
      </c>
      <c r="E154" s="78">
        <f t="shared" si="87"/>
        <v>3.5010162398725394E-3</v>
      </c>
      <c r="F154" s="307">
        <f>+'Div009 history'!I154</f>
        <v>319.32</v>
      </c>
      <c r="G154" s="307">
        <f>+'Div009 history'!J154</f>
        <v>381.4</v>
      </c>
      <c r="H154" s="307">
        <f>+'Div009 history'!K154</f>
        <v>379.52</v>
      </c>
      <c r="I154" s="307">
        <f>+'Div009 history'!L154</f>
        <v>269.22000000000003</v>
      </c>
      <c r="J154" s="307">
        <f>+'Div009 history'!M154</f>
        <v>260.42</v>
      </c>
      <c r="K154" s="307">
        <f>+'Div009 history'!N154</f>
        <v>143.66</v>
      </c>
      <c r="L154" s="298">
        <f t="shared" si="100"/>
        <v>303.01323564226749</v>
      </c>
      <c r="M154" s="298">
        <f t="shared" si="100"/>
        <v>306.69420411686946</v>
      </c>
      <c r="N154" s="298">
        <f t="shared" si="100"/>
        <v>275.52217081175399</v>
      </c>
      <c r="O154" s="298">
        <f t="shared" si="100"/>
        <v>324.1128112590763</v>
      </c>
      <c r="P154" s="298">
        <f t="shared" si="100"/>
        <v>301.28269987413989</v>
      </c>
      <c r="Q154" s="298">
        <f t="shared" si="100"/>
        <v>276.34590752386293</v>
      </c>
      <c r="R154" s="298">
        <f t="shared" si="100"/>
        <v>294.42800840883007</v>
      </c>
      <c r="S154" s="298">
        <f t="shared" si="100"/>
        <v>293.22729744023798</v>
      </c>
      <c r="T154" s="298">
        <f t="shared" si="100"/>
        <v>309.81761060044005</v>
      </c>
      <c r="U154" s="298">
        <f t="shared" si="100"/>
        <v>315.90515297157231</v>
      </c>
      <c r="V154" s="298">
        <f t="shared" si="101"/>
        <v>320.45972601170024</v>
      </c>
      <c r="W154" s="298">
        <f t="shared" si="101"/>
        <v>308.07800329923708</v>
      </c>
      <c r="X154" s="298">
        <f t="shared" si="101"/>
        <v>303.63635193243687</v>
      </c>
      <c r="Y154" s="298">
        <f t="shared" si="101"/>
        <v>313.85335541977207</v>
      </c>
      <c r="Z154" s="298">
        <f t="shared" si="101"/>
        <v>309.37797006144342</v>
      </c>
      <c r="AA154" s="298">
        <f t="shared" si="101"/>
        <v>324.1128112590763</v>
      </c>
      <c r="AB154" s="298">
        <f t="shared" si="101"/>
        <v>301.28269987413989</v>
      </c>
      <c r="AC154" s="298">
        <f t="shared" si="101"/>
        <v>276.34590752386293</v>
      </c>
      <c r="AD154" s="298">
        <f t="shared" si="101"/>
        <v>294.42800840883007</v>
      </c>
      <c r="AE154" s="298">
        <f t="shared" si="101"/>
        <v>293.22729744023798</v>
      </c>
      <c r="AF154" s="298">
        <f t="shared" si="101"/>
        <v>309.81761060044005</v>
      </c>
      <c r="AH154" s="295">
        <f t="shared" si="94"/>
        <v>3540.5110292279701</v>
      </c>
      <c r="AI154" s="295">
        <f t="shared" si="95"/>
        <v>3670.5248948027493</v>
      </c>
      <c r="AJ154" s="295">
        <f t="shared" si="96"/>
        <v>130.01386557477917</v>
      </c>
      <c r="AM154" s="295">
        <f t="shared" si="97"/>
        <v>130.01386557477917</v>
      </c>
    </row>
    <row r="155" spans="1:39">
      <c r="A155" s="168" t="s">
        <v>200</v>
      </c>
      <c r="B155" s="294" t="str">
        <f t="shared" si="85"/>
        <v>8780-04590</v>
      </c>
      <c r="C155" s="308" t="str">
        <f t="shared" si="86"/>
        <v>8780</v>
      </c>
      <c r="D155" s="298">
        <f>SUM($F155:K155)</f>
        <v>7081.17</v>
      </c>
      <c r="E155" s="78">
        <f t="shared" si="87"/>
        <v>1.4137853238191446E-2</v>
      </c>
      <c r="F155" s="307">
        <f>+'Div009 history'!I155</f>
        <v>1072.6599999999999</v>
      </c>
      <c r="G155" s="307">
        <f>+'Div009 history'!J155</f>
        <v>542.05999999999995</v>
      </c>
      <c r="H155" s="307">
        <f>+'Div009 history'!K155</f>
        <v>1622.19</v>
      </c>
      <c r="I155" s="307">
        <f>+'Div009 history'!L155</f>
        <v>859.49</v>
      </c>
      <c r="J155" s="307">
        <f>+'Div009 history'!M155</f>
        <v>1824.4100000000003</v>
      </c>
      <c r="K155" s="307">
        <f>+'Div009 history'!N155</f>
        <v>1160.3600000000001</v>
      </c>
      <c r="L155" s="298">
        <f t="shared" si="100"/>
        <v>1223.6323287937287</v>
      </c>
      <c r="M155" s="298">
        <f t="shared" si="100"/>
        <v>1238.4968676883632</v>
      </c>
      <c r="N155" s="298">
        <f t="shared" si="100"/>
        <v>1112.6175224329459</v>
      </c>
      <c r="O155" s="298">
        <f t="shared" si="100"/>
        <v>1308.8369331201075</v>
      </c>
      <c r="P155" s="298">
        <f t="shared" si="100"/>
        <v>1216.6440548078533</v>
      </c>
      <c r="Q155" s="298">
        <f t="shared" si="100"/>
        <v>1115.943947660591</v>
      </c>
      <c r="R155" s="298">
        <f t="shared" si="100"/>
        <v>1188.9633428974275</v>
      </c>
      <c r="S155" s="298">
        <f t="shared" si="100"/>
        <v>1184.1146149017929</v>
      </c>
      <c r="T155" s="298">
        <f t="shared" si="100"/>
        <v>1251.109851874219</v>
      </c>
      <c r="U155" s="298">
        <f t="shared" si="100"/>
        <v>1275.6926514751351</v>
      </c>
      <c r="V155" s="298">
        <f t="shared" si="101"/>
        <v>1294.0849926675589</v>
      </c>
      <c r="W155" s="298">
        <f t="shared" si="101"/>
        <v>1244.0849450953262</v>
      </c>
      <c r="X155" s="298">
        <f t="shared" si="101"/>
        <v>1226.1486057993625</v>
      </c>
      <c r="Y155" s="298">
        <f t="shared" si="101"/>
        <v>1267.4070536160152</v>
      </c>
      <c r="Z155" s="298">
        <f t="shared" si="101"/>
        <v>1249.3344892389061</v>
      </c>
      <c r="AA155" s="298">
        <f t="shared" si="101"/>
        <v>1308.8369331201075</v>
      </c>
      <c r="AB155" s="298">
        <f t="shared" si="101"/>
        <v>1216.6440548078533</v>
      </c>
      <c r="AC155" s="298">
        <f t="shared" si="101"/>
        <v>1115.943947660591</v>
      </c>
      <c r="AD155" s="298">
        <f t="shared" si="101"/>
        <v>1188.9633428974275</v>
      </c>
      <c r="AE155" s="298">
        <f t="shared" si="101"/>
        <v>1184.1146149017929</v>
      </c>
      <c r="AF155" s="298">
        <f t="shared" si="101"/>
        <v>1251.109851874219</v>
      </c>
      <c r="AH155" s="295">
        <f t="shared" si="94"/>
        <v>14297.341654503591</v>
      </c>
      <c r="AI155" s="295">
        <f t="shared" si="95"/>
        <v>14822.365483154294</v>
      </c>
      <c r="AJ155" s="295">
        <f t="shared" si="96"/>
        <v>525.02382865070285</v>
      </c>
      <c r="AM155" s="295">
        <f t="shared" si="97"/>
        <v>525.02382865070285</v>
      </c>
    </row>
    <row r="156" spans="1:39">
      <c r="A156" s="168" t="s">
        <v>208</v>
      </c>
      <c r="B156" s="294" t="str">
        <f t="shared" si="85"/>
        <v>8210-04590</v>
      </c>
      <c r="C156" s="308" t="str">
        <f t="shared" si="86"/>
        <v>8210</v>
      </c>
      <c r="D156" s="298">
        <f>SUM($F156:K156)</f>
        <v>1367.42</v>
      </c>
      <c r="E156" s="78">
        <f t="shared" si="87"/>
        <v>2.7301114469738402E-3</v>
      </c>
      <c r="F156" s="307">
        <f>+'Div009 history'!I156</f>
        <v>313.08</v>
      </c>
      <c r="G156" s="307">
        <f>+'Div009 history'!J156</f>
        <v>322.89</v>
      </c>
      <c r="H156" s="307">
        <f>+'Div009 history'!K156</f>
        <v>232.09</v>
      </c>
      <c r="I156" s="307">
        <f>+'Div009 history'!L156</f>
        <v>206.68</v>
      </c>
      <c r="J156" s="307">
        <f>+'Div009 history'!M156</f>
        <v>157.9</v>
      </c>
      <c r="K156" s="307">
        <f>+'Div009 history'!N156</f>
        <v>134.78</v>
      </c>
      <c r="L156" s="298">
        <f t="shared" si="100"/>
        <v>236.29136414450164</v>
      </c>
      <c r="M156" s="298">
        <f t="shared" si="100"/>
        <v>239.16180331984992</v>
      </c>
      <c r="N156" s="298">
        <f t="shared" si="100"/>
        <v>214.85368272831454</v>
      </c>
      <c r="O156" s="298">
        <f t="shared" si="100"/>
        <v>252.74492761607158</v>
      </c>
      <c r="P156" s="298">
        <f t="shared" si="100"/>
        <v>234.9418829692487</v>
      </c>
      <c r="Q156" s="298">
        <f t="shared" si="100"/>
        <v>215.49603708286133</v>
      </c>
      <c r="R156" s="298">
        <f t="shared" si="100"/>
        <v>229.59655739726631</v>
      </c>
      <c r="S156" s="298">
        <f t="shared" si="100"/>
        <v>228.66023647349374</v>
      </c>
      <c r="T156" s="298">
        <f t="shared" si="100"/>
        <v>241.59745263139348</v>
      </c>
      <c r="U156" s="298">
        <f t="shared" si="100"/>
        <v>246.34455118011988</v>
      </c>
      <c r="V156" s="298">
        <f t="shared" si="101"/>
        <v>249.89623193250176</v>
      </c>
      <c r="W156" s="298">
        <f t="shared" si="101"/>
        <v>240.24089742546093</v>
      </c>
      <c r="X156" s="298">
        <f t="shared" si="101"/>
        <v>236.77727360622103</v>
      </c>
      <c r="Y156" s="298">
        <f t="shared" si="101"/>
        <v>244.74454832402151</v>
      </c>
      <c r="Z156" s="298">
        <f t="shared" si="101"/>
        <v>241.25461855527618</v>
      </c>
      <c r="AA156" s="298">
        <f t="shared" si="101"/>
        <v>252.74492761607158</v>
      </c>
      <c r="AB156" s="298">
        <f t="shared" si="101"/>
        <v>234.9418829692487</v>
      </c>
      <c r="AC156" s="298">
        <f t="shared" si="101"/>
        <v>215.49603708286133</v>
      </c>
      <c r="AD156" s="298">
        <f t="shared" si="101"/>
        <v>229.59655739726631</v>
      </c>
      <c r="AE156" s="298">
        <f t="shared" si="101"/>
        <v>228.66023647349374</v>
      </c>
      <c r="AF156" s="298">
        <f t="shared" si="101"/>
        <v>241.59745263139348</v>
      </c>
      <c r="AH156" s="295">
        <f t="shared" si="94"/>
        <v>2760.9096978608472</v>
      </c>
      <c r="AI156" s="295">
        <f t="shared" si="95"/>
        <v>2862.2952151939362</v>
      </c>
      <c r="AJ156" s="295">
        <f t="shared" si="96"/>
        <v>101.38551733308896</v>
      </c>
      <c r="AM156" s="295">
        <f t="shared" si="97"/>
        <v>101.38551733308896</v>
      </c>
    </row>
    <row r="157" spans="1:39">
      <c r="A157" s="168" t="s">
        <v>201</v>
      </c>
      <c r="B157" s="294" t="str">
        <f t="shared" si="85"/>
        <v>8250-04590</v>
      </c>
      <c r="C157" s="308" t="str">
        <f t="shared" si="86"/>
        <v>8250</v>
      </c>
      <c r="D157" s="298">
        <f>SUM($F157:K157)</f>
        <v>4898.26</v>
      </c>
      <c r="E157" s="78">
        <f t="shared" si="87"/>
        <v>9.7795817643840828E-3</v>
      </c>
      <c r="F157" s="307">
        <f>+'Div009 history'!I157</f>
        <v>825.53</v>
      </c>
      <c r="G157" s="307">
        <f>+'Div009 history'!J157</f>
        <v>1432.35</v>
      </c>
      <c r="H157" s="307">
        <f>+'Div009 history'!K157</f>
        <v>1242.51</v>
      </c>
      <c r="I157" s="307">
        <f>+'Div009 history'!L157</f>
        <v>750.4</v>
      </c>
      <c r="J157" s="307">
        <f>+'Div009 history'!M157</f>
        <v>499.98</v>
      </c>
      <c r="K157" s="307">
        <f>+'Div009 history'!N157</f>
        <v>147.49</v>
      </c>
      <c r="L157" s="298">
        <f t="shared" si="100"/>
        <v>846.42358407398353</v>
      </c>
      <c r="M157" s="298">
        <f t="shared" si="100"/>
        <v>856.70583634105685</v>
      </c>
      <c r="N157" s="298">
        <f t="shared" si="100"/>
        <v>769.63127638969297</v>
      </c>
      <c r="O157" s="298">
        <f t="shared" si="100"/>
        <v>905.36219240957325</v>
      </c>
      <c r="P157" s="298">
        <f t="shared" si="100"/>
        <v>841.58958306369084</v>
      </c>
      <c r="Q157" s="298">
        <f t="shared" si="100"/>
        <v>771.93226558153049</v>
      </c>
      <c r="R157" s="298">
        <f t="shared" si="100"/>
        <v>822.4419953172644</v>
      </c>
      <c r="S157" s="298">
        <f t="shared" si="100"/>
        <v>819.08798314245473</v>
      </c>
      <c r="T157" s="298">
        <f t="shared" si="100"/>
        <v>865.4306199457734</v>
      </c>
      <c r="U157" s="298">
        <f t="shared" si="100"/>
        <v>882.43528781466841</v>
      </c>
      <c r="V157" s="298">
        <f t="shared" si="101"/>
        <v>895.15782789903324</v>
      </c>
      <c r="W157" s="298">
        <f t="shared" si="101"/>
        <v>860.57127892179301</v>
      </c>
      <c r="X157" s="298">
        <f t="shared" si="101"/>
        <v>848.16416917582615</v>
      </c>
      <c r="Y157" s="298">
        <f t="shared" si="101"/>
        <v>876.70388854457417</v>
      </c>
      <c r="Z157" s="298">
        <f t="shared" si="101"/>
        <v>864.20254777944376</v>
      </c>
      <c r="AA157" s="298">
        <f t="shared" si="101"/>
        <v>905.36219240957325</v>
      </c>
      <c r="AB157" s="298">
        <f t="shared" si="101"/>
        <v>841.58958306369084</v>
      </c>
      <c r="AC157" s="298">
        <f t="shared" si="101"/>
        <v>771.93226558153049</v>
      </c>
      <c r="AD157" s="298">
        <f t="shared" si="101"/>
        <v>822.4419953172644</v>
      </c>
      <c r="AE157" s="298">
        <f t="shared" si="101"/>
        <v>819.08798314245473</v>
      </c>
      <c r="AF157" s="298">
        <f t="shared" si="101"/>
        <v>865.4306199457734</v>
      </c>
      <c r="AH157" s="295">
        <f t="shared" si="94"/>
        <v>9889.9047378595278</v>
      </c>
      <c r="AI157" s="295">
        <f t="shared" si="95"/>
        <v>10253.079639595626</v>
      </c>
      <c r="AJ157" s="295">
        <f t="shared" si="96"/>
        <v>363.17490173609804</v>
      </c>
      <c r="AM157" s="295">
        <f t="shared" si="97"/>
        <v>363.17490173609804</v>
      </c>
    </row>
    <row r="158" spans="1:39">
      <c r="A158" s="168" t="s">
        <v>213</v>
      </c>
      <c r="B158" s="294" t="str">
        <f t="shared" si="85"/>
        <v>8550-04590</v>
      </c>
      <c r="C158" s="308" t="str">
        <f t="shared" si="86"/>
        <v>8550</v>
      </c>
      <c r="D158" s="298">
        <f>SUM($F158:K158)</f>
        <v>233.31000000000003</v>
      </c>
      <c r="E158" s="78">
        <f t="shared" si="87"/>
        <v>4.6581321151765125E-4</v>
      </c>
      <c r="F158" s="307">
        <f>+'Div009 history'!I158</f>
        <v>40.1</v>
      </c>
      <c r="G158" s="307">
        <f>+'Div009 history'!J158</f>
        <v>39.61</v>
      </c>
      <c r="H158" s="307">
        <f>+'Div009 history'!K158</f>
        <v>38.72</v>
      </c>
      <c r="I158" s="307">
        <f>+'Div009 history'!L158</f>
        <v>36.770000000000003</v>
      </c>
      <c r="J158" s="307">
        <f>+'Div009 history'!M158</f>
        <v>35.83</v>
      </c>
      <c r="K158" s="307">
        <f>+'Div009 history'!N158</f>
        <v>42.28</v>
      </c>
      <c r="L158" s="298">
        <f t="shared" ref="L158:U169" si="102">$E158*L$170</f>
        <v>40.316170721909636</v>
      </c>
      <c r="M158" s="298">
        <f t="shared" si="102"/>
        <v>40.805926732499294</v>
      </c>
      <c r="N158" s="298">
        <f t="shared" si="102"/>
        <v>36.658460982977481</v>
      </c>
      <c r="O158" s="298">
        <f t="shared" si="102"/>
        <v>43.123487342664035</v>
      </c>
      <c r="P158" s="298">
        <f t="shared" si="102"/>
        <v>40.085921454677724</v>
      </c>
      <c r="Q158" s="298">
        <f t="shared" si="102"/>
        <v>36.768059858567504</v>
      </c>
      <c r="R158" s="298">
        <f t="shared" si="102"/>
        <v>39.173898879902445</v>
      </c>
      <c r="S158" s="298">
        <f t="shared" si="102"/>
        <v>39.01414325637392</v>
      </c>
      <c r="T158" s="298">
        <f t="shared" si="102"/>
        <v>41.221498642282846</v>
      </c>
      <c r="U158" s="298">
        <f t="shared" si="102"/>
        <v>42.031451372536431</v>
      </c>
      <c r="V158" s="298">
        <f t="shared" ref="V158:AF169" si="103">$E158*V$170</f>
        <v>42.637441219356148</v>
      </c>
      <c r="W158" s="298">
        <f t="shared" si="103"/>
        <v>40.990042399799833</v>
      </c>
      <c r="X158" s="298">
        <f t="shared" si="103"/>
        <v>40.399076878404173</v>
      </c>
      <c r="Y158" s="298">
        <f t="shared" si="103"/>
        <v>41.758457949625907</v>
      </c>
      <c r="Z158" s="298">
        <f t="shared" si="103"/>
        <v>41.163004091743197</v>
      </c>
      <c r="AA158" s="298">
        <f t="shared" si="103"/>
        <v>43.123487342664035</v>
      </c>
      <c r="AB158" s="298">
        <f t="shared" si="103"/>
        <v>40.085921454677724</v>
      </c>
      <c r="AC158" s="298">
        <f t="shared" si="103"/>
        <v>36.768059858567504</v>
      </c>
      <c r="AD158" s="298">
        <f t="shared" si="103"/>
        <v>39.173898879902445</v>
      </c>
      <c r="AE158" s="298">
        <f t="shared" si="103"/>
        <v>39.01414325637392</v>
      </c>
      <c r="AF158" s="298">
        <f t="shared" si="103"/>
        <v>41.221498642282846</v>
      </c>
      <c r="AH158" s="295">
        <f t="shared" si="94"/>
        <v>471.06802709329565</v>
      </c>
      <c r="AI158" s="295">
        <f t="shared" si="95"/>
        <v>488.36648334593411</v>
      </c>
      <c r="AJ158" s="295">
        <f t="shared" si="96"/>
        <v>17.298456252638459</v>
      </c>
      <c r="AM158" s="295">
        <f t="shared" si="97"/>
        <v>17.298456252638459</v>
      </c>
    </row>
    <row r="159" spans="1:39">
      <c r="A159" s="168" t="s">
        <v>202</v>
      </c>
      <c r="B159" s="294" t="str">
        <f t="shared" si="85"/>
        <v>8560-04590</v>
      </c>
      <c r="C159" s="308" t="str">
        <f t="shared" si="86"/>
        <v>8560</v>
      </c>
      <c r="D159" s="298">
        <f>SUM($F159:K159)</f>
        <v>12155.510000000002</v>
      </c>
      <c r="E159" s="78">
        <f t="shared" si="87"/>
        <v>2.4268986116046998E-2</v>
      </c>
      <c r="F159" s="307">
        <f>+'Div009 history'!I159</f>
        <v>2056.5099999999998</v>
      </c>
      <c r="G159" s="307">
        <f>+'Div009 history'!J159</f>
        <v>1436.8000000000002</v>
      </c>
      <c r="H159" s="307">
        <f>+'Div009 history'!K159</f>
        <v>2233.9500000000003</v>
      </c>
      <c r="I159" s="307">
        <f>+'Div009 history'!L159</f>
        <v>2092.6099999999997</v>
      </c>
      <c r="J159" s="307">
        <f>+'Div009 history'!M159</f>
        <v>2248.7600000000002</v>
      </c>
      <c r="K159" s="307">
        <f>+'Div009 history'!N159</f>
        <v>2086.88</v>
      </c>
      <c r="L159" s="298">
        <f t="shared" si="102"/>
        <v>2100.4826898627571</v>
      </c>
      <c r="M159" s="298">
        <f t="shared" si="102"/>
        <v>2125.9991018651685</v>
      </c>
      <c r="N159" s="298">
        <f t="shared" si="102"/>
        <v>1909.9150874938605</v>
      </c>
      <c r="O159" s="298">
        <f t="shared" si="102"/>
        <v>2246.744595725113</v>
      </c>
      <c r="P159" s="298">
        <f t="shared" si="102"/>
        <v>2088.4866448139796</v>
      </c>
      <c r="Q159" s="298">
        <f t="shared" si="102"/>
        <v>1915.6252166277311</v>
      </c>
      <c r="R159" s="298">
        <f t="shared" si="102"/>
        <v>2040.9700380337019</v>
      </c>
      <c r="S159" s="298">
        <f t="shared" si="102"/>
        <v>2032.6467296484752</v>
      </c>
      <c r="T159" s="298">
        <f t="shared" si="102"/>
        <v>2147.6505034557267</v>
      </c>
      <c r="U159" s="298">
        <f t="shared" si="102"/>
        <v>2189.8492455247538</v>
      </c>
      <c r="V159" s="298">
        <f t="shared" si="103"/>
        <v>2221.4214697882467</v>
      </c>
      <c r="W159" s="298">
        <f t="shared" si="103"/>
        <v>2135.5915746911442</v>
      </c>
      <c r="X159" s="298">
        <f t="shared" si="103"/>
        <v>2104.8021215816325</v>
      </c>
      <c r="Y159" s="298">
        <f t="shared" si="103"/>
        <v>2175.6262191558753</v>
      </c>
      <c r="Z159" s="298">
        <f t="shared" si="103"/>
        <v>2144.6029225803668</v>
      </c>
      <c r="AA159" s="298">
        <f t="shared" si="103"/>
        <v>2246.744595725113</v>
      </c>
      <c r="AB159" s="298">
        <f t="shared" si="103"/>
        <v>2088.4866448139796</v>
      </c>
      <c r="AC159" s="298">
        <f t="shared" si="103"/>
        <v>1915.6252166277311</v>
      </c>
      <c r="AD159" s="298">
        <f t="shared" si="103"/>
        <v>2040.9700380337019</v>
      </c>
      <c r="AE159" s="298">
        <f t="shared" si="103"/>
        <v>2032.6467296484752</v>
      </c>
      <c r="AF159" s="298">
        <f t="shared" si="103"/>
        <v>2147.6505034557267</v>
      </c>
      <c r="AH159" s="295">
        <f t="shared" si="94"/>
        <v>24542.763336388609</v>
      </c>
      <c r="AI159" s="295">
        <f t="shared" si="95"/>
        <v>25444.017281626744</v>
      </c>
      <c r="AJ159" s="295">
        <f t="shared" si="96"/>
        <v>901.2539452381352</v>
      </c>
      <c r="AM159" s="295">
        <f t="shared" si="97"/>
        <v>901.2539452381352</v>
      </c>
    </row>
    <row r="160" spans="1:39">
      <c r="A160" s="168" t="s">
        <v>203</v>
      </c>
      <c r="B160" s="294" t="str">
        <f t="shared" si="85"/>
        <v>8570-04590</v>
      </c>
      <c r="C160" s="308" t="str">
        <f t="shared" si="86"/>
        <v>8570</v>
      </c>
      <c r="D160" s="298">
        <f>SUM($F160:K160)</f>
        <v>4756.29</v>
      </c>
      <c r="E160" s="78">
        <f t="shared" si="87"/>
        <v>9.4961326981667701E-3</v>
      </c>
      <c r="F160" s="307">
        <f>+'Div009 history'!I160</f>
        <v>919.26</v>
      </c>
      <c r="G160" s="307">
        <f>+'Div009 history'!J160</f>
        <v>720.54</v>
      </c>
      <c r="H160" s="307">
        <f>+'Div009 history'!K160</f>
        <v>629.27</v>
      </c>
      <c r="I160" s="307">
        <f>+'Div009 history'!L160</f>
        <v>858.23</v>
      </c>
      <c r="J160" s="307">
        <f>+'Div009 history'!M160</f>
        <v>819.83</v>
      </c>
      <c r="K160" s="307">
        <f>+'Div009 history'!N160</f>
        <v>809.16000000000008</v>
      </c>
      <c r="L160" s="298">
        <f t="shared" si="102"/>
        <v>821.89104471694986</v>
      </c>
      <c r="M160" s="298">
        <f t="shared" si="102"/>
        <v>831.87527863580226</v>
      </c>
      <c r="N160" s="298">
        <f t="shared" si="102"/>
        <v>747.3244669698081</v>
      </c>
      <c r="O160" s="298">
        <f t="shared" si="102"/>
        <v>879.12139048064591</v>
      </c>
      <c r="P160" s="298">
        <f t="shared" si="102"/>
        <v>817.19715123942001</v>
      </c>
      <c r="Q160" s="298">
        <f t="shared" si="102"/>
        <v>749.55876483950976</v>
      </c>
      <c r="R160" s="298">
        <f t="shared" si="102"/>
        <v>798.60453261108046</v>
      </c>
      <c r="S160" s="298">
        <f t="shared" si="102"/>
        <v>795.347732325484</v>
      </c>
      <c r="T160" s="298">
        <f t="shared" si="102"/>
        <v>840.34718519267699</v>
      </c>
      <c r="U160" s="298">
        <f t="shared" si="102"/>
        <v>856.85899382230195</v>
      </c>
      <c r="V160" s="298">
        <f t="shared" si="103"/>
        <v>869.21278683816138</v>
      </c>
      <c r="W160" s="298">
        <f t="shared" si="103"/>
        <v>835.62868615037473</v>
      </c>
      <c r="X160" s="298">
        <f t="shared" si="103"/>
        <v>823.58118111518979</v>
      </c>
      <c r="Y160" s="298">
        <f t="shared" si="103"/>
        <v>851.29371206217559</v>
      </c>
      <c r="Z160" s="298">
        <f t="shared" si="103"/>
        <v>839.15470717722019</v>
      </c>
      <c r="AA160" s="298">
        <f t="shared" si="103"/>
        <v>879.12139048064591</v>
      </c>
      <c r="AB160" s="298">
        <f t="shared" si="103"/>
        <v>817.19715123942001</v>
      </c>
      <c r="AC160" s="298">
        <f t="shared" si="103"/>
        <v>749.55876483950976</v>
      </c>
      <c r="AD160" s="298">
        <f t="shared" si="103"/>
        <v>798.60453261108046</v>
      </c>
      <c r="AE160" s="298">
        <f t="shared" si="103"/>
        <v>795.347732325484</v>
      </c>
      <c r="AF160" s="298">
        <f t="shared" si="103"/>
        <v>840.34718519267699</v>
      </c>
      <c r="AH160" s="295">
        <f t="shared" si="94"/>
        <v>9603.2580968821349</v>
      </c>
      <c r="AI160" s="295">
        <f t="shared" si="95"/>
        <v>9955.9068238542404</v>
      </c>
      <c r="AJ160" s="295">
        <f t="shared" si="96"/>
        <v>352.64872697210558</v>
      </c>
      <c r="AM160" s="295">
        <f t="shared" si="97"/>
        <v>352.64872697210558</v>
      </c>
    </row>
    <row r="161" spans="1:40">
      <c r="A161" s="168" t="s">
        <v>204</v>
      </c>
      <c r="B161" s="294" t="str">
        <f t="shared" si="85"/>
        <v>8170-04590</v>
      </c>
      <c r="C161" s="308" t="str">
        <f t="shared" si="86"/>
        <v>8170</v>
      </c>
      <c r="D161" s="298">
        <f>SUM($F161:K161)</f>
        <v>1112.8600000000001</v>
      </c>
      <c r="E161" s="78">
        <f t="shared" si="87"/>
        <v>2.2218717181841045E-3</v>
      </c>
      <c r="F161" s="307">
        <f>+'Div009 history'!I161</f>
        <v>195.87</v>
      </c>
      <c r="G161" s="307">
        <f>+'Div009 history'!J161</f>
        <v>212.55</v>
      </c>
      <c r="H161" s="307">
        <f>+'Div009 history'!K161</f>
        <v>189.22</v>
      </c>
      <c r="I161" s="307">
        <f>+'Div009 history'!L161</f>
        <v>168.55</v>
      </c>
      <c r="J161" s="307">
        <f>+'Div009 history'!M161</f>
        <v>178.64</v>
      </c>
      <c r="K161" s="307">
        <f>+'Div009 history'!N161</f>
        <v>168.03</v>
      </c>
      <c r="L161" s="298">
        <f t="shared" si="102"/>
        <v>192.3031749585717</v>
      </c>
      <c r="M161" s="298">
        <f t="shared" si="102"/>
        <v>194.63925088307045</v>
      </c>
      <c r="N161" s="298">
        <f t="shared" si="102"/>
        <v>174.8563494471575</v>
      </c>
      <c r="O161" s="298">
        <f t="shared" si="102"/>
        <v>205.6937299050924</v>
      </c>
      <c r="P161" s="298">
        <f t="shared" si="102"/>
        <v>191.20491427736769</v>
      </c>
      <c r="Q161" s="298">
        <f t="shared" si="102"/>
        <v>175.37912260171206</v>
      </c>
      <c r="R161" s="298">
        <f t="shared" si="102"/>
        <v>186.85467878568531</v>
      </c>
      <c r="S161" s="298">
        <f t="shared" si="102"/>
        <v>186.09266411336111</v>
      </c>
      <c r="T161" s="298">
        <f t="shared" si="102"/>
        <v>196.62147777228105</v>
      </c>
      <c r="U161" s="298">
        <f t="shared" si="102"/>
        <v>200.48485266144141</v>
      </c>
      <c r="V161" s="298">
        <f t="shared" si="103"/>
        <v>203.3753496865659</v>
      </c>
      <c r="W161" s="298">
        <f t="shared" si="103"/>
        <v>195.51745996760209</v>
      </c>
      <c r="X161" s="298">
        <f t="shared" si="103"/>
        <v>192.69862712657351</v>
      </c>
      <c r="Y161" s="298">
        <f t="shared" si="103"/>
        <v>199.18270761570739</v>
      </c>
      <c r="Z161" s="298">
        <f t="shared" si="103"/>
        <v>196.3424659617562</v>
      </c>
      <c r="AA161" s="298">
        <f t="shared" si="103"/>
        <v>205.6937299050924</v>
      </c>
      <c r="AB161" s="298">
        <f t="shared" si="103"/>
        <v>191.20491427736769</v>
      </c>
      <c r="AC161" s="298">
        <f t="shared" si="103"/>
        <v>175.37912260171206</v>
      </c>
      <c r="AD161" s="298">
        <f t="shared" si="103"/>
        <v>186.85467878568531</v>
      </c>
      <c r="AE161" s="298">
        <f t="shared" si="103"/>
        <v>186.09266411336111</v>
      </c>
      <c r="AF161" s="298">
        <f t="shared" si="103"/>
        <v>196.62147777228105</v>
      </c>
      <c r="AH161" s="295">
        <f t="shared" si="94"/>
        <v>2246.9365420729719</v>
      </c>
      <c r="AI161" s="295">
        <f t="shared" si="95"/>
        <v>2329.4480504751464</v>
      </c>
      <c r="AJ161" s="295">
        <f t="shared" si="96"/>
        <v>82.511508402174513</v>
      </c>
      <c r="AM161" s="295">
        <f t="shared" si="97"/>
        <v>82.511508402174513</v>
      </c>
    </row>
    <row r="162" spans="1:40">
      <c r="A162" s="168" t="s">
        <v>205</v>
      </c>
      <c r="B162" s="294" t="str">
        <f t="shared" si="85"/>
        <v>8180-04590</v>
      </c>
      <c r="C162" s="308" t="str">
        <f t="shared" si="86"/>
        <v>8180</v>
      </c>
      <c r="D162" s="298">
        <f>SUM($F162:K162)</f>
        <v>554.2700000000001</v>
      </c>
      <c r="E162" s="78">
        <f t="shared" si="87"/>
        <v>1.1066233283952192E-3</v>
      </c>
      <c r="F162" s="307">
        <f>+'Div009 history'!I162</f>
        <v>81.55</v>
      </c>
      <c r="G162" s="307">
        <f>+'Div009 history'!J162</f>
        <v>81.55</v>
      </c>
      <c r="H162" s="307">
        <f>+'Div009 history'!K162</f>
        <v>140.74</v>
      </c>
      <c r="I162" s="307">
        <f>+'Div009 history'!L162</f>
        <v>101.97</v>
      </c>
      <c r="J162" s="307">
        <f>+'Div009 history'!M162</f>
        <v>64.2</v>
      </c>
      <c r="K162" s="307">
        <f>+'Div009 history'!N162</f>
        <v>84.26</v>
      </c>
      <c r="L162" s="298">
        <f t="shared" si="102"/>
        <v>95.77833760247249</v>
      </c>
      <c r="M162" s="298">
        <f t="shared" si="102"/>
        <v>96.941841369947213</v>
      </c>
      <c r="N162" s="298">
        <f t="shared" si="102"/>
        <v>87.08878817468144</v>
      </c>
      <c r="O162" s="298">
        <f t="shared" si="102"/>
        <v>102.44762474569627</v>
      </c>
      <c r="P162" s="298">
        <f t="shared" si="102"/>
        <v>95.231338925396358</v>
      </c>
      <c r="Q162" s="298">
        <f t="shared" si="102"/>
        <v>87.349160078043013</v>
      </c>
      <c r="R162" s="298">
        <f t="shared" si="102"/>
        <v>93.06466474717557</v>
      </c>
      <c r="S162" s="298">
        <f t="shared" si="102"/>
        <v>92.685136439545559</v>
      </c>
      <c r="T162" s="298">
        <f t="shared" si="102"/>
        <v>97.92910742127691</v>
      </c>
      <c r="U162" s="298">
        <f t="shared" si="102"/>
        <v>99.853296267865801</v>
      </c>
      <c r="V162" s="298">
        <f t="shared" si="103"/>
        <v>101.29293448481648</v>
      </c>
      <c r="W162" s="298">
        <f t="shared" si="103"/>
        <v>97.379241356723057</v>
      </c>
      <c r="X162" s="298">
        <f t="shared" si="103"/>
        <v>95.975296135583903</v>
      </c>
      <c r="Y162" s="298">
        <f t="shared" si="103"/>
        <v>99.20475113685292</v>
      </c>
      <c r="Z162" s="298">
        <f t="shared" si="103"/>
        <v>97.790143062579844</v>
      </c>
      <c r="AA162" s="298">
        <f t="shared" si="103"/>
        <v>102.44762474569627</v>
      </c>
      <c r="AB162" s="298">
        <f t="shared" si="103"/>
        <v>95.231338925396358</v>
      </c>
      <c r="AC162" s="298">
        <f t="shared" si="103"/>
        <v>87.349160078043013</v>
      </c>
      <c r="AD162" s="298">
        <f t="shared" si="103"/>
        <v>93.06466474717557</v>
      </c>
      <c r="AE162" s="298">
        <f t="shared" si="103"/>
        <v>92.685136439545559</v>
      </c>
      <c r="AF162" s="298">
        <f t="shared" si="103"/>
        <v>97.92910742127691</v>
      </c>
      <c r="AH162" s="295">
        <f t="shared" si="94"/>
        <v>1119.107090896237</v>
      </c>
      <c r="AI162" s="295">
        <f t="shared" si="95"/>
        <v>1160.2026948015559</v>
      </c>
      <c r="AJ162" s="295">
        <f t="shared" si="96"/>
        <v>41.095603905318967</v>
      </c>
      <c r="AM162" s="295">
        <f t="shared" si="97"/>
        <v>41.095603905318967</v>
      </c>
    </row>
    <row r="163" spans="1:40">
      <c r="A163" s="168" t="s">
        <v>206</v>
      </c>
      <c r="B163" s="294" t="str">
        <f t="shared" si="85"/>
        <v>8190-04590</v>
      </c>
      <c r="C163" s="308" t="str">
        <f t="shared" si="86"/>
        <v>8190</v>
      </c>
      <c r="D163" s="298">
        <f>SUM($F163:K163)</f>
        <v>0</v>
      </c>
      <c r="E163" s="78">
        <f t="shared" si="87"/>
        <v>0</v>
      </c>
      <c r="F163" s="307">
        <f>+'Div009 history'!I163</f>
        <v>0</v>
      </c>
      <c r="G163" s="307">
        <f>+'Div009 history'!J163</f>
        <v>0</v>
      </c>
      <c r="H163" s="307">
        <f>+'Div009 history'!K163</f>
        <v>0</v>
      </c>
      <c r="I163" s="307">
        <f>+'Div009 history'!L163</f>
        <v>0</v>
      </c>
      <c r="J163" s="307">
        <f>+'Div009 history'!M163</f>
        <v>0</v>
      </c>
      <c r="K163" s="307">
        <f>+'Div009 history'!N163</f>
        <v>0</v>
      </c>
      <c r="L163" s="298">
        <f t="shared" si="102"/>
        <v>0</v>
      </c>
      <c r="M163" s="298">
        <f t="shared" si="102"/>
        <v>0</v>
      </c>
      <c r="N163" s="298">
        <f t="shared" si="102"/>
        <v>0</v>
      </c>
      <c r="O163" s="298">
        <f t="shared" si="102"/>
        <v>0</v>
      </c>
      <c r="P163" s="298">
        <f t="shared" si="102"/>
        <v>0</v>
      </c>
      <c r="Q163" s="298">
        <f t="shared" si="102"/>
        <v>0</v>
      </c>
      <c r="R163" s="298">
        <f t="shared" si="102"/>
        <v>0</v>
      </c>
      <c r="S163" s="298">
        <f t="shared" si="102"/>
        <v>0</v>
      </c>
      <c r="T163" s="298">
        <f t="shared" si="102"/>
        <v>0</v>
      </c>
      <c r="U163" s="298">
        <f t="shared" si="102"/>
        <v>0</v>
      </c>
      <c r="V163" s="298">
        <f t="shared" si="103"/>
        <v>0</v>
      </c>
      <c r="W163" s="298">
        <f t="shared" si="103"/>
        <v>0</v>
      </c>
      <c r="X163" s="298">
        <f t="shared" si="103"/>
        <v>0</v>
      </c>
      <c r="Y163" s="298">
        <f t="shared" si="103"/>
        <v>0</v>
      </c>
      <c r="Z163" s="298">
        <f t="shared" si="103"/>
        <v>0</v>
      </c>
      <c r="AA163" s="298">
        <f t="shared" si="103"/>
        <v>0</v>
      </c>
      <c r="AB163" s="298">
        <f t="shared" si="103"/>
        <v>0</v>
      </c>
      <c r="AC163" s="298">
        <f t="shared" si="103"/>
        <v>0</v>
      </c>
      <c r="AD163" s="298">
        <f t="shared" si="103"/>
        <v>0</v>
      </c>
      <c r="AE163" s="298">
        <f t="shared" si="103"/>
        <v>0</v>
      </c>
      <c r="AF163" s="298">
        <f t="shared" si="103"/>
        <v>0</v>
      </c>
      <c r="AH163" s="295">
        <f t="shared" si="94"/>
        <v>0</v>
      </c>
      <c r="AI163" s="295">
        <f t="shared" si="95"/>
        <v>0</v>
      </c>
      <c r="AJ163" s="295">
        <f t="shared" si="96"/>
        <v>0</v>
      </c>
      <c r="AM163" s="295">
        <f t="shared" si="97"/>
        <v>0</v>
      </c>
    </row>
    <row r="164" spans="1:40">
      <c r="A164" s="168" t="s">
        <v>207</v>
      </c>
      <c r="B164" s="294" t="str">
        <f t="shared" si="85"/>
        <v>8200-04590</v>
      </c>
      <c r="C164" s="308" t="str">
        <f t="shared" si="86"/>
        <v>8200</v>
      </c>
      <c r="D164" s="298">
        <f>SUM($F164:K164)</f>
        <v>934.91000000000008</v>
      </c>
      <c r="E164" s="78">
        <f t="shared" si="87"/>
        <v>1.8665870711926935E-3</v>
      </c>
      <c r="F164" s="307">
        <f>+'Div009 history'!I164</f>
        <v>150.85</v>
      </c>
      <c r="G164" s="307">
        <f>+'Div009 history'!J164</f>
        <v>173.13</v>
      </c>
      <c r="H164" s="307">
        <f>+'Div009 history'!K164</f>
        <v>194.8</v>
      </c>
      <c r="I164" s="307">
        <f>+'Div009 history'!L164</f>
        <v>159.94</v>
      </c>
      <c r="J164" s="307">
        <f>+'Div009 history'!M164</f>
        <v>142.6</v>
      </c>
      <c r="K164" s="307">
        <f>+'Div009 history'!N164</f>
        <v>113.59</v>
      </c>
      <c r="L164" s="298">
        <f t="shared" si="102"/>
        <v>161.55326033869332</v>
      </c>
      <c r="M164" s="298">
        <f t="shared" si="102"/>
        <v>163.51578998534532</v>
      </c>
      <c r="N164" s="298">
        <f t="shared" si="102"/>
        <v>146.89624001369626</v>
      </c>
      <c r="O164" s="298">
        <f t="shared" si="102"/>
        <v>172.80262119724844</v>
      </c>
      <c r="P164" s="298">
        <f t="shared" si="102"/>
        <v>160.63061517805818</v>
      </c>
      <c r="Q164" s="298">
        <f t="shared" si="102"/>
        <v>147.33542000931527</v>
      </c>
      <c r="R164" s="298">
        <f t="shared" si="102"/>
        <v>156.97599675028758</v>
      </c>
      <c r="S164" s="298">
        <f t="shared" si="102"/>
        <v>156.33583074800282</v>
      </c>
      <c r="T164" s="298">
        <f t="shared" si="102"/>
        <v>165.18105222946576</v>
      </c>
      <c r="U164" s="298">
        <f t="shared" si="102"/>
        <v>168.42666067763076</v>
      </c>
      <c r="V164" s="298">
        <f t="shared" si="103"/>
        <v>170.85495765457227</v>
      </c>
      <c r="W164" s="298">
        <f t="shared" si="103"/>
        <v>164.25357052846798</v>
      </c>
      <c r="X164" s="298">
        <f t="shared" si="103"/>
        <v>161.88547839522028</v>
      </c>
      <c r="Y164" s="298">
        <f t="shared" si="103"/>
        <v>167.33273293765703</v>
      </c>
      <c r="Z164" s="298">
        <f t="shared" si="103"/>
        <v>164.946655331583</v>
      </c>
      <c r="AA164" s="298">
        <f t="shared" si="103"/>
        <v>172.80262119724844</v>
      </c>
      <c r="AB164" s="298">
        <f t="shared" si="103"/>
        <v>160.63061517805818</v>
      </c>
      <c r="AC164" s="298">
        <f t="shared" si="103"/>
        <v>147.33542000931527</v>
      </c>
      <c r="AD164" s="298">
        <f t="shared" si="103"/>
        <v>156.97599675028758</v>
      </c>
      <c r="AE164" s="298">
        <f t="shared" si="103"/>
        <v>156.33583074800282</v>
      </c>
      <c r="AF164" s="298">
        <f t="shared" si="103"/>
        <v>165.18105222946576</v>
      </c>
      <c r="AH164" s="295">
        <f t="shared" si="94"/>
        <v>1887.6439467223568</v>
      </c>
      <c r="AI164" s="295">
        <f t="shared" si="95"/>
        <v>1956.9615916375096</v>
      </c>
      <c r="AJ164" s="295">
        <f t="shared" si="96"/>
        <v>69.317644915152869</v>
      </c>
      <c r="AM164" s="295">
        <f t="shared" si="97"/>
        <v>69.317644915152869</v>
      </c>
    </row>
    <row r="165" spans="1:40">
      <c r="A165" s="168" t="s">
        <v>212</v>
      </c>
      <c r="B165" s="294" t="str">
        <f t="shared" si="85"/>
        <v>8560-04599</v>
      </c>
      <c r="C165" s="308" t="str">
        <f t="shared" si="86"/>
        <v>8560</v>
      </c>
      <c r="D165" s="298">
        <f>SUM($F165:K165)</f>
        <v>-10528.52</v>
      </c>
      <c r="E165" s="78">
        <f t="shared" si="87"/>
        <v>-2.1020632264917155E-2</v>
      </c>
      <c r="F165" s="307">
        <f>+'Div009 history'!I165</f>
        <v>-1768.5900000000001</v>
      </c>
      <c r="G165" s="307">
        <f>+'Div009 history'!J165</f>
        <v>-1235.6400000000001</v>
      </c>
      <c r="H165" s="307">
        <f>+'Div009 history'!K165</f>
        <v>-1921.21</v>
      </c>
      <c r="I165" s="307">
        <f>+'Div009 history'!L165</f>
        <v>-1874.4500000000003</v>
      </c>
      <c r="J165" s="307">
        <f>+'Div009 history'!M165</f>
        <v>-1933.92</v>
      </c>
      <c r="K165" s="307">
        <f>+'Div009 history'!N165</f>
        <v>-1794.71</v>
      </c>
      <c r="L165" s="298">
        <f t="shared" si="102"/>
        <v>-1819.337404179161</v>
      </c>
      <c r="M165" s="298">
        <f t="shared" si="102"/>
        <v>-1841.4384969424948</v>
      </c>
      <c r="N165" s="298">
        <f t="shared" si="102"/>
        <v>-1654.2768832390298</v>
      </c>
      <c r="O165" s="298">
        <f t="shared" si="102"/>
        <v>-1946.0224549182853</v>
      </c>
      <c r="P165" s="298">
        <f t="shared" si="102"/>
        <v>-1808.9470050748082</v>
      </c>
      <c r="Q165" s="298">
        <f t="shared" si="102"/>
        <v>-1659.2227233385845</v>
      </c>
      <c r="R165" s="298">
        <f t="shared" si="102"/>
        <v>-1767.7903983328213</v>
      </c>
      <c r="S165" s="298">
        <f t="shared" si="102"/>
        <v>-1760.5811476473273</v>
      </c>
      <c r="T165" s="298">
        <f t="shared" si="102"/>
        <v>-1860.1919029842177</v>
      </c>
      <c r="U165" s="298">
        <f t="shared" si="102"/>
        <v>-1896.7424302635004</v>
      </c>
      <c r="V165" s="298">
        <f t="shared" si="103"/>
        <v>-1924.088777278366</v>
      </c>
      <c r="W165" s="298">
        <f t="shared" si="103"/>
        <v>-1849.7470370200185</v>
      </c>
      <c r="X165" s="298">
        <f t="shared" si="103"/>
        <v>-1823.0786888509531</v>
      </c>
      <c r="Y165" s="298">
        <f t="shared" si="103"/>
        <v>-1884.4231267060793</v>
      </c>
      <c r="Z165" s="298">
        <f t="shared" si="103"/>
        <v>-1857.5522345377399</v>
      </c>
      <c r="AA165" s="298">
        <f t="shared" si="103"/>
        <v>-1946.0224549182853</v>
      </c>
      <c r="AB165" s="298">
        <f t="shared" si="103"/>
        <v>-1808.9470050748082</v>
      </c>
      <c r="AC165" s="298">
        <f t="shared" si="103"/>
        <v>-1659.2227233385845</v>
      </c>
      <c r="AD165" s="298">
        <f t="shared" si="103"/>
        <v>-1767.7903983328213</v>
      </c>
      <c r="AE165" s="298">
        <f t="shared" si="103"/>
        <v>-1760.5811476473273</v>
      </c>
      <c r="AF165" s="298">
        <f t="shared" si="103"/>
        <v>-1860.1919029842177</v>
      </c>
      <c r="AH165" s="295">
        <f t="shared" si="94"/>
        <v>-21257.764967692368</v>
      </c>
      <c r="AI165" s="295">
        <f t="shared" si="95"/>
        <v>-22038.387926952702</v>
      </c>
      <c r="AJ165" s="295">
        <f t="shared" si="96"/>
        <v>-780.62295926033403</v>
      </c>
      <c r="AM165" s="295">
        <f t="shared" si="97"/>
        <v>-780.62295926033403</v>
      </c>
    </row>
    <row r="166" spans="1:40">
      <c r="A166" s="168" t="s">
        <v>209</v>
      </c>
      <c r="B166" s="294" t="str">
        <f t="shared" si="85"/>
        <v>8180-04599</v>
      </c>
      <c r="C166" s="308" t="str">
        <f t="shared" si="86"/>
        <v>8180</v>
      </c>
      <c r="D166" s="298">
        <f>SUM($F166:K166)</f>
        <v>-476.65999999999997</v>
      </c>
      <c r="E166" s="78">
        <f t="shared" si="87"/>
        <v>-9.5167170460761907E-4</v>
      </c>
      <c r="F166" s="307">
        <f>+'Div009 history'!I166</f>
        <v>-70.13</v>
      </c>
      <c r="G166" s="307">
        <f>+'Div009 history'!J166</f>
        <v>-70.13</v>
      </c>
      <c r="H166" s="307">
        <f>+'Div009 history'!K166</f>
        <v>-121.04</v>
      </c>
      <c r="I166" s="307">
        <f>+'Div009 history'!L166</f>
        <v>-87.69</v>
      </c>
      <c r="J166" s="307">
        <f>+'Div009 history'!M166</f>
        <v>-55.21</v>
      </c>
      <c r="K166" s="307">
        <f>+'Div009 history'!N166</f>
        <v>-72.459999999999994</v>
      </c>
      <c r="L166" s="298">
        <f t="shared" si="102"/>
        <v>-82.367262167525794</v>
      </c>
      <c r="M166" s="298">
        <f t="shared" si="102"/>
        <v>-83.367849797750239</v>
      </c>
      <c r="N166" s="298">
        <f t="shared" si="102"/>
        <v>-74.894440924718367</v>
      </c>
      <c r="O166" s="298">
        <f t="shared" si="102"/>
        <v>-88.102702313463794</v>
      </c>
      <c r="P166" s="298">
        <f t="shared" si="102"/>
        <v>-81.896855345191724</v>
      </c>
      <c r="Q166" s="298">
        <f t="shared" si="102"/>
        <v>-75.118355030580702</v>
      </c>
      <c r="R166" s="298">
        <f t="shared" si="102"/>
        <v>-80.033563242442668</v>
      </c>
      <c r="S166" s="298">
        <f t="shared" si="102"/>
        <v>-79.707177251653121</v>
      </c>
      <c r="T166" s="298">
        <f t="shared" si="102"/>
        <v>-84.216876871246583</v>
      </c>
      <c r="U166" s="298">
        <f t="shared" si="102"/>
        <v>-85.871636926120658</v>
      </c>
      <c r="V166" s="298">
        <f t="shared" si="103"/>
        <v>-87.10969410491748</v>
      </c>
      <c r="W166" s="298">
        <f t="shared" si="103"/>
        <v>-83.744004158795533</v>
      </c>
      <c r="X166" s="298">
        <f t="shared" si="103"/>
        <v>-82.536642170760487</v>
      </c>
      <c r="Y166" s="298">
        <f t="shared" si="103"/>
        <v>-85.313902388533208</v>
      </c>
      <c r="Z166" s="298">
        <f t="shared" si="103"/>
        <v>-84.097370581502332</v>
      </c>
      <c r="AA166" s="298">
        <f t="shared" si="103"/>
        <v>-88.102702313463794</v>
      </c>
      <c r="AB166" s="298">
        <f t="shared" si="103"/>
        <v>-81.896855345191724</v>
      </c>
      <c r="AC166" s="298">
        <f t="shared" si="103"/>
        <v>-75.118355030580702</v>
      </c>
      <c r="AD166" s="298">
        <f t="shared" si="103"/>
        <v>-80.033563242442668</v>
      </c>
      <c r="AE166" s="298">
        <f t="shared" si="103"/>
        <v>-79.707177251653121</v>
      </c>
      <c r="AF166" s="298">
        <f t="shared" si="103"/>
        <v>-84.216876871246583</v>
      </c>
      <c r="AH166" s="295">
        <f t="shared" si="94"/>
        <v>-962.40746557923069</v>
      </c>
      <c r="AI166" s="295">
        <f t="shared" si="95"/>
        <v>-997.74878038520831</v>
      </c>
      <c r="AJ166" s="295">
        <f t="shared" si="96"/>
        <v>-35.341314805977618</v>
      </c>
      <c r="AM166" s="295">
        <f t="shared" si="97"/>
        <v>-35.341314805977618</v>
      </c>
    </row>
    <row r="167" spans="1:40">
      <c r="A167" s="168" t="s">
        <v>211</v>
      </c>
      <c r="B167" s="294" t="str">
        <f t="shared" si="85"/>
        <v>8700-04599</v>
      </c>
      <c r="C167" s="308" t="str">
        <f t="shared" si="86"/>
        <v>8700</v>
      </c>
      <c r="D167" s="298">
        <f>SUM($F167:K167)</f>
        <v>-215642.88</v>
      </c>
      <c r="E167" s="78">
        <f t="shared" si="87"/>
        <v>-0.43054006460809857</v>
      </c>
      <c r="F167" s="307">
        <f>+'Div009 history'!I167</f>
        <v>-34892.830000000009</v>
      </c>
      <c r="G167" s="307">
        <f>+'Div009 history'!J167</f>
        <v>-20567.89</v>
      </c>
      <c r="H167" s="307">
        <f>+'Div009 history'!K167</f>
        <v>-54267.709999999985</v>
      </c>
      <c r="I167" s="307">
        <f>+'Div009 history'!L167</f>
        <v>-41892.82</v>
      </c>
      <c r="J167" s="307">
        <f>+'Div009 history'!M167</f>
        <v>-32418.110000000004</v>
      </c>
      <c r="K167" s="307">
        <f>+'Div009 history'!N167</f>
        <v>-31603.519999999997</v>
      </c>
      <c r="L167" s="298">
        <f t="shared" si="102"/>
        <v>-37263.277035036102</v>
      </c>
      <c r="M167" s="298">
        <f t="shared" si="102"/>
        <v>-37715.94685896505</v>
      </c>
      <c r="N167" s="298">
        <f t="shared" si="102"/>
        <v>-33882.542980313287</v>
      </c>
      <c r="O167" s="298">
        <f t="shared" si="102"/>
        <v>-39858.012970792588</v>
      </c>
      <c r="P167" s="298">
        <f t="shared" si="102"/>
        <v>-37050.463117485291</v>
      </c>
      <c r="Q167" s="298">
        <f t="shared" si="102"/>
        <v>-33983.842612463632</v>
      </c>
      <c r="R167" s="298">
        <f t="shared" si="102"/>
        <v>-36207.502358625592</v>
      </c>
      <c r="S167" s="298">
        <f t="shared" si="102"/>
        <v>-36059.844038134026</v>
      </c>
      <c r="T167" s="298">
        <f t="shared" si="102"/>
        <v>-38100.050084171111</v>
      </c>
      <c r="U167" s="298">
        <f t="shared" si="102"/>
        <v>-38848.67011509883</v>
      </c>
      <c r="V167" s="298">
        <f t="shared" si="103"/>
        <v>-39408.772107379329</v>
      </c>
      <c r="W167" s="298">
        <f t="shared" si="103"/>
        <v>-37886.120588122867</v>
      </c>
      <c r="X167" s="298">
        <f t="shared" si="103"/>
        <v>-37339.905222238587</v>
      </c>
      <c r="Y167" s="298">
        <f t="shared" si="103"/>
        <v>-38596.34879180586</v>
      </c>
      <c r="Z167" s="298">
        <f t="shared" si="103"/>
        <v>-38045.984963333278</v>
      </c>
      <c r="AA167" s="298">
        <f t="shared" si="103"/>
        <v>-39858.012970792588</v>
      </c>
      <c r="AB167" s="298">
        <f t="shared" si="103"/>
        <v>-37050.463117485291</v>
      </c>
      <c r="AC167" s="298">
        <f t="shared" si="103"/>
        <v>-33983.842612463632</v>
      </c>
      <c r="AD167" s="298">
        <f t="shared" si="103"/>
        <v>-36207.502358625592</v>
      </c>
      <c r="AE167" s="298">
        <f t="shared" si="103"/>
        <v>-36059.844038134026</v>
      </c>
      <c r="AF167" s="298">
        <f t="shared" si="103"/>
        <v>-38100.050084171111</v>
      </c>
      <c r="AH167" s="295">
        <f t="shared" si="94"/>
        <v>-435396.96557505598</v>
      </c>
      <c r="AI167" s="295">
        <f t="shared" si="95"/>
        <v>-451385.51696965098</v>
      </c>
      <c r="AJ167" s="295">
        <f t="shared" si="96"/>
        <v>-15988.551394595008</v>
      </c>
      <c r="AM167" s="295">
        <f t="shared" si="97"/>
        <v>-15988.551394595008</v>
      </c>
    </row>
    <row r="168" spans="1:40">
      <c r="A168" s="168" t="s">
        <v>210</v>
      </c>
      <c r="B168" s="294" t="str">
        <f t="shared" si="85"/>
        <v>8810-04599</v>
      </c>
      <c r="C168" s="308" t="str">
        <f t="shared" si="86"/>
        <v>8810</v>
      </c>
      <c r="D168" s="298">
        <f>SUM($F168:K168)</f>
        <v>-13160.41</v>
      </c>
      <c r="E168" s="78">
        <f t="shared" si="87"/>
        <v>-2.6275311161069015E-2</v>
      </c>
      <c r="F168" s="307">
        <f>+'Div009 history'!I168</f>
        <v>-1314.8400000000001</v>
      </c>
      <c r="G168" s="307">
        <f>+'Div009 history'!J168</f>
        <v>-517.24</v>
      </c>
      <c r="H168" s="307">
        <f>+'Div009 history'!K168</f>
        <v>-425.28</v>
      </c>
      <c r="I168" s="307">
        <f>+'Div009 history'!L168</f>
        <v>-2608.39</v>
      </c>
      <c r="J168" s="307">
        <f>+'Div009 history'!M168</f>
        <v>-5410.51</v>
      </c>
      <c r="K168" s="307">
        <f>+'Div009 history'!N168</f>
        <v>-2884.15</v>
      </c>
      <c r="L168" s="298">
        <f t="shared" si="102"/>
        <v>-2274.1302830154164</v>
      </c>
      <c r="M168" s="298">
        <f t="shared" si="102"/>
        <v>-2301.756145170164</v>
      </c>
      <c r="N168" s="298">
        <f t="shared" si="102"/>
        <v>-2067.8083944322429</v>
      </c>
      <c r="O168" s="298">
        <f t="shared" si="102"/>
        <v>-2432.4837086248731</v>
      </c>
      <c r="P168" s="298">
        <f t="shared" si="102"/>
        <v>-2261.1425209864783</v>
      </c>
      <c r="Q168" s="298">
        <f t="shared" si="102"/>
        <v>-2073.9905818151401</v>
      </c>
      <c r="R168" s="298">
        <f t="shared" si="102"/>
        <v>-2209.6977007331743</v>
      </c>
      <c r="S168" s="298">
        <f t="shared" si="102"/>
        <v>-2200.6863017128107</v>
      </c>
      <c r="T168" s="298">
        <f t="shared" si="102"/>
        <v>-2325.1974752341757</v>
      </c>
      <c r="U168" s="298">
        <f t="shared" si="102"/>
        <v>-2370.8848011557247</v>
      </c>
      <c r="V168" s="298">
        <f t="shared" si="103"/>
        <v>-2405.0671115581276</v>
      </c>
      <c r="W168" s="298">
        <f t="shared" si="103"/>
        <v>-2312.1416308720145</v>
      </c>
      <c r="X168" s="298">
        <f t="shared" si="103"/>
        <v>-2278.8068035717242</v>
      </c>
      <c r="Y168" s="298">
        <f t="shared" si="103"/>
        <v>-2355.4859525302654</v>
      </c>
      <c r="Z168" s="298">
        <f t="shared" si="103"/>
        <v>-2321.8979498479193</v>
      </c>
      <c r="AA168" s="298">
        <f t="shared" si="103"/>
        <v>-2432.4837086248731</v>
      </c>
      <c r="AB168" s="298">
        <f t="shared" si="103"/>
        <v>-2261.1425209864783</v>
      </c>
      <c r="AC168" s="298">
        <f t="shared" si="103"/>
        <v>-2073.9905818151401</v>
      </c>
      <c r="AD168" s="298">
        <f t="shared" si="103"/>
        <v>-2209.6977007331743</v>
      </c>
      <c r="AE168" s="298">
        <f t="shared" si="103"/>
        <v>-2200.6863017128107</v>
      </c>
      <c r="AF168" s="298">
        <f t="shared" si="103"/>
        <v>-2325.1974752341757</v>
      </c>
      <c r="AH168" s="295">
        <f t="shared" si="94"/>
        <v>-26571.721634044319</v>
      </c>
      <c r="AI168" s="295">
        <f t="shared" si="95"/>
        <v>-27547.482538642435</v>
      </c>
      <c r="AJ168" s="295">
        <f t="shared" si="96"/>
        <v>-975.7609045981153</v>
      </c>
      <c r="AM168" s="295">
        <f t="shared" si="97"/>
        <v>-975.7609045981153</v>
      </c>
    </row>
    <row r="169" spans="1:40">
      <c r="A169" s="168" t="s">
        <v>388</v>
      </c>
      <c r="B169" s="294" t="str">
        <f t="shared" si="85"/>
        <v>9020-05353</v>
      </c>
      <c r="C169" s="308" t="str">
        <f t="shared" si="86"/>
        <v>9020</v>
      </c>
      <c r="D169" s="298">
        <f>SUM($F169:K169)</f>
        <v>158277.43</v>
      </c>
      <c r="E169" s="78">
        <f t="shared" si="87"/>
        <v>0.31600753494946737</v>
      </c>
      <c r="F169" s="307">
        <f>+'Div009 history'!I169</f>
        <v>26373.02</v>
      </c>
      <c r="G169" s="307">
        <f>+'Div009 history'!J169</f>
        <v>26374.19</v>
      </c>
      <c r="H169" s="307">
        <f>+'Div009 history'!K169</f>
        <v>26370.63</v>
      </c>
      <c r="I169" s="307">
        <f>+'Div009 history'!L169</f>
        <v>26371.7</v>
      </c>
      <c r="J169" s="307">
        <f>+'Div009 history'!M169</f>
        <v>26409</v>
      </c>
      <c r="K169" s="307">
        <f>+'Div009 history'!N169</f>
        <v>26378.89</v>
      </c>
      <c r="L169" s="298">
        <f t="shared" si="102"/>
        <v>27350.477430479197</v>
      </c>
      <c r="M169" s="298">
        <f t="shared" si="102"/>
        <v>27682.727752725066</v>
      </c>
      <c r="N169" s="298">
        <f t="shared" si="102"/>
        <v>24869.088303720149</v>
      </c>
      <c r="O169" s="298">
        <f t="shared" si="102"/>
        <v>29254.960135589528</v>
      </c>
      <c r="P169" s="298">
        <f t="shared" si="102"/>
        <v>27194.276400618281</v>
      </c>
      <c r="Q169" s="298">
        <f t="shared" si="102"/>
        <v>24943.440146158449</v>
      </c>
      <c r="R169" s="298">
        <f t="shared" si="102"/>
        <v>26575.560575161107</v>
      </c>
      <c r="S169" s="298">
        <f t="shared" si="102"/>
        <v>26467.182410829773</v>
      </c>
      <c r="T169" s="298">
        <f t="shared" si="102"/>
        <v>27964.651604513387</v>
      </c>
      <c r="U169" s="298">
        <f t="shared" si="102"/>
        <v>28514.123279821004</v>
      </c>
      <c r="V169" s="298">
        <f t="shared" si="103"/>
        <v>28925.226599698926</v>
      </c>
      <c r="W169" s="298">
        <f t="shared" si="103"/>
        <v>27807.631763024943</v>
      </c>
      <c r="X169" s="298">
        <f t="shared" si="103"/>
        <v>27406.720940749365</v>
      </c>
      <c r="Y169" s="298">
        <f t="shared" si="103"/>
        <v>28328.924628305078</v>
      </c>
      <c r="Z169" s="298">
        <f t="shared" si="103"/>
        <v>27924.968919980271</v>
      </c>
      <c r="AA169" s="298">
        <f t="shared" si="103"/>
        <v>29254.960135589528</v>
      </c>
      <c r="AB169" s="298">
        <f t="shared" si="103"/>
        <v>27194.276400618281</v>
      </c>
      <c r="AC169" s="298">
        <f t="shared" si="103"/>
        <v>24943.440146158449</v>
      </c>
      <c r="AD169" s="298">
        <f t="shared" si="103"/>
        <v>26575.560575161107</v>
      </c>
      <c r="AE169" s="298">
        <f t="shared" si="103"/>
        <v>26467.182410829773</v>
      </c>
      <c r="AF169" s="298">
        <f t="shared" si="103"/>
        <v>27964.651604513387</v>
      </c>
      <c r="AH169" s="295">
        <f t="shared" si="94"/>
        <v>319572.4001692906</v>
      </c>
      <c r="AI169" s="295">
        <f t="shared" si="95"/>
        <v>331307.66740445013</v>
      </c>
      <c r="AJ169" s="295">
        <f t="shared" si="96"/>
        <v>11735.267235159525</v>
      </c>
      <c r="AM169" s="295">
        <f t="shared" si="97"/>
        <v>11735.267235159525</v>
      </c>
    </row>
    <row r="170" spans="1:40">
      <c r="A170" s="172" t="s">
        <v>325</v>
      </c>
      <c r="B170" s="316"/>
      <c r="C170" s="315"/>
      <c r="D170" s="298">
        <f t="shared" ref="D170:K170" si="104">SUM(D128:D169)</f>
        <v>500866.00000000023</v>
      </c>
      <c r="E170" s="78">
        <f t="shared" si="104"/>
        <v>0.99999999999999956</v>
      </c>
      <c r="F170" s="306">
        <f t="shared" si="104"/>
        <v>78977.600000000035</v>
      </c>
      <c r="G170" s="306">
        <f t="shared" si="104"/>
        <v>74866.080000000002</v>
      </c>
      <c r="H170" s="306">
        <f t="shared" si="104"/>
        <v>82833.280000000028</v>
      </c>
      <c r="I170" s="306">
        <f t="shared" si="104"/>
        <v>89286.329999999987</v>
      </c>
      <c r="J170" s="306">
        <f t="shared" si="104"/>
        <v>85896.819999999978</v>
      </c>
      <c r="K170" s="306">
        <f t="shared" si="104"/>
        <v>89005.89</v>
      </c>
      <c r="L170" s="314">
        <f>'FY24 Budget'!K$71</f>
        <v>86550.080000000002</v>
      </c>
      <c r="M170" s="314">
        <f>'FY24 Budget'!L$71</f>
        <v>87601.48</v>
      </c>
      <c r="N170" s="314">
        <f>'FY24 Budget'!M$71</f>
        <v>78697.770000000019</v>
      </c>
      <c r="O170" s="314">
        <f>'FY25 Budget'!B$162</f>
        <v>92576.780298190279</v>
      </c>
      <c r="P170" s="314">
        <f>'FY25 Budget'!C$162</f>
        <v>86055.784729838502</v>
      </c>
      <c r="Q170" s="314">
        <f>'FY25 Budget'!D$162</f>
        <v>78933.055030308518</v>
      </c>
      <c r="R170" s="314">
        <f>'FY25 Budget'!E$162</f>
        <v>84097.869942913836</v>
      </c>
      <c r="S170" s="314">
        <f>'FY25 Budget'!F$162</f>
        <v>83754.909246268857</v>
      </c>
      <c r="T170" s="314">
        <f>'FY25 Budget'!G$162</f>
        <v>88493.622814991424</v>
      </c>
      <c r="U170" s="314">
        <f>'FY25 Budget'!H$162</f>
        <v>90232.41576939197</v>
      </c>
      <c r="V170" s="314">
        <f>'FY25 Budget'!I$162</f>
        <v>91533.344622065255</v>
      </c>
      <c r="W170" s="314">
        <f>'FY25 Budget'!J$162</f>
        <v>87996.736430577992</v>
      </c>
      <c r="X170" s="314">
        <f>'FY25 Budget'!K$162</f>
        <v>86728.06154806391</v>
      </c>
      <c r="Y170" s="314">
        <f>'FY25 Budget'!L$162</f>
        <v>89646.358061794774</v>
      </c>
      <c r="Z170" s="314">
        <f>'FY25 Budget'!M$162</f>
        <v>88368.047693691042</v>
      </c>
      <c r="AA170" s="301">
        <f t="shared" ref="AA170:AF170" si="105">O170</f>
        <v>92576.780298190279</v>
      </c>
      <c r="AB170" s="301">
        <f t="shared" si="105"/>
        <v>86055.784729838502</v>
      </c>
      <c r="AC170" s="301">
        <f t="shared" si="105"/>
        <v>78933.055030308518</v>
      </c>
      <c r="AD170" s="301">
        <f t="shared" si="105"/>
        <v>84097.869942913836</v>
      </c>
      <c r="AE170" s="301">
        <f t="shared" si="105"/>
        <v>83754.909246268857</v>
      </c>
      <c r="AF170" s="301">
        <f t="shared" si="105"/>
        <v>88493.622814991424</v>
      </c>
      <c r="AH170" s="301">
        <f t="shared" si="90"/>
        <v>1011280.9500583373</v>
      </c>
      <c r="AI170" s="301">
        <f t="shared" si="91"/>
        <v>1048416.9861880966</v>
      </c>
      <c r="AJ170" s="301">
        <f t="shared" si="92"/>
        <v>37136.036129759275</v>
      </c>
      <c r="AM170" s="313"/>
    </row>
    <row r="171" spans="1:40">
      <c r="A171" s="168"/>
      <c r="B171" s="294" t="str">
        <f t="shared" ref="B171:B209" si="106">RIGHT(A171,10)</f>
        <v/>
      </c>
      <c r="C171" s="308" t="str">
        <f t="shared" ref="C171:C209" si="107">LEFT(B171,4)</f>
        <v/>
      </c>
      <c r="D171" s="298">
        <f>D170-SUM(F170:K170)</f>
        <v>0</v>
      </c>
      <c r="E171" s="207"/>
      <c r="F171" s="298">
        <f>F170-'Div009 history'!I170</f>
        <v>0</v>
      </c>
      <c r="G171" s="298">
        <f>G170-'Div009 history'!J170</f>
        <v>0</v>
      </c>
      <c r="H171" s="298">
        <f>H170-'Div009 history'!K170</f>
        <v>0</v>
      </c>
      <c r="I171" s="298">
        <f>I170-'Div009 history'!L170</f>
        <v>0</v>
      </c>
      <c r="J171" s="298">
        <f>J170-'Div009 history'!M170</f>
        <v>0</v>
      </c>
      <c r="K171" s="298">
        <f>K170-'Div009 history'!N170</f>
        <v>0</v>
      </c>
      <c r="L171" s="298">
        <f t="shared" ref="L171:AF171" si="108">L170-SUM(L128:L169)</f>
        <v>0</v>
      </c>
      <c r="M171" s="298">
        <f t="shared" si="108"/>
        <v>0</v>
      </c>
      <c r="N171" s="298">
        <f t="shared" si="108"/>
        <v>0</v>
      </c>
      <c r="O171" s="298">
        <f t="shared" si="108"/>
        <v>0</v>
      </c>
      <c r="P171" s="298">
        <f t="shared" si="108"/>
        <v>0</v>
      </c>
      <c r="Q171" s="298">
        <f t="shared" si="108"/>
        <v>0</v>
      </c>
      <c r="R171" s="298">
        <f t="shared" si="108"/>
        <v>0</v>
      </c>
      <c r="S171" s="298">
        <f t="shared" si="108"/>
        <v>0</v>
      </c>
      <c r="T171" s="298">
        <f t="shared" si="108"/>
        <v>0</v>
      </c>
      <c r="U171" s="298">
        <f t="shared" si="108"/>
        <v>0</v>
      </c>
      <c r="V171" s="298">
        <f t="shared" si="108"/>
        <v>0</v>
      </c>
      <c r="W171" s="298">
        <f t="shared" si="108"/>
        <v>0</v>
      </c>
      <c r="X171" s="298">
        <f t="shared" si="108"/>
        <v>0</v>
      </c>
      <c r="Y171" s="298">
        <f t="shared" si="108"/>
        <v>0</v>
      </c>
      <c r="Z171" s="298">
        <f t="shared" si="108"/>
        <v>0</v>
      </c>
      <c r="AA171" s="298">
        <f t="shared" si="108"/>
        <v>0</v>
      </c>
      <c r="AB171" s="298">
        <f t="shared" si="108"/>
        <v>0</v>
      </c>
      <c r="AC171" s="298">
        <f t="shared" si="108"/>
        <v>0</v>
      </c>
      <c r="AD171" s="298">
        <f t="shared" si="108"/>
        <v>0</v>
      </c>
      <c r="AE171" s="298">
        <f t="shared" si="108"/>
        <v>0</v>
      </c>
      <c r="AF171" s="298">
        <f t="shared" si="108"/>
        <v>0</v>
      </c>
    </row>
    <row r="172" spans="1:40">
      <c r="A172" s="168" t="s">
        <v>58</v>
      </c>
      <c r="B172" s="294" t="str">
        <f t="shared" si="106"/>
        <v>8740-03002</v>
      </c>
      <c r="C172" s="308" t="str">
        <f t="shared" si="107"/>
        <v>8740</v>
      </c>
      <c r="D172" s="298">
        <f>SUM($F172:K172)</f>
        <v>-25848.840000000004</v>
      </c>
      <c r="E172" s="78">
        <f t="shared" ref="E172:E209" si="109">D172/$D$210</f>
        <v>-4.4778925014697581E-2</v>
      </c>
      <c r="F172" s="307">
        <f>+'Div009 history'!I172</f>
        <v>-7993.77</v>
      </c>
      <c r="G172" s="307">
        <f>+'Div009 history'!J172</f>
        <v>12566.560000000001</v>
      </c>
      <c r="H172" s="307">
        <f>+'Div009 history'!K172</f>
        <v>-31004.630000000005</v>
      </c>
      <c r="I172" s="307">
        <f>+'Div009 history'!L172</f>
        <v>583</v>
      </c>
      <c r="J172" s="307">
        <f>+'Div009 history'!M172</f>
        <v>0</v>
      </c>
      <c r="K172" s="307">
        <f>+'Div009 history'!N172</f>
        <v>0</v>
      </c>
      <c r="L172" s="298">
        <f t="shared" ref="L172:U181" si="110">$E172*L$210</f>
        <v>-4644.4378616984241</v>
      </c>
      <c r="M172" s="298">
        <f t="shared" si="110"/>
        <v>-4643.5284017313743</v>
      </c>
      <c r="N172" s="298">
        <f t="shared" si="110"/>
        <v>-4673.4819202522067</v>
      </c>
      <c r="O172" s="298">
        <f t="shared" si="110"/>
        <v>-4917.2011941160163</v>
      </c>
      <c r="P172" s="298">
        <f t="shared" si="110"/>
        <v>-4916.7859358681317</v>
      </c>
      <c r="Q172" s="298">
        <f t="shared" si="110"/>
        <v>-4917.1146131777396</v>
      </c>
      <c r="R172" s="298">
        <f t="shared" si="110"/>
        <v>-4916.6966569241549</v>
      </c>
      <c r="S172" s="298">
        <f t="shared" si="110"/>
        <v>-4917.2413677166023</v>
      </c>
      <c r="T172" s="298">
        <f t="shared" si="110"/>
        <v>-4953.8137466348853</v>
      </c>
      <c r="U172" s="298">
        <f t="shared" si="110"/>
        <v>-4921.1872865888972</v>
      </c>
      <c r="V172" s="298">
        <f t="shared" ref="V172:AF181" si="111">$E172*V$210</f>
        <v>-5562.2543570610696</v>
      </c>
      <c r="W172" s="298">
        <f t="shared" si="111"/>
        <v>-5563.6277155811285</v>
      </c>
      <c r="X172" s="298">
        <f t="shared" si="111"/>
        <v>-5562.5915312562875</v>
      </c>
      <c r="Y172" s="298">
        <f t="shared" si="111"/>
        <v>-5561.5768408154554</v>
      </c>
      <c r="Z172" s="298">
        <f t="shared" si="111"/>
        <v>-5593.4078898092812</v>
      </c>
      <c r="AA172" s="298">
        <f t="shared" si="111"/>
        <v>-4917.2011941160163</v>
      </c>
      <c r="AB172" s="298">
        <f t="shared" si="111"/>
        <v>-4916.7859358681317</v>
      </c>
      <c r="AC172" s="298">
        <f t="shared" si="111"/>
        <v>-4917.1146131777396</v>
      </c>
      <c r="AD172" s="298">
        <f t="shared" si="111"/>
        <v>-4916.6966569241549</v>
      </c>
      <c r="AE172" s="298">
        <f t="shared" si="111"/>
        <v>-4917.2413677166023</v>
      </c>
      <c r="AF172" s="298">
        <f t="shared" si="111"/>
        <v>-4953.8137466348853</v>
      </c>
      <c r="AH172" s="295">
        <f t="shared" ref="AH172:AH210" si="112">SUM(F172:Q172)</f>
        <v>-54561.389926843898</v>
      </c>
      <c r="AI172" s="295">
        <f t="shared" ref="AI172:AI210" si="113">SUM(U172:AF172)</f>
        <v>-62303.499135549653</v>
      </c>
      <c r="AJ172" s="295">
        <f t="shared" ref="AJ172:AJ210" si="114">AI172-AH172</f>
        <v>-7742.109208705755</v>
      </c>
      <c r="AN172" s="295">
        <f t="shared" ref="AN172" si="115">AJ172</f>
        <v>-7742.109208705755</v>
      </c>
    </row>
    <row r="173" spans="1:40">
      <c r="A173" s="168" t="s">
        <v>1177</v>
      </c>
      <c r="B173" s="294" t="str">
        <f t="shared" si="106"/>
        <v>9210-03003</v>
      </c>
      <c r="C173" s="308" t="str">
        <f t="shared" si="107"/>
        <v>9210</v>
      </c>
      <c r="D173" s="298">
        <f>SUM($F173:K173)</f>
        <v>0</v>
      </c>
      <c r="E173" s="78">
        <f t="shared" si="109"/>
        <v>0</v>
      </c>
      <c r="F173" s="307">
        <f>+'Div009 history'!I173</f>
        <v>0</v>
      </c>
      <c r="G173" s="307">
        <f>+'Div009 history'!J173</f>
        <v>0</v>
      </c>
      <c r="H173" s="307">
        <f>+'Div009 history'!K173</f>
        <v>0</v>
      </c>
      <c r="I173" s="307">
        <f>+'Div009 history'!L173</f>
        <v>0</v>
      </c>
      <c r="J173" s="307">
        <f>+'Div009 history'!M173</f>
        <v>0</v>
      </c>
      <c r="K173" s="307">
        <f>+'Div009 history'!N173</f>
        <v>0</v>
      </c>
      <c r="L173" s="298">
        <f t="shared" si="110"/>
        <v>0</v>
      </c>
      <c r="M173" s="298">
        <f t="shared" si="110"/>
        <v>0</v>
      </c>
      <c r="N173" s="298">
        <f t="shared" si="110"/>
        <v>0</v>
      </c>
      <c r="O173" s="298">
        <f t="shared" si="110"/>
        <v>0</v>
      </c>
      <c r="P173" s="298">
        <f t="shared" si="110"/>
        <v>0</v>
      </c>
      <c r="Q173" s="298">
        <f t="shared" si="110"/>
        <v>0</v>
      </c>
      <c r="R173" s="298">
        <f t="shared" si="110"/>
        <v>0</v>
      </c>
      <c r="S173" s="298">
        <f t="shared" si="110"/>
        <v>0</v>
      </c>
      <c r="T173" s="298">
        <f t="shared" si="110"/>
        <v>0</v>
      </c>
      <c r="U173" s="298">
        <f t="shared" si="110"/>
        <v>0</v>
      </c>
      <c r="V173" s="298">
        <f t="shared" si="111"/>
        <v>0</v>
      </c>
      <c r="W173" s="298">
        <f t="shared" si="111"/>
        <v>0</v>
      </c>
      <c r="X173" s="298">
        <f t="shared" si="111"/>
        <v>0</v>
      </c>
      <c r="Y173" s="298">
        <f t="shared" si="111"/>
        <v>0</v>
      </c>
      <c r="Z173" s="298">
        <f t="shared" si="111"/>
        <v>0</v>
      </c>
      <c r="AA173" s="298">
        <f t="shared" si="111"/>
        <v>0</v>
      </c>
      <c r="AB173" s="298">
        <f t="shared" si="111"/>
        <v>0</v>
      </c>
      <c r="AC173" s="298">
        <f t="shared" si="111"/>
        <v>0</v>
      </c>
      <c r="AD173" s="298">
        <f t="shared" si="111"/>
        <v>0</v>
      </c>
      <c r="AE173" s="298">
        <f t="shared" si="111"/>
        <v>0</v>
      </c>
      <c r="AF173" s="298">
        <f t="shared" si="111"/>
        <v>0</v>
      </c>
      <c r="AH173" s="295">
        <f t="shared" ref="AH173:AH209" si="116">SUM(F173:Q173)</f>
        <v>0</v>
      </c>
      <c r="AI173" s="295">
        <f t="shared" ref="AI173:AI209" si="117">SUM(U173:AF173)</f>
        <v>0</v>
      </c>
      <c r="AJ173" s="295">
        <f t="shared" ref="AJ173:AJ209" si="118">AI173-AH173</f>
        <v>0</v>
      </c>
      <c r="AN173" s="295">
        <f t="shared" ref="AN173:AN209" si="119">AJ173</f>
        <v>0</v>
      </c>
    </row>
    <row r="174" spans="1:40">
      <c r="A174" s="168" t="s">
        <v>965</v>
      </c>
      <c r="B174" s="294" t="str">
        <f t="shared" si="106"/>
        <v>8410-03003</v>
      </c>
      <c r="C174" s="308" t="str">
        <f t="shared" si="107"/>
        <v>8410</v>
      </c>
      <c r="D174" s="298">
        <f>SUM($F174:K174)</f>
        <v>0</v>
      </c>
      <c r="E174" s="78">
        <f t="shared" si="109"/>
        <v>0</v>
      </c>
      <c r="F174" s="307">
        <f>+'Div009 history'!I174</f>
        <v>0</v>
      </c>
      <c r="G174" s="307">
        <f>+'Div009 history'!J174</f>
        <v>0</v>
      </c>
      <c r="H174" s="307">
        <f>+'Div009 history'!K174</f>
        <v>0</v>
      </c>
      <c r="I174" s="307">
        <f>+'Div009 history'!L174</f>
        <v>0</v>
      </c>
      <c r="J174" s="307">
        <f>+'Div009 history'!M174</f>
        <v>0</v>
      </c>
      <c r="K174" s="307">
        <f>+'Div009 history'!N174</f>
        <v>0</v>
      </c>
      <c r="L174" s="298">
        <f t="shared" si="110"/>
        <v>0</v>
      </c>
      <c r="M174" s="298">
        <f t="shared" si="110"/>
        <v>0</v>
      </c>
      <c r="N174" s="298">
        <f t="shared" si="110"/>
        <v>0</v>
      </c>
      <c r="O174" s="298">
        <f t="shared" si="110"/>
        <v>0</v>
      </c>
      <c r="P174" s="298">
        <f t="shared" si="110"/>
        <v>0</v>
      </c>
      <c r="Q174" s="298">
        <f t="shared" si="110"/>
        <v>0</v>
      </c>
      <c r="R174" s="298">
        <f t="shared" si="110"/>
        <v>0</v>
      </c>
      <c r="S174" s="298">
        <f t="shared" si="110"/>
        <v>0</v>
      </c>
      <c r="T174" s="298">
        <f t="shared" si="110"/>
        <v>0</v>
      </c>
      <c r="U174" s="298">
        <f t="shared" si="110"/>
        <v>0</v>
      </c>
      <c r="V174" s="298">
        <f t="shared" si="111"/>
        <v>0</v>
      </c>
      <c r="W174" s="298">
        <f t="shared" si="111"/>
        <v>0</v>
      </c>
      <c r="X174" s="298">
        <f t="shared" si="111"/>
        <v>0</v>
      </c>
      <c r="Y174" s="298">
        <f t="shared" si="111"/>
        <v>0</v>
      </c>
      <c r="Z174" s="298">
        <f t="shared" si="111"/>
        <v>0</v>
      </c>
      <c r="AA174" s="298">
        <f t="shared" si="111"/>
        <v>0</v>
      </c>
      <c r="AB174" s="298">
        <f t="shared" si="111"/>
        <v>0</v>
      </c>
      <c r="AC174" s="298">
        <f t="shared" si="111"/>
        <v>0</v>
      </c>
      <c r="AD174" s="298">
        <f t="shared" si="111"/>
        <v>0</v>
      </c>
      <c r="AE174" s="298">
        <f t="shared" si="111"/>
        <v>0</v>
      </c>
      <c r="AF174" s="298">
        <f t="shared" si="111"/>
        <v>0</v>
      </c>
      <c r="AH174" s="295">
        <f t="shared" si="116"/>
        <v>0</v>
      </c>
      <c r="AI174" s="295">
        <f t="shared" si="117"/>
        <v>0</v>
      </c>
      <c r="AJ174" s="295">
        <f t="shared" si="118"/>
        <v>0</v>
      </c>
      <c r="AN174" s="295">
        <f t="shared" si="119"/>
        <v>0</v>
      </c>
    </row>
    <row r="175" spans="1:40">
      <c r="A175" s="168" t="s">
        <v>214</v>
      </c>
      <c r="B175" s="294" t="str">
        <f t="shared" si="106"/>
        <v>8560-03003</v>
      </c>
      <c r="C175" s="308" t="str">
        <f t="shared" si="107"/>
        <v>8560</v>
      </c>
      <c r="D175" s="298">
        <f>SUM($F175:K175)</f>
        <v>-348.28</v>
      </c>
      <c r="E175" s="78">
        <f t="shared" si="109"/>
        <v>-6.0333864127438096E-4</v>
      </c>
      <c r="F175" s="307">
        <f>+'Div009 history'!I175</f>
        <v>-4.8</v>
      </c>
      <c r="G175" s="307">
        <f>+'Div009 history'!J175</f>
        <v>-58.67</v>
      </c>
      <c r="H175" s="307">
        <f>+'Div009 history'!K175</f>
        <v>-7.22</v>
      </c>
      <c r="I175" s="307">
        <f>+'Div009 history'!L175</f>
        <v>-6.5</v>
      </c>
      <c r="J175" s="307">
        <f>+'Div009 history'!M175</f>
        <v>-23.88</v>
      </c>
      <c r="K175" s="307">
        <f>+'Div009 history'!N175</f>
        <v>-247.21</v>
      </c>
      <c r="L175" s="298">
        <f t="shared" si="110"/>
        <v>-62.577849469157094</v>
      </c>
      <c r="M175" s="298">
        <f t="shared" si="110"/>
        <v>-62.565595661352795</v>
      </c>
      <c r="N175" s="298">
        <f t="shared" si="110"/>
        <v>-62.969180945274069</v>
      </c>
      <c r="O175" s="298">
        <f t="shared" si="110"/>
        <v>-66.252985893631035</v>
      </c>
      <c r="P175" s="298">
        <f t="shared" si="110"/>
        <v>-66.247390820793214</v>
      </c>
      <c r="Q175" s="298">
        <f t="shared" si="110"/>
        <v>-66.251819326420161</v>
      </c>
      <c r="R175" s="298">
        <f t="shared" si="110"/>
        <v>-66.24618790141237</v>
      </c>
      <c r="S175" s="298">
        <f t="shared" si="110"/>
        <v>-66.25352718142625</v>
      </c>
      <c r="T175" s="298">
        <f t="shared" si="110"/>
        <v>-66.746293128743787</v>
      </c>
      <c r="U175" s="298">
        <f t="shared" si="110"/>
        <v>-66.306693382495325</v>
      </c>
      <c r="V175" s="298">
        <f t="shared" si="111"/>
        <v>-74.944250785614699</v>
      </c>
      <c r="W175" s="298">
        <f t="shared" si="111"/>
        <v>-74.962755032047653</v>
      </c>
      <c r="X175" s="298">
        <f t="shared" si="111"/>
        <v>-74.948793775888561</v>
      </c>
      <c r="Y175" s="298">
        <f t="shared" si="111"/>
        <v>-74.935122122277306</v>
      </c>
      <c r="Z175" s="298">
        <f t="shared" si="111"/>
        <v>-75.36400472372361</v>
      </c>
      <c r="AA175" s="298">
        <f t="shared" si="111"/>
        <v>-66.252985893631035</v>
      </c>
      <c r="AB175" s="298">
        <f t="shared" si="111"/>
        <v>-66.247390820793214</v>
      </c>
      <c r="AC175" s="298">
        <f t="shared" si="111"/>
        <v>-66.251819326420161</v>
      </c>
      <c r="AD175" s="298">
        <f t="shared" si="111"/>
        <v>-66.24618790141237</v>
      </c>
      <c r="AE175" s="298">
        <f t="shared" si="111"/>
        <v>-66.25352718142625</v>
      </c>
      <c r="AF175" s="298">
        <f t="shared" si="111"/>
        <v>-66.746293128743787</v>
      </c>
      <c r="AH175" s="295">
        <f t="shared" si="116"/>
        <v>-735.14482211662835</v>
      </c>
      <c r="AI175" s="295">
        <f t="shared" si="117"/>
        <v>-839.45982407447389</v>
      </c>
      <c r="AJ175" s="295">
        <f t="shared" si="118"/>
        <v>-104.31500195784554</v>
      </c>
      <c r="AN175" s="295">
        <f t="shared" si="119"/>
        <v>-104.31500195784554</v>
      </c>
    </row>
    <row r="176" spans="1:40">
      <c r="A176" s="168" t="s">
        <v>215</v>
      </c>
      <c r="B176" s="294" t="str">
        <f t="shared" si="106"/>
        <v>8700-03003</v>
      </c>
      <c r="C176" s="308" t="str">
        <f t="shared" si="107"/>
        <v>8700</v>
      </c>
      <c r="D176" s="298">
        <f>SUM($F176:K176)</f>
        <v>-3392.7400000000002</v>
      </c>
      <c r="E176" s="78">
        <f t="shared" si="109"/>
        <v>-5.877372062126001E-3</v>
      </c>
      <c r="F176" s="307">
        <f>+'Div009 history'!I176</f>
        <v>-418.9</v>
      </c>
      <c r="G176" s="307">
        <f>+'Div009 history'!J176</f>
        <v>-90</v>
      </c>
      <c r="H176" s="307">
        <f>+'Div009 history'!K176</f>
        <v>-256.21999999999997</v>
      </c>
      <c r="I176" s="307">
        <f>+'Div009 history'!L176</f>
        <v>-2298.3900000000003</v>
      </c>
      <c r="J176" s="307">
        <f>+'Div009 history'!M176</f>
        <v>-239.16</v>
      </c>
      <c r="K176" s="307">
        <f>+'Div009 history'!N176</f>
        <v>-90.070000000000007</v>
      </c>
      <c r="L176" s="298">
        <f t="shared" si="110"/>
        <v>-609.59679857582421</v>
      </c>
      <c r="M176" s="298">
        <f t="shared" si="110"/>
        <v>-609.47742914924231</v>
      </c>
      <c r="N176" s="298">
        <f t="shared" si="110"/>
        <v>-613.40892086903978</v>
      </c>
      <c r="O176" s="298">
        <f t="shared" si="110"/>
        <v>-645.39782749729466</v>
      </c>
      <c r="P176" s="298">
        <f t="shared" si="110"/>
        <v>-645.34332357108656</v>
      </c>
      <c r="Q176" s="298">
        <f t="shared" si="110"/>
        <v>-645.38646348202246</v>
      </c>
      <c r="R176" s="298">
        <f t="shared" si="110"/>
        <v>-645.33160543424219</v>
      </c>
      <c r="S176" s="298">
        <f t="shared" si="110"/>
        <v>-645.40310040631709</v>
      </c>
      <c r="T176" s="298">
        <f t="shared" si="110"/>
        <v>-650.20333797408477</v>
      </c>
      <c r="U176" s="298">
        <f t="shared" si="110"/>
        <v>-645.92101443243155</v>
      </c>
      <c r="V176" s="298">
        <f t="shared" si="111"/>
        <v>-730.06304528076976</v>
      </c>
      <c r="W176" s="298">
        <f t="shared" si="111"/>
        <v>-730.24330282367475</v>
      </c>
      <c r="X176" s="298">
        <f t="shared" si="111"/>
        <v>-730.10730043415708</v>
      </c>
      <c r="Y176" s="298">
        <f t="shared" si="111"/>
        <v>-729.97411918322939</v>
      </c>
      <c r="Z176" s="298">
        <f t="shared" si="111"/>
        <v>-734.15204257024834</v>
      </c>
      <c r="AA176" s="298">
        <f t="shared" si="111"/>
        <v>-645.39782749729466</v>
      </c>
      <c r="AB176" s="298">
        <f t="shared" si="111"/>
        <v>-645.34332357108656</v>
      </c>
      <c r="AC176" s="298">
        <f t="shared" si="111"/>
        <v>-645.38646348202246</v>
      </c>
      <c r="AD176" s="298">
        <f t="shared" si="111"/>
        <v>-645.33160543424219</v>
      </c>
      <c r="AE176" s="298">
        <f t="shared" si="111"/>
        <v>-645.40310040631709</v>
      </c>
      <c r="AF176" s="298">
        <f t="shared" si="111"/>
        <v>-650.20333797408477</v>
      </c>
      <c r="AH176" s="295">
        <f t="shared" si="116"/>
        <v>-7161.35076314451</v>
      </c>
      <c r="AI176" s="295">
        <f t="shared" si="117"/>
        <v>-8177.5264830895585</v>
      </c>
      <c r="AJ176" s="295">
        <f t="shared" si="118"/>
        <v>-1016.1757199450485</v>
      </c>
      <c r="AN176" s="295">
        <f t="shared" si="119"/>
        <v>-1016.1757199450485</v>
      </c>
    </row>
    <row r="177" spans="1:40">
      <c r="A177" s="168" t="s">
        <v>216</v>
      </c>
      <c r="B177" s="294" t="str">
        <f t="shared" si="106"/>
        <v>8740-03003</v>
      </c>
      <c r="C177" s="308" t="str">
        <f t="shared" si="107"/>
        <v>8740</v>
      </c>
      <c r="D177" s="298">
        <f>SUM($F177:K177)</f>
        <v>-947011.22000000009</v>
      </c>
      <c r="E177" s="78">
        <f t="shared" si="109"/>
        <v>-1.640543421231176</v>
      </c>
      <c r="F177" s="307">
        <f>+'Div009 history'!I177</f>
        <v>-139747.28</v>
      </c>
      <c r="G177" s="307">
        <f>+'Div009 history'!J177</f>
        <v>-154869.30000000005</v>
      </c>
      <c r="H177" s="307">
        <f>+'Div009 history'!K177</f>
        <v>-157481.38</v>
      </c>
      <c r="I177" s="307">
        <f>+'Div009 history'!L177</f>
        <v>-202116.79000000004</v>
      </c>
      <c r="J177" s="307">
        <f>+'Div009 history'!M177</f>
        <v>-153324.68999999997</v>
      </c>
      <c r="K177" s="307">
        <f>+'Div009 history'!N177</f>
        <v>-139471.78000000003</v>
      </c>
      <c r="L177" s="298">
        <f t="shared" si="110"/>
        <v>-170155.98245883433</v>
      </c>
      <c r="M177" s="298">
        <f t="shared" si="110"/>
        <v>-170122.66302194909</v>
      </c>
      <c r="N177" s="298">
        <f t="shared" si="110"/>
        <v>-171220.05532727909</v>
      </c>
      <c r="O177" s="298">
        <f t="shared" si="110"/>
        <v>-180149.07832712278</v>
      </c>
      <c r="P177" s="298">
        <f t="shared" si="110"/>
        <v>-180133.86471521822</v>
      </c>
      <c r="Q177" s="298">
        <f t="shared" si="110"/>
        <v>-180145.90630393004</v>
      </c>
      <c r="R177" s="298">
        <f t="shared" si="110"/>
        <v>-180130.59384651942</v>
      </c>
      <c r="S177" s="298">
        <f t="shared" si="110"/>
        <v>-180150.55014754119</v>
      </c>
      <c r="T177" s="298">
        <f t="shared" si="110"/>
        <v>-181490.43438132905</v>
      </c>
      <c r="U177" s="298">
        <f t="shared" si="110"/>
        <v>-180295.11483382003</v>
      </c>
      <c r="V177" s="298">
        <f t="shared" si="111"/>
        <v>-203781.57335612425</v>
      </c>
      <c r="W177" s="298">
        <f t="shared" si="111"/>
        <v>-203831.88841581662</v>
      </c>
      <c r="X177" s="298">
        <f t="shared" si="111"/>
        <v>-203793.92624104931</v>
      </c>
      <c r="Y177" s="298">
        <f t="shared" si="111"/>
        <v>-203756.75152712423</v>
      </c>
      <c r="Z177" s="298">
        <f t="shared" si="111"/>
        <v>-204922.92999167129</v>
      </c>
      <c r="AA177" s="298">
        <f t="shared" si="111"/>
        <v>-180149.07832712278</v>
      </c>
      <c r="AB177" s="298">
        <f t="shared" si="111"/>
        <v>-180133.86471521822</v>
      </c>
      <c r="AC177" s="298">
        <f t="shared" si="111"/>
        <v>-180145.90630393004</v>
      </c>
      <c r="AD177" s="298">
        <f t="shared" si="111"/>
        <v>-180130.59384651942</v>
      </c>
      <c r="AE177" s="298">
        <f t="shared" si="111"/>
        <v>-180150.55014754119</v>
      </c>
      <c r="AF177" s="298">
        <f t="shared" si="111"/>
        <v>-181490.43438132905</v>
      </c>
      <c r="AH177" s="295">
        <f t="shared" si="116"/>
        <v>-1998938.7701543339</v>
      </c>
      <c r="AI177" s="295">
        <f t="shared" si="117"/>
        <v>-2282582.6120872665</v>
      </c>
      <c r="AJ177" s="295">
        <f t="shared" si="118"/>
        <v>-283643.84193293261</v>
      </c>
      <c r="AN177" s="295">
        <f t="shared" si="119"/>
        <v>-283643.84193293261</v>
      </c>
    </row>
    <row r="178" spans="1:40">
      <c r="A178" s="168" t="s">
        <v>217</v>
      </c>
      <c r="B178" s="294" t="str">
        <f t="shared" si="106"/>
        <v>8750-03003</v>
      </c>
      <c r="C178" s="308" t="str">
        <f t="shared" si="107"/>
        <v>8750</v>
      </c>
      <c r="D178" s="298">
        <f>SUM($F178:K178)</f>
        <v>-531.37</v>
      </c>
      <c r="E178" s="78">
        <f t="shared" si="109"/>
        <v>-9.2051238605136054E-4</v>
      </c>
      <c r="F178" s="307">
        <f>+'Div009 history'!I178</f>
        <v>-77.650000000000006</v>
      </c>
      <c r="G178" s="307">
        <f>+'Div009 history'!J178</f>
        <v>-385.12</v>
      </c>
      <c r="H178" s="307">
        <f>+'Div009 history'!K178</f>
        <v>-50.83</v>
      </c>
      <c r="I178" s="307">
        <f>+'Div009 history'!L178</f>
        <v>0</v>
      </c>
      <c r="J178" s="307">
        <f>+'Div009 history'!M178</f>
        <v>-17.77</v>
      </c>
      <c r="K178" s="307">
        <f>+'Div009 history'!N178</f>
        <v>0</v>
      </c>
      <c r="L178" s="298">
        <f t="shared" si="110"/>
        <v>-95.474881912329181</v>
      </c>
      <c r="M178" s="298">
        <f t="shared" si="110"/>
        <v>-95.456186305768455</v>
      </c>
      <c r="N178" s="298">
        <f t="shared" si="110"/>
        <v>-96.07193545104596</v>
      </c>
      <c r="O178" s="298">
        <f t="shared" si="110"/>
        <v>-101.08202915556083</v>
      </c>
      <c r="P178" s="298">
        <f t="shared" si="110"/>
        <v>-101.07349276571981</v>
      </c>
      <c r="Q178" s="298">
        <f t="shared" si="110"/>
        <v>-101.08024932663342</v>
      </c>
      <c r="R178" s="298">
        <f t="shared" si="110"/>
        <v>-101.07165747436976</v>
      </c>
      <c r="S178" s="298">
        <f t="shared" si="110"/>
        <v>-101.08285499711286</v>
      </c>
      <c r="T178" s="298">
        <f t="shared" si="110"/>
        <v>-101.83466687671009</v>
      </c>
      <c r="U178" s="298">
        <f t="shared" si="110"/>
        <v>-101.1639705485717</v>
      </c>
      <c r="V178" s="298">
        <f t="shared" si="111"/>
        <v>-114.34227213722318</v>
      </c>
      <c r="W178" s="298">
        <f t="shared" si="111"/>
        <v>-114.37050402371416</v>
      </c>
      <c r="X178" s="298">
        <f t="shared" si="111"/>
        <v>-114.34920336710093</v>
      </c>
      <c r="Y178" s="298">
        <f t="shared" si="111"/>
        <v>-114.32834455643302</v>
      </c>
      <c r="Z178" s="298">
        <f t="shared" si="111"/>
        <v>-114.98268976124102</v>
      </c>
      <c r="AA178" s="298">
        <f t="shared" si="111"/>
        <v>-101.08202915556083</v>
      </c>
      <c r="AB178" s="298">
        <f t="shared" si="111"/>
        <v>-101.07349276571981</v>
      </c>
      <c r="AC178" s="298">
        <f t="shared" si="111"/>
        <v>-101.08024932663342</v>
      </c>
      <c r="AD178" s="298">
        <f t="shared" si="111"/>
        <v>-101.07165747436976</v>
      </c>
      <c r="AE178" s="298">
        <f t="shared" si="111"/>
        <v>-101.08285499711286</v>
      </c>
      <c r="AF178" s="298">
        <f t="shared" si="111"/>
        <v>-101.83466687671009</v>
      </c>
      <c r="AH178" s="295">
        <f t="shared" si="116"/>
        <v>-1121.6087749170576</v>
      </c>
      <c r="AI178" s="295">
        <f t="shared" si="117"/>
        <v>-1280.7619349903907</v>
      </c>
      <c r="AJ178" s="295">
        <f t="shared" si="118"/>
        <v>-159.15316007333308</v>
      </c>
      <c r="AN178" s="295">
        <f t="shared" si="119"/>
        <v>-159.15316007333308</v>
      </c>
    </row>
    <row r="179" spans="1:40">
      <c r="A179" s="168" t="s">
        <v>1179</v>
      </c>
      <c r="B179" s="294" t="str">
        <f t="shared" si="106"/>
        <v>8800-03003</v>
      </c>
      <c r="C179" s="308" t="str">
        <f t="shared" si="107"/>
        <v>8800</v>
      </c>
      <c r="D179" s="298">
        <f>SUM($F179:K179)</f>
        <v>-64.36</v>
      </c>
      <c r="E179" s="78">
        <f t="shared" si="109"/>
        <v>-1.1149326677506363E-4</v>
      </c>
      <c r="F179" s="307">
        <f>+'Div009 history'!I179</f>
        <v>0</v>
      </c>
      <c r="G179" s="307">
        <f>+'Div009 history'!J179</f>
        <v>0</v>
      </c>
      <c r="H179" s="307">
        <f>+'Div009 history'!K179</f>
        <v>-6.6899999999999995</v>
      </c>
      <c r="I179" s="307">
        <f>+'Div009 history'!L179</f>
        <v>-57.67</v>
      </c>
      <c r="J179" s="307">
        <f>+'Div009 history'!M179</f>
        <v>0</v>
      </c>
      <c r="K179" s="307">
        <f>+'Div009 history'!N179</f>
        <v>0</v>
      </c>
      <c r="L179" s="298">
        <f t="shared" si="110"/>
        <v>-11.564001354757524</v>
      </c>
      <c r="M179" s="298">
        <f t="shared" si="110"/>
        <v>-11.561736926509321</v>
      </c>
      <c r="N179" s="298">
        <f t="shared" si="110"/>
        <v>-11.636317002520498</v>
      </c>
      <c r="O179" s="298">
        <f t="shared" si="110"/>
        <v>-12.24314394198373</v>
      </c>
      <c r="P179" s="298">
        <f t="shared" si="110"/>
        <v>-12.242110006966382</v>
      </c>
      <c r="Q179" s="298">
        <f t="shared" si="110"/>
        <v>-12.242928367544511</v>
      </c>
      <c r="R179" s="298">
        <f t="shared" si="110"/>
        <v>-12.241887714869934</v>
      </c>
      <c r="S179" s="298">
        <f t="shared" si="110"/>
        <v>-12.243243968636135</v>
      </c>
      <c r="T179" s="298">
        <f t="shared" si="110"/>
        <v>-12.334304082249771</v>
      </c>
      <c r="U179" s="298">
        <f t="shared" si="110"/>
        <v>-12.253068755304351</v>
      </c>
      <c r="V179" s="298">
        <f t="shared" si="111"/>
        <v>-13.84923619088711</v>
      </c>
      <c r="W179" s="298">
        <f t="shared" si="111"/>
        <v>-13.852655661716399</v>
      </c>
      <c r="X179" s="298">
        <f t="shared" si="111"/>
        <v>-13.850075707523223</v>
      </c>
      <c r="Y179" s="298">
        <f t="shared" si="111"/>
        <v>-13.847549270098103</v>
      </c>
      <c r="Z179" s="298">
        <f t="shared" si="111"/>
        <v>-13.92680413465847</v>
      </c>
      <c r="AA179" s="298">
        <f t="shared" si="111"/>
        <v>-12.24314394198373</v>
      </c>
      <c r="AB179" s="298">
        <f t="shared" si="111"/>
        <v>-12.242110006966382</v>
      </c>
      <c r="AC179" s="298">
        <f t="shared" si="111"/>
        <v>-12.242928367544511</v>
      </c>
      <c r="AD179" s="298">
        <f t="shared" si="111"/>
        <v>-12.241887714869934</v>
      </c>
      <c r="AE179" s="298">
        <f t="shared" si="111"/>
        <v>-12.243243968636135</v>
      </c>
      <c r="AF179" s="298">
        <f t="shared" si="111"/>
        <v>-12.334304082249771</v>
      </c>
      <c r="AH179" s="295">
        <f t="shared" si="116"/>
        <v>-135.85023760028199</v>
      </c>
      <c r="AI179" s="295">
        <f t="shared" si="117"/>
        <v>-155.1270078024381</v>
      </c>
      <c r="AJ179" s="295">
        <f t="shared" si="118"/>
        <v>-19.276770202156115</v>
      </c>
      <c r="AN179" s="295">
        <f t="shared" si="119"/>
        <v>-19.276770202156115</v>
      </c>
    </row>
    <row r="180" spans="1:40">
      <c r="A180" s="168" t="s">
        <v>1181</v>
      </c>
      <c r="B180" s="294" t="str">
        <f t="shared" si="106"/>
        <v>8870-03003</v>
      </c>
      <c r="C180" s="308" t="str">
        <f t="shared" si="107"/>
        <v>8870</v>
      </c>
      <c r="D180" s="298">
        <f>SUM($F180:K180)</f>
        <v>-84.51</v>
      </c>
      <c r="E180" s="78">
        <f t="shared" si="109"/>
        <v>-1.4639987531324779E-4</v>
      </c>
      <c r="F180" s="307">
        <f>+'Div009 history'!I180</f>
        <v>0</v>
      </c>
      <c r="G180" s="307">
        <f>+'Div009 history'!J180</f>
        <v>0</v>
      </c>
      <c r="H180" s="307">
        <f>+'Div009 history'!K180</f>
        <v>-84.51</v>
      </c>
      <c r="I180" s="307">
        <f>+'Div009 history'!L180</f>
        <v>0</v>
      </c>
      <c r="J180" s="307">
        <f>+'Div009 history'!M180</f>
        <v>0</v>
      </c>
      <c r="K180" s="307">
        <f>+'Div009 history'!N180</f>
        <v>0</v>
      </c>
      <c r="L180" s="298">
        <f t="shared" si="110"/>
        <v>-15.184489659579839</v>
      </c>
      <c r="M180" s="298">
        <f t="shared" si="110"/>
        <v>-15.181516278112223</v>
      </c>
      <c r="N180" s="298">
        <f t="shared" si="110"/>
        <v>-15.279446082706766</v>
      </c>
      <c r="O180" s="298">
        <f t="shared" si="110"/>
        <v>-16.076260014559434</v>
      </c>
      <c r="P180" s="298">
        <f t="shared" si="110"/>
        <v>-16.074902372416549</v>
      </c>
      <c r="Q180" s="298">
        <f t="shared" si="110"/>
        <v>-16.075976947501346</v>
      </c>
      <c r="R180" s="298">
        <f t="shared" si="110"/>
        <v>-16.074610484519241</v>
      </c>
      <c r="S180" s="298">
        <f t="shared" si="110"/>
        <v>-16.076391357822249</v>
      </c>
      <c r="T180" s="298">
        <f t="shared" si="110"/>
        <v>-16.195960814029338</v>
      </c>
      <c r="U180" s="298">
        <f t="shared" si="110"/>
        <v>-16.089292114834848</v>
      </c>
      <c r="V180" s="298">
        <f t="shared" si="111"/>
        <v>-18.185191897014757</v>
      </c>
      <c r="W180" s="298">
        <f t="shared" si="111"/>
        <v>-18.1896819448672</v>
      </c>
      <c r="X180" s="298">
        <f t="shared" si="111"/>
        <v>-18.18629425175245</v>
      </c>
      <c r="Y180" s="298">
        <f t="shared" si="111"/>
        <v>-18.182976830577854</v>
      </c>
      <c r="Z180" s="298">
        <f t="shared" si="111"/>
        <v>-18.287045018955677</v>
      </c>
      <c r="AA180" s="298">
        <f t="shared" si="111"/>
        <v>-16.076260014559434</v>
      </c>
      <c r="AB180" s="298">
        <f t="shared" si="111"/>
        <v>-16.074902372416549</v>
      </c>
      <c r="AC180" s="298">
        <f t="shared" si="111"/>
        <v>-16.075976947501346</v>
      </c>
      <c r="AD180" s="298">
        <f t="shared" si="111"/>
        <v>-16.074610484519241</v>
      </c>
      <c r="AE180" s="298">
        <f t="shared" si="111"/>
        <v>-16.076391357822249</v>
      </c>
      <c r="AF180" s="298">
        <f t="shared" si="111"/>
        <v>-16.195960814029338</v>
      </c>
      <c r="AH180" s="295">
        <f t="shared" si="116"/>
        <v>-178.38259135487615</v>
      </c>
      <c r="AI180" s="295">
        <f t="shared" si="117"/>
        <v>-203.69458404885097</v>
      </c>
      <c r="AJ180" s="295">
        <f t="shared" si="118"/>
        <v>-25.311992693974815</v>
      </c>
      <c r="AN180" s="295">
        <f t="shared" si="119"/>
        <v>-25.311992693974815</v>
      </c>
    </row>
    <row r="181" spans="1:40">
      <c r="A181" s="168" t="s">
        <v>1183</v>
      </c>
      <c r="B181" s="294" t="str">
        <f t="shared" si="106"/>
        <v>9090-03003</v>
      </c>
      <c r="C181" s="308" t="str">
        <f t="shared" si="107"/>
        <v>9090</v>
      </c>
      <c r="D181" s="298">
        <f>SUM($F181:K181)</f>
        <v>0</v>
      </c>
      <c r="E181" s="78">
        <f t="shared" si="109"/>
        <v>0</v>
      </c>
      <c r="F181" s="307">
        <f>+'Div009 history'!I181</f>
        <v>0</v>
      </c>
      <c r="G181" s="307">
        <f>+'Div009 history'!J181</f>
        <v>0</v>
      </c>
      <c r="H181" s="307">
        <f>+'Div009 history'!K181</f>
        <v>0</v>
      </c>
      <c r="I181" s="307">
        <f>+'Div009 history'!L181</f>
        <v>0</v>
      </c>
      <c r="J181" s="307">
        <f>+'Div009 history'!M181</f>
        <v>0</v>
      </c>
      <c r="K181" s="307">
        <f>+'Div009 history'!N181</f>
        <v>0</v>
      </c>
      <c r="L181" s="298">
        <f t="shared" si="110"/>
        <v>0</v>
      </c>
      <c r="M181" s="298">
        <f t="shared" si="110"/>
        <v>0</v>
      </c>
      <c r="N181" s="298">
        <f t="shared" si="110"/>
        <v>0</v>
      </c>
      <c r="O181" s="298">
        <f t="shared" si="110"/>
        <v>0</v>
      </c>
      <c r="P181" s="298">
        <f t="shared" si="110"/>
        <v>0</v>
      </c>
      <c r="Q181" s="298">
        <f t="shared" si="110"/>
        <v>0</v>
      </c>
      <c r="R181" s="298">
        <f t="shared" si="110"/>
        <v>0</v>
      </c>
      <c r="S181" s="298">
        <f t="shared" si="110"/>
        <v>0</v>
      </c>
      <c r="T181" s="298">
        <f t="shared" si="110"/>
        <v>0</v>
      </c>
      <c r="U181" s="298">
        <f t="shared" si="110"/>
        <v>0</v>
      </c>
      <c r="V181" s="298">
        <f t="shared" si="111"/>
        <v>0</v>
      </c>
      <c r="W181" s="298">
        <f t="shared" si="111"/>
        <v>0</v>
      </c>
      <c r="X181" s="298">
        <f t="shared" si="111"/>
        <v>0</v>
      </c>
      <c r="Y181" s="298">
        <f t="shared" si="111"/>
        <v>0</v>
      </c>
      <c r="Z181" s="298">
        <f t="shared" si="111"/>
        <v>0</v>
      </c>
      <c r="AA181" s="298">
        <f t="shared" si="111"/>
        <v>0</v>
      </c>
      <c r="AB181" s="298">
        <f t="shared" si="111"/>
        <v>0</v>
      </c>
      <c r="AC181" s="298">
        <f t="shared" si="111"/>
        <v>0</v>
      </c>
      <c r="AD181" s="298">
        <f t="shared" si="111"/>
        <v>0</v>
      </c>
      <c r="AE181" s="298">
        <f t="shared" si="111"/>
        <v>0</v>
      </c>
      <c r="AF181" s="298">
        <f t="shared" si="111"/>
        <v>0</v>
      </c>
      <c r="AH181" s="295">
        <f t="shared" si="116"/>
        <v>0</v>
      </c>
      <c r="AI181" s="295">
        <f t="shared" si="117"/>
        <v>0</v>
      </c>
      <c r="AJ181" s="295">
        <f t="shared" si="118"/>
        <v>0</v>
      </c>
      <c r="AN181" s="295">
        <f t="shared" si="119"/>
        <v>0</v>
      </c>
    </row>
    <row r="182" spans="1:40">
      <c r="A182" s="168" t="s">
        <v>1185</v>
      </c>
      <c r="B182" s="294" t="str">
        <f t="shared" si="106"/>
        <v>9090-03004</v>
      </c>
      <c r="C182" s="308" t="str">
        <f t="shared" si="107"/>
        <v>9090</v>
      </c>
      <c r="D182" s="298">
        <f>SUM($F182:K182)</f>
        <v>0</v>
      </c>
      <c r="E182" s="78">
        <f t="shared" si="109"/>
        <v>0</v>
      </c>
      <c r="F182" s="307">
        <f>+'Div009 history'!I182</f>
        <v>0</v>
      </c>
      <c r="G182" s="307">
        <f>+'Div009 history'!J182</f>
        <v>0</v>
      </c>
      <c r="H182" s="307">
        <f>+'Div009 history'!K182</f>
        <v>0</v>
      </c>
      <c r="I182" s="307">
        <f>+'Div009 history'!L182</f>
        <v>0</v>
      </c>
      <c r="J182" s="307">
        <f>+'Div009 history'!M182</f>
        <v>0</v>
      </c>
      <c r="K182" s="307">
        <f>+'Div009 history'!N182</f>
        <v>0</v>
      </c>
      <c r="L182" s="298">
        <f t="shared" ref="L182:U191" si="120">$E182*L$210</f>
        <v>0</v>
      </c>
      <c r="M182" s="298">
        <f t="shared" si="120"/>
        <v>0</v>
      </c>
      <c r="N182" s="298">
        <f t="shared" si="120"/>
        <v>0</v>
      </c>
      <c r="O182" s="298">
        <f t="shared" si="120"/>
        <v>0</v>
      </c>
      <c r="P182" s="298">
        <f t="shared" si="120"/>
        <v>0</v>
      </c>
      <c r="Q182" s="298">
        <f t="shared" si="120"/>
        <v>0</v>
      </c>
      <c r="R182" s="298">
        <f t="shared" si="120"/>
        <v>0</v>
      </c>
      <c r="S182" s="298">
        <f t="shared" si="120"/>
        <v>0</v>
      </c>
      <c r="T182" s="298">
        <f t="shared" si="120"/>
        <v>0</v>
      </c>
      <c r="U182" s="298">
        <f t="shared" si="120"/>
        <v>0</v>
      </c>
      <c r="V182" s="298">
        <f t="shared" ref="V182:AF191" si="121">$E182*V$210</f>
        <v>0</v>
      </c>
      <c r="W182" s="298">
        <f t="shared" si="121"/>
        <v>0</v>
      </c>
      <c r="X182" s="298">
        <f t="shared" si="121"/>
        <v>0</v>
      </c>
      <c r="Y182" s="298">
        <f t="shared" si="121"/>
        <v>0</v>
      </c>
      <c r="Z182" s="298">
        <f t="shared" si="121"/>
        <v>0</v>
      </c>
      <c r="AA182" s="298">
        <f t="shared" si="121"/>
        <v>0</v>
      </c>
      <c r="AB182" s="298">
        <f t="shared" si="121"/>
        <v>0</v>
      </c>
      <c r="AC182" s="298">
        <f t="shared" si="121"/>
        <v>0</v>
      </c>
      <c r="AD182" s="298">
        <f t="shared" si="121"/>
        <v>0</v>
      </c>
      <c r="AE182" s="298">
        <f t="shared" si="121"/>
        <v>0</v>
      </c>
      <c r="AF182" s="298">
        <f t="shared" si="121"/>
        <v>0</v>
      </c>
      <c r="AH182" s="295">
        <f t="shared" si="116"/>
        <v>0</v>
      </c>
      <c r="AI182" s="295">
        <f t="shared" si="117"/>
        <v>0</v>
      </c>
      <c r="AJ182" s="295">
        <f t="shared" si="118"/>
        <v>0</v>
      </c>
      <c r="AN182" s="295">
        <f t="shared" si="119"/>
        <v>0</v>
      </c>
    </row>
    <row r="183" spans="1:40">
      <c r="A183" s="168" t="s">
        <v>59</v>
      </c>
      <c r="B183" s="294" t="str">
        <f t="shared" si="106"/>
        <v>9210-03004</v>
      </c>
      <c r="C183" s="308" t="str">
        <f t="shared" si="107"/>
        <v>9210</v>
      </c>
      <c r="D183" s="298">
        <f>SUM($F183:K183)</f>
        <v>0</v>
      </c>
      <c r="E183" s="78">
        <f t="shared" si="109"/>
        <v>0</v>
      </c>
      <c r="F183" s="307">
        <f>+'Div009 history'!I183</f>
        <v>0</v>
      </c>
      <c r="G183" s="307">
        <f>+'Div009 history'!J183</f>
        <v>0</v>
      </c>
      <c r="H183" s="307">
        <f>+'Div009 history'!K183</f>
        <v>0</v>
      </c>
      <c r="I183" s="307">
        <f>+'Div009 history'!L183</f>
        <v>0</v>
      </c>
      <c r="J183" s="307">
        <f>+'Div009 history'!M183</f>
        <v>0</v>
      </c>
      <c r="K183" s="307">
        <f>+'Div009 history'!N183</f>
        <v>0</v>
      </c>
      <c r="L183" s="298">
        <f t="shared" si="120"/>
        <v>0</v>
      </c>
      <c r="M183" s="298">
        <f t="shared" si="120"/>
        <v>0</v>
      </c>
      <c r="N183" s="298">
        <f t="shared" si="120"/>
        <v>0</v>
      </c>
      <c r="O183" s="298">
        <f t="shared" si="120"/>
        <v>0</v>
      </c>
      <c r="P183" s="298">
        <f t="shared" si="120"/>
        <v>0</v>
      </c>
      <c r="Q183" s="298">
        <f t="shared" si="120"/>
        <v>0</v>
      </c>
      <c r="R183" s="298">
        <f t="shared" si="120"/>
        <v>0</v>
      </c>
      <c r="S183" s="298">
        <f t="shared" si="120"/>
        <v>0</v>
      </c>
      <c r="T183" s="298">
        <f t="shared" si="120"/>
        <v>0</v>
      </c>
      <c r="U183" s="298">
        <f t="shared" si="120"/>
        <v>0</v>
      </c>
      <c r="V183" s="298">
        <f t="shared" si="121"/>
        <v>0</v>
      </c>
      <c r="W183" s="298">
        <f t="shared" si="121"/>
        <v>0</v>
      </c>
      <c r="X183" s="298">
        <f t="shared" si="121"/>
        <v>0</v>
      </c>
      <c r="Y183" s="298">
        <f t="shared" si="121"/>
        <v>0</v>
      </c>
      <c r="Z183" s="298">
        <f t="shared" si="121"/>
        <v>0</v>
      </c>
      <c r="AA183" s="298">
        <f t="shared" si="121"/>
        <v>0</v>
      </c>
      <c r="AB183" s="298">
        <f t="shared" si="121"/>
        <v>0</v>
      </c>
      <c r="AC183" s="298">
        <f t="shared" si="121"/>
        <v>0</v>
      </c>
      <c r="AD183" s="298">
        <f t="shared" si="121"/>
        <v>0</v>
      </c>
      <c r="AE183" s="298">
        <f t="shared" si="121"/>
        <v>0</v>
      </c>
      <c r="AF183" s="298">
        <f t="shared" si="121"/>
        <v>0</v>
      </c>
      <c r="AH183" s="295">
        <f t="shared" si="116"/>
        <v>0</v>
      </c>
      <c r="AI183" s="295">
        <f t="shared" si="117"/>
        <v>0</v>
      </c>
      <c r="AJ183" s="295">
        <f t="shared" si="118"/>
        <v>0</v>
      </c>
      <c r="AN183" s="295">
        <f t="shared" si="119"/>
        <v>0</v>
      </c>
    </row>
    <row r="184" spans="1:40">
      <c r="A184" s="168" t="s">
        <v>967</v>
      </c>
      <c r="B184" s="294" t="str">
        <f t="shared" si="106"/>
        <v>8410-03004</v>
      </c>
      <c r="C184" s="308" t="str">
        <f t="shared" si="107"/>
        <v>8410</v>
      </c>
      <c r="D184" s="298">
        <f>SUM($F184:K184)</f>
        <v>0</v>
      </c>
      <c r="E184" s="78">
        <f t="shared" si="109"/>
        <v>0</v>
      </c>
      <c r="F184" s="307">
        <f>+'Div009 history'!I184</f>
        <v>0</v>
      </c>
      <c r="G184" s="307">
        <f>+'Div009 history'!J184</f>
        <v>0</v>
      </c>
      <c r="H184" s="307">
        <f>+'Div009 history'!K184</f>
        <v>0</v>
      </c>
      <c r="I184" s="307">
        <f>+'Div009 history'!L184</f>
        <v>0</v>
      </c>
      <c r="J184" s="307">
        <f>+'Div009 history'!M184</f>
        <v>0</v>
      </c>
      <c r="K184" s="307">
        <f>+'Div009 history'!N184</f>
        <v>0</v>
      </c>
      <c r="L184" s="298">
        <f t="shared" si="120"/>
        <v>0</v>
      </c>
      <c r="M184" s="298">
        <f t="shared" si="120"/>
        <v>0</v>
      </c>
      <c r="N184" s="298">
        <f t="shared" si="120"/>
        <v>0</v>
      </c>
      <c r="O184" s="298">
        <f t="shared" si="120"/>
        <v>0</v>
      </c>
      <c r="P184" s="298">
        <f t="shared" si="120"/>
        <v>0</v>
      </c>
      <c r="Q184" s="298">
        <f t="shared" si="120"/>
        <v>0</v>
      </c>
      <c r="R184" s="298">
        <f t="shared" si="120"/>
        <v>0</v>
      </c>
      <c r="S184" s="298">
        <f t="shared" si="120"/>
        <v>0</v>
      </c>
      <c r="T184" s="298">
        <f t="shared" si="120"/>
        <v>0</v>
      </c>
      <c r="U184" s="298">
        <f t="shared" si="120"/>
        <v>0</v>
      </c>
      <c r="V184" s="298">
        <f t="shared" si="121"/>
        <v>0</v>
      </c>
      <c r="W184" s="298">
        <f t="shared" si="121"/>
        <v>0</v>
      </c>
      <c r="X184" s="298">
        <f t="shared" si="121"/>
        <v>0</v>
      </c>
      <c r="Y184" s="298">
        <f t="shared" si="121"/>
        <v>0</v>
      </c>
      <c r="Z184" s="298">
        <f t="shared" si="121"/>
        <v>0</v>
      </c>
      <c r="AA184" s="298">
        <f t="shared" si="121"/>
        <v>0</v>
      </c>
      <c r="AB184" s="298">
        <f t="shared" si="121"/>
        <v>0</v>
      </c>
      <c r="AC184" s="298">
        <f t="shared" si="121"/>
        <v>0</v>
      </c>
      <c r="AD184" s="298">
        <f t="shared" si="121"/>
        <v>0</v>
      </c>
      <c r="AE184" s="298">
        <f t="shared" si="121"/>
        <v>0</v>
      </c>
      <c r="AF184" s="298">
        <f t="shared" si="121"/>
        <v>0</v>
      </c>
      <c r="AH184" s="295">
        <f t="shared" si="116"/>
        <v>0</v>
      </c>
      <c r="AI184" s="295">
        <f t="shared" si="117"/>
        <v>0</v>
      </c>
      <c r="AJ184" s="295">
        <f t="shared" si="118"/>
        <v>0</v>
      </c>
      <c r="AN184" s="295">
        <f t="shared" si="119"/>
        <v>0</v>
      </c>
    </row>
    <row r="185" spans="1:40">
      <c r="A185" s="168" t="s">
        <v>218</v>
      </c>
      <c r="B185" s="294" t="str">
        <f t="shared" si="106"/>
        <v>8560-03004</v>
      </c>
      <c r="C185" s="308" t="str">
        <f t="shared" si="107"/>
        <v>8560</v>
      </c>
      <c r="D185" s="298">
        <f>SUM($F185:K185)</f>
        <v>1304.33</v>
      </c>
      <c r="E185" s="78">
        <f t="shared" si="109"/>
        <v>2.2595402836034606E-3</v>
      </c>
      <c r="F185" s="307">
        <f>+'Div009 history'!I185</f>
        <v>30.01</v>
      </c>
      <c r="G185" s="307">
        <f>+'Div009 history'!J185</f>
        <v>411.17</v>
      </c>
      <c r="H185" s="307">
        <f>+'Div009 history'!K185</f>
        <v>36.520000000000003</v>
      </c>
      <c r="I185" s="307">
        <f>+'Div009 history'!L185</f>
        <v>35.869999999999997</v>
      </c>
      <c r="J185" s="307">
        <f>+'Div009 history'!M185</f>
        <v>106</v>
      </c>
      <c r="K185" s="307">
        <f>+'Div009 history'!N185</f>
        <v>684.76</v>
      </c>
      <c r="L185" s="298">
        <f t="shared" si="120"/>
        <v>234.3578913463468</v>
      </c>
      <c r="M185" s="298">
        <f t="shared" si="120"/>
        <v>234.31200008318675</v>
      </c>
      <c r="N185" s="298">
        <f t="shared" si="120"/>
        <v>235.82345176969486</v>
      </c>
      <c r="O185" s="298">
        <f t="shared" si="120"/>
        <v>248.12150307407762</v>
      </c>
      <c r="P185" s="298">
        <f t="shared" si="120"/>
        <v>248.1005491825118</v>
      </c>
      <c r="Q185" s="298">
        <f t="shared" si="120"/>
        <v>248.11713420819345</v>
      </c>
      <c r="R185" s="298">
        <f t="shared" si="120"/>
        <v>248.09604417551739</v>
      </c>
      <c r="S185" s="298">
        <f t="shared" si="120"/>
        <v>248.12353023013003</v>
      </c>
      <c r="T185" s="298">
        <f t="shared" si="120"/>
        <v>249.96896898074647</v>
      </c>
      <c r="U185" s="298">
        <f t="shared" si="120"/>
        <v>248.32264091992113</v>
      </c>
      <c r="V185" s="298">
        <f t="shared" si="121"/>
        <v>280.67082412771566</v>
      </c>
      <c r="W185" s="298">
        <f t="shared" si="121"/>
        <v>280.74012366759712</v>
      </c>
      <c r="X185" s="298">
        <f t="shared" si="121"/>
        <v>280.68783790543449</v>
      </c>
      <c r="Y185" s="298">
        <f t="shared" si="121"/>
        <v>280.6366367226081</v>
      </c>
      <c r="Z185" s="298">
        <f t="shared" si="121"/>
        <v>282.24282841763642</v>
      </c>
      <c r="AA185" s="298">
        <f t="shared" si="121"/>
        <v>248.12150307407762</v>
      </c>
      <c r="AB185" s="298">
        <f t="shared" si="121"/>
        <v>248.1005491825118</v>
      </c>
      <c r="AC185" s="298">
        <f t="shared" si="121"/>
        <v>248.11713420819345</v>
      </c>
      <c r="AD185" s="298">
        <f t="shared" si="121"/>
        <v>248.09604417551739</v>
      </c>
      <c r="AE185" s="298">
        <f t="shared" si="121"/>
        <v>248.12353023013003</v>
      </c>
      <c r="AF185" s="298">
        <f t="shared" si="121"/>
        <v>249.96896898074647</v>
      </c>
      <c r="AH185" s="295">
        <f t="shared" si="116"/>
        <v>2753.1625296640113</v>
      </c>
      <c r="AI185" s="295">
        <f t="shared" si="117"/>
        <v>3143.8286216120896</v>
      </c>
      <c r="AJ185" s="295">
        <f t="shared" si="118"/>
        <v>390.66609194807825</v>
      </c>
      <c r="AN185" s="295">
        <f t="shared" si="119"/>
        <v>390.66609194807825</v>
      </c>
    </row>
    <row r="186" spans="1:40">
      <c r="A186" s="168" t="s">
        <v>219</v>
      </c>
      <c r="B186" s="294" t="str">
        <f t="shared" si="106"/>
        <v>8700-03004</v>
      </c>
      <c r="C186" s="308" t="str">
        <f t="shared" si="107"/>
        <v>8700</v>
      </c>
      <c r="D186" s="298">
        <f>SUM($F186:K186)</f>
        <v>4245.7700000000004</v>
      </c>
      <c r="E186" s="78">
        <f t="shared" si="109"/>
        <v>7.3551082547476995E-3</v>
      </c>
      <c r="F186" s="307">
        <f>+'Div009 history'!I186</f>
        <v>636.26</v>
      </c>
      <c r="G186" s="307">
        <f>+'Div009 history'!J186</f>
        <v>181.93</v>
      </c>
      <c r="H186" s="307">
        <f>+'Div009 history'!K186</f>
        <v>312.42</v>
      </c>
      <c r="I186" s="307">
        <f>+'Div009 history'!L186</f>
        <v>2582.6</v>
      </c>
      <c r="J186" s="307">
        <f>+'Div009 history'!M186</f>
        <v>277.08999999999997</v>
      </c>
      <c r="K186" s="307">
        <f>+'Div009 history'!N186</f>
        <v>255.47000000000003</v>
      </c>
      <c r="L186" s="298">
        <f t="shared" si="120"/>
        <v>762.86653250448819</v>
      </c>
      <c r="M186" s="298">
        <f t="shared" si="120"/>
        <v>762.7171502558341</v>
      </c>
      <c r="N186" s="298">
        <f t="shared" si="120"/>
        <v>767.63712926960011</v>
      </c>
      <c r="O186" s="298">
        <f t="shared" si="120"/>
        <v>807.66894429080583</v>
      </c>
      <c r="P186" s="298">
        <f t="shared" si="120"/>
        <v>807.60073654875168</v>
      </c>
      <c r="Q186" s="298">
        <f t="shared" si="120"/>
        <v>807.65472304334151</v>
      </c>
      <c r="R186" s="298">
        <f t="shared" si="120"/>
        <v>807.58607214361905</v>
      </c>
      <c r="S186" s="298">
        <f t="shared" si="120"/>
        <v>807.67554295705793</v>
      </c>
      <c r="T186" s="298">
        <f t="shared" si="120"/>
        <v>813.6826948926913</v>
      </c>
      <c r="U186" s="298">
        <f t="shared" si="120"/>
        <v>808.32367509646622</v>
      </c>
      <c r="V186" s="298">
        <f t="shared" si="121"/>
        <v>913.62137262558679</v>
      </c>
      <c r="W186" s="298">
        <f t="shared" si="121"/>
        <v>913.84695197087694</v>
      </c>
      <c r="X186" s="298">
        <f t="shared" si="121"/>
        <v>913.67675476586203</v>
      </c>
      <c r="Y186" s="298">
        <f t="shared" si="121"/>
        <v>913.51008801280966</v>
      </c>
      <c r="Z186" s="298">
        <f t="shared" si="121"/>
        <v>918.73845852717363</v>
      </c>
      <c r="AA186" s="298">
        <f t="shared" si="121"/>
        <v>807.66894429080583</v>
      </c>
      <c r="AB186" s="298">
        <f t="shared" si="121"/>
        <v>807.60073654875168</v>
      </c>
      <c r="AC186" s="298">
        <f t="shared" si="121"/>
        <v>807.65472304334151</v>
      </c>
      <c r="AD186" s="298">
        <f t="shared" si="121"/>
        <v>807.58607214361905</v>
      </c>
      <c r="AE186" s="298">
        <f t="shared" si="121"/>
        <v>807.67554295705793</v>
      </c>
      <c r="AF186" s="298">
        <f t="shared" si="121"/>
        <v>813.6826948926913</v>
      </c>
      <c r="AH186" s="295">
        <f t="shared" si="116"/>
        <v>8961.9152159128207</v>
      </c>
      <c r="AI186" s="295">
        <f t="shared" si="117"/>
        <v>10233.586014875043</v>
      </c>
      <c r="AJ186" s="295">
        <f t="shared" si="118"/>
        <v>1271.6707989622228</v>
      </c>
      <c r="AN186" s="295">
        <f t="shared" si="119"/>
        <v>1271.6707989622228</v>
      </c>
    </row>
    <row r="187" spans="1:40">
      <c r="A187" s="168" t="s">
        <v>60</v>
      </c>
      <c r="B187" s="294" t="str">
        <f t="shared" si="106"/>
        <v>8740-03004</v>
      </c>
      <c r="C187" s="308" t="str">
        <f t="shared" si="107"/>
        <v>8740</v>
      </c>
      <c r="D187" s="298">
        <f>SUM($F187:K187)</f>
        <v>942278.15</v>
      </c>
      <c r="E187" s="78">
        <f t="shared" si="109"/>
        <v>1.6323441447213087</v>
      </c>
      <c r="F187" s="307">
        <f>+'Div009 history'!I187</f>
        <v>130382.52999999998</v>
      </c>
      <c r="G187" s="307">
        <f>+'Div009 history'!J187</f>
        <v>150248.63999999998</v>
      </c>
      <c r="H187" s="307">
        <f>+'Div009 history'!K187</f>
        <v>165652.40999999997</v>
      </c>
      <c r="I187" s="307">
        <f>+'Div009 history'!L187</f>
        <v>239988.28000000006</v>
      </c>
      <c r="J187" s="307">
        <f>+'Div009 history'!M187</f>
        <v>132723.88999999998</v>
      </c>
      <c r="K187" s="307">
        <f>+'Div009 history'!N187</f>
        <v>123282.40000000001</v>
      </c>
      <c r="L187" s="298">
        <f t="shared" si="120"/>
        <v>169305.55940271</v>
      </c>
      <c r="M187" s="298">
        <f t="shared" si="120"/>
        <v>169272.40649313066</v>
      </c>
      <c r="N187" s="298">
        <f t="shared" si="120"/>
        <v>170364.31413841769</v>
      </c>
      <c r="O187" s="298">
        <f t="shared" si="120"/>
        <v>179248.71074947386</v>
      </c>
      <c r="P187" s="298">
        <f t="shared" si="120"/>
        <v>179233.57317372234</v>
      </c>
      <c r="Q187" s="298">
        <f t="shared" si="120"/>
        <v>179245.55457974461</v>
      </c>
      <c r="R187" s="298">
        <f t="shared" si="120"/>
        <v>179230.3186525073</v>
      </c>
      <c r="S187" s="298">
        <f t="shared" si="120"/>
        <v>179250.17521387688</v>
      </c>
      <c r="T187" s="298">
        <f t="shared" si="120"/>
        <v>180583.36283654076</v>
      </c>
      <c r="U187" s="298">
        <f t="shared" si="120"/>
        <v>179394.0173799097</v>
      </c>
      <c r="V187" s="298">
        <f t="shared" si="121"/>
        <v>202763.09286609935</v>
      </c>
      <c r="W187" s="298">
        <f t="shared" si="121"/>
        <v>202813.15645601548</v>
      </c>
      <c r="X187" s="298">
        <f t="shared" si="121"/>
        <v>202775.38401250661</v>
      </c>
      <c r="Y187" s="298">
        <f t="shared" si="121"/>
        <v>202738.39509418726</v>
      </c>
      <c r="Z187" s="298">
        <f t="shared" si="121"/>
        <v>203898.74511215559</v>
      </c>
      <c r="AA187" s="298">
        <f t="shared" si="121"/>
        <v>179248.71074947386</v>
      </c>
      <c r="AB187" s="298">
        <f t="shared" si="121"/>
        <v>179233.57317372234</v>
      </c>
      <c r="AC187" s="298">
        <f t="shared" si="121"/>
        <v>179245.55457974461</v>
      </c>
      <c r="AD187" s="298">
        <f t="shared" si="121"/>
        <v>179230.3186525073</v>
      </c>
      <c r="AE187" s="298">
        <f t="shared" si="121"/>
        <v>179250.17521387688</v>
      </c>
      <c r="AF187" s="298">
        <f t="shared" si="121"/>
        <v>180583.36283654076</v>
      </c>
      <c r="AH187" s="295">
        <f t="shared" si="116"/>
        <v>1988948.2685371989</v>
      </c>
      <c r="AI187" s="295">
        <f t="shared" si="117"/>
        <v>2271174.4861267395</v>
      </c>
      <c r="AJ187" s="295">
        <f t="shared" si="118"/>
        <v>282226.21758954064</v>
      </c>
      <c r="AN187" s="295">
        <f t="shared" si="119"/>
        <v>282226.21758954064</v>
      </c>
    </row>
    <row r="188" spans="1:40">
      <c r="A188" s="168" t="s">
        <v>220</v>
      </c>
      <c r="B188" s="294" t="str">
        <f t="shared" si="106"/>
        <v>8750-03004</v>
      </c>
      <c r="C188" s="308" t="str">
        <f t="shared" si="107"/>
        <v>8750</v>
      </c>
      <c r="D188" s="298">
        <f>SUM($F188:K188)</f>
        <v>1188.5</v>
      </c>
      <c r="E188" s="78">
        <f t="shared" si="109"/>
        <v>2.0588835854904153E-3</v>
      </c>
      <c r="F188" s="307">
        <f>+'Div009 history'!I188</f>
        <v>305.33</v>
      </c>
      <c r="G188" s="307">
        <f>+'Div009 history'!J188</f>
        <v>620.5</v>
      </c>
      <c r="H188" s="307">
        <f>+'Div009 history'!K188</f>
        <v>193.77</v>
      </c>
      <c r="I188" s="307">
        <f>+'Div009 history'!L188</f>
        <v>0</v>
      </c>
      <c r="J188" s="307">
        <f>+'Div009 history'!M188</f>
        <v>68.900000000000006</v>
      </c>
      <c r="K188" s="307">
        <f>+'Div009 history'!N188</f>
        <v>0</v>
      </c>
      <c r="L188" s="298">
        <f t="shared" si="120"/>
        <v>213.54592309088437</v>
      </c>
      <c r="M188" s="298">
        <f t="shared" si="120"/>
        <v>213.50410716526301</v>
      </c>
      <c r="N188" s="298">
        <f t="shared" si="120"/>
        <v>214.88133557326933</v>
      </c>
      <c r="O188" s="298">
        <f t="shared" si="120"/>
        <v>226.08726810204575</v>
      </c>
      <c r="P188" s="298">
        <f t="shared" si="120"/>
        <v>226.06817500434349</v>
      </c>
      <c r="Q188" s="298">
        <f t="shared" si="120"/>
        <v>226.08328720986097</v>
      </c>
      <c r="R188" s="298">
        <f t="shared" si="120"/>
        <v>226.06407006095273</v>
      </c>
      <c r="S188" s="298">
        <f t="shared" si="120"/>
        <v>226.08911523809894</v>
      </c>
      <c r="T188" s="298">
        <f t="shared" si="120"/>
        <v>227.77067125161363</v>
      </c>
      <c r="U188" s="298">
        <f t="shared" si="120"/>
        <v>226.27054405965231</v>
      </c>
      <c r="V188" s="298">
        <f t="shared" si="121"/>
        <v>255.74607229442714</v>
      </c>
      <c r="W188" s="298">
        <f t="shared" si="121"/>
        <v>255.80921774316255</v>
      </c>
      <c r="X188" s="298">
        <f t="shared" si="121"/>
        <v>255.76157517699428</v>
      </c>
      <c r="Y188" s="298">
        <f t="shared" si="121"/>
        <v>255.71492087494713</v>
      </c>
      <c r="Z188" s="298">
        <f t="shared" si="121"/>
        <v>257.1784759795151</v>
      </c>
      <c r="AA188" s="298">
        <f t="shared" si="121"/>
        <v>226.08726810204575</v>
      </c>
      <c r="AB188" s="298">
        <f t="shared" si="121"/>
        <v>226.06817500434349</v>
      </c>
      <c r="AC188" s="298">
        <f t="shared" si="121"/>
        <v>226.08328720986097</v>
      </c>
      <c r="AD188" s="298">
        <f t="shared" si="121"/>
        <v>226.06407006095273</v>
      </c>
      <c r="AE188" s="298">
        <f t="shared" si="121"/>
        <v>226.08911523809894</v>
      </c>
      <c r="AF188" s="298">
        <f t="shared" si="121"/>
        <v>227.77067125161363</v>
      </c>
      <c r="AH188" s="295">
        <f t="shared" si="116"/>
        <v>2508.6700961456668</v>
      </c>
      <c r="AI188" s="295">
        <f t="shared" si="117"/>
        <v>2864.6433929956142</v>
      </c>
      <c r="AJ188" s="295">
        <f t="shared" si="118"/>
        <v>355.97329684994747</v>
      </c>
      <c r="AN188" s="295">
        <f t="shared" si="119"/>
        <v>355.97329684994747</v>
      </c>
    </row>
    <row r="189" spans="1:40">
      <c r="A189" s="168" t="s">
        <v>1187</v>
      </c>
      <c r="B189" s="294" t="str">
        <f t="shared" si="106"/>
        <v>8800-03004</v>
      </c>
      <c r="C189" s="308" t="str">
        <f t="shared" si="107"/>
        <v>8800</v>
      </c>
      <c r="D189" s="298">
        <f>SUM($F189:K189)</f>
        <v>139.58000000000001</v>
      </c>
      <c r="E189" s="78">
        <f t="shared" si="109"/>
        <v>2.4179972306499973E-4</v>
      </c>
      <c r="F189" s="307">
        <f>+'Div009 history'!I189</f>
        <v>0</v>
      </c>
      <c r="G189" s="307">
        <f>+'Div009 history'!J189</f>
        <v>0</v>
      </c>
      <c r="H189" s="307">
        <f>+'Div009 history'!K189</f>
        <v>11.66</v>
      </c>
      <c r="I189" s="307">
        <f>+'Div009 history'!L189</f>
        <v>127.92</v>
      </c>
      <c r="J189" s="307">
        <f>+'Div009 history'!M189</f>
        <v>0</v>
      </c>
      <c r="K189" s="307">
        <f>+'Div009 history'!N189</f>
        <v>0</v>
      </c>
      <c r="L189" s="298">
        <f t="shared" si="120"/>
        <v>25.079293180501171</v>
      </c>
      <c r="M189" s="298">
        <f t="shared" si="120"/>
        <v>25.074382228125714</v>
      </c>
      <c r="N189" s="298">
        <f t="shared" si="120"/>
        <v>25.236126898878361</v>
      </c>
      <c r="O189" s="298">
        <f t="shared" si="120"/>
        <v>26.552175752363102</v>
      </c>
      <c r="P189" s="298">
        <f t="shared" si="120"/>
        <v>26.54993341784288</v>
      </c>
      <c r="Q189" s="298">
        <f t="shared" si="120"/>
        <v>26.551708227810177</v>
      </c>
      <c r="R189" s="298">
        <f t="shared" si="120"/>
        <v>26.549451324449123</v>
      </c>
      <c r="S189" s="298">
        <f t="shared" si="120"/>
        <v>26.552392683999873</v>
      </c>
      <c r="T189" s="298">
        <f t="shared" si="120"/>
        <v>26.749878244257662</v>
      </c>
      <c r="U189" s="298">
        <f t="shared" si="120"/>
        <v>26.573700075596356</v>
      </c>
      <c r="V189" s="298">
        <f t="shared" si="121"/>
        <v>30.035369601056914</v>
      </c>
      <c r="W189" s="298">
        <f t="shared" si="121"/>
        <v>30.042785538570154</v>
      </c>
      <c r="X189" s="298">
        <f t="shared" si="121"/>
        <v>30.03719029297843</v>
      </c>
      <c r="Y189" s="298">
        <f t="shared" si="121"/>
        <v>30.031711111253781</v>
      </c>
      <c r="Z189" s="298">
        <f t="shared" si="121"/>
        <v>30.20359417519623</v>
      </c>
      <c r="AA189" s="298">
        <f t="shared" si="121"/>
        <v>26.552175752363102</v>
      </c>
      <c r="AB189" s="298">
        <f t="shared" si="121"/>
        <v>26.54993341784288</v>
      </c>
      <c r="AC189" s="298">
        <f t="shared" si="121"/>
        <v>26.551708227810177</v>
      </c>
      <c r="AD189" s="298">
        <f t="shared" si="121"/>
        <v>26.549451324449123</v>
      </c>
      <c r="AE189" s="298">
        <f t="shared" si="121"/>
        <v>26.552392683999873</v>
      </c>
      <c r="AF189" s="298">
        <f t="shared" si="121"/>
        <v>26.749878244257662</v>
      </c>
      <c r="AH189" s="295">
        <f t="shared" si="116"/>
        <v>294.62361970552138</v>
      </c>
      <c r="AI189" s="295">
        <f t="shared" si="117"/>
        <v>336.42989044537467</v>
      </c>
      <c r="AJ189" s="295">
        <f t="shared" si="118"/>
        <v>41.806270739853289</v>
      </c>
      <c r="AN189" s="295">
        <f t="shared" si="119"/>
        <v>41.806270739853289</v>
      </c>
    </row>
    <row r="190" spans="1:40">
      <c r="A190" s="168" t="s">
        <v>1189</v>
      </c>
      <c r="B190" s="294" t="str">
        <f t="shared" si="106"/>
        <v>8870-03004</v>
      </c>
      <c r="C190" s="308" t="str">
        <f t="shared" si="107"/>
        <v>8870</v>
      </c>
      <c r="D190" s="298">
        <f>SUM($F190:K190)</f>
        <v>137.77000000000001</v>
      </c>
      <c r="E190" s="78">
        <f t="shared" si="109"/>
        <v>2.3866419147918765E-4</v>
      </c>
      <c r="F190" s="307">
        <f>+'Div009 history'!I190</f>
        <v>0</v>
      </c>
      <c r="G190" s="307">
        <f>+'Div009 history'!J190</f>
        <v>0</v>
      </c>
      <c r="H190" s="307">
        <f>+'Div009 history'!K190</f>
        <v>137.77000000000001</v>
      </c>
      <c r="I190" s="307">
        <f>+'Div009 history'!L190</f>
        <v>0</v>
      </c>
      <c r="J190" s="307">
        <f>+'Div009 history'!M190</f>
        <v>0</v>
      </c>
      <c r="K190" s="307">
        <f>+'Div009 history'!N190</f>
        <v>0</v>
      </c>
      <c r="L190" s="298">
        <f t="shared" si="120"/>
        <v>24.754078102003486</v>
      </c>
      <c r="M190" s="298">
        <f t="shared" si="120"/>
        <v>24.749230832274538</v>
      </c>
      <c r="N190" s="298">
        <f t="shared" si="120"/>
        <v>24.9088780832388</v>
      </c>
      <c r="O190" s="298">
        <f t="shared" si="120"/>
        <v>26.207861107630496</v>
      </c>
      <c r="P190" s="298">
        <f t="shared" si="120"/>
        <v>26.205647850524528</v>
      </c>
      <c r="Q190" s="298">
        <f t="shared" si="120"/>
        <v>26.207399645689986</v>
      </c>
      <c r="R190" s="298">
        <f t="shared" si="120"/>
        <v>26.205172008664249</v>
      </c>
      <c r="S190" s="298">
        <f t="shared" si="120"/>
        <v>26.208075226211943</v>
      </c>
      <c r="T190" s="298">
        <f t="shared" si="120"/>
        <v>26.402999897631311</v>
      </c>
      <c r="U190" s="298">
        <f t="shared" si="120"/>
        <v>26.229106314765083</v>
      </c>
      <c r="V190" s="298">
        <f t="shared" si="121"/>
        <v>29.645886731176464</v>
      </c>
      <c r="W190" s="298">
        <f t="shared" si="121"/>
        <v>29.653206502713928</v>
      </c>
      <c r="X190" s="298">
        <f t="shared" si="121"/>
        <v>29.647683813323098</v>
      </c>
      <c r="Y190" s="298">
        <f t="shared" si="121"/>
        <v>29.642275682744184</v>
      </c>
      <c r="Z190" s="298">
        <f t="shared" si="121"/>
        <v>29.811929857549682</v>
      </c>
      <c r="AA190" s="298">
        <f t="shared" si="121"/>
        <v>26.207861107630496</v>
      </c>
      <c r="AB190" s="298">
        <f t="shared" si="121"/>
        <v>26.205647850524528</v>
      </c>
      <c r="AC190" s="298">
        <f t="shared" si="121"/>
        <v>26.207399645689986</v>
      </c>
      <c r="AD190" s="298">
        <f t="shared" si="121"/>
        <v>26.205172008664249</v>
      </c>
      <c r="AE190" s="298">
        <f t="shared" si="121"/>
        <v>26.208075226211943</v>
      </c>
      <c r="AF190" s="298">
        <f t="shared" si="121"/>
        <v>26.402999897631311</v>
      </c>
      <c r="AH190" s="295">
        <f t="shared" si="116"/>
        <v>290.80309562136182</v>
      </c>
      <c r="AI190" s="295">
        <f t="shared" si="117"/>
        <v>332.06724463862491</v>
      </c>
      <c r="AJ190" s="295">
        <f t="shared" si="118"/>
        <v>41.264149017263094</v>
      </c>
      <c r="AN190" s="295">
        <f t="shared" si="119"/>
        <v>41.264149017263094</v>
      </c>
    </row>
    <row r="191" spans="1:40">
      <c r="A191" s="168" t="s">
        <v>1076</v>
      </c>
      <c r="B191" s="294" t="str">
        <f t="shared" si="106"/>
        <v>8740-03008</v>
      </c>
      <c r="C191" s="308" t="str">
        <f t="shared" si="107"/>
        <v>8740</v>
      </c>
      <c r="D191" s="298">
        <f>SUM($F191:K191)</f>
        <v>662609.91</v>
      </c>
      <c r="E191" s="78">
        <f t="shared" si="109"/>
        <v>1.1478642551807163</v>
      </c>
      <c r="F191" s="307">
        <f>+'Div009 history'!I191</f>
        <v>107361.21999999999</v>
      </c>
      <c r="G191" s="307">
        <f>+'Div009 history'!J191</f>
        <v>112661.51</v>
      </c>
      <c r="H191" s="307">
        <f>+'Div009 history'!K191</f>
        <v>114324.22000000002</v>
      </c>
      <c r="I191" s="307">
        <f>+'Div009 history'!L191</f>
        <v>112386.48999999999</v>
      </c>
      <c r="J191" s="307">
        <f>+'Div009 history'!M191</f>
        <v>110680.09000000003</v>
      </c>
      <c r="K191" s="307">
        <f>+'Div009 history'!N191</f>
        <v>105196.37999999999</v>
      </c>
      <c r="L191" s="298">
        <f t="shared" si="120"/>
        <v>119055.6540850802</v>
      </c>
      <c r="M191" s="298">
        <f t="shared" si="120"/>
        <v>119032.34096205745</v>
      </c>
      <c r="N191" s="298">
        <f t="shared" si="120"/>
        <v>119800.17031963296</v>
      </c>
      <c r="O191" s="298">
        <f t="shared" si="120"/>
        <v>126047.67721433942</v>
      </c>
      <c r="P191" s="298">
        <f t="shared" si="120"/>
        <v>126037.03247243776</v>
      </c>
      <c r="Q191" s="298">
        <f t="shared" si="120"/>
        <v>126045.45779607078</v>
      </c>
      <c r="R191" s="298">
        <f t="shared" si="120"/>
        <v>126034.74389341319</v>
      </c>
      <c r="S191" s="298">
        <f t="shared" si="120"/>
        <v>126048.70702557541</v>
      </c>
      <c r="T191" s="298">
        <f t="shared" si="120"/>
        <v>126986.20444145671</v>
      </c>
      <c r="U191" s="298">
        <f t="shared" si="120"/>
        <v>126149.85682374191</v>
      </c>
      <c r="V191" s="298">
        <f t="shared" si="121"/>
        <v>142582.98859559433</v>
      </c>
      <c r="W191" s="298">
        <f t="shared" si="121"/>
        <v>142618.19330750301</v>
      </c>
      <c r="X191" s="298">
        <f t="shared" si="121"/>
        <v>142591.63172863811</v>
      </c>
      <c r="Y191" s="298">
        <f t="shared" si="121"/>
        <v>142565.62112461575</v>
      </c>
      <c r="Z191" s="298">
        <f t="shared" si="121"/>
        <v>143381.57915248099</v>
      </c>
      <c r="AA191" s="298">
        <f t="shared" si="121"/>
        <v>126047.67721433942</v>
      </c>
      <c r="AB191" s="298">
        <f t="shared" si="121"/>
        <v>126037.03247243776</v>
      </c>
      <c r="AC191" s="298">
        <f t="shared" si="121"/>
        <v>126045.45779607078</v>
      </c>
      <c r="AD191" s="298">
        <f t="shared" si="121"/>
        <v>126034.74389341319</v>
      </c>
      <c r="AE191" s="298">
        <f t="shared" si="121"/>
        <v>126048.70702557541</v>
      </c>
      <c r="AF191" s="298">
        <f t="shared" si="121"/>
        <v>126986.20444145671</v>
      </c>
      <c r="AH191" s="295">
        <f t="shared" si="116"/>
        <v>1398628.2428496187</v>
      </c>
      <c r="AI191" s="295">
        <f t="shared" si="117"/>
        <v>1597089.693575867</v>
      </c>
      <c r="AJ191" s="295">
        <f t="shared" si="118"/>
        <v>198461.45072624832</v>
      </c>
      <c r="AN191" s="295">
        <f t="shared" si="119"/>
        <v>198461.45072624832</v>
      </c>
    </row>
    <row r="192" spans="1:40">
      <c r="A192" s="168" t="s">
        <v>389</v>
      </c>
      <c r="B192" s="294" t="str">
        <f t="shared" si="106"/>
        <v>8740-03009</v>
      </c>
      <c r="C192" s="308" t="str">
        <f t="shared" si="107"/>
        <v>8740</v>
      </c>
      <c r="D192" s="298">
        <f>SUM($F192:K192)</f>
        <v>17512.39</v>
      </c>
      <c r="E192" s="78">
        <f t="shared" si="109"/>
        <v>3.0337376788983166E-2</v>
      </c>
      <c r="F192" s="307">
        <f>+'Div009 history'!I192</f>
        <v>2941.4799999999996</v>
      </c>
      <c r="G192" s="307">
        <f>+'Div009 history'!J192</f>
        <v>4318.16</v>
      </c>
      <c r="H192" s="307">
        <f>+'Div009 history'!K192</f>
        <v>-156.75</v>
      </c>
      <c r="I192" s="307">
        <f>+'Div009 history'!L192</f>
        <v>3665.5000000000005</v>
      </c>
      <c r="J192" s="307">
        <f>+'Div009 history'!M192</f>
        <v>2806.39</v>
      </c>
      <c r="K192" s="307">
        <f>+'Div009 history'!N192</f>
        <v>3937.6100000000006</v>
      </c>
      <c r="L192" s="298">
        <f t="shared" ref="L192:U201" si="122">$E192*L$210</f>
        <v>3146.570877642047</v>
      </c>
      <c r="M192" s="298">
        <f t="shared" si="122"/>
        <v>3145.9547255194616</v>
      </c>
      <c r="N192" s="298">
        <f t="shared" si="122"/>
        <v>3166.2480036011493</v>
      </c>
      <c r="O192" s="298">
        <f t="shared" si="122"/>
        <v>3331.3659344026796</v>
      </c>
      <c r="P192" s="298">
        <f t="shared" si="122"/>
        <v>3331.0846001382538</v>
      </c>
      <c r="Q192" s="298">
        <f t="shared" si="122"/>
        <v>3331.3072764838848</v>
      </c>
      <c r="R192" s="298">
        <f t="shared" si="122"/>
        <v>3331.0241143413782</v>
      </c>
      <c r="S192" s="298">
        <f t="shared" si="122"/>
        <v>3331.3931517076412</v>
      </c>
      <c r="T192" s="298">
        <f t="shared" si="122"/>
        <v>3356.1706567270057</v>
      </c>
      <c r="U192" s="298">
        <f t="shared" si="122"/>
        <v>3334.0664813502858</v>
      </c>
      <c r="V192" s="298">
        <f t="shared" ref="V192:AF201" si="123">$E192*V$210</f>
        <v>3768.384483793187</v>
      </c>
      <c r="W192" s="298">
        <f t="shared" si="123"/>
        <v>3769.3149236122695</v>
      </c>
      <c r="X192" s="298">
        <f t="shared" si="123"/>
        <v>3768.6129167133722</v>
      </c>
      <c r="Y192" s="298">
        <f t="shared" si="123"/>
        <v>3767.9254717553345</v>
      </c>
      <c r="Z192" s="298">
        <f t="shared" si="123"/>
        <v>3789.4907622708461</v>
      </c>
      <c r="AA192" s="298">
        <f t="shared" si="123"/>
        <v>3331.3659344026796</v>
      </c>
      <c r="AB192" s="298">
        <f t="shared" si="123"/>
        <v>3331.0846001382538</v>
      </c>
      <c r="AC192" s="298">
        <f t="shared" si="123"/>
        <v>3331.3072764838848</v>
      </c>
      <c r="AD192" s="298">
        <f t="shared" si="123"/>
        <v>3331.0241143413782</v>
      </c>
      <c r="AE192" s="298">
        <f t="shared" si="123"/>
        <v>3331.3931517076412</v>
      </c>
      <c r="AF192" s="298">
        <f t="shared" si="123"/>
        <v>3356.1706567270057</v>
      </c>
      <c r="AH192" s="295">
        <f t="shared" si="116"/>
        <v>36964.921417787482</v>
      </c>
      <c r="AI192" s="295">
        <f t="shared" si="117"/>
        <v>42210.140773296138</v>
      </c>
      <c r="AJ192" s="295">
        <f t="shared" si="118"/>
        <v>5245.219355508656</v>
      </c>
      <c r="AN192" s="295">
        <f t="shared" si="119"/>
        <v>5245.219355508656</v>
      </c>
    </row>
    <row r="193" spans="1:40">
      <c r="A193" s="168" t="s">
        <v>61</v>
      </c>
      <c r="B193" s="294" t="str">
        <f t="shared" si="106"/>
        <v>8740-04301</v>
      </c>
      <c r="C193" s="308" t="str">
        <f t="shared" si="107"/>
        <v>8740</v>
      </c>
      <c r="D193" s="298">
        <f>SUM($F193:K193)</f>
        <v>193589.94</v>
      </c>
      <c r="E193" s="78">
        <f t="shared" si="109"/>
        <v>0.33536318871020138</v>
      </c>
      <c r="F193" s="307">
        <f>+'Div009 history'!I193</f>
        <v>31381.83</v>
      </c>
      <c r="G193" s="307">
        <f>+'Div009 history'!J193</f>
        <v>31613.27</v>
      </c>
      <c r="H193" s="307">
        <f>+'Div009 history'!K193</f>
        <v>35820.29</v>
      </c>
      <c r="I193" s="307">
        <f>+'Div009 history'!L193</f>
        <v>31083.740000000005</v>
      </c>
      <c r="J193" s="307">
        <f>+'Div009 history'!M193</f>
        <v>32629.98</v>
      </c>
      <c r="K193" s="307">
        <f>+'Div009 history'!N193</f>
        <v>31060.829999999998</v>
      </c>
      <c r="L193" s="298">
        <f t="shared" si="122"/>
        <v>34783.628471526223</v>
      </c>
      <c r="M193" s="298">
        <f t="shared" si="122"/>
        <v>34776.817245163511</v>
      </c>
      <c r="N193" s="298">
        <f t="shared" si="122"/>
        <v>35001.148389355549</v>
      </c>
      <c r="O193" s="298">
        <f t="shared" si="122"/>
        <v>36826.437245804751</v>
      </c>
      <c r="P193" s="298">
        <f t="shared" si="122"/>
        <v>36823.327248633024</v>
      </c>
      <c r="Q193" s="298">
        <f t="shared" si="122"/>
        <v>36825.788814438158</v>
      </c>
      <c r="R193" s="298">
        <f t="shared" si="122"/>
        <v>36822.658611069106</v>
      </c>
      <c r="S193" s="298">
        <f t="shared" si="122"/>
        <v>36826.738118297566</v>
      </c>
      <c r="T193" s="298">
        <f t="shared" si="122"/>
        <v>37100.639950660167</v>
      </c>
      <c r="U193" s="298">
        <f t="shared" si="122"/>
        <v>36856.290322486704</v>
      </c>
      <c r="V193" s="298">
        <f t="shared" si="123"/>
        <v>41657.439453692728</v>
      </c>
      <c r="W193" s="298">
        <f t="shared" si="123"/>
        <v>41667.724959483188</v>
      </c>
      <c r="X193" s="298">
        <f t="shared" si="123"/>
        <v>41659.964655296433</v>
      </c>
      <c r="Y193" s="298">
        <f t="shared" si="123"/>
        <v>41652.365325440267</v>
      </c>
      <c r="Z193" s="298">
        <f t="shared" si="123"/>
        <v>41890.757874771363</v>
      </c>
      <c r="AA193" s="298">
        <f t="shared" si="123"/>
        <v>36826.437245804751</v>
      </c>
      <c r="AB193" s="298">
        <f t="shared" si="123"/>
        <v>36823.327248633024</v>
      </c>
      <c r="AC193" s="298">
        <f t="shared" si="123"/>
        <v>36825.788814438158</v>
      </c>
      <c r="AD193" s="298">
        <f t="shared" si="123"/>
        <v>36822.658611069106</v>
      </c>
      <c r="AE193" s="298">
        <f t="shared" si="123"/>
        <v>36826.738118297566</v>
      </c>
      <c r="AF193" s="298">
        <f t="shared" si="123"/>
        <v>37100.639950660167</v>
      </c>
      <c r="AH193" s="295">
        <f t="shared" si="116"/>
        <v>408627.08741492126</v>
      </c>
      <c r="AI193" s="295">
        <f t="shared" si="117"/>
        <v>466610.13258007343</v>
      </c>
      <c r="AJ193" s="295">
        <f t="shared" si="118"/>
        <v>57983.045165152173</v>
      </c>
      <c r="AN193" s="295">
        <f t="shared" si="119"/>
        <v>57983.045165152173</v>
      </c>
    </row>
    <row r="194" spans="1:40">
      <c r="A194" s="168" t="s">
        <v>1191</v>
      </c>
      <c r="B194" s="294" t="str">
        <f t="shared" si="106"/>
        <v>8700-04301</v>
      </c>
      <c r="C194" s="308" t="str">
        <f t="shared" si="107"/>
        <v>8700</v>
      </c>
      <c r="D194" s="298">
        <f>SUM($F194:K194)</f>
        <v>4038.91</v>
      </c>
      <c r="E194" s="78">
        <f t="shared" si="109"/>
        <v>6.996756838260911E-3</v>
      </c>
      <c r="F194" s="307">
        <f>+'Div009 history'!I194</f>
        <v>1154.51</v>
      </c>
      <c r="G194" s="307">
        <f>+'Div009 history'!J194</f>
        <v>1080.8900000000001</v>
      </c>
      <c r="H194" s="307">
        <f>+'Div009 history'!K194</f>
        <v>1154.51</v>
      </c>
      <c r="I194" s="307">
        <f>+'Div009 history'!L194</f>
        <v>0</v>
      </c>
      <c r="J194" s="307">
        <f>+'Div009 history'!M194</f>
        <v>649</v>
      </c>
      <c r="K194" s="307">
        <f>+'Div009 history'!N194</f>
        <v>0</v>
      </c>
      <c r="L194" s="298">
        <f t="shared" si="122"/>
        <v>725.69858159949831</v>
      </c>
      <c r="M194" s="298">
        <f t="shared" si="122"/>
        <v>725.55647746811303</v>
      </c>
      <c r="N194" s="298">
        <f t="shared" si="122"/>
        <v>730.23674805236271</v>
      </c>
      <c r="O194" s="298">
        <f t="shared" si="122"/>
        <v>768.31815566683508</v>
      </c>
      <c r="P194" s="298">
        <f t="shared" si="122"/>
        <v>768.25327110373814</v>
      </c>
      <c r="Q194" s="298">
        <f t="shared" si="122"/>
        <v>768.304627298931</v>
      </c>
      <c r="R194" s="298">
        <f t="shared" si="122"/>
        <v>768.23932116944263</v>
      </c>
      <c r="S194" s="298">
        <f t="shared" si="122"/>
        <v>768.32443283660928</v>
      </c>
      <c r="T194" s="298">
        <f t="shared" si="122"/>
        <v>774.0389077196927</v>
      </c>
      <c r="U194" s="298">
        <f t="shared" si="122"/>
        <v>768.94098704919668</v>
      </c>
      <c r="V194" s="298">
        <f t="shared" si="123"/>
        <v>869.1084298280897</v>
      </c>
      <c r="W194" s="298">
        <f t="shared" si="123"/>
        <v>869.32301862434713</v>
      </c>
      <c r="X194" s="298">
        <f t="shared" si="123"/>
        <v>869.16111367110966</v>
      </c>
      <c r="Y194" s="298">
        <f t="shared" si="123"/>
        <v>869.00256716115484</v>
      </c>
      <c r="Z194" s="298">
        <f t="shared" si="123"/>
        <v>873.97620397006585</v>
      </c>
      <c r="AA194" s="298">
        <f t="shared" si="123"/>
        <v>768.31815566683508</v>
      </c>
      <c r="AB194" s="298">
        <f t="shared" si="123"/>
        <v>768.25327110373814</v>
      </c>
      <c r="AC194" s="298">
        <f t="shared" si="123"/>
        <v>768.304627298931</v>
      </c>
      <c r="AD194" s="298">
        <f t="shared" si="123"/>
        <v>768.23932116944263</v>
      </c>
      <c r="AE194" s="298">
        <f t="shared" si="123"/>
        <v>768.32443283660928</v>
      </c>
      <c r="AF194" s="298">
        <f t="shared" si="123"/>
        <v>774.0389077196927</v>
      </c>
      <c r="AH194" s="295">
        <f t="shared" si="116"/>
        <v>8525.2778611894792</v>
      </c>
      <c r="AI194" s="295">
        <f t="shared" si="117"/>
        <v>9734.9910360992126</v>
      </c>
      <c r="AJ194" s="295">
        <f t="shared" si="118"/>
        <v>1209.7131749097334</v>
      </c>
      <c r="AN194" s="295">
        <f t="shared" si="119"/>
        <v>1209.7131749097334</v>
      </c>
    </row>
    <row r="195" spans="1:40">
      <c r="A195" s="168" t="s">
        <v>1193</v>
      </c>
      <c r="B195" s="294" t="str">
        <f t="shared" si="106"/>
        <v>8870-04302</v>
      </c>
      <c r="C195" s="308" t="str">
        <f t="shared" si="107"/>
        <v>8870</v>
      </c>
      <c r="D195" s="298">
        <f>SUM($F195:K195)</f>
        <v>79.67</v>
      </c>
      <c r="E195" s="78">
        <f t="shared" si="109"/>
        <v>1.3801535991251273E-4</v>
      </c>
      <c r="F195" s="307">
        <f>+'Div009 history'!I195</f>
        <v>0</v>
      </c>
      <c r="G195" s="307">
        <f>+'Div009 history'!J195</f>
        <v>0</v>
      </c>
      <c r="H195" s="307">
        <f>+'Div009 history'!K195</f>
        <v>0</v>
      </c>
      <c r="I195" s="307">
        <f>+'Div009 history'!L195</f>
        <v>79.67</v>
      </c>
      <c r="J195" s="307">
        <f>+'Div009 history'!M195</f>
        <v>0</v>
      </c>
      <c r="K195" s="307">
        <f>+'Div009 history'!N195</f>
        <v>0</v>
      </c>
      <c r="L195" s="298">
        <f t="shared" si="122"/>
        <v>14.314853759066686</v>
      </c>
      <c r="M195" s="298">
        <f t="shared" si="122"/>
        <v>14.31205066710686</v>
      </c>
      <c r="N195" s="298">
        <f t="shared" si="122"/>
        <v>14.404371901659543</v>
      </c>
      <c r="O195" s="298">
        <f t="shared" si="122"/>
        <v>15.155551240799312</v>
      </c>
      <c r="P195" s="298">
        <f t="shared" si="122"/>
        <v>15.154271352626036</v>
      </c>
      <c r="Q195" s="298">
        <f t="shared" si="122"/>
        <v>15.155284385367793</v>
      </c>
      <c r="R195" s="298">
        <f t="shared" si="122"/>
        <v>15.153996181536478</v>
      </c>
      <c r="S195" s="298">
        <f t="shared" si="122"/>
        <v>15.155675061858933</v>
      </c>
      <c r="T195" s="298">
        <f t="shared" si="122"/>
        <v>15.268396616420747</v>
      </c>
      <c r="U195" s="298">
        <f t="shared" si="122"/>
        <v>15.167836975374421</v>
      </c>
      <c r="V195" s="298">
        <f t="shared" si="123"/>
        <v>17.143701791920076</v>
      </c>
      <c r="W195" s="298">
        <f t="shared" si="123"/>
        <v>17.147934688765467</v>
      </c>
      <c r="X195" s="298">
        <f t="shared" si="123"/>
        <v>17.144741013337089</v>
      </c>
      <c r="Y195" s="298">
        <f t="shared" si="123"/>
        <v>17.141613585281476</v>
      </c>
      <c r="Z195" s="298">
        <f t="shared" si="123"/>
        <v>17.239721650221259</v>
      </c>
      <c r="AA195" s="298">
        <f t="shared" si="123"/>
        <v>15.155551240799312</v>
      </c>
      <c r="AB195" s="298">
        <f t="shared" si="123"/>
        <v>15.154271352626036</v>
      </c>
      <c r="AC195" s="298">
        <f t="shared" si="123"/>
        <v>15.155284385367793</v>
      </c>
      <c r="AD195" s="298">
        <f t="shared" si="123"/>
        <v>15.153996181536478</v>
      </c>
      <c r="AE195" s="298">
        <f t="shared" si="123"/>
        <v>15.155675061858933</v>
      </c>
      <c r="AF195" s="298">
        <f t="shared" si="123"/>
        <v>15.268396616420747</v>
      </c>
      <c r="AH195" s="295">
        <f t="shared" si="116"/>
        <v>168.16638330662624</v>
      </c>
      <c r="AI195" s="295">
        <f t="shared" si="117"/>
        <v>192.0287245435091</v>
      </c>
      <c r="AJ195" s="295">
        <f t="shared" si="118"/>
        <v>23.862341236882855</v>
      </c>
      <c r="AN195" s="295">
        <f t="shared" si="119"/>
        <v>23.862341236882855</v>
      </c>
    </row>
    <row r="196" spans="1:40">
      <c r="A196" s="168" t="s">
        <v>62</v>
      </c>
      <c r="B196" s="294" t="str">
        <f t="shared" si="106"/>
        <v>8740-04302</v>
      </c>
      <c r="C196" s="308" t="str">
        <f t="shared" si="107"/>
        <v>8740</v>
      </c>
      <c r="D196" s="298">
        <f>SUM($F196:K196)</f>
        <v>146106.78999999998</v>
      </c>
      <c r="E196" s="78">
        <f t="shared" si="109"/>
        <v>0.25310632869978555</v>
      </c>
      <c r="F196" s="307">
        <f>+'Div009 history'!I196</f>
        <v>8581.119999999999</v>
      </c>
      <c r="G196" s="307">
        <f>+'Div009 history'!J196</f>
        <v>22428.350000000002</v>
      </c>
      <c r="H196" s="307">
        <f>+'Div009 history'!K196</f>
        <v>37787.389999999992</v>
      </c>
      <c r="I196" s="307">
        <f>+'Div009 history'!L196</f>
        <v>26973.919999999995</v>
      </c>
      <c r="J196" s="307">
        <f>+'Div009 history'!M196</f>
        <v>29560.260000000002</v>
      </c>
      <c r="K196" s="307">
        <f>+'Div009 history'!N196</f>
        <v>20775.75</v>
      </c>
      <c r="L196" s="298">
        <f t="shared" si="122"/>
        <v>26252.006176185099</v>
      </c>
      <c r="M196" s="298">
        <f t="shared" si="122"/>
        <v>26246.865586649201</v>
      </c>
      <c r="N196" s="298">
        <f t="shared" si="122"/>
        <v>26416.173472043069</v>
      </c>
      <c r="O196" s="298">
        <f t="shared" si="122"/>
        <v>27793.761045232892</v>
      </c>
      <c r="P196" s="298">
        <f t="shared" si="122"/>
        <v>27791.413858681412</v>
      </c>
      <c r="Q196" s="298">
        <f t="shared" si="122"/>
        <v>27793.271659134069</v>
      </c>
      <c r="R196" s="298">
        <f t="shared" si="122"/>
        <v>27790.909222499711</v>
      </c>
      <c r="S196" s="298">
        <f t="shared" si="122"/>
        <v>27793.988120638383</v>
      </c>
      <c r="T196" s="298">
        <f t="shared" si="122"/>
        <v>28000.708147007612</v>
      </c>
      <c r="U196" s="298">
        <f t="shared" si="122"/>
        <v>27816.291850323403</v>
      </c>
      <c r="V196" s="298">
        <f t="shared" si="123"/>
        <v>31439.829766972387</v>
      </c>
      <c r="W196" s="298">
        <f t="shared" si="123"/>
        <v>31447.592475275156</v>
      </c>
      <c r="X196" s="298">
        <f t="shared" si="123"/>
        <v>31441.735594829039</v>
      </c>
      <c r="Y196" s="298">
        <f t="shared" si="123"/>
        <v>31436.000205420707</v>
      </c>
      <c r="Z196" s="298">
        <f t="shared" si="123"/>
        <v>31615.920557390873</v>
      </c>
      <c r="AA196" s="298">
        <f t="shared" si="123"/>
        <v>27793.761045232892</v>
      </c>
      <c r="AB196" s="298">
        <f t="shared" si="123"/>
        <v>27791.413858681412</v>
      </c>
      <c r="AC196" s="298">
        <f t="shared" si="123"/>
        <v>27793.271659134069</v>
      </c>
      <c r="AD196" s="298">
        <f t="shared" si="123"/>
        <v>27790.909222499711</v>
      </c>
      <c r="AE196" s="298">
        <f t="shared" si="123"/>
        <v>27793.988120638383</v>
      </c>
      <c r="AF196" s="298">
        <f t="shared" si="123"/>
        <v>28000.708147007612</v>
      </c>
      <c r="AH196" s="295">
        <f t="shared" si="116"/>
        <v>308400.28179792571</v>
      </c>
      <c r="AI196" s="295">
        <f t="shared" si="117"/>
        <v>352161.4225034056</v>
      </c>
      <c r="AJ196" s="295">
        <f t="shared" si="118"/>
        <v>43761.140705479891</v>
      </c>
      <c r="AN196" s="295">
        <f t="shared" si="119"/>
        <v>43761.140705479891</v>
      </c>
    </row>
    <row r="197" spans="1:40">
      <c r="A197" s="168" t="s">
        <v>390</v>
      </c>
      <c r="B197" s="294" t="str">
        <f t="shared" si="106"/>
        <v>8750-04302</v>
      </c>
      <c r="C197" s="308" t="str">
        <f t="shared" si="107"/>
        <v>8750</v>
      </c>
      <c r="D197" s="298">
        <f>SUM($F197:K197)</f>
        <v>351.94</v>
      </c>
      <c r="E197" s="78">
        <f t="shared" si="109"/>
        <v>6.096789979617137E-4</v>
      </c>
      <c r="F197" s="307">
        <f>+'Div009 history'!I197</f>
        <v>351.94</v>
      </c>
      <c r="G197" s="307">
        <f>+'Div009 history'!J197</f>
        <v>0</v>
      </c>
      <c r="H197" s="307">
        <f>+'Div009 history'!K197</f>
        <v>0</v>
      </c>
      <c r="I197" s="307">
        <f>+'Div009 history'!L197</f>
        <v>0</v>
      </c>
      <c r="J197" s="307">
        <f>+'Div009 history'!M197</f>
        <v>0</v>
      </c>
      <c r="K197" s="307">
        <f>+'Div009 history'!N197</f>
        <v>0</v>
      </c>
      <c r="L197" s="298">
        <f t="shared" si="122"/>
        <v>63.235466699710429</v>
      </c>
      <c r="M197" s="298">
        <f t="shared" si="122"/>
        <v>63.223084119261813</v>
      </c>
      <c r="N197" s="298">
        <f t="shared" si="122"/>
        <v>63.630910594578374</v>
      </c>
      <c r="O197" s="298">
        <f t="shared" si="122"/>
        <v>66.949224346515749</v>
      </c>
      <c r="P197" s="298">
        <f t="shared" si="122"/>
        <v>66.943570476254635</v>
      </c>
      <c r="Q197" s="298">
        <f t="shared" si="122"/>
        <v>66.948045520099683</v>
      </c>
      <c r="R197" s="298">
        <f t="shared" si="122"/>
        <v>66.942354915651407</v>
      </c>
      <c r="S197" s="298">
        <f t="shared" si="122"/>
        <v>66.949771322588589</v>
      </c>
      <c r="T197" s="298">
        <f t="shared" si="122"/>
        <v>67.447715641811442</v>
      </c>
      <c r="U197" s="298">
        <f t="shared" si="122"/>
        <v>67.00349623588896</v>
      </c>
      <c r="V197" s="298">
        <f t="shared" si="123"/>
        <v>75.731823881616052</v>
      </c>
      <c r="W197" s="298">
        <f t="shared" si="123"/>
        <v>75.750522585215506</v>
      </c>
      <c r="X197" s="298">
        <f t="shared" si="123"/>
        <v>75.736414613202655</v>
      </c>
      <c r="Y197" s="298">
        <f t="shared" si="123"/>
        <v>75.722599287108864</v>
      </c>
      <c r="Z197" s="298">
        <f t="shared" si="123"/>
        <v>76.155988924047577</v>
      </c>
      <c r="AA197" s="298">
        <f t="shared" si="123"/>
        <v>66.949224346515749</v>
      </c>
      <c r="AB197" s="298">
        <f t="shared" si="123"/>
        <v>66.943570476254635</v>
      </c>
      <c r="AC197" s="298">
        <f t="shared" si="123"/>
        <v>66.948045520099683</v>
      </c>
      <c r="AD197" s="298">
        <f t="shared" si="123"/>
        <v>66.942354915651407</v>
      </c>
      <c r="AE197" s="298">
        <f t="shared" si="123"/>
        <v>66.949771322588589</v>
      </c>
      <c r="AF197" s="298">
        <f t="shared" si="123"/>
        <v>67.447715641811442</v>
      </c>
      <c r="AH197" s="295">
        <f t="shared" si="116"/>
        <v>742.87030175642064</v>
      </c>
      <c r="AI197" s="295">
        <f t="shared" si="117"/>
        <v>848.28152775000115</v>
      </c>
      <c r="AJ197" s="295">
        <f t="shared" si="118"/>
        <v>105.4112259935805</v>
      </c>
      <c r="AN197" s="295">
        <f t="shared" si="119"/>
        <v>105.4112259935805</v>
      </c>
    </row>
    <row r="198" spans="1:40">
      <c r="A198" s="168" t="s">
        <v>221</v>
      </c>
      <c r="B198" s="294" t="str">
        <f t="shared" si="106"/>
        <v>8560-04302</v>
      </c>
      <c r="C198" s="308" t="str">
        <f t="shared" si="107"/>
        <v>8560</v>
      </c>
      <c r="D198" s="298">
        <f>SUM($F198:K198)</f>
        <v>2154.2799999999997</v>
      </c>
      <c r="E198" s="78">
        <f t="shared" si="109"/>
        <v>3.7319408755156006E-3</v>
      </c>
      <c r="F198" s="307">
        <f>+'Div009 history'!I198</f>
        <v>0</v>
      </c>
      <c r="G198" s="307">
        <f>+'Div009 history'!J198</f>
        <v>-665.51</v>
      </c>
      <c r="H198" s="307">
        <f>+'Div009 history'!K198</f>
        <v>0</v>
      </c>
      <c r="I198" s="307">
        <f>+'Div009 history'!L198</f>
        <v>0</v>
      </c>
      <c r="J198" s="307">
        <f>+'Div009 history'!M198</f>
        <v>2501.16</v>
      </c>
      <c r="K198" s="307">
        <f>+'Div009 history'!N198</f>
        <v>318.63</v>
      </c>
      <c r="L198" s="298">
        <f t="shared" si="122"/>
        <v>387.07422061104785</v>
      </c>
      <c r="M198" s="298">
        <f t="shared" si="122"/>
        <v>386.99842489186602</v>
      </c>
      <c r="N198" s="298">
        <f t="shared" si="122"/>
        <v>389.49479478231598</v>
      </c>
      <c r="O198" s="298">
        <f t="shared" si="122"/>
        <v>409.80671428428695</v>
      </c>
      <c r="P198" s="298">
        <f t="shared" si="122"/>
        <v>409.77210605667398</v>
      </c>
      <c r="Q198" s="298">
        <f t="shared" si="122"/>
        <v>409.7994985027002</v>
      </c>
      <c r="R198" s="298">
        <f t="shared" si="122"/>
        <v>409.76466541935986</v>
      </c>
      <c r="S198" s="298">
        <f t="shared" si="122"/>
        <v>409.81006241071242</v>
      </c>
      <c r="T198" s="298">
        <f t="shared" si="122"/>
        <v>412.85805777360218</v>
      </c>
      <c r="U198" s="298">
        <f t="shared" si="122"/>
        <v>410.13892104066281</v>
      </c>
      <c r="V198" s="298">
        <f t="shared" si="123"/>
        <v>463.566385042018</v>
      </c>
      <c r="W198" s="298">
        <f t="shared" si="123"/>
        <v>463.68084274273468</v>
      </c>
      <c r="X198" s="298">
        <f t="shared" si="123"/>
        <v>463.59448563087517</v>
      </c>
      <c r="Y198" s="298">
        <f t="shared" si="123"/>
        <v>463.50991985063609</v>
      </c>
      <c r="Z198" s="298">
        <f t="shared" si="123"/>
        <v>466.16276586718527</v>
      </c>
      <c r="AA198" s="298">
        <f t="shared" si="123"/>
        <v>409.80671428428695</v>
      </c>
      <c r="AB198" s="298">
        <f t="shared" si="123"/>
        <v>409.77210605667398</v>
      </c>
      <c r="AC198" s="298">
        <f t="shared" si="123"/>
        <v>409.7994985027002</v>
      </c>
      <c r="AD198" s="298">
        <f t="shared" si="123"/>
        <v>409.76466541935986</v>
      </c>
      <c r="AE198" s="298">
        <f t="shared" si="123"/>
        <v>409.81006241071242</v>
      </c>
      <c r="AF198" s="298">
        <f t="shared" si="123"/>
        <v>412.85805777360218</v>
      </c>
      <c r="AH198" s="295">
        <f t="shared" si="116"/>
        <v>4547.2257591288908</v>
      </c>
      <c r="AI198" s="295">
        <f t="shared" si="117"/>
        <v>5192.4644246214484</v>
      </c>
      <c r="AJ198" s="295">
        <f t="shared" si="118"/>
        <v>645.23866549255763</v>
      </c>
      <c r="AN198" s="295">
        <f t="shared" si="119"/>
        <v>645.23866549255763</v>
      </c>
    </row>
    <row r="199" spans="1:40">
      <c r="A199" s="168" t="s">
        <v>222</v>
      </c>
      <c r="B199" s="294" t="str">
        <f t="shared" si="106"/>
        <v>8700-04302</v>
      </c>
      <c r="C199" s="308" t="str">
        <f t="shared" si="107"/>
        <v>8700</v>
      </c>
      <c r="D199" s="298">
        <f>SUM($F199:K199)</f>
        <v>740.13</v>
      </c>
      <c r="E199" s="78">
        <f t="shared" si="109"/>
        <v>1.2821552445343046E-3</v>
      </c>
      <c r="F199" s="307">
        <f>+'Div009 history'!I199</f>
        <v>0</v>
      </c>
      <c r="G199" s="307">
        <f>+'Div009 history'!J199</f>
        <v>38.4</v>
      </c>
      <c r="H199" s="307">
        <f>+'Div009 history'!K199</f>
        <v>0</v>
      </c>
      <c r="I199" s="307">
        <f>+'Div009 history'!L199</f>
        <v>609.72</v>
      </c>
      <c r="J199" s="307">
        <f>+'Div009 history'!M199</f>
        <v>0</v>
      </c>
      <c r="K199" s="307">
        <f>+'Div009 history'!N199</f>
        <v>92.01</v>
      </c>
      <c r="L199" s="298">
        <f t="shared" si="122"/>
        <v>132.98421881132205</v>
      </c>
      <c r="M199" s="298">
        <f t="shared" si="122"/>
        <v>132.95817823830552</v>
      </c>
      <c r="N199" s="298">
        <f t="shared" si="122"/>
        <v>133.81583752447943</v>
      </c>
      <c r="O199" s="298">
        <f t="shared" si="122"/>
        <v>140.79425304195803</v>
      </c>
      <c r="P199" s="298">
        <f t="shared" si="122"/>
        <v>140.78236294990722</v>
      </c>
      <c r="Q199" s="298">
        <f t="shared" si="122"/>
        <v>140.7917739694021</v>
      </c>
      <c r="R199" s="298">
        <f t="shared" si="122"/>
        <v>140.77980662533693</v>
      </c>
      <c r="S199" s="298">
        <f t="shared" si="122"/>
        <v>140.79540333291894</v>
      </c>
      <c r="T199" s="298">
        <f t="shared" si="122"/>
        <v>141.84258049091864</v>
      </c>
      <c r="U199" s="298">
        <f t="shared" si="122"/>
        <v>140.90838685306727</v>
      </c>
      <c r="V199" s="298">
        <f t="shared" si="123"/>
        <v>159.26406435614166</v>
      </c>
      <c r="W199" s="298">
        <f t="shared" si="123"/>
        <v>159.30338773937476</v>
      </c>
      <c r="X199" s="298">
        <f t="shared" si="123"/>
        <v>159.2737186670162</v>
      </c>
      <c r="Y199" s="298">
        <f t="shared" si="123"/>
        <v>159.24466502917508</v>
      </c>
      <c r="Z199" s="298">
        <f t="shared" si="123"/>
        <v>160.1560836573147</v>
      </c>
      <c r="AA199" s="298">
        <f t="shared" si="123"/>
        <v>140.79425304195803</v>
      </c>
      <c r="AB199" s="298">
        <f t="shared" si="123"/>
        <v>140.78236294990722</v>
      </c>
      <c r="AC199" s="298">
        <f t="shared" si="123"/>
        <v>140.7917739694021</v>
      </c>
      <c r="AD199" s="298">
        <f t="shared" si="123"/>
        <v>140.77980662533693</v>
      </c>
      <c r="AE199" s="298">
        <f t="shared" si="123"/>
        <v>140.79540333291894</v>
      </c>
      <c r="AF199" s="298">
        <f t="shared" si="123"/>
        <v>141.84258049091864</v>
      </c>
      <c r="AH199" s="295">
        <f t="shared" si="116"/>
        <v>1562.2566245353746</v>
      </c>
      <c r="AI199" s="295">
        <f t="shared" si="117"/>
        <v>1783.9364867125316</v>
      </c>
      <c r="AJ199" s="295">
        <f t="shared" si="118"/>
        <v>221.67986217715702</v>
      </c>
      <c r="AN199" s="295">
        <f t="shared" si="119"/>
        <v>221.67986217715702</v>
      </c>
    </row>
    <row r="200" spans="1:40">
      <c r="A200" s="168" t="s">
        <v>391</v>
      </c>
      <c r="B200" s="294" t="str">
        <f t="shared" si="106"/>
        <v>8810-04307</v>
      </c>
      <c r="C200" s="308" t="str">
        <f t="shared" si="107"/>
        <v>8810</v>
      </c>
      <c r="D200" s="298">
        <f>SUM($F200:K200)</f>
        <v>-126314.72</v>
      </c>
      <c r="E200" s="78">
        <f t="shared" si="109"/>
        <v>-0.21881977586354048</v>
      </c>
      <c r="F200" s="307">
        <f>+'Div009 history'!I200</f>
        <v>-20161.349999999999</v>
      </c>
      <c r="G200" s="307">
        <f>+'Div009 history'!J200</f>
        <v>-19743.77</v>
      </c>
      <c r="H200" s="307">
        <f>+'Div009 history'!K200</f>
        <v>-19743.72</v>
      </c>
      <c r="I200" s="307">
        <f>+'Div009 history'!L200</f>
        <v>-19743.759999999998</v>
      </c>
      <c r="J200" s="307">
        <f>+'Div009 history'!M200</f>
        <v>-25708.18</v>
      </c>
      <c r="K200" s="307">
        <f>+'Div009 history'!N200</f>
        <v>-21213.94</v>
      </c>
      <c r="L200" s="298">
        <f t="shared" si="122"/>
        <v>-22695.829602327802</v>
      </c>
      <c r="M200" s="298">
        <f t="shared" si="122"/>
        <v>-22691.385372680008</v>
      </c>
      <c r="N200" s="298">
        <f t="shared" si="122"/>
        <v>-22837.758297150653</v>
      </c>
      <c r="O200" s="298">
        <f t="shared" si="122"/>
        <v>-24028.733669225778</v>
      </c>
      <c r="P200" s="298">
        <f t="shared" si="122"/>
        <v>-24026.704439701003</v>
      </c>
      <c r="Q200" s="298">
        <f t="shared" si="122"/>
        <v>-24028.310576855842</v>
      </c>
      <c r="R200" s="298">
        <f t="shared" si="122"/>
        <v>-24026.268163070785</v>
      </c>
      <c r="S200" s="298">
        <f t="shared" si="122"/>
        <v>-24028.929984306436</v>
      </c>
      <c r="T200" s="298">
        <f t="shared" si="122"/>
        <v>-24207.647087387148</v>
      </c>
      <c r="U200" s="298">
        <f t="shared" si="122"/>
        <v>-24048.212382955528</v>
      </c>
      <c r="V200" s="298">
        <f t="shared" si="123"/>
        <v>-27180.894836323365</v>
      </c>
      <c r="W200" s="298">
        <f t="shared" si="123"/>
        <v>-27187.605984557518</v>
      </c>
      <c r="X200" s="298">
        <f t="shared" si="123"/>
        <v>-27182.542494944031</v>
      </c>
      <c r="Y200" s="298">
        <f t="shared" si="123"/>
        <v>-27177.58403882297</v>
      </c>
      <c r="Z200" s="298">
        <f t="shared" si="123"/>
        <v>-27333.131832881088</v>
      </c>
      <c r="AA200" s="298">
        <f t="shared" si="123"/>
        <v>-24028.733669225778</v>
      </c>
      <c r="AB200" s="298">
        <f t="shared" si="123"/>
        <v>-24026.704439701003</v>
      </c>
      <c r="AC200" s="298">
        <f t="shared" si="123"/>
        <v>-24028.310576855842</v>
      </c>
      <c r="AD200" s="298">
        <f t="shared" si="123"/>
        <v>-24026.268163070785</v>
      </c>
      <c r="AE200" s="298">
        <f t="shared" si="123"/>
        <v>-24028.929984306436</v>
      </c>
      <c r="AF200" s="298">
        <f t="shared" si="123"/>
        <v>-24207.647087387148</v>
      </c>
      <c r="AH200" s="295">
        <f t="shared" si="116"/>
        <v>-266623.4419579411</v>
      </c>
      <c r="AI200" s="295">
        <f t="shared" si="117"/>
        <v>-304456.56549103151</v>
      </c>
      <c r="AJ200" s="295">
        <f t="shared" si="118"/>
        <v>-37833.123533090402</v>
      </c>
      <c r="AN200" s="295">
        <f t="shared" si="119"/>
        <v>-37833.123533090402</v>
      </c>
    </row>
    <row r="201" spans="1:40">
      <c r="A201" s="168" t="s">
        <v>1195</v>
      </c>
      <c r="B201" s="294" t="str">
        <f t="shared" si="106"/>
        <v>8870-04307</v>
      </c>
      <c r="C201" s="308" t="str">
        <f t="shared" si="107"/>
        <v>8870</v>
      </c>
      <c r="D201" s="298">
        <f>SUM($F201:K201)</f>
        <v>-78.08</v>
      </c>
      <c r="E201" s="78">
        <f t="shared" si="109"/>
        <v>-1.352609426630977E-4</v>
      </c>
      <c r="F201" s="307">
        <f>+'Div009 history'!I201</f>
        <v>0</v>
      </c>
      <c r="G201" s="307">
        <f>+'Div009 history'!J201</f>
        <v>0</v>
      </c>
      <c r="H201" s="307">
        <f>+'Div009 history'!K201</f>
        <v>0</v>
      </c>
      <c r="I201" s="307">
        <f>+'Div009 history'!L201</f>
        <v>-78.08</v>
      </c>
      <c r="J201" s="307">
        <f>+'Div009 history'!M201</f>
        <v>0</v>
      </c>
      <c r="K201" s="307">
        <f>+'Div009 history'!N201</f>
        <v>0</v>
      </c>
      <c r="L201" s="298">
        <f t="shared" si="122"/>
        <v>-14.029167585137779</v>
      </c>
      <c r="M201" s="298">
        <f t="shared" si="122"/>
        <v>-14.026420435392289</v>
      </c>
      <c r="N201" s="298">
        <f t="shared" si="122"/>
        <v>-14.116899185158491</v>
      </c>
      <c r="O201" s="298">
        <f t="shared" si="122"/>
        <v>-14.853086994873985</v>
      </c>
      <c r="P201" s="298">
        <f t="shared" si="122"/>
        <v>-14.851832649843615</v>
      </c>
      <c r="Q201" s="298">
        <f t="shared" si="122"/>
        <v>-14.852825465162763</v>
      </c>
      <c r="R201" s="298">
        <f t="shared" si="122"/>
        <v>-14.851562970432637</v>
      </c>
      <c r="S201" s="298">
        <f t="shared" si="122"/>
        <v>-14.853208344796604</v>
      </c>
      <c r="T201" s="298">
        <f t="shared" si="122"/>
        <v>-14.963680278776602</v>
      </c>
      <c r="U201" s="298">
        <f t="shared" si="122"/>
        <v>-14.865127539064074</v>
      </c>
      <c r="V201" s="298">
        <f t="shared" si="123"/>
        <v>-16.801559381362111</v>
      </c>
      <c r="W201" s="298">
        <f t="shared" si="123"/>
        <v>-16.805707800913869</v>
      </c>
      <c r="X201" s="298">
        <f t="shared" si="123"/>
        <v>-16.802577862700641</v>
      </c>
      <c r="Y201" s="298">
        <f t="shared" si="123"/>
        <v>-16.799512849739898</v>
      </c>
      <c r="Z201" s="298">
        <f t="shared" si="123"/>
        <v>-16.89566294024446</v>
      </c>
      <c r="AA201" s="298">
        <f t="shared" si="123"/>
        <v>-14.853086994873985</v>
      </c>
      <c r="AB201" s="298">
        <f t="shared" si="123"/>
        <v>-14.851832649843615</v>
      </c>
      <c r="AC201" s="298">
        <f t="shared" si="123"/>
        <v>-14.852825465162763</v>
      </c>
      <c r="AD201" s="298">
        <f t="shared" si="123"/>
        <v>-14.851562970432637</v>
      </c>
      <c r="AE201" s="298">
        <f t="shared" si="123"/>
        <v>-14.853208344796604</v>
      </c>
      <c r="AF201" s="298">
        <f t="shared" si="123"/>
        <v>-14.963680278776602</v>
      </c>
      <c r="AH201" s="295">
        <f t="shared" si="116"/>
        <v>-164.8102323155689</v>
      </c>
      <c r="AI201" s="295">
        <f t="shared" si="117"/>
        <v>-188.19634507791125</v>
      </c>
      <c r="AJ201" s="295">
        <f t="shared" si="118"/>
        <v>-23.38611276234235</v>
      </c>
      <c r="AN201" s="295">
        <f t="shared" si="119"/>
        <v>-23.38611276234235</v>
      </c>
    </row>
    <row r="202" spans="1:40">
      <c r="A202" s="168" t="s">
        <v>225</v>
      </c>
      <c r="B202" s="294" t="str">
        <f t="shared" si="106"/>
        <v>8740-04307</v>
      </c>
      <c r="C202" s="308" t="str">
        <f t="shared" si="107"/>
        <v>8740</v>
      </c>
      <c r="D202" s="298">
        <f>SUM($F202:K202)</f>
        <v>-413814.92</v>
      </c>
      <c r="E202" s="78">
        <f t="shared" si="109"/>
        <v>-0.71686726648635191</v>
      </c>
      <c r="F202" s="307">
        <f>+'Div009 history'!I202</f>
        <v>-51663.74</v>
      </c>
      <c r="G202" s="307">
        <f>+'Div009 history'!J202</f>
        <v>-67860.929999999993</v>
      </c>
      <c r="H202" s="307">
        <f>+'Div009 history'!K202</f>
        <v>-81036.329999999987</v>
      </c>
      <c r="I202" s="307">
        <f>+'Div009 history'!L202</f>
        <v>-72868.58</v>
      </c>
      <c r="J202" s="307">
        <f>+'Div009 history'!M202</f>
        <v>-74543.040000000023</v>
      </c>
      <c r="K202" s="307">
        <f>+'Div009 history'!N202</f>
        <v>-65842.3</v>
      </c>
      <c r="L202" s="298">
        <f t="shared" ref="L202:U209" si="124">$E202*L$210</f>
        <v>-74352.956735532571</v>
      </c>
      <c r="M202" s="298">
        <f t="shared" si="124"/>
        <v>-74338.397161350207</v>
      </c>
      <c r="N202" s="298">
        <f t="shared" si="124"/>
        <v>-74817.924013248281</v>
      </c>
      <c r="O202" s="298">
        <f t="shared" si="124"/>
        <v>-78719.633792735884</v>
      </c>
      <c r="P202" s="298">
        <f t="shared" si="124"/>
        <v>-78712.985909943949</v>
      </c>
      <c r="Q202" s="298">
        <f t="shared" si="124"/>
        <v>-78718.247715679958</v>
      </c>
      <c r="R202" s="298">
        <f t="shared" si="124"/>
        <v>-78711.556640427036</v>
      </c>
      <c r="S202" s="298">
        <f t="shared" si="124"/>
        <v>-78720.276933213871</v>
      </c>
      <c r="T202" s="298">
        <f t="shared" si="124"/>
        <v>-79305.765336417986</v>
      </c>
      <c r="U202" s="298">
        <f t="shared" si="124"/>
        <v>-78783.447276736624</v>
      </c>
      <c r="V202" s="298">
        <f t="shared" ref="V202:AF209" si="125">$E202*V$210</f>
        <v>-89046.310851352595</v>
      </c>
      <c r="W202" s="298">
        <f t="shared" si="125"/>
        <v>-89068.296992553107</v>
      </c>
      <c r="X202" s="298">
        <f t="shared" si="125"/>
        <v>-89051.708684006604</v>
      </c>
      <c r="Y202" s="298">
        <f t="shared" si="125"/>
        <v>-89035.464471748041</v>
      </c>
      <c r="Z202" s="298">
        <f t="shared" si="125"/>
        <v>-89545.048770033609</v>
      </c>
      <c r="AA202" s="298">
        <f t="shared" si="125"/>
        <v>-78719.633792735884</v>
      </c>
      <c r="AB202" s="298">
        <f t="shared" si="125"/>
        <v>-78712.985909943949</v>
      </c>
      <c r="AC202" s="298">
        <f t="shared" si="125"/>
        <v>-78718.247715679958</v>
      </c>
      <c r="AD202" s="298">
        <f t="shared" si="125"/>
        <v>-78711.556640427036</v>
      </c>
      <c r="AE202" s="298">
        <f t="shared" si="125"/>
        <v>-78720.276933213871</v>
      </c>
      <c r="AF202" s="298">
        <f t="shared" si="125"/>
        <v>-79305.765336417986</v>
      </c>
      <c r="AH202" s="295">
        <f t="shared" si="116"/>
        <v>-873475.0653284908</v>
      </c>
      <c r="AI202" s="295">
        <f t="shared" si="117"/>
        <v>-997418.74337484932</v>
      </c>
      <c r="AJ202" s="295">
        <f t="shared" si="118"/>
        <v>-123943.67804635852</v>
      </c>
      <c r="AN202" s="295">
        <f t="shared" si="119"/>
        <v>-123943.67804635852</v>
      </c>
    </row>
    <row r="203" spans="1:40">
      <c r="A203" s="168" t="s">
        <v>392</v>
      </c>
      <c r="B203" s="294" t="str">
        <f t="shared" si="106"/>
        <v>8750-04307</v>
      </c>
      <c r="C203" s="308" t="str">
        <f t="shared" si="107"/>
        <v>8750</v>
      </c>
      <c r="D203" s="298">
        <f>SUM($F203:K203)</f>
        <v>-344.9</v>
      </c>
      <c r="E203" s="78">
        <f t="shared" si="109"/>
        <v>-5.9748333919700815E-4</v>
      </c>
      <c r="F203" s="307">
        <f>+'Div009 history'!I203</f>
        <v>-344.9</v>
      </c>
      <c r="G203" s="307">
        <f>+'Div009 history'!J203</f>
        <v>0</v>
      </c>
      <c r="H203" s="307">
        <f>+'Div009 history'!K203</f>
        <v>0</v>
      </c>
      <c r="I203" s="307">
        <f>+'Div009 history'!L203</f>
        <v>0</v>
      </c>
      <c r="J203" s="307">
        <f>+'Div009 history'!M203</f>
        <v>0</v>
      </c>
      <c r="K203" s="307">
        <f>+'Div009 history'!N203</f>
        <v>0</v>
      </c>
      <c r="L203" s="298">
        <f t="shared" si="124"/>
        <v>-61.97054175350948</v>
      </c>
      <c r="M203" s="298">
        <f t="shared" si="124"/>
        <v>-61.958406866890371</v>
      </c>
      <c r="N203" s="298">
        <f t="shared" si="124"/>
        <v>-62.358075422146051</v>
      </c>
      <c r="O203" s="298">
        <f t="shared" si="124"/>
        <v>-65.610011584682852</v>
      </c>
      <c r="P203" s="298">
        <f t="shared" si="124"/>
        <v>-65.604470811104804</v>
      </c>
      <c r="Q203" s="298">
        <f t="shared" si="124"/>
        <v>-65.608856338814505</v>
      </c>
      <c r="R203" s="298">
        <f t="shared" si="124"/>
        <v>-65.603279565858301</v>
      </c>
      <c r="S203" s="298">
        <f t="shared" si="124"/>
        <v>-65.610547619369228</v>
      </c>
      <c r="T203" s="298">
        <f t="shared" si="124"/>
        <v>-66.098531354380768</v>
      </c>
      <c r="U203" s="298">
        <f t="shared" si="124"/>
        <v>-65.663197851219252</v>
      </c>
      <c r="V203" s="298">
        <f t="shared" si="125"/>
        <v>-74.216929183296514</v>
      </c>
      <c r="W203" s="298">
        <f t="shared" si="125"/>
        <v>-74.235253849067533</v>
      </c>
      <c r="X203" s="298">
        <f t="shared" si="125"/>
        <v>-74.2214280845985</v>
      </c>
      <c r="Y203" s="298">
        <f t="shared" si="125"/>
        <v>-74.207889112132307</v>
      </c>
      <c r="Z203" s="298">
        <f t="shared" si="125"/>
        <v>-74.632609478615692</v>
      </c>
      <c r="AA203" s="298">
        <f t="shared" si="125"/>
        <v>-65.610011584682852</v>
      </c>
      <c r="AB203" s="298">
        <f t="shared" si="125"/>
        <v>-65.604470811104804</v>
      </c>
      <c r="AC203" s="298">
        <f t="shared" si="125"/>
        <v>-65.608856338814505</v>
      </c>
      <c r="AD203" s="298">
        <f t="shared" si="125"/>
        <v>-65.603279565858301</v>
      </c>
      <c r="AE203" s="298">
        <f t="shared" si="125"/>
        <v>-65.610547619369228</v>
      </c>
      <c r="AF203" s="298">
        <f t="shared" si="125"/>
        <v>-66.098531354380768</v>
      </c>
      <c r="AH203" s="295">
        <f t="shared" si="116"/>
        <v>-728.01036277714798</v>
      </c>
      <c r="AI203" s="295">
        <f t="shared" si="117"/>
        <v>-831.3130048331401</v>
      </c>
      <c r="AJ203" s="295">
        <f t="shared" si="118"/>
        <v>-103.30264205599212</v>
      </c>
      <c r="AN203" s="295">
        <f t="shared" si="119"/>
        <v>-103.30264205599212</v>
      </c>
    </row>
    <row r="204" spans="1:40">
      <c r="A204" s="168" t="s">
        <v>223</v>
      </c>
      <c r="B204" s="294" t="str">
        <f t="shared" si="106"/>
        <v>8560-04307</v>
      </c>
      <c r="C204" s="308" t="str">
        <f t="shared" si="107"/>
        <v>8560</v>
      </c>
      <c r="D204" s="298">
        <f>SUM($F204:K204)</f>
        <v>-2111.1999999999998</v>
      </c>
      <c r="E204" s="78">
        <f t="shared" si="109"/>
        <v>-3.6573117590974879E-3</v>
      </c>
      <c r="F204" s="307">
        <f>+'Div009 history'!I204</f>
        <v>0</v>
      </c>
      <c r="G204" s="307">
        <f>+'Div009 history'!J204</f>
        <v>652.20000000000005</v>
      </c>
      <c r="H204" s="307">
        <f>+'Div009 history'!K204</f>
        <v>0</v>
      </c>
      <c r="I204" s="307">
        <f>+'Div009 history'!L204</f>
        <v>0</v>
      </c>
      <c r="J204" s="307">
        <f>+'Div009 history'!M204</f>
        <v>-2451.14</v>
      </c>
      <c r="K204" s="307">
        <f>+'Div009 history'!N204</f>
        <v>-312.26</v>
      </c>
      <c r="L204" s="298">
        <f t="shared" si="124"/>
        <v>-379.33374238912501</v>
      </c>
      <c r="M204" s="298">
        <f t="shared" si="124"/>
        <v>-379.25946238729762</v>
      </c>
      <c r="N204" s="298">
        <f t="shared" si="124"/>
        <v>-381.70591136919325</v>
      </c>
      <c r="O204" s="298">
        <f t="shared" si="124"/>
        <v>-401.61164528147992</v>
      </c>
      <c r="P204" s="298">
        <f t="shared" si="124"/>
        <v>-401.57772912845593</v>
      </c>
      <c r="Q204" s="298">
        <f t="shared" si="124"/>
        <v>-401.60457379676774</v>
      </c>
      <c r="R204" s="298">
        <f t="shared" si="124"/>
        <v>-401.57043728454636</v>
      </c>
      <c r="S204" s="298">
        <f t="shared" si="124"/>
        <v>-401.61492645408032</v>
      </c>
      <c r="T204" s="298">
        <f t="shared" si="124"/>
        <v>-404.60196983290422</v>
      </c>
      <c r="U204" s="298">
        <f t="shared" si="124"/>
        <v>-401.93720876629192</v>
      </c>
      <c r="V204" s="298">
        <f t="shared" si="125"/>
        <v>-454.29626237105134</v>
      </c>
      <c r="W204" s="298">
        <f t="shared" si="125"/>
        <v>-454.40843121528371</v>
      </c>
      <c r="X204" s="298">
        <f t="shared" si="125"/>
        <v>-454.32380102117816</v>
      </c>
      <c r="Y204" s="298">
        <f t="shared" si="125"/>
        <v>-454.24092633671711</v>
      </c>
      <c r="Z204" s="298">
        <f t="shared" si="125"/>
        <v>-456.8407223289459</v>
      </c>
      <c r="AA204" s="298">
        <f t="shared" si="125"/>
        <v>-401.61164528147992</v>
      </c>
      <c r="AB204" s="298">
        <f t="shared" si="125"/>
        <v>-401.57772912845593</v>
      </c>
      <c r="AC204" s="298">
        <f t="shared" si="125"/>
        <v>-401.60457379676774</v>
      </c>
      <c r="AD204" s="298">
        <f t="shared" si="125"/>
        <v>-401.57043728454636</v>
      </c>
      <c r="AE204" s="298">
        <f t="shared" si="125"/>
        <v>-401.61492645408032</v>
      </c>
      <c r="AF204" s="298">
        <f t="shared" si="125"/>
        <v>-404.60196983290422</v>
      </c>
      <c r="AH204" s="295">
        <f t="shared" si="116"/>
        <v>-4456.2930643523187</v>
      </c>
      <c r="AI204" s="295">
        <f t="shared" si="117"/>
        <v>-5088.6286338177024</v>
      </c>
      <c r="AJ204" s="295">
        <f t="shared" si="118"/>
        <v>-632.33556946538374</v>
      </c>
      <c r="AN204" s="295">
        <f t="shared" si="119"/>
        <v>-632.33556946538374</v>
      </c>
    </row>
    <row r="205" spans="1:40">
      <c r="A205" s="168" t="s">
        <v>224</v>
      </c>
      <c r="B205" s="294" t="str">
        <f t="shared" si="106"/>
        <v>8700-04307</v>
      </c>
      <c r="C205" s="308" t="str">
        <f t="shared" si="107"/>
        <v>8700</v>
      </c>
      <c r="D205" s="298">
        <f>SUM($F205:K205)</f>
        <v>-4683.4600000000009</v>
      </c>
      <c r="E205" s="78">
        <f t="shared" si="109"/>
        <v>-8.1133352270096274E-3</v>
      </c>
      <c r="F205" s="307">
        <f>+'Div009 history'!I205</f>
        <v>-1131.42</v>
      </c>
      <c r="G205" s="307">
        <f>+'Div009 history'!J205</f>
        <v>-1096.9000000000001</v>
      </c>
      <c r="H205" s="307">
        <f>+'Div009 history'!K205</f>
        <v>-1131.42</v>
      </c>
      <c r="I205" s="307">
        <f>+'Div009 history'!L205</f>
        <v>-597.53</v>
      </c>
      <c r="J205" s="307">
        <f>+'Div009 history'!M205</f>
        <v>-636.02</v>
      </c>
      <c r="K205" s="307">
        <f>+'Div009 history'!N205</f>
        <v>-90.17</v>
      </c>
      <c r="L205" s="298">
        <f t="shared" si="124"/>
        <v>-841.5092881440753</v>
      </c>
      <c r="M205" s="298">
        <f t="shared" si="124"/>
        <v>-841.34450630561457</v>
      </c>
      <c r="N205" s="298">
        <f t="shared" si="124"/>
        <v>-846.77167850566605</v>
      </c>
      <c r="O205" s="298">
        <f t="shared" si="124"/>
        <v>-890.93031271788584</v>
      </c>
      <c r="P205" s="298">
        <f t="shared" si="124"/>
        <v>-890.8550735429892</v>
      </c>
      <c r="Q205" s="298">
        <f t="shared" si="124"/>
        <v>-890.91462542355544</v>
      </c>
      <c r="R205" s="298">
        <f t="shared" si="124"/>
        <v>-890.83889740653751</v>
      </c>
      <c r="S205" s="298">
        <f t="shared" si="124"/>
        <v>-890.93759163064965</v>
      </c>
      <c r="T205" s="298">
        <f t="shared" si="124"/>
        <v>-897.56401176279564</v>
      </c>
      <c r="U205" s="298">
        <f t="shared" si="124"/>
        <v>-891.65253873085351</v>
      </c>
      <c r="V205" s="298">
        <f t="shared" si="125"/>
        <v>-1007.8052164476718</v>
      </c>
      <c r="W205" s="298">
        <f t="shared" si="125"/>
        <v>-1008.0540504260769</v>
      </c>
      <c r="X205" s="298">
        <f t="shared" si="125"/>
        <v>-1007.8663078489237</v>
      </c>
      <c r="Y205" s="298">
        <f t="shared" si="125"/>
        <v>-1007.6824596726799</v>
      </c>
      <c r="Z205" s="298">
        <f t="shared" si="125"/>
        <v>-1013.4498149861338</v>
      </c>
      <c r="AA205" s="298">
        <f t="shared" si="125"/>
        <v>-890.93031271788584</v>
      </c>
      <c r="AB205" s="298">
        <f t="shared" si="125"/>
        <v>-890.8550735429892</v>
      </c>
      <c r="AC205" s="298">
        <f t="shared" si="125"/>
        <v>-890.91462542355544</v>
      </c>
      <c r="AD205" s="298">
        <f t="shared" si="125"/>
        <v>-890.83889740653751</v>
      </c>
      <c r="AE205" s="298">
        <f t="shared" si="125"/>
        <v>-890.93759163064965</v>
      </c>
      <c r="AF205" s="298">
        <f t="shared" si="125"/>
        <v>-897.56401176279564</v>
      </c>
      <c r="AH205" s="295">
        <f t="shared" si="116"/>
        <v>-9885.7854846397859</v>
      </c>
      <c r="AI205" s="295">
        <f t="shared" si="117"/>
        <v>-11288.550900596752</v>
      </c>
      <c r="AJ205" s="295">
        <f t="shared" si="118"/>
        <v>-1402.7654159569665</v>
      </c>
      <c r="AN205" s="295">
        <f t="shared" si="119"/>
        <v>-1402.7654159569665</v>
      </c>
    </row>
    <row r="206" spans="1:40">
      <c r="A206" s="168" t="s">
        <v>393</v>
      </c>
      <c r="B206" s="294" t="str">
        <f t="shared" si="106"/>
        <v>8810-04309</v>
      </c>
      <c r="C206" s="308" t="str">
        <f t="shared" si="107"/>
        <v>8810</v>
      </c>
      <c r="D206" s="298">
        <f>SUM($F206:K206)</f>
        <v>0</v>
      </c>
      <c r="E206" s="78">
        <f t="shared" si="109"/>
        <v>0</v>
      </c>
      <c r="F206" s="307">
        <f>+'Div009 history'!I206</f>
        <v>0</v>
      </c>
      <c r="G206" s="307">
        <f>+'Div009 history'!J206</f>
        <v>0</v>
      </c>
      <c r="H206" s="307">
        <f>+'Div009 history'!K206</f>
        <v>0</v>
      </c>
      <c r="I206" s="307">
        <f>+'Div009 history'!L206</f>
        <v>0</v>
      </c>
      <c r="J206" s="307">
        <f>+'Div009 history'!M206</f>
        <v>0</v>
      </c>
      <c r="K206" s="307">
        <f>+'Div009 history'!N206</f>
        <v>0</v>
      </c>
      <c r="L206" s="298">
        <f t="shared" si="124"/>
        <v>0</v>
      </c>
      <c r="M206" s="298">
        <f t="shared" si="124"/>
        <v>0</v>
      </c>
      <c r="N206" s="298">
        <f t="shared" si="124"/>
        <v>0</v>
      </c>
      <c r="O206" s="298">
        <f t="shared" si="124"/>
        <v>0</v>
      </c>
      <c r="P206" s="298">
        <f t="shared" si="124"/>
        <v>0</v>
      </c>
      <c r="Q206" s="298">
        <f t="shared" si="124"/>
        <v>0</v>
      </c>
      <c r="R206" s="298">
        <f t="shared" si="124"/>
        <v>0</v>
      </c>
      <c r="S206" s="298">
        <f t="shared" si="124"/>
        <v>0</v>
      </c>
      <c r="T206" s="298">
        <f t="shared" si="124"/>
        <v>0</v>
      </c>
      <c r="U206" s="298">
        <f t="shared" si="124"/>
        <v>0</v>
      </c>
      <c r="V206" s="298">
        <f t="shared" si="125"/>
        <v>0</v>
      </c>
      <c r="W206" s="298">
        <f t="shared" si="125"/>
        <v>0</v>
      </c>
      <c r="X206" s="298">
        <f t="shared" si="125"/>
        <v>0</v>
      </c>
      <c r="Y206" s="298">
        <f t="shared" si="125"/>
        <v>0</v>
      </c>
      <c r="Z206" s="298">
        <f t="shared" si="125"/>
        <v>0</v>
      </c>
      <c r="AA206" s="298">
        <f t="shared" si="125"/>
        <v>0</v>
      </c>
      <c r="AB206" s="298">
        <f t="shared" si="125"/>
        <v>0</v>
      </c>
      <c r="AC206" s="298">
        <f t="shared" si="125"/>
        <v>0</v>
      </c>
      <c r="AD206" s="298">
        <f t="shared" si="125"/>
        <v>0</v>
      </c>
      <c r="AE206" s="298">
        <f t="shared" si="125"/>
        <v>0</v>
      </c>
      <c r="AF206" s="298">
        <f t="shared" si="125"/>
        <v>0</v>
      </c>
      <c r="AH206" s="295">
        <f t="shared" si="116"/>
        <v>0</v>
      </c>
      <c r="AI206" s="295">
        <f t="shared" si="117"/>
        <v>0</v>
      </c>
      <c r="AJ206" s="295">
        <f t="shared" si="118"/>
        <v>0</v>
      </c>
      <c r="AN206" s="295">
        <f t="shared" si="119"/>
        <v>0</v>
      </c>
    </row>
    <row r="207" spans="1:40">
      <c r="A207" s="168" t="s">
        <v>394</v>
      </c>
      <c r="B207" s="294" t="str">
        <f t="shared" si="106"/>
        <v>8740-04309</v>
      </c>
      <c r="C207" s="308" t="str">
        <f t="shared" si="107"/>
        <v>8740</v>
      </c>
      <c r="D207" s="298">
        <f>SUM($F207:K207)</f>
        <v>65050.950000000004</v>
      </c>
      <c r="E207" s="78">
        <f t="shared" si="109"/>
        <v>0.11269022564203428</v>
      </c>
      <c r="F207" s="307">
        <f>+'Div009 history'!I207</f>
        <v>9813.6400000000012</v>
      </c>
      <c r="G207" s="307">
        <f>+'Div009 history'!J207</f>
        <v>10886.06</v>
      </c>
      <c r="H207" s="307">
        <f>+'Div009 history'!K207</f>
        <v>9239.2000000000007</v>
      </c>
      <c r="I207" s="307">
        <f>+'Div009 history'!L207</f>
        <v>12632.539999999999</v>
      </c>
      <c r="J207" s="307">
        <f>+'Div009 history'!M207</f>
        <v>11067.689999999999</v>
      </c>
      <c r="K207" s="307">
        <f>+'Div009 history'!N207</f>
        <v>11411.82</v>
      </c>
      <c r="L207" s="298">
        <f t="shared" si="124"/>
        <v>11688.149066629336</v>
      </c>
      <c r="M207" s="298">
        <f t="shared" si="124"/>
        <v>11685.860328146544</v>
      </c>
      <c r="N207" s="298">
        <f t="shared" si="124"/>
        <v>11761.241073883017</v>
      </c>
      <c r="O207" s="298">
        <f t="shared" si="124"/>
        <v>12374.582728601408</v>
      </c>
      <c r="P207" s="298">
        <f t="shared" si="124"/>
        <v>12373.537693562304</v>
      </c>
      <c r="Q207" s="298">
        <f t="shared" si="124"/>
        <v>12374.364839818516</v>
      </c>
      <c r="R207" s="298">
        <f t="shared" si="124"/>
        <v>12373.313015003394</v>
      </c>
      <c r="S207" s="298">
        <f t="shared" si="124"/>
        <v>12374.683829110487</v>
      </c>
      <c r="T207" s="298">
        <f t="shared" si="124"/>
        <v>12466.721537278214</v>
      </c>
      <c r="U207" s="298">
        <f t="shared" si="124"/>
        <v>12384.614091794061</v>
      </c>
      <c r="V207" s="298">
        <f t="shared" si="125"/>
        <v>13997.917510745618</v>
      </c>
      <c r="W207" s="298">
        <f t="shared" si="125"/>
        <v>14001.373692006378</v>
      </c>
      <c r="X207" s="298">
        <f t="shared" si="125"/>
        <v>13998.766040185021</v>
      </c>
      <c r="Y207" s="298">
        <f t="shared" si="125"/>
        <v>13996.212479671975</v>
      </c>
      <c r="Z207" s="298">
        <f t="shared" si="125"/>
        <v>14076.31820111034</v>
      </c>
      <c r="AA207" s="298">
        <f t="shared" si="125"/>
        <v>12374.582728601408</v>
      </c>
      <c r="AB207" s="298">
        <f t="shared" si="125"/>
        <v>12373.537693562304</v>
      </c>
      <c r="AC207" s="298">
        <f t="shared" si="125"/>
        <v>12374.364839818516</v>
      </c>
      <c r="AD207" s="298">
        <f t="shared" si="125"/>
        <v>12373.313015003394</v>
      </c>
      <c r="AE207" s="298">
        <f t="shared" si="125"/>
        <v>12374.683829110487</v>
      </c>
      <c r="AF207" s="298">
        <f t="shared" si="125"/>
        <v>12466.721537278214</v>
      </c>
      <c r="AH207" s="295">
        <f t="shared" si="116"/>
        <v>137308.68573064113</v>
      </c>
      <c r="AI207" s="295">
        <f t="shared" si="117"/>
        <v>156792.40565888773</v>
      </c>
      <c r="AJ207" s="295">
        <f t="shared" si="118"/>
        <v>19483.719928246603</v>
      </c>
      <c r="AN207" s="295">
        <f t="shared" si="119"/>
        <v>19483.719928246603</v>
      </c>
    </row>
    <row r="208" spans="1:40">
      <c r="A208" s="168" t="s">
        <v>366</v>
      </c>
      <c r="B208" s="294" t="str">
        <f t="shared" si="106"/>
        <v>8740-04560</v>
      </c>
      <c r="C208" s="308" t="str">
        <f t="shared" si="107"/>
        <v>8740</v>
      </c>
      <c r="D208" s="298">
        <f>SUM($F208:K208)</f>
        <v>-10852.169999999998</v>
      </c>
      <c r="E208" s="78">
        <f t="shared" si="109"/>
        <v>-1.87996253091725E-2</v>
      </c>
      <c r="F208" s="307">
        <f>+'Div009 history'!I208</f>
        <v>0</v>
      </c>
      <c r="G208" s="307">
        <f>+'Div009 history'!J208</f>
        <v>-16892.95</v>
      </c>
      <c r="H208" s="307">
        <f>+'Div009 history'!K208</f>
        <v>4490.76</v>
      </c>
      <c r="I208" s="307">
        <f>+'Div009 history'!L208</f>
        <v>-14151.839999999998</v>
      </c>
      <c r="J208" s="307">
        <f>+'Div009 history'!M208</f>
        <v>9826.2000000000007</v>
      </c>
      <c r="K208" s="307">
        <f>+'Div009 history'!N208</f>
        <v>5875.66</v>
      </c>
      <c r="L208" s="298">
        <f t="shared" si="124"/>
        <v>-1949.8836013371497</v>
      </c>
      <c r="M208" s="298">
        <f t="shared" si="124"/>
        <v>-1949.5017809471199</v>
      </c>
      <c r="N208" s="298">
        <f t="shared" si="124"/>
        <v>-1962.077226308932</v>
      </c>
      <c r="O208" s="298">
        <f t="shared" si="124"/>
        <v>-2064.3983746562703</v>
      </c>
      <c r="P208" s="298">
        <f t="shared" si="124"/>
        <v>-2064.2240359586754</v>
      </c>
      <c r="Q208" s="298">
        <f t="shared" si="124"/>
        <v>-2064.3620252084447</v>
      </c>
      <c r="R208" s="298">
        <f t="shared" si="124"/>
        <v>-2064.186553801741</v>
      </c>
      <c r="S208" s="298">
        <f t="shared" si="124"/>
        <v>-2064.4152408190489</v>
      </c>
      <c r="T208" s="298">
        <f t="shared" si="124"/>
        <v>-2079.7694955293427</v>
      </c>
      <c r="U208" s="298">
        <f t="shared" si="124"/>
        <v>-2066.0718638012931</v>
      </c>
      <c r="V208" s="298">
        <f t="shared" si="125"/>
        <v>-2335.2123292986225</v>
      </c>
      <c r="W208" s="298">
        <f t="shared" si="125"/>
        <v>-2335.7889091424618</v>
      </c>
      <c r="X208" s="298">
        <f t="shared" si="125"/>
        <v>-2335.3538858128072</v>
      </c>
      <c r="Y208" s="298">
        <f t="shared" si="125"/>
        <v>-2334.9278863033019</v>
      </c>
      <c r="Z208" s="298">
        <f t="shared" si="125"/>
        <v>-2348.2915790244965</v>
      </c>
      <c r="AA208" s="298">
        <f t="shared" si="125"/>
        <v>-2064.3983746562703</v>
      </c>
      <c r="AB208" s="298">
        <f t="shared" si="125"/>
        <v>-2064.2240359586754</v>
      </c>
      <c r="AC208" s="298">
        <f t="shared" si="125"/>
        <v>-2064.3620252084447</v>
      </c>
      <c r="AD208" s="298">
        <f t="shared" si="125"/>
        <v>-2064.186553801741</v>
      </c>
      <c r="AE208" s="298">
        <f t="shared" si="125"/>
        <v>-2064.4152408190489</v>
      </c>
      <c r="AF208" s="298">
        <f t="shared" si="125"/>
        <v>-2079.7694955293427</v>
      </c>
      <c r="AH208" s="295">
        <f t="shared" si="116"/>
        <v>-22906.617044416587</v>
      </c>
      <c r="AI208" s="295">
        <f t="shared" si="117"/>
        <v>-26157.002179356503</v>
      </c>
      <c r="AJ208" s="295">
        <f t="shared" si="118"/>
        <v>-3250.3851349399156</v>
      </c>
      <c r="AN208" s="295">
        <f t="shared" si="119"/>
        <v>-3250.3851349399156</v>
      </c>
    </row>
    <row r="209" spans="1:40">
      <c r="A209" s="168" t="s">
        <v>367</v>
      </c>
      <c r="B209" s="294" t="str">
        <f t="shared" si="106"/>
        <v>8740-04563</v>
      </c>
      <c r="C209" s="308" t="str">
        <f t="shared" si="107"/>
        <v>8740</v>
      </c>
      <c r="D209" s="298">
        <f>SUM($F209:K209)</f>
        <v>71206.350000000006</v>
      </c>
      <c r="E209" s="78">
        <f t="shared" si="109"/>
        <v>0.12335345830684513</v>
      </c>
      <c r="F209" s="307">
        <f>+'Div009 history'!I209</f>
        <v>17935.280000000002</v>
      </c>
      <c r="G209" s="307">
        <f>+'Div009 history'!J209</f>
        <v>6313.3099999999986</v>
      </c>
      <c r="H209" s="307">
        <f>+'Div009 history'!K209</f>
        <v>12631.630000000001</v>
      </c>
      <c r="I209" s="307">
        <f>+'Div009 history'!L209</f>
        <v>13027.390000000001</v>
      </c>
      <c r="J209" s="307">
        <f>+'Div009 history'!M209</f>
        <v>11418.230000000001</v>
      </c>
      <c r="K209" s="307">
        <f>+'Div009 history'!N209</f>
        <v>9880.5099999999984</v>
      </c>
      <c r="L209" s="298">
        <f t="shared" si="124"/>
        <v>12794.131881096</v>
      </c>
      <c r="M209" s="298">
        <f t="shared" si="124"/>
        <v>12791.626572357784</v>
      </c>
      <c r="N209" s="298">
        <f t="shared" si="124"/>
        <v>12874.140167688403</v>
      </c>
      <c r="O209" s="298">
        <f t="shared" si="124"/>
        <v>13545.518841411953</v>
      </c>
      <c r="P209" s="298">
        <f t="shared" si="124"/>
        <v>13544.374920673567</v>
      </c>
      <c r="Q209" s="298">
        <f t="shared" si="124"/>
        <v>13545.280335057538</v>
      </c>
      <c r="R209" s="298">
        <f t="shared" si="124"/>
        <v>13544.128982065395</v>
      </c>
      <c r="S209" s="298">
        <f t="shared" si="124"/>
        <v>13545.629508484986</v>
      </c>
      <c r="T209" s="298">
        <f t="shared" si="124"/>
        <v>13646.376219501337</v>
      </c>
      <c r="U209" s="298">
        <f t="shared" si="124"/>
        <v>13556.499415230985</v>
      </c>
      <c r="V209" s="298">
        <f t="shared" si="125"/>
        <v>15322.460525807557</v>
      </c>
      <c r="W209" s="298">
        <f t="shared" si="125"/>
        <v>15326.243745768485</v>
      </c>
      <c r="X209" s="298">
        <f t="shared" si="125"/>
        <v>15323.389346743263</v>
      </c>
      <c r="Y209" s="298">
        <f t="shared" si="125"/>
        <v>15320.594157378033</v>
      </c>
      <c r="Z209" s="298">
        <f t="shared" si="125"/>
        <v>15408.279825884683</v>
      </c>
      <c r="AA209" s="298">
        <f t="shared" si="125"/>
        <v>13545.518841411953</v>
      </c>
      <c r="AB209" s="298">
        <f t="shared" si="125"/>
        <v>13544.374920673567</v>
      </c>
      <c r="AC209" s="298">
        <f t="shared" si="125"/>
        <v>13545.280335057538</v>
      </c>
      <c r="AD209" s="298">
        <f t="shared" si="125"/>
        <v>13544.128982065395</v>
      </c>
      <c r="AE209" s="298">
        <f t="shared" si="125"/>
        <v>13545.629508484986</v>
      </c>
      <c r="AF209" s="298">
        <f t="shared" si="125"/>
        <v>13646.376219501337</v>
      </c>
      <c r="AH209" s="295">
        <f t="shared" si="116"/>
        <v>150301.42271828523</v>
      </c>
      <c r="AI209" s="295">
        <f t="shared" si="117"/>
        <v>171628.77582400781</v>
      </c>
      <c r="AJ209" s="295">
        <f t="shared" si="118"/>
        <v>21327.353105722577</v>
      </c>
      <c r="AN209" s="295">
        <f t="shared" si="119"/>
        <v>21327.353105722577</v>
      </c>
    </row>
    <row r="210" spans="1:40">
      <c r="A210" s="172" t="s">
        <v>326</v>
      </c>
      <c r="B210" s="293"/>
      <c r="C210" s="309"/>
      <c r="D210" s="306">
        <f t="shared" ref="D210:K210" si="126">SUM(D172:D209)</f>
        <v>577254.5900000002</v>
      </c>
      <c r="E210" s="174">
        <f t="shared" si="126"/>
        <v>0.99999999999999978</v>
      </c>
      <c r="F210" s="306">
        <f t="shared" si="126"/>
        <v>89331.339999999982</v>
      </c>
      <c r="G210" s="306">
        <f t="shared" si="126"/>
        <v>92357.799999999988</v>
      </c>
      <c r="H210" s="306">
        <f t="shared" si="126"/>
        <v>90832.849999999991</v>
      </c>
      <c r="I210" s="306">
        <f t="shared" si="126"/>
        <v>131857.5</v>
      </c>
      <c r="J210" s="306">
        <f t="shared" si="126"/>
        <v>87371.000000000015</v>
      </c>
      <c r="K210" s="306">
        <f t="shared" si="126"/>
        <v>85504.099999999991</v>
      </c>
      <c r="L210" s="314">
        <f>'FY24 Budget'!K$82</f>
        <v>103719.28000000003</v>
      </c>
      <c r="M210" s="314">
        <f>'FY24 Budget'!L$82</f>
        <v>103698.97</v>
      </c>
      <c r="N210" s="314">
        <f>'FY24 Budget'!M$82</f>
        <v>104367.89000000003</v>
      </c>
      <c r="O210" s="314">
        <f>'FY25 Budget'!B$191</f>
        <v>109810.61274923562</v>
      </c>
      <c r="P210" s="314">
        <f>'FY25 Budget'!C$191</f>
        <v>109801.33922943255</v>
      </c>
      <c r="Q210" s="314">
        <f>'FY25 Budget'!D$191</f>
        <v>109808.67922943254</v>
      </c>
      <c r="R210" s="314">
        <f>'FY25 Budget'!E$191</f>
        <v>109799.34545794412</v>
      </c>
      <c r="S210" s="314">
        <f>'FY25 Budget'!F$191</f>
        <v>109811.50990343424</v>
      </c>
      <c r="T210" s="314">
        <f>'FY25 Budget'!G$191</f>
        <v>110628.24185727813</v>
      </c>
      <c r="U210" s="314">
        <f>'FY25 Budget'!H$191</f>
        <v>109899.62990343422</v>
      </c>
      <c r="V210" s="314">
        <f>'FY25 Budget'!I$191</f>
        <v>124215.89743915014</v>
      </c>
      <c r="W210" s="314">
        <f>'FY25 Budget'!J$191</f>
        <v>124246.56719103918</v>
      </c>
      <c r="X210" s="314">
        <f>'FY25 Budget'!K$191</f>
        <v>124223.42719103917</v>
      </c>
      <c r="Y210" s="314">
        <f>'FY25 Budget'!L$191</f>
        <v>124200.76719103919</v>
      </c>
      <c r="Z210" s="314">
        <f>'FY25 Budget'!M$191</f>
        <v>124911.61607772813</v>
      </c>
      <c r="AA210" s="301">
        <f t="shared" ref="AA210:AF210" si="127">O210*(1+AA$4)</f>
        <v>109810.61274923562</v>
      </c>
      <c r="AB210" s="301">
        <f t="shared" si="127"/>
        <v>109801.33922943255</v>
      </c>
      <c r="AC210" s="301">
        <f t="shared" si="127"/>
        <v>109808.67922943254</v>
      </c>
      <c r="AD210" s="301">
        <f t="shared" si="127"/>
        <v>109799.34545794412</v>
      </c>
      <c r="AE210" s="301">
        <f t="shared" si="127"/>
        <v>109811.50990343424</v>
      </c>
      <c r="AF210" s="301">
        <f t="shared" si="127"/>
        <v>110628.24185727813</v>
      </c>
      <c r="AH210" s="301">
        <f t="shared" si="112"/>
        <v>1218461.3612081006</v>
      </c>
      <c r="AI210" s="301">
        <f t="shared" si="113"/>
        <v>1391357.633420187</v>
      </c>
      <c r="AJ210" s="301">
        <f t="shared" si="114"/>
        <v>172896.27221208648</v>
      </c>
      <c r="AN210" s="313"/>
    </row>
    <row r="211" spans="1:40">
      <c r="A211" s="168"/>
      <c r="B211" s="293"/>
      <c r="C211" s="309"/>
      <c r="D211" s="298">
        <f>D210-SUM(F210:K210)</f>
        <v>0</v>
      </c>
      <c r="F211" s="298">
        <f>F210-'Div009 history'!I210</f>
        <v>0</v>
      </c>
      <c r="G211" s="298">
        <f>G210-'Div009 history'!J210</f>
        <v>0</v>
      </c>
      <c r="H211" s="298">
        <f>H210-'Div009 history'!K210</f>
        <v>0</v>
      </c>
      <c r="I211" s="298">
        <f>I210-'Div009 history'!L210</f>
        <v>0</v>
      </c>
      <c r="J211" s="298">
        <f>J210-'Div009 history'!M210</f>
        <v>0</v>
      </c>
      <c r="K211" s="298">
        <f>K210-'Div009 history'!N210</f>
        <v>0</v>
      </c>
      <c r="L211" s="298">
        <f t="shared" ref="L211:AF211" si="128">L210-SUM(L172:L209)</f>
        <v>0</v>
      </c>
      <c r="M211" s="298">
        <f t="shared" si="128"/>
        <v>0</v>
      </c>
      <c r="N211" s="298">
        <f t="shared" si="128"/>
        <v>0</v>
      </c>
      <c r="O211" s="298">
        <f t="shared" si="128"/>
        <v>0</v>
      </c>
      <c r="P211" s="298">
        <f t="shared" si="128"/>
        <v>0</v>
      </c>
      <c r="Q211" s="298">
        <f t="shared" si="128"/>
        <v>0</v>
      </c>
      <c r="R211" s="298">
        <f t="shared" si="128"/>
        <v>0</v>
      </c>
      <c r="S211" s="298">
        <f t="shared" si="128"/>
        <v>0</v>
      </c>
      <c r="T211" s="298">
        <f t="shared" si="128"/>
        <v>0</v>
      </c>
      <c r="U211" s="298">
        <f t="shared" si="128"/>
        <v>0</v>
      </c>
      <c r="V211" s="298">
        <f t="shared" si="128"/>
        <v>0</v>
      </c>
      <c r="W211" s="298">
        <f t="shared" si="128"/>
        <v>0</v>
      </c>
      <c r="X211" s="298">
        <f t="shared" si="128"/>
        <v>0</v>
      </c>
      <c r="Y211" s="298">
        <f t="shared" si="128"/>
        <v>0</v>
      </c>
      <c r="Z211" s="298">
        <f t="shared" si="128"/>
        <v>0</v>
      </c>
      <c r="AA211" s="298">
        <f t="shared" si="128"/>
        <v>0</v>
      </c>
      <c r="AB211" s="298">
        <f t="shared" si="128"/>
        <v>0</v>
      </c>
      <c r="AC211" s="298">
        <f t="shared" si="128"/>
        <v>0</v>
      </c>
      <c r="AD211" s="298">
        <f t="shared" si="128"/>
        <v>0</v>
      </c>
      <c r="AE211" s="298">
        <f t="shared" si="128"/>
        <v>0</v>
      </c>
      <c r="AF211" s="298">
        <f t="shared" si="128"/>
        <v>0</v>
      </c>
    </row>
    <row r="212" spans="1:40">
      <c r="A212" s="168" t="s">
        <v>971</v>
      </c>
      <c r="B212" s="294" t="str">
        <f t="shared" ref="B212:B257" si="129">RIGHT(A212,10)</f>
        <v>9090-02001</v>
      </c>
      <c r="C212" s="308" t="str">
        <f t="shared" ref="C212:C257" si="130">LEFT(B212,4)</f>
        <v>9090</v>
      </c>
      <c r="D212" s="298">
        <f>SUM($F212:K212)</f>
        <v>1267.57</v>
      </c>
      <c r="E212" s="78">
        <f t="shared" ref="E212:E257" si="131">D212/$D$258</f>
        <v>2.165539825255797E-3</v>
      </c>
      <c r="F212" s="307">
        <f>+'Div009 history'!I212</f>
        <v>0</v>
      </c>
      <c r="G212" s="307">
        <f>+'Div009 history'!J212</f>
        <v>498.05</v>
      </c>
      <c r="H212" s="307">
        <f>+'Div009 history'!K212</f>
        <v>763.03</v>
      </c>
      <c r="I212" s="307">
        <f>+'Div009 history'!L212</f>
        <v>6.49</v>
      </c>
      <c r="J212" s="307">
        <f>+'Div009 history'!M212</f>
        <v>0</v>
      </c>
      <c r="K212" s="307">
        <f>+'Div009 history'!N212</f>
        <v>0</v>
      </c>
      <c r="L212" s="298">
        <f t="shared" ref="L212:U221" si="132">$E212*L$258</f>
        <v>164.96131716815376</v>
      </c>
      <c r="M212" s="298">
        <f t="shared" si="132"/>
        <v>158.95389313891164</v>
      </c>
      <c r="N212" s="298">
        <f t="shared" si="132"/>
        <v>167.59082390097058</v>
      </c>
      <c r="O212" s="298">
        <f t="shared" si="132"/>
        <v>172.31470676649482</v>
      </c>
      <c r="P212" s="298">
        <f t="shared" si="132"/>
        <v>184.13723323309804</v>
      </c>
      <c r="Q212" s="298">
        <f t="shared" si="132"/>
        <v>191.38713573708068</v>
      </c>
      <c r="R212" s="298">
        <f t="shared" si="132"/>
        <v>180.91486666232086</v>
      </c>
      <c r="S212" s="298">
        <f t="shared" si="132"/>
        <v>184.0048970943767</v>
      </c>
      <c r="T212" s="298">
        <f t="shared" si="132"/>
        <v>197.30445165419388</v>
      </c>
      <c r="U212" s="298">
        <f t="shared" si="132"/>
        <v>188.21288746122076</v>
      </c>
      <c r="V212" s="298">
        <f t="shared" ref="V212:AF221" si="133">$E212*V$258</f>
        <v>178.01416937718727</v>
      </c>
      <c r="W212" s="298">
        <f t="shared" si="133"/>
        <v>207.08045636433738</v>
      </c>
      <c r="X212" s="298">
        <f t="shared" si="133"/>
        <v>182.70117715337796</v>
      </c>
      <c r="Y212" s="298">
        <f t="shared" si="133"/>
        <v>181.53033473605686</v>
      </c>
      <c r="Z212" s="298">
        <f t="shared" si="133"/>
        <v>186.66136479801801</v>
      </c>
      <c r="AA212" s="298">
        <f t="shared" si="133"/>
        <v>172.31470676649482</v>
      </c>
      <c r="AB212" s="298">
        <f t="shared" si="133"/>
        <v>184.13723323309804</v>
      </c>
      <c r="AC212" s="298">
        <f t="shared" si="133"/>
        <v>191.38713573708068</v>
      </c>
      <c r="AD212" s="298">
        <f t="shared" si="133"/>
        <v>180.91486666232086</v>
      </c>
      <c r="AE212" s="298">
        <f t="shared" si="133"/>
        <v>184.0048970943767</v>
      </c>
      <c r="AF212" s="298">
        <f t="shared" si="133"/>
        <v>197.30445165419388</v>
      </c>
      <c r="AH212" s="295">
        <f t="shared" ref="AH212:AH258" si="134">SUM(F212:Q212)</f>
        <v>2306.9151099447095</v>
      </c>
      <c r="AI212" s="295">
        <f t="shared" ref="AI212:AI258" si="135">SUM(U212:AF212)</f>
        <v>2234.263681037763</v>
      </c>
      <c r="AJ212" s="295">
        <f t="shared" ref="AJ212:AJ258" si="136">AI212-AH212</f>
        <v>-72.651428906946421</v>
      </c>
      <c r="AN212" s="295">
        <f t="shared" ref="AN212" si="137">AJ212</f>
        <v>-72.651428906946421</v>
      </c>
    </row>
    <row r="213" spans="1:40">
      <c r="A213" s="168" t="s">
        <v>1197</v>
      </c>
      <c r="B213" s="294" t="str">
        <f t="shared" si="129"/>
        <v>8410-02001</v>
      </c>
      <c r="C213" s="308" t="str">
        <f t="shared" si="130"/>
        <v>8410</v>
      </c>
      <c r="D213" s="298">
        <f>SUM($F213:K213)</f>
        <v>1277.1799999999998</v>
      </c>
      <c r="E213" s="78">
        <f t="shared" si="131"/>
        <v>2.1819577254275496E-3</v>
      </c>
      <c r="F213" s="307">
        <f>+'Div009 history'!I213</f>
        <v>768.92</v>
      </c>
      <c r="G213" s="307">
        <f>+'Div009 history'!J213</f>
        <v>79.41</v>
      </c>
      <c r="H213" s="307">
        <f>+'Div009 history'!K213</f>
        <v>23.04</v>
      </c>
      <c r="I213" s="307">
        <f>+'Div009 history'!L213</f>
        <v>0</v>
      </c>
      <c r="J213" s="307">
        <f>+'Div009 history'!M213</f>
        <v>0</v>
      </c>
      <c r="K213" s="307">
        <f>+'Div009 history'!N213</f>
        <v>405.81</v>
      </c>
      <c r="L213" s="298">
        <f t="shared" si="132"/>
        <v>166.21196072865609</v>
      </c>
      <c r="M213" s="298">
        <f t="shared" si="132"/>
        <v>160.15899180254752</v>
      </c>
      <c r="N213" s="298">
        <f t="shared" si="132"/>
        <v>168.86140289675649</v>
      </c>
      <c r="O213" s="298">
        <f t="shared" si="132"/>
        <v>173.62109957480209</v>
      </c>
      <c r="P213" s="298">
        <f t="shared" si="132"/>
        <v>185.53325776142398</v>
      </c>
      <c r="Q213" s="298">
        <f t="shared" si="132"/>
        <v>192.83812493249661</v>
      </c>
      <c r="R213" s="298">
        <f t="shared" si="132"/>
        <v>182.28646102683322</v>
      </c>
      <c r="S213" s="298">
        <f t="shared" si="132"/>
        <v>185.39991832482312</v>
      </c>
      <c r="T213" s="298">
        <f t="shared" si="132"/>
        <v>198.8003025976501</v>
      </c>
      <c r="U213" s="298">
        <f t="shared" si="132"/>
        <v>189.63981129856492</v>
      </c>
      <c r="V213" s="298">
        <f t="shared" si="133"/>
        <v>179.36377229277758</v>
      </c>
      <c r="W213" s="298">
        <f t="shared" si="133"/>
        <v>208.65042345543398</v>
      </c>
      <c r="X213" s="298">
        <f t="shared" si="133"/>
        <v>184.08631431538399</v>
      </c>
      <c r="Y213" s="298">
        <f t="shared" si="133"/>
        <v>182.90659523197704</v>
      </c>
      <c r="Z213" s="298">
        <f t="shared" si="133"/>
        <v>188.07652586660512</v>
      </c>
      <c r="AA213" s="298">
        <f t="shared" si="133"/>
        <v>173.62109957480209</v>
      </c>
      <c r="AB213" s="298">
        <f t="shared" si="133"/>
        <v>185.53325776142398</v>
      </c>
      <c r="AC213" s="298">
        <f t="shared" si="133"/>
        <v>192.83812493249661</v>
      </c>
      <c r="AD213" s="298">
        <f t="shared" si="133"/>
        <v>182.28646102683322</v>
      </c>
      <c r="AE213" s="298">
        <f t="shared" si="133"/>
        <v>185.39991832482312</v>
      </c>
      <c r="AF213" s="298">
        <f t="shared" si="133"/>
        <v>198.8003025976501</v>
      </c>
      <c r="AH213" s="295">
        <f t="shared" ref="AH213:AH257" si="138">SUM(F213:Q213)</f>
        <v>2324.4048376966825</v>
      </c>
      <c r="AI213" s="295">
        <f t="shared" ref="AI213:AI257" si="139">SUM(U213:AF213)</f>
        <v>2251.2026066787716</v>
      </c>
      <c r="AJ213" s="295">
        <f t="shared" ref="AJ213:AJ257" si="140">AI213-AH213</f>
        <v>-73.20223101791089</v>
      </c>
      <c r="AN213" s="295">
        <f t="shared" ref="AN213:AN257" si="141">AJ213</f>
        <v>-73.20223101791089</v>
      </c>
    </row>
    <row r="214" spans="1:40">
      <c r="A214" s="168" t="s">
        <v>973</v>
      </c>
      <c r="B214" s="294" t="str">
        <f t="shared" si="129"/>
        <v>8560-02001</v>
      </c>
      <c r="C214" s="308" t="str">
        <f t="shared" si="130"/>
        <v>8560</v>
      </c>
      <c r="D214" s="298">
        <f>SUM($F214:K214)</f>
        <v>0</v>
      </c>
      <c r="E214" s="78">
        <f t="shared" si="131"/>
        <v>0</v>
      </c>
      <c r="F214" s="307">
        <f>+'Div009 history'!I214</f>
        <v>0</v>
      </c>
      <c r="G214" s="307">
        <f>+'Div009 history'!J214</f>
        <v>0</v>
      </c>
      <c r="H214" s="307">
        <f>+'Div009 history'!K214</f>
        <v>0</v>
      </c>
      <c r="I214" s="307">
        <f>+'Div009 history'!L214</f>
        <v>0</v>
      </c>
      <c r="J214" s="307">
        <f>+'Div009 history'!M214</f>
        <v>0</v>
      </c>
      <c r="K214" s="307">
        <f>+'Div009 history'!N214</f>
        <v>0</v>
      </c>
      <c r="L214" s="298">
        <f t="shared" si="132"/>
        <v>0</v>
      </c>
      <c r="M214" s="298">
        <f t="shared" si="132"/>
        <v>0</v>
      </c>
      <c r="N214" s="298">
        <f t="shared" si="132"/>
        <v>0</v>
      </c>
      <c r="O214" s="298">
        <f t="shared" si="132"/>
        <v>0</v>
      </c>
      <c r="P214" s="298">
        <f t="shared" si="132"/>
        <v>0</v>
      </c>
      <c r="Q214" s="298">
        <f t="shared" si="132"/>
        <v>0</v>
      </c>
      <c r="R214" s="298">
        <f t="shared" si="132"/>
        <v>0</v>
      </c>
      <c r="S214" s="298">
        <f t="shared" si="132"/>
        <v>0</v>
      </c>
      <c r="T214" s="298">
        <f t="shared" si="132"/>
        <v>0</v>
      </c>
      <c r="U214" s="298">
        <f t="shared" si="132"/>
        <v>0</v>
      </c>
      <c r="V214" s="298">
        <f t="shared" si="133"/>
        <v>0</v>
      </c>
      <c r="W214" s="298">
        <f t="shared" si="133"/>
        <v>0</v>
      </c>
      <c r="X214" s="298">
        <f t="shared" si="133"/>
        <v>0</v>
      </c>
      <c r="Y214" s="298">
        <f t="shared" si="133"/>
        <v>0</v>
      </c>
      <c r="Z214" s="298">
        <f t="shared" si="133"/>
        <v>0</v>
      </c>
      <c r="AA214" s="298">
        <f t="shared" si="133"/>
        <v>0</v>
      </c>
      <c r="AB214" s="298">
        <f t="shared" si="133"/>
        <v>0</v>
      </c>
      <c r="AC214" s="298">
        <f t="shared" si="133"/>
        <v>0</v>
      </c>
      <c r="AD214" s="298">
        <f t="shared" si="133"/>
        <v>0</v>
      </c>
      <c r="AE214" s="298">
        <f t="shared" si="133"/>
        <v>0</v>
      </c>
      <c r="AF214" s="298">
        <f t="shared" si="133"/>
        <v>0</v>
      </c>
      <c r="AH214" s="295">
        <f t="shared" si="138"/>
        <v>0</v>
      </c>
      <c r="AI214" s="295">
        <f t="shared" si="139"/>
        <v>0</v>
      </c>
      <c r="AJ214" s="295">
        <f t="shared" si="140"/>
        <v>0</v>
      </c>
      <c r="AN214" s="295">
        <f t="shared" si="141"/>
        <v>0</v>
      </c>
    </row>
    <row r="215" spans="1:40">
      <c r="A215" s="168" t="s">
        <v>308</v>
      </c>
      <c r="B215" s="294" t="str">
        <f t="shared" si="129"/>
        <v>8700-02001</v>
      </c>
      <c r="C215" s="308" t="str">
        <f t="shared" si="130"/>
        <v>8700</v>
      </c>
      <c r="D215" s="298">
        <f>SUM($F215:K215)</f>
        <v>31666.639999999999</v>
      </c>
      <c r="E215" s="78">
        <f t="shared" si="131"/>
        <v>5.4099868292905508E-2</v>
      </c>
      <c r="F215" s="307">
        <f>+'Div009 history'!I215</f>
        <v>0</v>
      </c>
      <c r="G215" s="307">
        <f>+'Div009 history'!J215</f>
        <v>31666.639999999999</v>
      </c>
      <c r="H215" s="307">
        <f>+'Div009 history'!K215</f>
        <v>0</v>
      </c>
      <c r="I215" s="307">
        <f>+'Div009 history'!L215</f>
        <v>0</v>
      </c>
      <c r="J215" s="307">
        <f>+'Div009 history'!M215</f>
        <v>0</v>
      </c>
      <c r="K215" s="307">
        <f>+'Div009 history'!N215</f>
        <v>0</v>
      </c>
      <c r="L215" s="298">
        <f t="shared" si="132"/>
        <v>4121.0904681317361</v>
      </c>
      <c r="M215" s="298">
        <f t="shared" si="132"/>
        <v>3971.0120235003865</v>
      </c>
      <c r="N215" s="298">
        <f t="shared" si="132"/>
        <v>4186.7812332063959</v>
      </c>
      <c r="O215" s="298">
        <f t="shared" si="132"/>
        <v>4304.7940436269055</v>
      </c>
      <c r="P215" s="298">
        <f t="shared" si="132"/>
        <v>4600.1463235865094</v>
      </c>
      <c r="Q215" s="298">
        <f t="shared" si="132"/>
        <v>4781.2645676509137</v>
      </c>
      <c r="R215" s="298">
        <f t="shared" si="132"/>
        <v>4519.6446375692994</v>
      </c>
      <c r="S215" s="298">
        <f t="shared" si="132"/>
        <v>4596.8402806351305</v>
      </c>
      <c r="T215" s="298">
        <f t="shared" si="132"/>
        <v>4929.0919167625943</v>
      </c>
      <c r="U215" s="298">
        <f t="shared" si="132"/>
        <v>4701.9649807071737</v>
      </c>
      <c r="V215" s="298">
        <f t="shared" si="133"/>
        <v>4447.1789459883194</v>
      </c>
      <c r="W215" s="298">
        <f t="shared" si="133"/>
        <v>5173.3176571906724</v>
      </c>
      <c r="X215" s="298">
        <f t="shared" si="133"/>
        <v>4564.2705369267533</v>
      </c>
      <c r="Y215" s="298">
        <f t="shared" si="133"/>
        <v>4535.020361136827</v>
      </c>
      <c r="Z215" s="298">
        <f t="shared" si="133"/>
        <v>4663.2045890700392</v>
      </c>
      <c r="AA215" s="298">
        <f t="shared" si="133"/>
        <v>4304.7940436269055</v>
      </c>
      <c r="AB215" s="298">
        <f t="shared" si="133"/>
        <v>4600.1463235865094</v>
      </c>
      <c r="AC215" s="298">
        <f t="shared" si="133"/>
        <v>4781.2645676509137</v>
      </c>
      <c r="AD215" s="298">
        <f t="shared" si="133"/>
        <v>4519.6446375692994</v>
      </c>
      <c r="AE215" s="298">
        <f t="shared" si="133"/>
        <v>4596.8402806351305</v>
      </c>
      <c r="AF215" s="298">
        <f t="shared" si="133"/>
        <v>4929.0919167625943</v>
      </c>
      <c r="AH215" s="295">
        <f t="shared" si="138"/>
        <v>57631.728659702843</v>
      </c>
      <c r="AI215" s="295">
        <f t="shared" si="139"/>
        <v>55816.738840851132</v>
      </c>
      <c r="AJ215" s="295">
        <f t="shared" si="140"/>
        <v>-1814.9898188517109</v>
      </c>
      <c r="AN215" s="295">
        <f t="shared" si="141"/>
        <v>-1814.9898188517109</v>
      </c>
    </row>
    <row r="216" spans="1:40">
      <c r="A216" s="168" t="s">
        <v>306</v>
      </c>
      <c r="B216" s="294" t="str">
        <f t="shared" si="129"/>
        <v>8711-02001</v>
      </c>
      <c r="C216" s="308" t="str">
        <f t="shared" si="130"/>
        <v>8711</v>
      </c>
      <c r="D216" s="298">
        <f>SUM($F216:K216)</f>
        <v>73690.820000000007</v>
      </c>
      <c r="E216" s="78">
        <f t="shared" si="131"/>
        <v>0.1258947477975626</v>
      </c>
      <c r="F216" s="307">
        <f>+'Div009 history'!I216</f>
        <v>0</v>
      </c>
      <c r="G216" s="307">
        <f>+'Div009 history'!J216</f>
        <v>4252.9799999999996</v>
      </c>
      <c r="H216" s="307">
        <f>+'Div009 history'!K216</f>
        <v>28337.8</v>
      </c>
      <c r="I216" s="307">
        <f>+'Div009 history'!L216</f>
        <v>40707.72</v>
      </c>
      <c r="J216" s="307">
        <f>+'Div009 history'!M216</f>
        <v>392.32</v>
      </c>
      <c r="K216" s="307">
        <f>+'Div009 history'!N216</f>
        <v>0</v>
      </c>
      <c r="L216" s="298">
        <f t="shared" si="132"/>
        <v>9590.109209275488</v>
      </c>
      <c r="M216" s="298">
        <f t="shared" si="132"/>
        <v>9240.8645894102683</v>
      </c>
      <c r="N216" s="298">
        <f t="shared" si="132"/>
        <v>9742.9769067886755</v>
      </c>
      <c r="O216" s="298">
        <f t="shared" si="132"/>
        <v>10017.602215011837</v>
      </c>
      <c r="P216" s="298">
        <f t="shared" si="132"/>
        <v>10704.910742190372</v>
      </c>
      <c r="Q216" s="298">
        <f t="shared" si="132"/>
        <v>11126.387473604442</v>
      </c>
      <c r="R216" s="298">
        <f t="shared" si="132"/>
        <v>10517.576839572639</v>
      </c>
      <c r="S216" s="298">
        <f t="shared" si="132"/>
        <v>10697.217314152464</v>
      </c>
      <c r="T216" s="298">
        <f t="shared" si="132"/>
        <v>11470.393613013803</v>
      </c>
      <c r="U216" s="298">
        <f t="shared" si="132"/>
        <v>10941.850952282775</v>
      </c>
      <c r="V216" s="298">
        <f t="shared" si="133"/>
        <v>10348.943342792763</v>
      </c>
      <c r="W216" s="298">
        <f t="shared" si="133"/>
        <v>12038.726567733731</v>
      </c>
      <c r="X216" s="298">
        <f t="shared" si="133"/>
        <v>10621.424899135898</v>
      </c>
      <c r="Y216" s="298">
        <f t="shared" si="133"/>
        <v>10553.357385844187</v>
      </c>
      <c r="Z216" s="298">
        <f t="shared" si="133"/>
        <v>10851.652401275736</v>
      </c>
      <c r="AA216" s="298">
        <f t="shared" si="133"/>
        <v>10017.602215011837</v>
      </c>
      <c r="AB216" s="298">
        <f t="shared" si="133"/>
        <v>10704.910742190372</v>
      </c>
      <c r="AC216" s="298">
        <f t="shared" si="133"/>
        <v>11126.387473604442</v>
      </c>
      <c r="AD216" s="298">
        <f t="shared" si="133"/>
        <v>10517.576839572639</v>
      </c>
      <c r="AE216" s="298">
        <f t="shared" si="133"/>
        <v>10697.217314152464</v>
      </c>
      <c r="AF216" s="298">
        <f t="shared" si="133"/>
        <v>11470.393613013803</v>
      </c>
      <c r="AH216" s="295">
        <f t="shared" si="138"/>
        <v>134113.6711362811</v>
      </c>
      <c r="AI216" s="295">
        <f t="shared" si="139"/>
        <v>129890.04374661064</v>
      </c>
      <c r="AJ216" s="295">
        <f t="shared" si="140"/>
        <v>-4223.6273896704661</v>
      </c>
      <c r="AN216" s="295">
        <f t="shared" si="141"/>
        <v>-4223.6273896704661</v>
      </c>
    </row>
    <row r="217" spans="1:40">
      <c r="A217" s="168" t="s">
        <v>226</v>
      </c>
      <c r="B217" s="294" t="str">
        <f t="shared" si="129"/>
        <v>8740-02001</v>
      </c>
      <c r="C217" s="308" t="str">
        <f t="shared" si="130"/>
        <v>8740</v>
      </c>
      <c r="D217" s="298">
        <f>SUM($F217:K217)</f>
        <v>117174.5</v>
      </c>
      <c r="E217" s="78">
        <f t="shared" si="131"/>
        <v>0.20018306385796084</v>
      </c>
      <c r="F217" s="307">
        <f>+'Div009 history'!I217</f>
        <v>20292.25</v>
      </c>
      <c r="G217" s="307">
        <f>+'Div009 history'!J217</f>
        <v>-9828.2699999999986</v>
      </c>
      <c r="H217" s="307">
        <f>+'Div009 history'!K217</f>
        <v>17603.900000000001</v>
      </c>
      <c r="I217" s="307">
        <f>+'Div009 history'!L217</f>
        <v>25755.119999999999</v>
      </c>
      <c r="J217" s="307">
        <f>+'Div009 history'!M217</f>
        <v>31231.440000000002</v>
      </c>
      <c r="K217" s="307">
        <f>+'Div009 history'!N217</f>
        <v>32120.059999999994</v>
      </c>
      <c r="L217" s="298">
        <f t="shared" si="132"/>
        <v>15249.067001049119</v>
      </c>
      <c r="M217" s="298">
        <f t="shared" si="132"/>
        <v>14693.739163600751</v>
      </c>
      <c r="N217" s="298">
        <f t="shared" si="132"/>
        <v>15492.139286338646</v>
      </c>
      <c r="O217" s="298">
        <f t="shared" si="132"/>
        <v>15928.816245265074</v>
      </c>
      <c r="P217" s="298">
        <f t="shared" si="132"/>
        <v>17021.693662260586</v>
      </c>
      <c r="Q217" s="298">
        <f t="shared" si="132"/>
        <v>17691.87653259746</v>
      </c>
      <c r="R217" s="298">
        <f t="shared" si="132"/>
        <v>16723.817259578656</v>
      </c>
      <c r="S217" s="298">
        <f t="shared" si="132"/>
        <v>17009.460475228228</v>
      </c>
      <c r="T217" s="298">
        <f t="shared" si="132"/>
        <v>18238.874752758697</v>
      </c>
      <c r="U217" s="298">
        <f t="shared" si="132"/>
        <v>17398.448197594462</v>
      </c>
      <c r="V217" s="298">
        <f t="shared" si="133"/>
        <v>16455.6760492022</v>
      </c>
      <c r="W217" s="298">
        <f t="shared" si="133"/>
        <v>19142.571167085884</v>
      </c>
      <c r="X217" s="298">
        <f t="shared" si="133"/>
        <v>16888.94426529382</v>
      </c>
      <c r="Y217" s="298">
        <f t="shared" si="133"/>
        <v>16780.711288157734</v>
      </c>
      <c r="Z217" s="298">
        <f t="shared" si="133"/>
        <v>17255.025039662789</v>
      </c>
      <c r="AA217" s="298">
        <f t="shared" si="133"/>
        <v>15928.816245265074</v>
      </c>
      <c r="AB217" s="298">
        <f t="shared" si="133"/>
        <v>17021.693662260586</v>
      </c>
      <c r="AC217" s="298">
        <f t="shared" si="133"/>
        <v>17691.87653259746</v>
      </c>
      <c r="AD217" s="298">
        <f t="shared" si="133"/>
        <v>16723.817259578656</v>
      </c>
      <c r="AE217" s="298">
        <f t="shared" si="133"/>
        <v>17009.460475228228</v>
      </c>
      <c r="AF217" s="298">
        <f t="shared" si="133"/>
        <v>18238.874752758697</v>
      </c>
      <c r="AH217" s="295">
        <f t="shared" si="138"/>
        <v>213251.83189111162</v>
      </c>
      <c r="AI217" s="295">
        <f t="shared" si="139"/>
        <v>206535.91493468563</v>
      </c>
      <c r="AJ217" s="295">
        <f t="shared" si="140"/>
        <v>-6715.9169564259937</v>
      </c>
      <c r="AN217" s="295">
        <f t="shared" si="141"/>
        <v>-6715.9169564259937</v>
      </c>
    </row>
    <row r="218" spans="1:40">
      <c r="A218" s="168" t="s">
        <v>227</v>
      </c>
      <c r="B218" s="294" t="str">
        <f t="shared" si="129"/>
        <v>8750-02001</v>
      </c>
      <c r="C218" s="308" t="str">
        <f t="shared" si="130"/>
        <v>8750</v>
      </c>
      <c r="D218" s="298">
        <f>SUM($F218:K218)</f>
        <v>6044.7599999999993</v>
      </c>
      <c r="E218" s="78">
        <f t="shared" si="131"/>
        <v>1.0326978797315518E-2</v>
      </c>
      <c r="F218" s="307">
        <f>+'Div009 history'!I218</f>
        <v>1131.5999999999999</v>
      </c>
      <c r="G218" s="307">
        <f>+'Div009 history'!J218</f>
        <v>2840.88</v>
      </c>
      <c r="H218" s="307">
        <f>+'Div009 history'!K218</f>
        <v>489.17</v>
      </c>
      <c r="I218" s="307">
        <f>+'Div009 history'!L218</f>
        <v>720.6</v>
      </c>
      <c r="J218" s="307">
        <f>+'Div009 history'!M218</f>
        <v>739.23</v>
      </c>
      <c r="K218" s="307">
        <f>+'Div009 history'!N218</f>
        <v>123.28</v>
      </c>
      <c r="L218" s="298">
        <f t="shared" si="132"/>
        <v>786.66390934257595</v>
      </c>
      <c r="M218" s="298">
        <f t="shared" si="132"/>
        <v>758.01583746094286</v>
      </c>
      <c r="N218" s="298">
        <f t="shared" si="132"/>
        <v>799.20344334721619</v>
      </c>
      <c r="O218" s="298">
        <f t="shared" si="132"/>
        <v>821.73059229378828</v>
      </c>
      <c r="P218" s="298">
        <f t="shared" si="132"/>
        <v>878.10959707006452</v>
      </c>
      <c r="Q218" s="298">
        <f t="shared" si="132"/>
        <v>912.6827730366573</v>
      </c>
      <c r="R218" s="298">
        <f t="shared" si="132"/>
        <v>862.74284608008293</v>
      </c>
      <c r="S218" s="298">
        <f t="shared" si="132"/>
        <v>877.47851539576072</v>
      </c>
      <c r="T218" s="298">
        <f t="shared" si="132"/>
        <v>940.90113933053397</v>
      </c>
      <c r="U218" s="298">
        <f t="shared" si="132"/>
        <v>897.5454875155524</v>
      </c>
      <c r="V218" s="298">
        <f t="shared" si="133"/>
        <v>848.91006452065494</v>
      </c>
      <c r="W218" s="298">
        <f t="shared" si="133"/>
        <v>987.52073606419526</v>
      </c>
      <c r="X218" s="298">
        <f t="shared" si="133"/>
        <v>871.26136435041292</v>
      </c>
      <c r="Y218" s="298">
        <f t="shared" si="133"/>
        <v>865.67787672406814</v>
      </c>
      <c r="Z218" s="298">
        <f t="shared" si="133"/>
        <v>890.14662028642783</v>
      </c>
      <c r="AA218" s="298">
        <f t="shared" si="133"/>
        <v>821.73059229378828</v>
      </c>
      <c r="AB218" s="298">
        <f t="shared" si="133"/>
        <v>878.10959707006452</v>
      </c>
      <c r="AC218" s="298">
        <f t="shared" si="133"/>
        <v>912.6827730366573</v>
      </c>
      <c r="AD218" s="298">
        <f t="shared" si="133"/>
        <v>862.74284608008293</v>
      </c>
      <c r="AE218" s="298">
        <f t="shared" si="133"/>
        <v>877.47851539576072</v>
      </c>
      <c r="AF218" s="298">
        <f t="shared" si="133"/>
        <v>940.90113933053397</v>
      </c>
      <c r="AH218" s="295">
        <f t="shared" si="138"/>
        <v>11001.166152551243</v>
      </c>
      <c r="AI218" s="295">
        <f t="shared" si="139"/>
        <v>10654.707612668199</v>
      </c>
      <c r="AJ218" s="295">
        <f t="shared" si="140"/>
        <v>-346.45853988304407</v>
      </c>
      <c r="AN218" s="295">
        <f t="shared" si="141"/>
        <v>-346.45853988304407</v>
      </c>
    </row>
    <row r="219" spans="1:40">
      <c r="A219" s="168" t="s">
        <v>975</v>
      </c>
      <c r="B219" s="294" t="str">
        <f t="shared" si="129"/>
        <v>9090-02004</v>
      </c>
      <c r="C219" s="308" t="str">
        <f t="shared" si="130"/>
        <v>9090</v>
      </c>
      <c r="D219" s="298">
        <f>SUM($F219:K219)</f>
        <v>12.67</v>
      </c>
      <c r="E219" s="78">
        <f t="shared" si="131"/>
        <v>2.1645660268064842E-5</v>
      </c>
      <c r="F219" s="307">
        <f>+'Div009 history'!I219</f>
        <v>0</v>
      </c>
      <c r="G219" s="307">
        <f>+'Div009 history'!J219</f>
        <v>4.9800000000000004</v>
      </c>
      <c r="H219" s="307">
        <f>+'Div009 history'!K219</f>
        <v>7.63</v>
      </c>
      <c r="I219" s="307">
        <f>+'Div009 history'!L219</f>
        <v>0.06</v>
      </c>
      <c r="J219" s="307">
        <f>+'Div009 history'!M219</f>
        <v>0</v>
      </c>
      <c r="K219" s="307">
        <f>+'Div009 history'!N219</f>
        <v>0</v>
      </c>
      <c r="L219" s="298">
        <f t="shared" si="132"/>
        <v>1.6488713747726029</v>
      </c>
      <c r="M219" s="298">
        <f t="shared" si="132"/>
        <v>1.5888241486229642</v>
      </c>
      <c r="N219" s="298">
        <f t="shared" si="132"/>
        <v>1.6751546177531003</v>
      </c>
      <c r="O219" s="298">
        <f t="shared" si="132"/>
        <v>1.722372204084579</v>
      </c>
      <c r="P219" s="298">
        <f t="shared" si="132"/>
        <v>1.8405443052954493</v>
      </c>
      <c r="Q219" s="298">
        <f t="shared" si="132"/>
        <v>1.9130107290238902</v>
      </c>
      <c r="R219" s="298">
        <f t="shared" si="132"/>
        <v>1.808335129903363</v>
      </c>
      <c r="S219" s="298">
        <f t="shared" si="132"/>
        <v>1.8392215389964681</v>
      </c>
      <c r="T219" s="298">
        <f t="shared" si="132"/>
        <v>1.9721572792497746</v>
      </c>
      <c r="U219" s="298">
        <f t="shared" si="132"/>
        <v>1.8812825202029611</v>
      </c>
      <c r="V219" s="298">
        <f t="shared" si="133"/>
        <v>1.7793412008874958</v>
      </c>
      <c r="W219" s="298">
        <f t="shared" si="133"/>
        <v>2.0698733656809134</v>
      </c>
      <c r="X219" s="298">
        <f t="shared" si="133"/>
        <v>1.8261902021452849</v>
      </c>
      <c r="Y219" s="298">
        <f t="shared" si="133"/>
        <v>1.8144870430081501</v>
      </c>
      <c r="Z219" s="298">
        <f t="shared" si="133"/>
        <v>1.8657742704473035</v>
      </c>
      <c r="AA219" s="298">
        <f t="shared" si="133"/>
        <v>1.722372204084579</v>
      </c>
      <c r="AB219" s="298">
        <f t="shared" si="133"/>
        <v>1.8405443052954493</v>
      </c>
      <c r="AC219" s="298">
        <f t="shared" si="133"/>
        <v>1.9130107290238902</v>
      </c>
      <c r="AD219" s="298">
        <f t="shared" si="133"/>
        <v>1.808335129903363</v>
      </c>
      <c r="AE219" s="298">
        <f t="shared" si="133"/>
        <v>1.8392215389964681</v>
      </c>
      <c r="AF219" s="298">
        <f t="shared" si="133"/>
        <v>1.9721572792497746</v>
      </c>
      <c r="AH219" s="295">
        <f t="shared" si="138"/>
        <v>23.058777379552584</v>
      </c>
      <c r="AI219" s="295">
        <f t="shared" si="139"/>
        <v>22.332589788925635</v>
      </c>
      <c r="AJ219" s="295">
        <f t="shared" si="140"/>
        <v>-0.72618759062694949</v>
      </c>
      <c r="AN219" s="295">
        <f t="shared" si="141"/>
        <v>-0.72618759062694949</v>
      </c>
    </row>
    <row r="220" spans="1:40">
      <c r="A220" s="168" t="s">
        <v>1199</v>
      </c>
      <c r="B220" s="294" t="str">
        <f t="shared" si="129"/>
        <v>8410-02004</v>
      </c>
      <c r="C220" s="308" t="str">
        <f t="shared" si="130"/>
        <v>8410</v>
      </c>
      <c r="D220" s="298">
        <f>SUM($F220:K220)</f>
        <v>12.77</v>
      </c>
      <c r="E220" s="78">
        <f t="shared" si="131"/>
        <v>2.1816502101277665E-5</v>
      </c>
      <c r="F220" s="307">
        <f>+'Div009 history'!I220</f>
        <v>7.6899999999999995</v>
      </c>
      <c r="G220" s="307">
        <f>+'Div009 history'!J220</f>
        <v>0.79</v>
      </c>
      <c r="H220" s="307">
        <f>+'Div009 history'!K220</f>
        <v>0.23</v>
      </c>
      <c r="I220" s="307">
        <f>+'Div009 history'!L220</f>
        <v>0</v>
      </c>
      <c r="J220" s="307">
        <f>+'Div009 history'!M220</f>
        <v>0</v>
      </c>
      <c r="K220" s="307">
        <f>+'Div009 history'!N220</f>
        <v>4.0599999999999996</v>
      </c>
      <c r="L220" s="298">
        <f t="shared" si="132"/>
        <v>1.661885355631108</v>
      </c>
      <c r="M220" s="298">
        <f t="shared" si="132"/>
        <v>1.6013641971519534</v>
      </c>
      <c r="N220" s="298">
        <f t="shared" si="132"/>
        <v>1.6883760433075841</v>
      </c>
      <c r="O220" s="298">
        <f t="shared" si="132"/>
        <v>1.7359663019857989</v>
      </c>
      <c r="P220" s="298">
        <f t="shared" si="132"/>
        <v>1.8550710953924929</v>
      </c>
      <c r="Q220" s="298">
        <f t="shared" si="132"/>
        <v>1.9281094719522553</v>
      </c>
      <c r="R220" s="298">
        <f t="shared" si="132"/>
        <v>1.8226077039357493</v>
      </c>
      <c r="S220" s="298">
        <f t="shared" si="132"/>
        <v>1.8537378889490841</v>
      </c>
      <c r="T220" s="298">
        <f t="shared" si="132"/>
        <v>1.9877228457789755</v>
      </c>
      <c r="U220" s="298">
        <f t="shared" si="132"/>
        <v>1.8961308431722028</v>
      </c>
      <c r="V220" s="298">
        <f t="shared" si="133"/>
        <v>1.7933849357011302</v>
      </c>
      <c r="W220" s="298">
        <f t="shared" si="133"/>
        <v>2.0862101720398782</v>
      </c>
      <c r="X220" s="298">
        <f t="shared" si="133"/>
        <v>1.8406037001890518</v>
      </c>
      <c r="Y220" s="298">
        <f t="shared" si="133"/>
        <v>1.8288081719979539</v>
      </c>
      <c r="Z220" s="298">
        <f t="shared" si="133"/>
        <v>1.8805001920767217</v>
      </c>
      <c r="AA220" s="298">
        <f t="shared" si="133"/>
        <v>1.7359663019857989</v>
      </c>
      <c r="AB220" s="298">
        <f t="shared" si="133"/>
        <v>1.8550710953924929</v>
      </c>
      <c r="AC220" s="298">
        <f t="shared" si="133"/>
        <v>1.9281094719522553</v>
      </c>
      <c r="AD220" s="298">
        <f t="shared" si="133"/>
        <v>1.8226077039357493</v>
      </c>
      <c r="AE220" s="298">
        <f t="shared" si="133"/>
        <v>1.8537378889490841</v>
      </c>
      <c r="AF220" s="298">
        <f t="shared" si="133"/>
        <v>1.9877228457789755</v>
      </c>
      <c r="AH220" s="295">
        <f t="shared" si="138"/>
        <v>23.240772465421191</v>
      </c>
      <c r="AI220" s="295">
        <f t="shared" si="139"/>
        <v>22.508853323171294</v>
      </c>
      <c r="AJ220" s="295">
        <f t="shared" si="140"/>
        <v>-0.73191914224989674</v>
      </c>
      <c r="AN220" s="295">
        <f t="shared" si="141"/>
        <v>-0.73191914224989674</v>
      </c>
    </row>
    <row r="221" spans="1:40">
      <c r="A221" s="168" t="s">
        <v>977</v>
      </c>
      <c r="B221" s="294" t="str">
        <f t="shared" si="129"/>
        <v>8560-02004</v>
      </c>
      <c r="C221" s="308" t="str">
        <f t="shared" si="130"/>
        <v>8560</v>
      </c>
      <c r="D221" s="298">
        <f>SUM($F221:K221)</f>
        <v>0</v>
      </c>
      <c r="E221" s="78">
        <f t="shared" si="131"/>
        <v>0</v>
      </c>
      <c r="F221" s="307">
        <f>+'Div009 history'!I221</f>
        <v>0</v>
      </c>
      <c r="G221" s="307">
        <f>+'Div009 history'!J221</f>
        <v>0</v>
      </c>
      <c r="H221" s="307">
        <f>+'Div009 history'!K221</f>
        <v>0</v>
      </c>
      <c r="I221" s="307">
        <f>+'Div009 history'!L221</f>
        <v>0</v>
      </c>
      <c r="J221" s="307">
        <f>+'Div009 history'!M221</f>
        <v>0</v>
      </c>
      <c r="K221" s="307">
        <f>+'Div009 history'!N221</f>
        <v>0</v>
      </c>
      <c r="L221" s="298">
        <f t="shared" si="132"/>
        <v>0</v>
      </c>
      <c r="M221" s="298">
        <f t="shared" si="132"/>
        <v>0</v>
      </c>
      <c r="N221" s="298">
        <f t="shared" si="132"/>
        <v>0</v>
      </c>
      <c r="O221" s="298">
        <f t="shared" si="132"/>
        <v>0</v>
      </c>
      <c r="P221" s="298">
        <f t="shared" si="132"/>
        <v>0</v>
      </c>
      <c r="Q221" s="298">
        <f t="shared" si="132"/>
        <v>0</v>
      </c>
      <c r="R221" s="298">
        <f t="shared" si="132"/>
        <v>0</v>
      </c>
      <c r="S221" s="298">
        <f t="shared" si="132"/>
        <v>0</v>
      </c>
      <c r="T221" s="298">
        <f t="shared" si="132"/>
        <v>0</v>
      </c>
      <c r="U221" s="298">
        <f t="shared" si="132"/>
        <v>0</v>
      </c>
      <c r="V221" s="298">
        <f t="shared" si="133"/>
        <v>0</v>
      </c>
      <c r="W221" s="298">
        <f t="shared" si="133"/>
        <v>0</v>
      </c>
      <c r="X221" s="298">
        <f t="shared" si="133"/>
        <v>0</v>
      </c>
      <c r="Y221" s="298">
        <f t="shared" si="133"/>
        <v>0</v>
      </c>
      <c r="Z221" s="298">
        <f t="shared" si="133"/>
        <v>0</v>
      </c>
      <c r="AA221" s="298">
        <f t="shared" si="133"/>
        <v>0</v>
      </c>
      <c r="AB221" s="298">
        <f t="shared" si="133"/>
        <v>0</v>
      </c>
      <c r="AC221" s="298">
        <f t="shared" si="133"/>
        <v>0</v>
      </c>
      <c r="AD221" s="298">
        <f t="shared" si="133"/>
        <v>0</v>
      </c>
      <c r="AE221" s="298">
        <f t="shared" si="133"/>
        <v>0</v>
      </c>
      <c r="AF221" s="298">
        <f t="shared" si="133"/>
        <v>0</v>
      </c>
      <c r="AH221" s="295">
        <f t="shared" si="138"/>
        <v>0</v>
      </c>
      <c r="AI221" s="295">
        <f t="shared" si="139"/>
        <v>0</v>
      </c>
      <c r="AJ221" s="295">
        <f t="shared" si="140"/>
        <v>0</v>
      </c>
      <c r="AN221" s="295">
        <f t="shared" si="141"/>
        <v>0</v>
      </c>
    </row>
    <row r="222" spans="1:40">
      <c r="A222" s="168" t="s">
        <v>309</v>
      </c>
      <c r="B222" s="294" t="str">
        <f t="shared" si="129"/>
        <v>8700-02004</v>
      </c>
      <c r="C222" s="308" t="str">
        <f t="shared" si="130"/>
        <v>8700</v>
      </c>
      <c r="D222" s="298">
        <f>SUM($F222:K222)</f>
        <v>316.67</v>
      </c>
      <c r="E222" s="78">
        <f t="shared" si="131"/>
        <v>5.4100483323505082E-4</v>
      </c>
      <c r="F222" s="307">
        <f>+'Div009 history'!I222</f>
        <v>0</v>
      </c>
      <c r="G222" s="307">
        <f>+'Div009 history'!J222</f>
        <v>316.67</v>
      </c>
      <c r="H222" s="307">
        <f>+'Div009 history'!K222</f>
        <v>0</v>
      </c>
      <c r="I222" s="307">
        <f>+'Div009 history'!L222</f>
        <v>0</v>
      </c>
      <c r="J222" s="307">
        <f>+'Div009 history'!M222</f>
        <v>0</v>
      </c>
      <c r="K222" s="307">
        <f>+'Div009 history'!N222</f>
        <v>0</v>
      </c>
      <c r="L222" s="298">
        <f t="shared" ref="L222:U231" si="142">$E222*L$258</f>
        <v>41.211373184628272</v>
      </c>
      <c r="M222" s="298">
        <f t="shared" si="142"/>
        <v>39.710571676750909</v>
      </c>
      <c r="N222" s="298">
        <f t="shared" si="142"/>
        <v>41.86828830338392</v>
      </c>
      <c r="O222" s="298">
        <f t="shared" si="142"/>
        <v>43.048429823793498</v>
      </c>
      <c r="P222" s="298">
        <f t="shared" si="142"/>
        <v>46.0019862003086</v>
      </c>
      <c r="Q222" s="298">
        <f t="shared" si="142"/>
        <v>47.813189231254562</v>
      </c>
      <c r="R222" s="298">
        <f t="shared" si="142"/>
        <v>45.196960188358169</v>
      </c>
      <c r="S222" s="298">
        <f t="shared" si="142"/>
        <v>45.968925394949608</v>
      </c>
      <c r="T222" s="298">
        <f t="shared" si="142"/>
        <v>49.291479528021007</v>
      </c>
      <c r="U222" s="298">
        <f t="shared" si="142"/>
        <v>47.020184346698635</v>
      </c>
      <c r="V222" s="298">
        <f t="shared" ref="V222:AF231" si="143">$E222*V$258</f>
        <v>44.47229503433649</v>
      </c>
      <c r="W222" s="298">
        <f t="shared" si="143"/>
        <v>51.733764696935658</v>
      </c>
      <c r="X222" s="298">
        <f t="shared" si="143"/>
        <v>45.643224255197111</v>
      </c>
      <c r="Y222" s="298">
        <f t="shared" si="143"/>
        <v>45.350719172011914</v>
      </c>
      <c r="Z222" s="298">
        <f t="shared" si="143"/>
        <v>46.632576023879054</v>
      </c>
      <c r="AA222" s="298">
        <f t="shared" si="143"/>
        <v>43.048429823793498</v>
      </c>
      <c r="AB222" s="298">
        <f t="shared" si="143"/>
        <v>46.0019862003086</v>
      </c>
      <c r="AC222" s="298">
        <f t="shared" si="143"/>
        <v>47.813189231254562</v>
      </c>
      <c r="AD222" s="298">
        <f t="shared" si="143"/>
        <v>45.196960188358169</v>
      </c>
      <c r="AE222" s="298">
        <f t="shared" si="143"/>
        <v>45.968925394949608</v>
      </c>
      <c r="AF222" s="298">
        <f t="shared" si="143"/>
        <v>49.291479528021007</v>
      </c>
      <c r="AH222" s="295">
        <f t="shared" si="138"/>
        <v>576.32383842011973</v>
      </c>
      <c r="AI222" s="295">
        <f t="shared" si="139"/>
        <v>558.17373389574436</v>
      </c>
      <c r="AJ222" s="295">
        <f t="shared" si="140"/>
        <v>-18.150104524375365</v>
      </c>
      <c r="AN222" s="295">
        <f t="shared" si="141"/>
        <v>-18.150104524375365</v>
      </c>
    </row>
    <row r="223" spans="1:40">
      <c r="A223" s="168" t="s">
        <v>307</v>
      </c>
      <c r="B223" s="294" t="str">
        <f t="shared" si="129"/>
        <v>8711-02004</v>
      </c>
      <c r="C223" s="308" t="str">
        <f t="shared" si="130"/>
        <v>8711</v>
      </c>
      <c r="D223" s="298">
        <f>SUM($F223:K223)</f>
        <v>736.91</v>
      </c>
      <c r="E223" s="78">
        <f t="shared" si="131"/>
        <v>1.2589505531286236E-3</v>
      </c>
      <c r="F223" s="307">
        <f>+'Div009 history'!I223</f>
        <v>0</v>
      </c>
      <c r="G223" s="307">
        <f>+'Div009 history'!J223</f>
        <v>42.53</v>
      </c>
      <c r="H223" s="307">
        <f>+'Div009 history'!K223</f>
        <v>283.38</v>
      </c>
      <c r="I223" s="307">
        <f>+'Div009 history'!L223</f>
        <v>407.08</v>
      </c>
      <c r="J223" s="307">
        <f>+'Div009 history'!M223</f>
        <v>3.92</v>
      </c>
      <c r="K223" s="307">
        <f>+'Div009 history'!N223</f>
        <v>0</v>
      </c>
      <c r="L223" s="298">
        <f t="shared" si="142"/>
        <v>95.901326344410307</v>
      </c>
      <c r="M223" s="298">
        <f t="shared" si="142"/>
        <v>92.408871614976192</v>
      </c>
      <c r="N223" s="298">
        <f t="shared" si="142"/>
        <v>97.430007053546731</v>
      </c>
      <c r="O223" s="298">
        <f t="shared" si="142"/>
        <v>100.17626684388058</v>
      </c>
      <c r="P223" s="298">
        <f t="shared" si="142"/>
        <v>107.04936890412544</v>
      </c>
      <c r="Q223" s="298">
        <f t="shared" si="142"/>
        <v>111.26414651341712</v>
      </c>
      <c r="R223" s="298">
        <f t="shared" si="142"/>
        <v>105.17602530205896</v>
      </c>
      <c r="S223" s="298">
        <f t="shared" si="142"/>
        <v>106.97243443582377</v>
      </c>
      <c r="T223" s="298">
        <f t="shared" si="142"/>
        <v>114.70421631033554</v>
      </c>
      <c r="U223" s="298">
        <f t="shared" si="142"/>
        <v>109.4187767926412</v>
      </c>
      <c r="V223" s="298">
        <f t="shared" si="143"/>
        <v>103.48968621515426</v>
      </c>
      <c r="W223" s="298">
        <f t="shared" si="143"/>
        <v>120.38755973985174</v>
      </c>
      <c r="X223" s="298">
        <f t="shared" si="143"/>
        <v>106.21450843432375</v>
      </c>
      <c r="Y223" s="298">
        <f t="shared" si="143"/>
        <v>105.53383163876367</v>
      </c>
      <c r="Z223" s="298">
        <f t="shared" si="143"/>
        <v>108.51678907934667</v>
      </c>
      <c r="AA223" s="298">
        <f t="shared" si="143"/>
        <v>100.17626684388058</v>
      </c>
      <c r="AB223" s="298">
        <f t="shared" si="143"/>
        <v>107.04936890412544</v>
      </c>
      <c r="AC223" s="298">
        <f t="shared" si="143"/>
        <v>111.26414651341712</v>
      </c>
      <c r="AD223" s="298">
        <f t="shared" si="143"/>
        <v>105.17602530205896</v>
      </c>
      <c r="AE223" s="298">
        <f t="shared" si="143"/>
        <v>106.97243443582377</v>
      </c>
      <c r="AF223" s="298">
        <f t="shared" si="143"/>
        <v>114.70421631033554</v>
      </c>
      <c r="AH223" s="295">
        <f t="shared" si="138"/>
        <v>1341.1399872743564</v>
      </c>
      <c r="AI223" s="295">
        <f t="shared" si="139"/>
        <v>1298.9036102097227</v>
      </c>
      <c r="AJ223" s="295">
        <f t="shared" si="140"/>
        <v>-42.236377064633643</v>
      </c>
      <c r="AN223" s="295">
        <f t="shared" si="141"/>
        <v>-42.236377064633643</v>
      </c>
    </row>
    <row r="224" spans="1:40">
      <c r="A224" s="168" t="s">
        <v>228</v>
      </c>
      <c r="B224" s="294" t="str">
        <f t="shared" si="129"/>
        <v>8740-02004</v>
      </c>
      <c r="C224" s="308" t="str">
        <f t="shared" si="130"/>
        <v>8740</v>
      </c>
      <c r="D224" s="298">
        <f>SUM($F224:K224)</f>
        <v>1171.73</v>
      </c>
      <c r="E224" s="78">
        <f t="shared" si="131"/>
        <v>2.0018050123046267E-3</v>
      </c>
      <c r="F224" s="307">
        <f>+'Div009 history'!I224</f>
        <v>202.92000000000002</v>
      </c>
      <c r="G224" s="307">
        <f>+'Div009 history'!J224</f>
        <v>-98.289999999999978</v>
      </c>
      <c r="H224" s="307">
        <f>+'Div009 history'!K224</f>
        <v>176.05</v>
      </c>
      <c r="I224" s="307">
        <f>+'Div009 history'!L224</f>
        <v>257.53999999999996</v>
      </c>
      <c r="J224" s="307">
        <f>+'Div009 history'!M224</f>
        <v>312.32000000000005</v>
      </c>
      <c r="K224" s="307">
        <f>+'Div009 history'!N224</f>
        <v>321.19</v>
      </c>
      <c r="L224" s="298">
        <f t="shared" si="142"/>
        <v>152.48871791336245</v>
      </c>
      <c r="M224" s="298">
        <f t="shared" si="142"/>
        <v>146.93551062872817</v>
      </c>
      <c r="N224" s="298">
        <f t="shared" si="142"/>
        <v>154.9194096495533</v>
      </c>
      <c r="O224" s="298">
        <f t="shared" si="142"/>
        <v>159.28612333796559</v>
      </c>
      <c r="P224" s="298">
        <f t="shared" si="142"/>
        <v>170.21475760409132</v>
      </c>
      <c r="Q224" s="298">
        <f t="shared" si="142"/>
        <v>176.91650051453536</v>
      </c>
      <c r="R224" s="298">
        <f t="shared" si="142"/>
        <v>167.23603170968175</v>
      </c>
      <c r="S224" s="298">
        <f t="shared" si="142"/>
        <v>170.09242729978939</v>
      </c>
      <c r="T224" s="298">
        <f t="shared" si="142"/>
        <v>182.38641269260762</v>
      </c>
      <c r="U224" s="298">
        <f t="shared" si="142"/>
        <v>173.98225472749925</v>
      </c>
      <c r="V224" s="298">
        <f t="shared" si="143"/>
        <v>164.55465393179998</v>
      </c>
      <c r="W224" s="298">
        <f t="shared" si="143"/>
        <v>191.42326114990502</v>
      </c>
      <c r="X224" s="298">
        <f t="shared" si="143"/>
        <v>168.88728062823165</v>
      </c>
      <c r="Y224" s="298">
        <f t="shared" si="143"/>
        <v>167.80496471222889</v>
      </c>
      <c r="Z224" s="298">
        <f t="shared" si="143"/>
        <v>172.54804150838351</v>
      </c>
      <c r="AA224" s="298">
        <f t="shared" si="143"/>
        <v>159.28612333796559</v>
      </c>
      <c r="AB224" s="298">
        <f t="shared" si="143"/>
        <v>170.21475760409132</v>
      </c>
      <c r="AC224" s="298">
        <f t="shared" si="143"/>
        <v>176.91650051453536</v>
      </c>
      <c r="AD224" s="298">
        <f t="shared" si="143"/>
        <v>167.23603170968175</v>
      </c>
      <c r="AE224" s="298">
        <f t="shared" si="143"/>
        <v>170.09242729978939</v>
      </c>
      <c r="AF224" s="298">
        <f t="shared" si="143"/>
        <v>182.38641269260762</v>
      </c>
      <c r="AH224" s="295">
        <f t="shared" si="138"/>
        <v>2132.4910196482365</v>
      </c>
      <c r="AI224" s="295">
        <f t="shared" si="139"/>
        <v>2065.3327098167197</v>
      </c>
      <c r="AJ224" s="295">
        <f t="shared" si="140"/>
        <v>-67.158309831516817</v>
      </c>
      <c r="AN224" s="295">
        <f t="shared" si="141"/>
        <v>-67.158309831516817</v>
      </c>
    </row>
    <row r="225" spans="1:40">
      <c r="A225" s="168" t="s">
        <v>229</v>
      </c>
      <c r="B225" s="294" t="str">
        <f t="shared" si="129"/>
        <v>8750-02004</v>
      </c>
      <c r="C225" s="308" t="str">
        <f t="shared" si="130"/>
        <v>8750</v>
      </c>
      <c r="D225" s="298">
        <f>SUM($F225:K225)</f>
        <v>60.45</v>
      </c>
      <c r="E225" s="78">
        <f t="shared" si="131"/>
        <v>1.0327388817715231E-4</v>
      </c>
      <c r="F225" s="307">
        <f>+'Div009 history'!I225</f>
        <v>11.32</v>
      </c>
      <c r="G225" s="307">
        <f>+'Div009 history'!J225</f>
        <v>28.41</v>
      </c>
      <c r="H225" s="307">
        <f>+'Div009 history'!K225</f>
        <v>4.8899999999999997</v>
      </c>
      <c r="I225" s="307">
        <f>+'Div009 history'!L225</f>
        <v>7.21</v>
      </c>
      <c r="J225" s="307">
        <f>+'Div009 history'!M225</f>
        <v>7.39</v>
      </c>
      <c r="K225" s="307">
        <f>+'Div009 history'!N225</f>
        <v>1.23</v>
      </c>
      <c r="L225" s="298">
        <f t="shared" si="142"/>
        <v>7.8669514289663649</v>
      </c>
      <c r="M225" s="298">
        <f t="shared" si="142"/>
        <v>7.5804593357741261</v>
      </c>
      <c r="N225" s="298">
        <f t="shared" si="142"/>
        <v>7.9923517476854711</v>
      </c>
      <c r="O225" s="298">
        <f t="shared" si="142"/>
        <v>8.2176321812875148</v>
      </c>
      <c r="P225" s="298">
        <f t="shared" si="142"/>
        <v>8.7814446136629751</v>
      </c>
      <c r="Q225" s="298">
        <f t="shared" si="142"/>
        <v>9.1271901001968558</v>
      </c>
      <c r="R225" s="298">
        <f t="shared" si="142"/>
        <v>8.6277710025776084</v>
      </c>
      <c r="S225" s="298">
        <f t="shared" si="142"/>
        <v>8.7751335463564715</v>
      </c>
      <c r="T225" s="298">
        <f t="shared" si="142"/>
        <v>9.4093849669020422</v>
      </c>
      <c r="U225" s="298">
        <f t="shared" si="142"/>
        <v>8.9758112349067876</v>
      </c>
      <c r="V225" s="298">
        <f t="shared" si="143"/>
        <v>8.4894376948420778</v>
      </c>
      <c r="W225" s="298">
        <f t="shared" si="143"/>
        <v>9.8755994439945702</v>
      </c>
      <c r="X225" s="298">
        <f t="shared" si="143"/>
        <v>8.7129595674571814</v>
      </c>
      <c r="Y225" s="298">
        <f t="shared" si="143"/>
        <v>8.6571224743364379</v>
      </c>
      <c r="Z225" s="298">
        <f t="shared" si="143"/>
        <v>8.9018196249833856</v>
      </c>
      <c r="AA225" s="298">
        <f t="shared" si="143"/>
        <v>8.2176321812875148</v>
      </c>
      <c r="AB225" s="298">
        <f t="shared" si="143"/>
        <v>8.7814446136629751</v>
      </c>
      <c r="AC225" s="298">
        <f t="shared" si="143"/>
        <v>9.1271901001968558</v>
      </c>
      <c r="AD225" s="298">
        <f t="shared" si="143"/>
        <v>8.6277710025776084</v>
      </c>
      <c r="AE225" s="298">
        <f t="shared" si="143"/>
        <v>8.7751335463564715</v>
      </c>
      <c r="AF225" s="298">
        <f t="shared" si="143"/>
        <v>9.4093849669020422</v>
      </c>
      <c r="AH225" s="295">
        <f t="shared" si="138"/>
        <v>110.0160294075733</v>
      </c>
      <c r="AI225" s="295">
        <f t="shared" si="139"/>
        <v>106.55130645150389</v>
      </c>
      <c r="AJ225" s="295">
        <f t="shared" si="140"/>
        <v>-3.4647229560694086</v>
      </c>
      <c r="AN225" s="295">
        <f t="shared" si="141"/>
        <v>-3.4647229560694086</v>
      </c>
    </row>
    <row r="226" spans="1:40">
      <c r="A226" s="168" t="s">
        <v>236</v>
      </c>
      <c r="B226" s="294" t="str">
        <f t="shared" si="129"/>
        <v>8711-02005</v>
      </c>
      <c r="C226" s="308" t="str">
        <f t="shared" si="130"/>
        <v>8711</v>
      </c>
      <c r="D226" s="298">
        <f>SUM($F226:K226)</f>
        <v>925.05000000000018</v>
      </c>
      <c r="E226" s="78">
        <f t="shared" si="131"/>
        <v>1.5803723781352317E-3</v>
      </c>
      <c r="F226" s="307">
        <f>+'Div009 history'!I226</f>
        <v>0</v>
      </c>
      <c r="G226" s="307">
        <f>+'Div009 history'!J226</f>
        <v>925.05000000000018</v>
      </c>
      <c r="H226" s="307">
        <f>+'Div009 history'!K226</f>
        <v>0</v>
      </c>
      <c r="I226" s="307">
        <f>+'Div009 history'!L226</f>
        <v>0</v>
      </c>
      <c r="J226" s="307">
        <f>+'Div009 history'!M226</f>
        <v>0</v>
      </c>
      <c r="K226" s="307">
        <f>+'Div009 history'!N226</f>
        <v>0</v>
      </c>
      <c r="L226" s="298">
        <f t="shared" si="142"/>
        <v>120.38582993160193</v>
      </c>
      <c r="M226" s="298">
        <f t="shared" si="142"/>
        <v>116.00171891741698</v>
      </c>
      <c r="N226" s="298">
        <f t="shared" si="142"/>
        <v>122.30479709175262</v>
      </c>
      <c r="O226" s="298">
        <f t="shared" si="142"/>
        <v>125.752202635236</v>
      </c>
      <c r="P226" s="298">
        <f t="shared" si="142"/>
        <v>134.38007179270369</v>
      </c>
      <c r="Q226" s="298">
        <f t="shared" si="142"/>
        <v>139.67092145884371</v>
      </c>
      <c r="R226" s="298">
        <f t="shared" si="142"/>
        <v>132.02844608659086</v>
      </c>
      <c r="S226" s="298">
        <f t="shared" si="142"/>
        <v>134.28349523667586</v>
      </c>
      <c r="T226" s="298">
        <f t="shared" si="142"/>
        <v>143.98927317837445</v>
      </c>
      <c r="U226" s="298">
        <f t="shared" si="142"/>
        <v>137.3544116269731</v>
      </c>
      <c r="V226" s="298">
        <f t="shared" si="143"/>
        <v>129.91156889352632</v>
      </c>
      <c r="W226" s="298">
        <f t="shared" si="143"/>
        <v>151.12362722360925</v>
      </c>
      <c r="X226" s="298">
        <f t="shared" si="143"/>
        <v>133.3320636538671</v>
      </c>
      <c r="Y226" s="298">
        <f t="shared" si="143"/>
        <v>132.4776037201807</v>
      </c>
      <c r="Z226" s="298">
        <f t="shared" si="143"/>
        <v>136.22213803293437</v>
      </c>
      <c r="AA226" s="298">
        <f t="shared" si="143"/>
        <v>125.752202635236</v>
      </c>
      <c r="AB226" s="298">
        <f t="shared" si="143"/>
        <v>134.38007179270369</v>
      </c>
      <c r="AC226" s="298">
        <f t="shared" si="143"/>
        <v>139.67092145884371</v>
      </c>
      <c r="AD226" s="298">
        <f t="shared" si="143"/>
        <v>132.02844608659086</v>
      </c>
      <c r="AE226" s="298">
        <f t="shared" si="143"/>
        <v>134.28349523667586</v>
      </c>
      <c r="AF226" s="298">
        <f t="shared" si="143"/>
        <v>143.98927317837445</v>
      </c>
      <c r="AH226" s="295">
        <f t="shared" si="138"/>
        <v>1683.5455418275551</v>
      </c>
      <c r="AI226" s="295">
        <f t="shared" si="139"/>
        <v>1630.5258235395154</v>
      </c>
      <c r="AJ226" s="295">
        <f t="shared" si="140"/>
        <v>-53.019718288039712</v>
      </c>
      <c r="AN226" s="295">
        <f t="shared" si="141"/>
        <v>-53.019718288039712</v>
      </c>
    </row>
    <row r="227" spans="1:40">
      <c r="A227" s="168" t="s">
        <v>237</v>
      </c>
      <c r="B227" s="294" t="str">
        <f t="shared" si="129"/>
        <v>8740-02005</v>
      </c>
      <c r="C227" s="308" t="str">
        <f t="shared" si="130"/>
        <v>8740</v>
      </c>
      <c r="D227" s="298">
        <f>SUM($F227:K227)</f>
        <v>178876.26</v>
      </c>
      <c r="E227" s="78">
        <f t="shared" si="131"/>
        <v>0.305595481766538</v>
      </c>
      <c r="F227" s="307">
        <f>+'Div009 history'!I227</f>
        <v>24433.989999999998</v>
      </c>
      <c r="G227" s="307">
        <f>+'Div009 history'!J227</f>
        <v>41134.689999999995</v>
      </c>
      <c r="H227" s="307">
        <f>+'Div009 history'!K227</f>
        <v>14804.479999999998</v>
      </c>
      <c r="I227" s="307">
        <f>+'Div009 history'!L227</f>
        <v>35161.399999999994</v>
      </c>
      <c r="J227" s="307">
        <f>+'Div009 history'!M227</f>
        <v>21727.09</v>
      </c>
      <c r="K227" s="307">
        <f>+'Div009 history'!N227</f>
        <v>41614.610000000008</v>
      </c>
      <c r="L227" s="298">
        <f t="shared" si="142"/>
        <v>23278.922236809911</v>
      </c>
      <c r="M227" s="298">
        <f t="shared" si="142"/>
        <v>22431.169810841355</v>
      </c>
      <c r="N227" s="298">
        <f t="shared" si="142"/>
        <v>23649.991550544924</v>
      </c>
      <c r="O227" s="298">
        <f t="shared" si="142"/>
        <v>24316.6139064409</v>
      </c>
      <c r="P227" s="298">
        <f t="shared" si="142"/>
        <v>25984.978823642316</v>
      </c>
      <c r="Q227" s="298">
        <f t="shared" si="142"/>
        <v>27008.066657274423</v>
      </c>
      <c r="R227" s="298">
        <f t="shared" si="142"/>
        <v>25530.246634864066</v>
      </c>
      <c r="S227" s="298">
        <f t="shared" si="142"/>
        <v>25966.303883751567</v>
      </c>
      <c r="T227" s="298">
        <f t="shared" si="142"/>
        <v>27843.103255246668</v>
      </c>
      <c r="U227" s="298">
        <f t="shared" si="142"/>
        <v>26560.124800101035</v>
      </c>
      <c r="V227" s="298">
        <f t="shared" si="143"/>
        <v>25120.90759894743</v>
      </c>
      <c r="W227" s="298">
        <f t="shared" si="143"/>
        <v>29222.668218359438</v>
      </c>
      <c r="X227" s="298">
        <f t="shared" si="143"/>
        <v>25782.32623586366</v>
      </c>
      <c r="Y227" s="298">
        <f t="shared" si="143"/>
        <v>25617.099926736941</v>
      </c>
      <c r="Z227" s="298">
        <f t="shared" si="143"/>
        <v>26341.177861234584</v>
      </c>
      <c r="AA227" s="298">
        <f t="shared" si="143"/>
        <v>24316.6139064409</v>
      </c>
      <c r="AB227" s="298">
        <f t="shared" si="143"/>
        <v>25984.978823642316</v>
      </c>
      <c r="AC227" s="298">
        <f t="shared" si="143"/>
        <v>27008.066657274423</v>
      </c>
      <c r="AD227" s="298">
        <f t="shared" si="143"/>
        <v>25530.246634864066</v>
      </c>
      <c r="AE227" s="298">
        <f t="shared" si="143"/>
        <v>25966.303883751567</v>
      </c>
      <c r="AF227" s="298">
        <f t="shared" si="143"/>
        <v>27843.103255246668</v>
      </c>
      <c r="AH227" s="295">
        <f t="shared" si="138"/>
        <v>325546.00298555382</v>
      </c>
      <c r="AI227" s="295">
        <f t="shared" si="139"/>
        <v>315293.61780246301</v>
      </c>
      <c r="AJ227" s="295">
        <f t="shared" si="140"/>
        <v>-10252.38518309081</v>
      </c>
      <c r="AN227" s="295">
        <f t="shared" si="141"/>
        <v>-10252.38518309081</v>
      </c>
    </row>
    <row r="228" spans="1:40">
      <c r="A228" s="168" t="s">
        <v>238</v>
      </c>
      <c r="B228" s="294" t="str">
        <f t="shared" si="129"/>
        <v>8750-02005</v>
      </c>
      <c r="C228" s="308" t="str">
        <f t="shared" si="130"/>
        <v>8750</v>
      </c>
      <c r="D228" s="298">
        <f>SUM($F228:K228)</f>
        <v>43185.770000000004</v>
      </c>
      <c r="E228" s="78">
        <f t="shared" si="131"/>
        <v>7.3779361155073928E-2</v>
      </c>
      <c r="F228" s="307">
        <f>+'Div009 history'!I228</f>
        <v>7228.3099999999995</v>
      </c>
      <c r="G228" s="307">
        <f>+'Div009 history'!J228</f>
        <v>27379.079999999998</v>
      </c>
      <c r="H228" s="307">
        <f>+'Div009 history'!K228</f>
        <v>3869.44</v>
      </c>
      <c r="I228" s="307">
        <f>+'Div009 history'!L228</f>
        <v>845.41</v>
      </c>
      <c r="J228" s="307">
        <f>+'Div009 history'!M228</f>
        <v>2297.2399999999998</v>
      </c>
      <c r="K228" s="307">
        <f>+'Div009 history'!N228</f>
        <v>1566.29</v>
      </c>
      <c r="L228" s="298">
        <f t="shared" si="142"/>
        <v>5620.1878413980612</v>
      </c>
      <c r="M228" s="298">
        <f t="shared" si="142"/>
        <v>5415.51651561777</v>
      </c>
      <c r="N228" s="298">
        <f t="shared" si="142"/>
        <v>5709.7744306806089</v>
      </c>
      <c r="O228" s="298">
        <f t="shared" si="142"/>
        <v>5870.7158531957139</v>
      </c>
      <c r="P228" s="298">
        <f t="shared" si="142"/>
        <v>6273.5061596921114</v>
      </c>
      <c r="Q228" s="298">
        <f t="shared" si="142"/>
        <v>6520.5083939351262</v>
      </c>
      <c r="R228" s="298">
        <f t="shared" si="142"/>
        <v>6163.7209947061374</v>
      </c>
      <c r="S228" s="298">
        <f t="shared" si="142"/>
        <v>6268.9975029319257</v>
      </c>
      <c r="T228" s="298">
        <f t="shared" si="142"/>
        <v>6722.109760497754</v>
      </c>
      <c r="U228" s="298">
        <f t="shared" si="142"/>
        <v>6412.3626063540196</v>
      </c>
      <c r="V228" s="298">
        <f t="shared" si="143"/>
        <v>6064.8950160261402</v>
      </c>
      <c r="W228" s="298">
        <f t="shared" si="143"/>
        <v>7055.1756195281623</v>
      </c>
      <c r="X228" s="298">
        <f t="shared" si="143"/>
        <v>6224.5801141357369</v>
      </c>
      <c r="Y228" s="298">
        <f t="shared" si="143"/>
        <v>6184.6898269400226</v>
      </c>
      <c r="Z228" s="298">
        <f t="shared" si="143"/>
        <v>6359.5026452608563</v>
      </c>
      <c r="AA228" s="298">
        <f t="shared" si="143"/>
        <v>5870.7158531957139</v>
      </c>
      <c r="AB228" s="298">
        <f t="shared" si="143"/>
        <v>6273.5061596921114</v>
      </c>
      <c r="AC228" s="298">
        <f t="shared" si="143"/>
        <v>6520.5083939351262</v>
      </c>
      <c r="AD228" s="298">
        <f t="shared" si="143"/>
        <v>6163.7209947061374</v>
      </c>
      <c r="AE228" s="298">
        <f t="shared" si="143"/>
        <v>6268.9975029319257</v>
      </c>
      <c r="AF228" s="298">
        <f t="shared" si="143"/>
        <v>6722.109760497754</v>
      </c>
      <c r="AH228" s="295">
        <f t="shared" si="138"/>
        <v>78595.979194519401</v>
      </c>
      <c r="AI228" s="295">
        <f t="shared" si="139"/>
        <v>76120.764493203707</v>
      </c>
      <c r="AJ228" s="295">
        <f t="shared" si="140"/>
        <v>-2475.2147013156937</v>
      </c>
      <c r="AN228" s="295">
        <f t="shared" si="141"/>
        <v>-2475.2147013156937</v>
      </c>
    </row>
    <row r="229" spans="1:40">
      <c r="A229" s="168" t="s">
        <v>239</v>
      </c>
      <c r="B229" s="294" t="str">
        <f t="shared" si="129"/>
        <v>8760-02005</v>
      </c>
      <c r="C229" s="308" t="str">
        <f t="shared" si="130"/>
        <v>8760</v>
      </c>
      <c r="D229" s="298">
        <f>SUM($F229:K229)</f>
        <v>296.75</v>
      </c>
      <c r="E229" s="78">
        <f t="shared" si="131"/>
        <v>5.0697314005905623E-4</v>
      </c>
      <c r="F229" s="307">
        <f>+'Div009 history'!I229</f>
        <v>0</v>
      </c>
      <c r="G229" s="307">
        <f>+'Div009 history'!J229</f>
        <v>0</v>
      </c>
      <c r="H229" s="307">
        <f>+'Div009 history'!K229</f>
        <v>191.44</v>
      </c>
      <c r="I229" s="307">
        <f>+'Div009 history'!L229</f>
        <v>105.31</v>
      </c>
      <c r="J229" s="307">
        <f>+'Div009 history'!M229</f>
        <v>0</v>
      </c>
      <c r="K229" s="307">
        <f>+'Div009 history'!N229</f>
        <v>0</v>
      </c>
      <c r="L229" s="298">
        <f t="shared" si="142"/>
        <v>38.618988197614044</v>
      </c>
      <c r="M229" s="298">
        <f t="shared" si="142"/>
        <v>37.212594009776211</v>
      </c>
      <c r="N229" s="298">
        <f t="shared" si="142"/>
        <v>39.234580332930747</v>
      </c>
      <c r="O229" s="298">
        <f t="shared" si="142"/>
        <v>40.34048552187047</v>
      </c>
      <c r="P229" s="298">
        <f t="shared" si="142"/>
        <v>43.108249612977474</v>
      </c>
      <c r="Q229" s="298">
        <f t="shared" si="142"/>
        <v>44.805519639924185</v>
      </c>
      <c r="R229" s="298">
        <f t="shared" si="142"/>
        <v>42.353863441106789</v>
      </c>
      <c r="S229" s="298">
        <f t="shared" si="142"/>
        <v>43.077268484388469</v>
      </c>
      <c r="T229" s="298">
        <f t="shared" si="142"/>
        <v>46.190818675404152</v>
      </c>
      <c r="U229" s="298">
        <f t="shared" si="142"/>
        <v>44.06239841122563</v>
      </c>
      <c r="V229" s="298">
        <f t="shared" si="143"/>
        <v>41.674783059460495</v>
      </c>
      <c r="W229" s="298">
        <f t="shared" si="143"/>
        <v>48.479472870229756</v>
      </c>
      <c r="X229" s="298">
        <f t="shared" si="143"/>
        <v>42.772055444878717</v>
      </c>
      <c r="Y229" s="298">
        <f t="shared" si="143"/>
        <v>42.497950277242985</v>
      </c>
      <c r="Z229" s="298">
        <f t="shared" si="143"/>
        <v>43.699172435298919</v>
      </c>
      <c r="AA229" s="298">
        <f t="shared" si="143"/>
        <v>40.34048552187047</v>
      </c>
      <c r="AB229" s="298">
        <f t="shared" si="143"/>
        <v>43.108249612977474</v>
      </c>
      <c r="AC229" s="298">
        <f t="shared" si="143"/>
        <v>44.805519639924185</v>
      </c>
      <c r="AD229" s="298">
        <f t="shared" si="143"/>
        <v>42.353863441106789</v>
      </c>
      <c r="AE229" s="298">
        <f t="shared" si="143"/>
        <v>43.077268484388469</v>
      </c>
      <c r="AF229" s="298">
        <f t="shared" si="143"/>
        <v>46.190818675404152</v>
      </c>
      <c r="AH229" s="295">
        <f t="shared" si="138"/>
        <v>540.07041731509321</v>
      </c>
      <c r="AI229" s="295">
        <f t="shared" si="139"/>
        <v>523.06203787400796</v>
      </c>
      <c r="AJ229" s="295">
        <f t="shared" si="140"/>
        <v>-17.008379441085253</v>
      </c>
      <c r="AN229" s="295">
        <f t="shared" si="141"/>
        <v>-17.008379441085253</v>
      </c>
    </row>
    <row r="230" spans="1:40">
      <c r="A230" s="168" t="s">
        <v>1201</v>
      </c>
      <c r="B230" s="294" t="str">
        <f t="shared" si="129"/>
        <v>8770-02005</v>
      </c>
      <c r="C230" s="308" t="str">
        <f t="shared" si="130"/>
        <v>8770</v>
      </c>
      <c r="D230" s="298">
        <f>SUM($F230:K230)</f>
        <v>0</v>
      </c>
      <c r="E230" s="78">
        <f t="shared" si="131"/>
        <v>0</v>
      </c>
      <c r="F230" s="307">
        <f>+'Div009 history'!I230</f>
        <v>0</v>
      </c>
      <c r="G230" s="307">
        <f>+'Div009 history'!J230</f>
        <v>0</v>
      </c>
      <c r="H230" s="307">
        <f>+'Div009 history'!K230</f>
        <v>0</v>
      </c>
      <c r="I230" s="307">
        <f>+'Div009 history'!L230</f>
        <v>0</v>
      </c>
      <c r="J230" s="307">
        <f>+'Div009 history'!M230</f>
        <v>0</v>
      </c>
      <c r="K230" s="307">
        <f>+'Div009 history'!N230</f>
        <v>0</v>
      </c>
      <c r="L230" s="298">
        <f t="shared" si="142"/>
        <v>0</v>
      </c>
      <c r="M230" s="298">
        <f t="shared" si="142"/>
        <v>0</v>
      </c>
      <c r="N230" s="298">
        <f t="shared" si="142"/>
        <v>0</v>
      </c>
      <c r="O230" s="298">
        <f t="shared" si="142"/>
        <v>0</v>
      </c>
      <c r="P230" s="298">
        <f t="shared" si="142"/>
        <v>0</v>
      </c>
      <c r="Q230" s="298">
        <f t="shared" si="142"/>
        <v>0</v>
      </c>
      <c r="R230" s="298">
        <f t="shared" si="142"/>
        <v>0</v>
      </c>
      <c r="S230" s="298">
        <f t="shared" si="142"/>
        <v>0</v>
      </c>
      <c r="T230" s="298">
        <f t="shared" si="142"/>
        <v>0</v>
      </c>
      <c r="U230" s="298">
        <f t="shared" si="142"/>
        <v>0</v>
      </c>
      <c r="V230" s="298">
        <f t="shared" si="143"/>
        <v>0</v>
      </c>
      <c r="W230" s="298">
        <f t="shared" si="143"/>
        <v>0</v>
      </c>
      <c r="X230" s="298">
        <f t="shared" si="143"/>
        <v>0</v>
      </c>
      <c r="Y230" s="298">
        <f t="shared" si="143"/>
        <v>0</v>
      </c>
      <c r="Z230" s="298">
        <f t="shared" si="143"/>
        <v>0</v>
      </c>
      <c r="AA230" s="298">
        <f t="shared" si="143"/>
        <v>0</v>
      </c>
      <c r="AB230" s="298">
        <f t="shared" si="143"/>
        <v>0</v>
      </c>
      <c r="AC230" s="298">
        <f t="shared" si="143"/>
        <v>0</v>
      </c>
      <c r="AD230" s="298">
        <f t="shared" si="143"/>
        <v>0</v>
      </c>
      <c r="AE230" s="298">
        <f t="shared" si="143"/>
        <v>0</v>
      </c>
      <c r="AF230" s="298">
        <f t="shared" si="143"/>
        <v>0</v>
      </c>
      <c r="AH230" s="295">
        <f t="shared" si="138"/>
        <v>0</v>
      </c>
      <c r="AI230" s="295">
        <f t="shared" si="139"/>
        <v>0</v>
      </c>
      <c r="AJ230" s="295">
        <f t="shared" si="140"/>
        <v>0</v>
      </c>
      <c r="AN230" s="295">
        <f t="shared" si="141"/>
        <v>0</v>
      </c>
    </row>
    <row r="231" spans="1:40">
      <c r="A231" s="168" t="s">
        <v>240</v>
      </c>
      <c r="B231" s="294" t="str">
        <f t="shared" si="129"/>
        <v>8780-02005</v>
      </c>
      <c r="C231" s="308" t="str">
        <f t="shared" si="130"/>
        <v>8780</v>
      </c>
      <c r="D231" s="298">
        <f>SUM($F231:K231)</f>
        <v>384.23000000000025</v>
      </c>
      <c r="E231" s="78">
        <f t="shared" si="131"/>
        <v>6.5642557575363528E-4</v>
      </c>
      <c r="F231" s="307">
        <f>+'Div009 history'!I231</f>
        <v>266.24</v>
      </c>
      <c r="G231" s="307">
        <f>+'Div009 history'!J231</f>
        <v>1048.4000000000001</v>
      </c>
      <c r="H231" s="307">
        <f>+'Div009 history'!K231</f>
        <v>0</v>
      </c>
      <c r="I231" s="307">
        <f>+'Div009 history'!L231</f>
        <v>-930.40999999999985</v>
      </c>
      <c r="J231" s="307">
        <f>+'Div009 history'!M231</f>
        <v>0</v>
      </c>
      <c r="K231" s="307">
        <f>+'Div009 history'!N231</f>
        <v>0</v>
      </c>
      <c r="L231" s="298">
        <f t="shared" si="142"/>
        <v>50.00361865263438</v>
      </c>
      <c r="M231" s="298">
        <f t="shared" si="142"/>
        <v>48.182628462936215</v>
      </c>
      <c r="N231" s="298">
        <f t="shared" si="142"/>
        <v>50.800683407993219</v>
      </c>
      <c r="O231" s="298">
        <f t="shared" si="142"/>
        <v>52.232602365857787</v>
      </c>
      <c r="P231" s="298">
        <f t="shared" si="142"/>
        <v>55.81628558987142</v>
      </c>
      <c r="Q231" s="298">
        <f t="shared" si="142"/>
        <v>58.013899953658232</v>
      </c>
      <c r="R231" s="298">
        <f t="shared" si="142"/>
        <v>54.839511204638477</v>
      </c>
      <c r="S231" s="298">
        <f t="shared" si="142"/>
        <v>55.776171422937118</v>
      </c>
      <c r="T231" s="298">
        <f t="shared" si="142"/>
        <v>59.807576275149273</v>
      </c>
      <c r="U231" s="298">
        <f t="shared" si="142"/>
        <v>57.051711344718555</v>
      </c>
      <c r="V231" s="298">
        <f t="shared" si="143"/>
        <v>53.960242274428012</v>
      </c>
      <c r="W231" s="298">
        <f t="shared" si="143"/>
        <v>62.770911073052702</v>
      </c>
      <c r="X231" s="298">
        <f t="shared" si="143"/>
        <v>55.380983533566159</v>
      </c>
      <c r="Y231" s="298">
        <f t="shared" si="143"/>
        <v>55.026073917523433</v>
      </c>
      <c r="Z231" s="298">
        <f t="shared" si="143"/>
        <v>56.581408676714112</v>
      </c>
      <c r="AA231" s="298">
        <f t="shared" si="143"/>
        <v>52.232602365857787</v>
      </c>
      <c r="AB231" s="298">
        <f t="shared" si="143"/>
        <v>55.81628558987142</v>
      </c>
      <c r="AC231" s="298">
        <f t="shared" si="143"/>
        <v>58.013899953658232</v>
      </c>
      <c r="AD231" s="298">
        <f t="shared" si="143"/>
        <v>54.839511204638477</v>
      </c>
      <c r="AE231" s="298">
        <f t="shared" si="143"/>
        <v>55.776171422937118</v>
      </c>
      <c r="AF231" s="298">
        <f t="shared" si="143"/>
        <v>59.807576275149273</v>
      </c>
      <c r="AH231" s="295">
        <f t="shared" si="138"/>
        <v>699.27971843295154</v>
      </c>
      <c r="AI231" s="295">
        <f t="shared" si="139"/>
        <v>677.25737763211521</v>
      </c>
      <c r="AJ231" s="295">
        <f t="shared" si="140"/>
        <v>-22.022340800836332</v>
      </c>
      <c r="AN231" s="295">
        <f t="shared" si="141"/>
        <v>-22.022340800836332</v>
      </c>
    </row>
    <row r="232" spans="1:40">
      <c r="A232" s="168" t="s">
        <v>241</v>
      </c>
      <c r="B232" s="294" t="str">
        <f t="shared" si="129"/>
        <v>8790-02005</v>
      </c>
      <c r="C232" s="308" t="str">
        <f t="shared" si="130"/>
        <v>8790</v>
      </c>
      <c r="D232" s="298">
        <f>SUM($F232:K232)</f>
        <v>146.03</v>
      </c>
      <c r="E232" s="78">
        <f t="shared" si="131"/>
        <v>2.4948032904068739E-4</v>
      </c>
      <c r="F232" s="307">
        <f>+'Div009 history'!I232</f>
        <v>0</v>
      </c>
      <c r="G232" s="307">
        <f>+'Div009 history'!J232</f>
        <v>0</v>
      </c>
      <c r="H232" s="307">
        <f>+'Div009 history'!K232</f>
        <v>146.03</v>
      </c>
      <c r="I232" s="307">
        <f>+'Div009 history'!L232</f>
        <v>0</v>
      </c>
      <c r="J232" s="307">
        <f>+'Div009 history'!M232</f>
        <v>0</v>
      </c>
      <c r="K232" s="307">
        <f>+'Div009 history'!N232</f>
        <v>0</v>
      </c>
      <c r="L232" s="298">
        <f t="shared" ref="L232:U241" si="144">$E232*L$258</f>
        <v>19.004316247675078</v>
      </c>
      <c r="M232" s="298">
        <f t="shared" si="144"/>
        <v>18.312232866883303</v>
      </c>
      <c r="N232" s="298">
        <f t="shared" si="144"/>
        <v>19.307247737212727</v>
      </c>
      <c r="O232" s="298">
        <f t="shared" si="144"/>
        <v>19.851461165151626</v>
      </c>
      <c r="P232" s="298">
        <f t="shared" si="144"/>
        <v>21.213471578713062</v>
      </c>
      <c r="Q232" s="298">
        <f t="shared" si="144"/>
        <v>22.048694298291927</v>
      </c>
      <c r="R232" s="298">
        <f t="shared" si="144"/>
        <v>20.842239859493933</v>
      </c>
      <c r="S232" s="298">
        <f t="shared" si="144"/>
        <v>21.198225835805388</v>
      </c>
      <c r="T232" s="298">
        <f t="shared" si="144"/>
        <v>22.730396802592313</v>
      </c>
      <c r="U232" s="298">
        <f t="shared" si="144"/>
        <v>21.683006031984089</v>
      </c>
      <c r="V232" s="298">
        <f t="shared" ref="V232:AF241" si="145">$E232*V$258</f>
        <v>20.508065948350517</v>
      </c>
      <c r="W232" s="298">
        <f t="shared" si="145"/>
        <v>23.856638325997142</v>
      </c>
      <c r="X232" s="298">
        <f t="shared" si="145"/>
        <v>21.048031193313022</v>
      </c>
      <c r="Y232" s="298">
        <f t="shared" si="145"/>
        <v>20.913144663810591</v>
      </c>
      <c r="Z232" s="298">
        <f t="shared" si="145"/>
        <v>21.504263355439601</v>
      </c>
      <c r="AA232" s="298">
        <f t="shared" si="145"/>
        <v>19.851461165151626</v>
      </c>
      <c r="AB232" s="298">
        <f t="shared" si="145"/>
        <v>21.213471578713062</v>
      </c>
      <c r="AC232" s="298">
        <f t="shared" si="145"/>
        <v>22.048694298291927</v>
      </c>
      <c r="AD232" s="298">
        <f t="shared" si="145"/>
        <v>20.842239859493933</v>
      </c>
      <c r="AE232" s="298">
        <f t="shared" si="145"/>
        <v>21.198225835805388</v>
      </c>
      <c r="AF232" s="298">
        <f t="shared" si="145"/>
        <v>22.730396802592313</v>
      </c>
      <c r="AH232" s="295">
        <f t="shared" si="138"/>
        <v>265.76742389392768</v>
      </c>
      <c r="AI232" s="295">
        <f t="shared" si="139"/>
        <v>257.39763905894324</v>
      </c>
      <c r="AJ232" s="295">
        <f t="shared" si="140"/>
        <v>-8.3697848349844435</v>
      </c>
      <c r="AN232" s="295">
        <f t="shared" si="141"/>
        <v>-8.3697848349844435</v>
      </c>
    </row>
    <row r="233" spans="1:40">
      <c r="A233" s="168" t="s">
        <v>63</v>
      </c>
      <c r="B233" s="294" t="str">
        <f t="shared" si="129"/>
        <v>8800-02005</v>
      </c>
      <c r="C233" s="308" t="str">
        <f t="shared" si="130"/>
        <v>8800</v>
      </c>
      <c r="D233" s="298">
        <f>SUM($F233:K233)</f>
        <v>1647.4699999999998</v>
      </c>
      <c r="E233" s="78">
        <f t="shared" si="131"/>
        <v>2.8145679496313167E-3</v>
      </c>
      <c r="F233" s="307">
        <f>+'Div009 history'!I233</f>
        <v>491.89</v>
      </c>
      <c r="G233" s="307">
        <f>+'Div009 history'!J233</f>
        <v>1098.02</v>
      </c>
      <c r="H233" s="307">
        <f>+'Div009 history'!K233</f>
        <v>0</v>
      </c>
      <c r="I233" s="307">
        <f>+'Div009 history'!L233</f>
        <v>57.56</v>
      </c>
      <c r="J233" s="307">
        <f>+'Div009 history'!M233</f>
        <v>0</v>
      </c>
      <c r="K233" s="307">
        <f>+'Div009 history'!N233</f>
        <v>0</v>
      </c>
      <c r="L233" s="298">
        <f t="shared" si="144"/>
        <v>214.40143044961482</v>
      </c>
      <c r="M233" s="298">
        <f t="shared" si="144"/>
        <v>206.59353750054257</v>
      </c>
      <c r="N233" s="298">
        <f t="shared" si="144"/>
        <v>217.81901958245462</v>
      </c>
      <c r="O233" s="298">
        <f t="shared" si="144"/>
        <v>223.95868469322977</v>
      </c>
      <c r="P233" s="298">
        <f t="shared" si="144"/>
        <v>239.32450881176743</v>
      </c>
      <c r="Q233" s="298">
        <f t="shared" si="144"/>
        <v>248.74726012194066</v>
      </c>
      <c r="R233" s="298">
        <f t="shared" si="144"/>
        <v>235.13637541135699</v>
      </c>
      <c r="S233" s="298">
        <f t="shared" si="144"/>
        <v>239.15251056436551</v>
      </c>
      <c r="T233" s="298">
        <f t="shared" si="144"/>
        <v>256.43803889862869</v>
      </c>
      <c r="U233" s="298">
        <f t="shared" si="144"/>
        <v>244.62166642137112</v>
      </c>
      <c r="V233" s="298">
        <f t="shared" si="145"/>
        <v>231.36631793418491</v>
      </c>
      <c r="W233" s="298">
        <f t="shared" si="145"/>
        <v>269.14398372204687</v>
      </c>
      <c r="X233" s="298">
        <f t="shared" si="145"/>
        <v>237.45805622164897</v>
      </c>
      <c r="Y233" s="298">
        <f t="shared" si="145"/>
        <v>235.93630376832178</v>
      </c>
      <c r="Z233" s="298">
        <f t="shared" si="145"/>
        <v>242.60514106817828</v>
      </c>
      <c r="AA233" s="298">
        <f t="shared" si="145"/>
        <v>223.95868469322977</v>
      </c>
      <c r="AB233" s="298">
        <f t="shared" si="145"/>
        <v>239.32450881176743</v>
      </c>
      <c r="AC233" s="298">
        <f t="shared" si="145"/>
        <v>248.74726012194066</v>
      </c>
      <c r="AD233" s="298">
        <f t="shared" si="145"/>
        <v>235.13637541135699</v>
      </c>
      <c r="AE233" s="298">
        <f t="shared" si="145"/>
        <v>239.15251056436551</v>
      </c>
      <c r="AF233" s="298">
        <f t="shared" si="145"/>
        <v>256.43803889862869</v>
      </c>
      <c r="AH233" s="295">
        <f t="shared" si="138"/>
        <v>2998.3144411595495</v>
      </c>
      <c r="AI233" s="295">
        <f t="shared" si="139"/>
        <v>2903.8888476370412</v>
      </c>
      <c r="AJ233" s="295">
        <f t="shared" si="140"/>
        <v>-94.425593522508279</v>
      </c>
      <c r="AN233" s="295">
        <f t="shared" si="141"/>
        <v>-94.425593522508279</v>
      </c>
    </row>
    <row r="234" spans="1:40">
      <c r="A234" s="168" t="s">
        <v>242</v>
      </c>
      <c r="B234" s="294" t="str">
        <f t="shared" si="129"/>
        <v>8810-02005</v>
      </c>
      <c r="C234" s="308" t="str">
        <f t="shared" si="130"/>
        <v>8810</v>
      </c>
      <c r="D234" s="298">
        <f>SUM($F234:K234)</f>
        <v>0</v>
      </c>
      <c r="E234" s="78">
        <f t="shared" si="131"/>
        <v>0</v>
      </c>
      <c r="F234" s="307">
        <f>+'Div009 history'!I234</f>
        <v>0</v>
      </c>
      <c r="G234" s="307">
        <f>+'Div009 history'!J234</f>
        <v>0</v>
      </c>
      <c r="H234" s="307">
        <f>+'Div009 history'!K234</f>
        <v>0</v>
      </c>
      <c r="I234" s="307">
        <f>+'Div009 history'!L234</f>
        <v>0</v>
      </c>
      <c r="J234" s="307">
        <f>+'Div009 history'!M234</f>
        <v>0</v>
      </c>
      <c r="K234" s="307">
        <f>+'Div009 history'!N234</f>
        <v>0</v>
      </c>
      <c r="L234" s="298">
        <f t="shared" si="144"/>
        <v>0</v>
      </c>
      <c r="M234" s="298">
        <f t="shared" si="144"/>
        <v>0</v>
      </c>
      <c r="N234" s="298">
        <f t="shared" si="144"/>
        <v>0</v>
      </c>
      <c r="O234" s="298">
        <f t="shared" si="144"/>
        <v>0</v>
      </c>
      <c r="P234" s="298">
        <f t="shared" si="144"/>
        <v>0</v>
      </c>
      <c r="Q234" s="298">
        <f t="shared" si="144"/>
        <v>0</v>
      </c>
      <c r="R234" s="298">
        <f t="shared" si="144"/>
        <v>0</v>
      </c>
      <c r="S234" s="298">
        <f t="shared" si="144"/>
        <v>0</v>
      </c>
      <c r="T234" s="298">
        <f t="shared" si="144"/>
        <v>0</v>
      </c>
      <c r="U234" s="298">
        <f t="shared" si="144"/>
        <v>0</v>
      </c>
      <c r="V234" s="298">
        <f t="shared" si="145"/>
        <v>0</v>
      </c>
      <c r="W234" s="298">
        <f t="shared" si="145"/>
        <v>0</v>
      </c>
      <c r="X234" s="298">
        <f t="shared" si="145"/>
        <v>0</v>
      </c>
      <c r="Y234" s="298">
        <f t="shared" si="145"/>
        <v>0</v>
      </c>
      <c r="Z234" s="298">
        <f t="shared" si="145"/>
        <v>0</v>
      </c>
      <c r="AA234" s="298">
        <f t="shared" si="145"/>
        <v>0</v>
      </c>
      <c r="AB234" s="298">
        <f t="shared" si="145"/>
        <v>0</v>
      </c>
      <c r="AC234" s="298">
        <f t="shared" si="145"/>
        <v>0</v>
      </c>
      <c r="AD234" s="298">
        <f t="shared" si="145"/>
        <v>0</v>
      </c>
      <c r="AE234" s="298">
        <f t="shared" si="145"/>
        <v>0</v>
      </c>
      <c r="AF234" s="298">
        <f t="shared" si="145"/>
        <v>0</v>
      </c>
      <c r="AH234" s="295">
        <f t="shared" si="138"/>
        <v>0</v>
      </c>
      <c r="AI234" s="295">
        <f t="shared" si="139"/>
        <v>0</v>
      </c>
      <c r="AJ234" s="295">
        <f t="shared" si="140"/>
        <v>0</v>
      </c>
      <c r="AN234" s="295">
        <f t="shared" si="141"/>
        <v>0</v>
      </c>
    </row>
    <row r="235" spans="1:40">
      <c r="A235" s="168" t="s">
        <v>979</v>
      </c>
      <c r="B235" s="294" t="str">
        <f t="shared" si="129"/>
        <v>8870-02005</v>
      </c>
      <c r="C235" s="308" t="str">
        <f t="shared" si="130"/>
        <v>8870</v>
      </c>
      <c r="D235" s="298">
        <f>SUM($F235:K235)</f>
        <v>103.83</v>
      </c>
      <c r="E235" s="78">
        <f t="shared" si="131"/>
        <v>1.773850754248755E-4</v>
      </c>
      <c r="F235" s="307">
        <f>+'Div009 history'!I235</f>
        <v>0</v>
      </c>
      <c r="G235" s="307">
        <f>+'Div009 history'!J235</f>
        <v>103.83</v>
      </c>
      <c r="H235" s="307">
        <f>+'Div009 history'!K235</f>
        <v>0</v>
      </c>
      <c r="I235" s="307">
        <f>+'Div009 history'!L235</f>
        <v>0</v>
      </c>
      <c r="J235" s="307">
        <f>+'Div009 history'!M235</f>
        <v>0</v>
      </c>
      <c r="K235" s="307">
        <f>+'Div009 history'!N235</f>
        <v>0</v>
      </c>
      <c r="L235" s="298">
        <f t="shared" si="144"/>
        <v>13.512416325385901</v>
      </c>
      <c r="M235" s="298">
        <f t="shared" si="144"/>
        <v>13.020332387649752</v>
      </c>
      <c r="N235" s="298">
        <f t="shared" si="144"/>
        <v>13.727806153220554</v>
      </c>
      <c r="O235" s="298">
        <f t="shared" si="144"/>
        <v>14.114751850836768</v>
      </c>
      <c r="P235" s="298">
        <f t="shared" si="144"/>
        <v>15.083166157760576</v>
      </c>
      <c r="Q235" s="298">
        <f t="shared" si="144"/>
        <v>15.677024782521746</v>
      </c>
      <c r="R235" s="298">
        <f t="shared" si="144"/>
        <v>14.819213617826849</v>
      </c>
      <c r="S235" s="298">
        <f t="shared" si="144"/>
        <v>15.072326155801363</v>
      </c>
      <c r="T235" s="298">
        <f t="shared" si="144"/>
        <v>16.161727727269461</v>
      </c>
      <c r="U235" s="298">
        <f t="shared" si="144"/>
        <v>15.417013738963966</v>
      </c>
      <c r="V235" s="298">
        <f t="shared" si="145"/>
        <v>14.581609856996741</v>
      </c>
      <c r="W235" s="298">
        <f t="shared" si="145"/>
        <v>16.962506042513752</v>
      </c>
      <c r="X235" s="298">
        <f t="shared" si="145"/>
        <v>14.965535018843326</v>
      </c>
      <c r="Y235" s="298">
        <f t="shared" si="145"/>
        <v>14.869628230113356</v>
      </c>
      <c r="Z235" s="298">
        <f t="shared" si="145"/>
        <v>15.289924427825062</v>
      </c>
      <c r="AA235" s="298">
        <f t="shared" si="145"/>
        <v>14.114751850836768</v>
      </c>
      <c r="AB235" s="298">
        <f t="shared" si="145"/>
        <v>15.083166157760576</v>
      </c>
      <c r="AC235" s="298">
        <f t="shared" si="145"/>
        <v>15.677024782521746</v>
      </c>
      <c r="AD235" s="298">
        <f t="shared" si="145"/>
        <v>14.819213617826849</v>
      </c>
      <c r="AE235" s="298">
        <f t="shared" si="145"/>
        <v>15.072326155801363</v>
      </c>
      <c r="AF235" s="298">
        <f t="shared" si="145"/>
        <v>16.161727727269461</v>
      </c>
      <c r="AH235" s="295">
        <f t="shared" si="138"/>
        <v>188.96549765737529</v>
      </c>
      <c r="AI235" s="295">
        <f t="shared" si="139"/>
        <v>183.01442760727298</v>
      </c>
      <c r="AJ235" s="295">
        <f t="shared" si="140"/>
        <v>-5.9510700501023166</v>
      </c>
      <c r="AN235" s="295">
        <f t="shared" si="141"/>
        <v>-5.9510700501023166</v>
      </c>
    </row>
    <row r="236" spans="1:40">
      <c r="A236" s="168" t="s">
        <v>234</v>
      </c>
      <c r="B236" s="294" t="str">
        <f t="shared" si="129"/>
        <v>8890-02005</v>
      </c>
      <c r="C236" s="308" t="str">
        <f t="shared" si="130"/>
        <v>8890</v>
      </c>
      <c r="D236" s="298">
        <f>SUM($F236:K236)</f>
        <v>10298.129999999999</v>
      </c>
      <c r="E236" s="78">
        <f t="shared" si="131"/>
        <v>1.7593514078639825E-2</v>
      </c>
      <c r="F236" s="307">
        <f>+'Div009 history'!I236</f>
        <v>2764.24</v>
      </c>
      <c r="G236" s="307">
        <f>+'Div009 history'!J236</f>
        <v>1038.31</v>
      </c>
      <c r="H236" s="307">
        <f>+'Div009 history'!K236</f>
        <v>2353.98</v>
      </c>
      <c r="I236" s="307">
        <f>+'Div009 history'!L236</f>
        <v>1022.81</v>
      </c>
      <c r="J236" s="307">
        <f>+'Div009 history'!M236</f>
        <v>638.91000000000008</v>
      </c>
      <c r="K236" s="307">
        <f>+'Div009 history'!N236</f>
        <v>2479.8799999999997</v>
      </c>
      <c r="L236" s="298">
        <f t="shared" si="144"/>
        <v>1340.1966669839767</v>
      </c>
      <c r="M236" s="298">
        <f t="shared" si="144"/>
        <v>1291.3904995784219</v>
      </c>
      <c r="N236" s="298">
        <f t="shared" si="144"/>
        <v>1361.5595914539647</v>
      </c>
      <c r="O236" s="298">
        <f t="shared" si="144"/>
        <v>1399.9378741949113</v>
      </c>
      <c r="P236" s="298">
        <f t="shared" si="144"/>
        <v>1495.9877290206964</v>
      </c>
      <c r="Q236" s="298">
        <f t="shared" si="144"/>
        <v>1554.8881751288709</v>
      </c>
      <c r="R236" s="298">
        <f t="shared" si="144"/>
        <v>1469.8082282013984</v>
      </c>
      <c r="S236" s="298">
        <f t="shared" si="144"/>
        <v>1494.912589375351</v>
      </c>
      <c r="T236" s="298">
        <f t="shared" si="144"/>
        <v>1602.9622764136132</v>
      </c>
      <c r="U236" s="298">
        <f t="shared" si="144"/>
        <v>1529.0996021924009</v>
      </c>
      <c r="V236" s="298">
        <f t="shared" si="145"/>
        <v>1446.2420679633424</v>
      </c>
      <c r="W236" s="298">
        <f t="shared" si="145"/>
        <v>1682.385556694521</v>
      </c>
      <c r="X236" s="298">
        <f t="shared" si="145"/>
        <v>1484.3207660945875</v>
      </c>
      <c r="Y236" s="298">
        <f t="shared" si="145"/>
        <v>1474.8084808376891</v>
      </c>
      <c r="Z236" s="298">
        <f t="shared" si="145"/>
        <v>1516.4945530956186</v>
      </c>
      <c r="AA236" s="298">
        <f t="shared" si="145"/>
        <v>1399.9378741949113</v>
      </c>
      <c r="AB236" s="298">
        <f t="shared" si="145"/>
        <v>1495.9877290206964</v>
      </c>
      <c r="AC236" s="298">
        <f t="shared" si="145"/>
        <v>1554.8881751288709</v>
      </c>
      <c r="AD236" s="298">
        <f t="shared" si="145"/>
        <v>1469.8082282013984</v>
      </c>
      <c r="AE236" s="298">
        <f t="shared" si="145"/>
        <v>1494.912589375351</v>
      </c>
      <c r="AF236" s="298">
        <f t="shared" si="145"/>
        <v>1602.9622764136132</v>
      </c>
      <c r="AH236" s="295">
        <f t="shared" si="138"/>
        <v>18742.09053636084</v>
      </c>
      <c r="AI236" s="295">
        <f t="shared" si="139"/>
        <v>18151.847899213</v>
      </c>
      <c r="AJ236" s="295">
        <f t="shared" si="140"/>
        <v>-590.24263714783956</v>
      </c>
      <c r="AN236" s="295">
        <f t="shared" si="141"/>
        <v>-590.24263714783956</v>
      </c>
    </row>
    <row r="237" spans="1:40">
      <c r="A237" s="168" t="s">
        <v>235</v>
      </c>
      <c r="B237" s="294" t="str">
        <f t="shared" si="129"/>
        <v>8940-02005</v>
      </c>
      <c r="C237" s="308" t="str">
        <f t="shared" si="130"/>
        <v>8940</v>
      </c>
      <c r="D237" s="298">
        <f>SUM($F237:K237)</f>
        <v>0</v>
      </c>
      <c r="E237" s="78">
        <f t="shared" si="131"/>
        <v>0</v>
      </c>
      <c r="F237" s="307">
        <f>+'Div009 history'!I237</f>
        <v>0</v>
      </c>
      <c r="G237" s="307">
        <f>+'Div009 history'!J237</f>
        <v>0</v>
      </c>
      <c r="H237" s="307">
        <f>+'Div009 history'!K237</f>
        <v>0</v>
      </c>
      <c r="I237" s="307">
        <f>+'Div009 history'!L237</f>
        <v>0</v>
      </c>
      <c r="J237" s="307">
        <f>+'Div009 history'!M237</f>
        <v>0</v>
      </c>
      <c r="K237" s="307">
        <f>+'Div009 history'!N237</f>
        <v>0</v>
      </c>
      <c r="L237" s="298">
        <f t="shared" si="144"/>
        <v>0</v>
      </c>
      <c r="M237" s="298">
        <f t="shared" si="144"/>
        <v>0</v>
      </c>
      <c r="N237" s="298">
        <f t="shared" si="144"/>
        <v>0</v>
      </c>
      <c r="O237" s="298">
        <f t="shared" si="144"/>
        <v>0</v>
      </c>
      <c r="P237" s="298">
        <f t="shared" si="144"/>
        <v>0</v>
      </c>
      <c r="Q237" s="298">
        <f t="shared" si="144"/>
        <v>0</v>
      </c>
      <c r="R237" s="298">
        <f t="shared" si="144"/>
        <v>0</v>
      </c>
      <c r="S237" s="298">
        <f t="shared" si="144"/>
        <v>0</v>
      </c>
      <c r="T237" s="298">
        <f t="shared" si="144"/>
        <v>0</v>
      </c>
      <c r="U237" s="298">
        <f t="shared" si="144"/>
        <v>0</v>
      </c>
      <c r="V237" s="298">
        <f t="shared" si="145"/>
        <v>0</v>
      </c>
      <c r="W237" s="298">
        <f t="shared" si="145"/>
        <v>0</v>
      </c>
      <c r="X237" s="298">
        <f t="shared" si="145"/>
        <v>0</v>
      </c>
      <c r="Y237" s="298">
        <f t="shared" si="145"/>
        <v>0</v>
      </c>
      <c r="Z237" s="298">
        <f t="shared" si="145"/>
        <v>0</v>
      </c>
      <c r="AA237" s="298">
        <f t="shared" si="145"/>
        <v>0</v>
      </c>
      <c r="AB237" s="298">
        <f t="shared" si="145"/>
        <v>0</v>
      </c>
      <c r="AC237" s="298">
        <f t="shared" si="145"/>
        <v>0</v>
      </c>
      <c r="AD237" s="298">
        <f t="shared" si="145"/>
        <v>0</v>
      </c>
      <c r="AE237" s="298">
        <f t="shared" si="145"/>
        <v>0</v>
      </c>
      <c r="AF237" s="298">
        <f t="shared" si="145"/>
        <v>0</v>
      </c>
      <c r="AH237" s="295">
        <f t="shared" si="138"/>
        <v>0</v>
      </c>
      <c r="AI237" s="295">
        <f t="shared" si="139"/>
        <v>0</v>
      </c>
      <c r="AJ237" s="295">
        <f t="shared" si="140"/>
        <v>0</v>
      </c>
      <c r="AN237" s="295">
        <f t="shared" si="141"/>
        <v>0</v>
      </c>
    </row>
    <row r="238" spans="1:40">
      <c r="A238" s="168" t="s">
        <v>117</v>
      </c>
      <c r="B238" s="294" t="str">
        <f t="shared" si="129"/>
        <v>9030-02005</v>
      </c>
      <c r="C238" s="308" t="str">
        <f t="shared" si="130"/>
        <v>9030</v>
      </c>
      <c r="D238" s="298">
        <f>SUM($F238:K238)</f>
        <v>0</v>
      </c>
      <c r="E238" s="78">
        <f t="shared" si="131"/>
        <v>0</v>
      </c>
      <c r="F238" s="307">
        <f>+'Div009 history'!I238</f>
        <v>0</v>
      </c>
      <c r="G238" s="307">
        <f>+'Div009 history'!J238</f>
        <v>0</v>
      </c>
      <c r="H238" s="307">
        <f>+'Div009 history'!K238</f>
        <v>0</v>
      </c>
      <c r="I238" s="307">
        <f>+'Div009 history'!L238</f>
        <v>0</v>
      </c>
      <c r="J238" s="307">
        <f>+'Div009 history'!M238</f>
        <v>0</v>
      </c>
      <c r="K238" s="307">
        <f>+'Div009 history'!N238</f>
        <v>0</v>
      </c>
      <c r="L238" s="298">
        <f t="shared" si="144"/>
        <v>0</v>
      </c>
      <c r="M238" s="298">
        <f t="shared" si="144"/>
        <v>0</v>
      </c>
      <c r="N238" s="298">
        <f t="shared" si="144"/>
        <v>0</v>
      </c>
      <c r="O238" s="298">
        <f t="shared" si="144"/>
        <v>0</v>
      </c>
      <c r="P238" s="298">
        <f t="shared" si="144"/>
        <v>0</v>
      </c>
      <c r="Q238" s="298">
        <f t="shared" si="144"/>
        <v>0</v>
      </c>
      <c r="R238" s="298">
        <f t="shared" si="144"/>
        <v>0</v>
      </c>
      <c r="S238" s="298">
        <f t="shared" si="144"/>
        <v>0</v>
      </c>
      <c r="T238" s="298">
        <f t="shared" si="144"/>
        <v>0</v>
      </c>
      <c r="U238" s="298">
        <f t="shared" si="144"/>
        <v>0</v>
      </c>
      <c r="V238" s="298">
        <f t="shared" si="145"/>
        <v>0</v>
      </c>
      <c r="W238" s="298">
        <f t="shared" si="145"/>
        <v>0</v>
      </c>
      <c r="X238" s="298">
        <f t="shared" si="145"/>
        <v>0</v>
      </c>
      <c r="Y238" s="298">
        <f t="shared" si="145"/>
        <v>0</v>
      </c>
      <c r="Z238" s="298">
        <f t="shared" si="145"/>
        <v>0</v>
      </c>
      <c r="AA238" s="298">
        <f t="shared" si="145"/>
        <v>0</v>
      </c>
      <c r="AB238" s="298">
        <f t="shared" si="145"/>
        <v>0</v>
      </c>
      <c r="AC238" s="298">
        <f t="shared" si="145"/>
        <v>0</v>
      </c>
      <c r="AD238" s="298">
        <f t="shared" si="145"/>
        <v>0</v>
      </c>
      <c r="AE238" s="298">
        <f t="shared" si="145"/>
        <v>0</v>
      </c>
      <c r="AF238" s="298">
        <f t="shared" si="145"/>
        <v>0</v>
      </c>
      <c r="AH238" s="295">
        <f t="shared" si="138"/>
        <v>0</v>
      </c>
      <c r="AI238" s="295">
        <f t="shared" si="139"/>
        <v>0</v>
      </c>
      <c r="AJ238" s="295">
        <f t="shared" si="140"/>
        <v>0</v>
      </c>
      <c r="AN238" s="295">
        <f t="shared" si="141"/>
        <v>0</v>
      </c>
    </row>
    <row r="239" spans="1:40">
      <c r="A239" s="168" t="s">
        <v>1203</v>
      </c>
      <c r="B239" s="294" t="str">
        <f t="shared" si="129"/>
        <v>9090-02005</v>
      </c>
      <c r="C239" s="308" t="str">
        <f t="shared" si="130"/>
        <v>9090</v>
      </c>
      <c r="D239" s="298">
        <f>SUM($F239:K239)</f>
        <v>102.86</v>
      </c>
      <c r="E239" s="78">
        <f t="shared" si="131"/>
        <v>1.757279096427111E-4</v>
      </c>
      <c r="F239" s="307">
        <f>+'Div009 history'!I239</f>
        <v>0</v>
      </c>
      <c r="G239" s="307">
        <f>+'Div009 history'!J239</f>
        <v>0</v>
      </c>
      <c r="H239" s="307">
        <f>+'Div009 history'!K239</f>
        <v>102.86</v>
      </c>
      <c r="I239" s="307">
        <f>+'Div009 history'!L239</f>
        <v>0</v>
      </c>
      <c r="J239" s="307">
        <f>+'Div009 history'!M239</f>
        <v>0</v>
      </c>
      <c r="K239" s="307">
        <f>+'Div009 history'!N239</f>
        <v>0</v>
      </c>
      <c r="L239" s="298">
        <f t="shared" si="144"/>
        <v>13.386180711058399</v>
      </c>
      <c r="M239" s="298">
        <f t="shared" si="144"/>
        <v>12.898693916918553</v>
      </c>
      <c r="N239" s="298">
        <f t="shared" si="144"/>
        <v>13.599558325342059</v>
      </c>
      <c r="O239" s="298">
        <f t="shared" si="144"/>
        <v>13.982889101194932</v>
      </c>
      <c r="P239" s="298">
        <f t="shared" si="144"/>
        <v>14.94225629381925</v>
      </c>
      <c r="Q239" s="298">
        <f t="shared" si="144"/>
        <v>15.530566976116601</v>
      </c>
      <c r="R239" s="298">
        <f t="shared" si="144"/>
        <v>14.680769649712699</v>
      </c>
      <c r="S239" s="298">
        <f t="shared" si="144"/>
        <v>14.931517561260986</v>
      </c>
      <c r="T239" s="298">
        <f t="shared" si="144"/>
        <v>16.010741731936211</v>
      </c>
      <c r="U239" s="298">
        <f t="shared" si="144"/>
        <v>15.272985006162317</v>
      </c>
      <c r="V239" s="298">
        <f t="shared" si="145"/>
        <v>14.445385629304484</v>
      </c>
      <c r="W239" s="298">
        <f t="shared" si="145"/>
        <v>16.804039020831784</v>
      </c>
      <c r="X239" s="298">
        <f t="shared" si="145"/>
        <v>14.825724087818786</v>
      </c>
      <c r="Y239" s="298">
        <f t="shared" si="145"/>
        <v>14.730713278912258</v>
      </c>
      <c r="Z239" s="298">
        <f t="shared" si="145"/>
        <v>15.147082988019703</v>
      </c>
      <c r="AA239" s="298">
        <f t="shared" si="145"/>
        <v>13.982889101194932</v>
      </c>
      <c r="AB239" s="298">
        <f t="shared" si="145"/>
        <v>14.94225629381925</v>
      </c>
      <c r="AC239" s="298">
        <f t="shared" si="145"/>
        <v>15.530566976116601</v>
      </c>
      <c r="AD239" s="298">
        <f t="shared" si="145"/>
        <v>14.680769649712699</v>
      </c>
      <c r="AE239" s="298">
        <f t="shared" si="145"/>
        <v>14.931517561260986</v>
      </c>
      <c r="AF239" s="298">
        <f t="shared" si="145"/>
        <v>16.010741731936211</v>
      </c>
      <c r="AH239" s="295">
        <f t="shared" si="138"/>
        <v>187.20014532444978</v>
      </c>
      <c r="AI239" s="295">
        <f t="shared" si="139"/>
        <v>181.30467132509</v>
      </c>
      <c r="AJ239" s="295">
        <f t="shared" si="140"/>
        <v>-5.8954739993597798</v>
      </c>
      <c r="AN239" s="295">
        <f t="shared" si="141"/>
        <v>-5.8954739993597798</v>
      </c>
    </row>
    <row r="240" spans="1:40">
      <c r="A240" s="168" t="s">
        <v>231</v>
      </c>
      <c r="B240" s="294" t="str">
        <f t="shared" si="129"/>
        <v>8160-02005</v>
      </c>
      <c r="C240" s="308" t="str">
        <f t="shared" si="130"/>
        <v>8160</v>
      </c>
      <c r="D240" s="298">
        <f>SUM($F240:K240)</f>
        <v>4729.47</v>
      </c>
      <c r="E240" s="78">
        <f t="shared" si="131"/>
        <v>8.0799132492505622E-3</v>
      </c>
      <c r="F240" s="307">
        <f>+'Div009 history'!I240</f>
        <v>1054.08</v>
      </c>
      <c r="G240" s="307">
        <f>+'Div009 history'!J240</f>
        <v>2744.3</v>
      </c>
      <c r="H240" s="307">
        <f>+'Div009 history'!K240</f>
        <v>113.73</v>
      </c>
      <c r="I240" s="307">
        <f>+'Div009 history'!L240</f>
        <v>0</v>
      </c>
      <c r="J240" s="307">
        <f>+'Div009 history'!M240</f>
        <v>509.55</v>
      </c>
      <c r="K240" s="307">
        <f>+'Div009 history'!N240</f>
        <v>307.81</v>
      </c>
      <c r="L240" s="298">
        <f t="shared" si="144"/>
        <v>615.49232050874366</v>
      </c>
      <c r="M240" s="298">
        <f t="shared" si="144"/>
        <v>593.07783316399764</v>
      </c>
      <c r="N240" s="298">
        <f t="shared" si="144"/>
        <v>625.30335517164599</v>
      </c>
      <c r="O240" s="298">
        <f t="shared" si="144"/>
        <v>642.92878200883138</v>
      </c>
      <c r="P240" s="298">
        <f t="shared" si="144"/>
        <v>687.0401796026573</v>
      </c>
      <c r="Q240" s="298">
        <f t="shared" si="144"/>
        <v>714.09051717416082</v>
      </c>
      <c r="R240" s="298">
        <f t="shared" si="144"/>
        <v>675.01710708950725</v>
      </c>
      <c r="S240" s="298">
        <f t="shared" si="144"/>
        <v>686.54641610399574</v>
      </c>
      <c r="T240" s="298">
        <f t="shared" si="144"/>
        <v>736.16879932860536</v>
      </c>
      <c r="U240" s="298">
        <f t="shared" si="144"/>
        <v>702.2469803334094</v>
      </c>
      <c r="V240" s="298">
        <f t="shared" si="145"/>
        <v>664.1942248904013</v>
      </c>
      <c r="W240" s="298">
        <f t="shared" si="145"/>
        <v>772.64435570535977</v>
      </c>
      <c r="X240" s="298">
        <f t="shared" si="145"/>
        <v>681.68206593054936</v>
      </c>
      <c r="Y240" s="298">
        <f t="shared" si="145"/>
        <v>677.31349923407697</v>
      </c>
      <c r="Z240" s="298">
        <f t="shared" si="145"/>
        <v>696.45804568685139</v>
      </c>
      <c r="AA240" s="298">
        <f t="shared" si="145"/>
        <v>642.92878200883138</v>
      </c>
      <c r="AB240" s="298">
        <f t="shared" si="145"/>
        <v>687.0401796026573</v>
      </c>
      <c r="AC240" s="298">
        <f t="shared" si="145"/>
        <v>714.09051717416082</v>
      </c>
      <c r="AD240" s="298">
        <f t="shared" si="145"/>
        <v>675.01710708950725</v>
      </c>
      <c r="AE240" s="298">
        <f t="shared" si="145"/>
        <v>686.54641610399574</v>
      </c>
      <c r="AF240" s="298">
        <f t="shared" si="145"/>
        <v>736.16879932860536</v>
      </c>
      <c r="AH240" s="295">
        <f t="shared" si="138"/>
        <v>8607.4029876300374</v>
      </c>
      <c r="AI240" s="295">
        <f t="shared" si="139"/>
        <v>8336.3309730884066</v>
      </c>
      <c r="AJ240" s="295">
        <f t="shared" si="140"/>
        <v>-271.07201454163078</v>
      </c>
      <c r="AN240" s="295">
        <f t="shared" si="141"/>
        <v>-271.07201454163078</v>
      </c>
    </row>
    <row r="241" spans="1:40">
      <c r="A241" s="168" t="s">
        <v>232</v>
      </c>
      <c r="B241" s="294" t="str">
        <f t="shared" si="129"/>
        <v>8170-02005</v>
      </c>
      <c r="C241" s="308" t="str">
        <f t="shared" si="130"/>
        <v>8170</v>
      </c>
      <c r="D241" s="298">
        <f>SUM($F241:K241)</f>
        <v>3698.9300000000003</v>
      </c>
      <c r="E241" s="78">
        <f t="shared" si="131"/>
        <v>6.3193198212591235E-3</v>
      </c>
      <c r="F241" s="307">
        <f>+'Div009 history'!I241</f>
        <v>403.68</v>
      </c>
      <c r="G241" s="307">
        <f>+'Div009 history'!J241</f>
        <v>1160.4000000000001</v>
      </c>
      <c r="H241" s="307">
        <f>+'Div009 history'!K241</f>
        <v>923.18</v>
      </c>
      <c r="I241" s="307">
        <f>+'Div009 history'!L241</f>
        <v>611.85</v>
      </c>
      <c r="J241" s="307">
        <f>+'Div009 history'!M241</f>
        <v>419.63</v>
      </c>
      <c r="K241" s="307">
        <f>+'Div009 history'!N241</f>
        <v>180.19</v>
      </c>
      <c r="L241" s="298">
        <f t="shared" si="144"/>
        <v>481.37804216950468</v>
      </c>
      <c r="M241" s="298">
        <f t="shared" si="144"/>
        <v>463.84761705334972</v>
      </c>
      <c r="N241" s="298">
        <f t="shared" si="144"/>
        <v>489.05127626246849</v>
      </c>
      <c r="O241" s="298">
        <f t="shared" si="144"/>
        <v>502.83616549759847</v>
      </c>
      <c r="P241" s="298">
        <f t="shared" si="144"/>
        <v>537.33579693658226</v>
      </c>
      <c r="Q241" s="298">
        <f t="shared" si="144"/>
        <v>558.4919318001846</v>
      </c>
      <c r="R241" s="298">
        <f t="shared" si="144"/>
        <v>527.93252265615206</v>
      </c>
      <c r="S241" s="298">
        <f t="shared" si="144"/>
        <v>536.9496233023051</v>
      </c>
      <c r="T241" s="298">
        <f t="shared" si="144"/>
        <v>575.75941001857689</v>
      </c>
      <c r="U241" s="298">
        <f t="shared" si="144"/>
        <v>549.22907280618301</v>
      </c>
      <c r="V241" s="298">
        <f t="shared" si="145"/>
        <v>519.46792014197206</v>
      </c>
      <c r="W241" s="298">
        <f t="shared" si="145"/>
        <v>604.28703145367808</v>
      </c>
      <c r="X241" s="298">
        <f t="shared" si="145"/>
        <v>533.14520319031249</v>
      </c>
      <c r="Y241" s="298">
        <f t="shared" si="145"/>
        <v>529.72853654255232</v>
      </c>
      <c r="Z241" s="298">
        <f t="shared" si="145"/>
        <v>544.70153292704379</v>
      </c>
      <c r="AA241" s="298">
        <f t="shared" si="145"/>
        <v>502.83616549759847</v>
      </c>
      <c r="AB241" s="298">
        <f t="shared" si="145"/>
        <v>537.33579693658226</v>
      </c>
      <c r="AC241" s="298">
        <f t="shared" si="145"/>
        <v>558.4919318001846</v>
      </c>
      <c r="AD241" s="298">
        <f t="shared" si="145"/>
        <v>527.93252265615206</v>
      </c>
      <c r="AE241" s="298">
        <f t="shared" si="145"/>
        <v>536.9496233023051</v>
      </c>
      <c r="AF241" s="298">
        <f t="shared" si="145"/>
        <v>575.75941001857689</v>
      </c>
      <c r="AH241" s="295">
        <f t="shared" si="138"/>
        <v>6731.870829719689</v>
      </c>
      <c r="AI241" s="295">
        <f t="shared" si="139"/>
        <v>6519.8647472731418</v>
      </c>
      <c r="AJ241" s="295">
        <f t="shared" si="140"/>
        <v>-212.00608244654723</v>
      </c>
      <c r="AN241" s="295">
        <f t="shared" si="141"/>
        <v>-212.00608244654723</v>
      </c>
    </row>
    <row r="242" spans="1:40">
      <c r="A242" s="168" t="s">
        <v>233</v>
      </c>
      <c r="B242" s="294" t="str">
        <f t="shared" si="129"/>
        <v>8180-02005</v>
      </c>
      <c r="C242" s="308" t="str">
        <f t="shared" si="130"/>
        <v>8180</v>
      </c>
      <c r="D242" s="298">
        <f>SUM($F242:K242)</f>
        <v>933.12000000000012</v>
      </c>
      <c r="E242" s="78">
        <f t="shared" si="131"/>
        <v>1.5941593140755064E-3</v>
      </c>
      <c r="F242" s="307">
        <f>+'Div009 history'!I242</f>
        <v>0</v>
      </c>
      <c r="G242" s="307">
        <f>+'Div009 history'!J242</f>
        <v>0</v>
      </c>
      <c r="H242" s="307">
        <f>+'Div009 history'!K242</f>
        <v>647.57000000000005</v>
      </c>
      <c r="I242" s="307">
        <f>+'Div009 history'!L242</f>
        <v>217.74</v>
      </c>
      <c r="J242" s="307">
        <f>+'Div009 history'!M242</f>
        <v>0</v>
      </c>
      <c r="K242" s="307">
        <f>+'Div009 history'!N242</f>
        <v>67.81</v>
      </c>
      <c r="L242" s="298">
        <f t="shared" ref="L242:U251" si="146">$E242*L$258</f>
        <v>121.43605818688329</v>
      </c>
      <c r="M242" s="298">
        <f t="shared" si="146"/>
        <v>117.01370083370642</v>
      </c>
      <c r="N242" s="298">
        <f t="shared" si="146"/>
        <v>123.37176613399944</v>
      </c>
      <c r="O242" s="298">
        <f t="shared" si="146"/>
        <v>126.84924633586444</v>
      </c>
      <c r="P242" s="298">
        <f t="shared" si="146"/>
        <v>135.55238375353508</v>
      </c>
      <c r="Q242" s="298">
        <f t="shared" si="146"/>
        <v>140.8893900131628</v>
      </c>
      <c r="R242" s="298">
        <f t="shared" si="146"/>
        <v>133.18024281100443</v>
      </c>
      <c r="S242" s="298">
        <f t="shared" si="146"/>
        <v>135.45496467785196</v>
      </c>
      <c r="T242" s="298">
        <f t="shared" si="146"/>
        <v>145.24541439728094</v>
      </c>
      <c r="U242" s="298">
        <f t="shared" si="146"/>
        <v>138.55267129059092</v>
      </c>
      <c r="V242" s="298">
        <f t="shared" ref="V242:AF251" si="147">$E242*V$258</f>
        <v>131.0448982929866</v>
      </c>
      <c r="W242" s="298">
        <f t="shared" si="147"/>
        <v>152.44200749677773</v>
      </c>
      <c r="X242" s="298">
        <f t="shared" si="147"/>
        <v>134.49523294599908</v>
      </c>
      <c r="Y242" s="298">
        <f t="shared" si="147"/>
        <v>133.63331882965787</v>
      </c>
      <c r="Z242" s="298">
        <f t="shared" si="147"/>
        <v>137.4105199084284</v>
      </c>
      <c r="AA242" s="298">
        <f t="shared" si="147"/>
        <v>126.84924633586444</v>
      </c>
      <c r="AB242" s="298">
        <f t="shared" si="147"/>
        <v>135.55238375353508</v>
      </c>
      <c r="AC242" s="298">
        <f t="shared" si="147"/>
        <v>140.8893900131628</v>
      </c>
      <c r="AD242" s="298">
        <f t="shared" si="147"/>
        <v>133.18024281100443</v>
      </c>
      <c r="AE242" s="298">
        <f t="shared" si="147"/>
        <v>135.45496467785196</v>
      </c>
      <c r="AF242" s="298">
        <f t="shared" si="147"/>
        <v>145.24541439728094</v>
      </c>
      <c r="AH242" s="295">
        <f t="shared" si="138"/>
        <v>1698.2325452571515</v>
      </c>
      <c r="AI242" s="295">
        <f t="shared" si="139"/>
        <v>1644.75029075314</v>
      </c>
      <c r="AJ242" s="295">
        <f t="shared" si="140"/>
        <v>-53.482254504011507</v>
      </c>
      <c r="AN242" s="295">
        <f t="shared" si="141"/>
        <v>-53.482254504011507</v>
      </c>
    </row>
    <row r="243" spans="1:40">
      <c r="A243" s="168" t="s">
        <v>395</v>
      </c>
      <c r="B243" s="294" t="str">
        <f t="shared" si="129"/>
        <v>8200-02005</v>
      </c>
      <c r="C243" s="308" t="str">
        <f t="shared" si="130"/>
        <v>8200</v>
      </c>
      <c r="D243" s="298">
        <f>SUM($F243:K243)</f>
        <v>2907.35</v>
      </c>
      <c r="E243" s="78">
        <f t="shared" si="131"/>
        <v>4.9669700379130479E-3</v>
      </c>
      <c r="F243" s="307">
        <f>+'Div009 history'!I243</f>
        <v>434.5</v>
      </c>
      <c r="G243" s="307">
        <f>+'Div009 history'!J243</f>
        <v>2040.7</v>
      </c>
      <c r="H243" s="307">
        <f>+'Div009 history'!K243</f>
        <v>379.33</v>
      </c>
      <c r="I243" s="307">
        <f>+'Div009 history'!L243</f>
        <v>52.82</v>
      </c>
      <c r="J243" s="307">
        <f>+'Div009 history'!M243</f>
        <v>0</v>
      </c>
      <c r="K243" s="307">
        <f>+'Div009 history'!N243</f>
        <v>0</v>
      </c>
      <c r="L243" s="298">
        <f t="shared" si="146"/>
        <v>378.36197248974958</v>
      </c>
      <c r="M243" s="298">
        <f t="shared" si="146"/>
        <v>364.58310090757493</v>
      </c>
      <c r="N243" s="298">
        <f t="shared" si="146"/>
        <v>384.3931158582854</v>
      </c>
      <c r="O243" s="298">
        <f t="shared" si="146"/>
        <v>395.22800533112081</v>
      </c>
      <c r="P243" s="298">
        <f t="shared" si="146"/>
        <v>422.34463188640285</v>
      </c>
      <c r="Q243" s="298">
        <f t="shared" si="146"/>
        <v>438.97330252783007</v>
      </c>
      <c r="R243" s="298">
        <f t="shared" si="146"/>
        <v>414.95368113058737</v>
      </c>
      <c r="S243" s="298">
        <f t="shared" si="146"/>
        <v>422.04110034738608</v>
      </c>
      <c r="T243" s="298">
        <f t="shared" si="146"/>
        <v>452.54549848672707</v>
      </c>
      <c r="U243" s="298">
        <f t="shared" si="146"/>
        <v>431.69271784625721</v>
      </c>
      <c r="V243" s="298">
        <f t="shared" si="147"/>
        <v>408.3005241042037</v>
      </c>
      <c r="W243" s="298">
        <f t="shared" si="147"/>
        <v>474.96813967737984</v>
      </c>
      <c r="X243" s="298">
        <f t="shared" si="147"/>
        <v>419.05083537546125</v>
      </c>
      <c r="Y243" s="298">
        <f t="shared" si="147"/>
        <v>416.36534368506278</v>
      </c>
      <c r="Z243" s="298">
        <f t="shared" si="147"/>
        <v>428.13408249289404</v>
      </c>
      <c r="AA243" s="298">
        <f t="shared" si="147"/>
        <v>395.22800533112081</v>
      </c>
      <c r="AB243" s="298">
        <f t="shared" si="147"/>
        <v>422.34463188640285</v>
      </c>
      <c r="AC243" s="298">
        <f t="shared" si="147"/>
        <v>438.97330252783007</v>
      </c>
      <c r="AD243" s="298">
        <f t="shared" si="147"/>
        <v>414.95368113058737</v>
      </c>
      <c r="AE243" s="298">
        <f t="shared" si="147"/>
        <v>422.04110034738608</v>
      </c>
      <c r="AF243" s="298">
        <f t="shared" si="147"/>
        <v>452.54549848672707</v>
      </c>
      <c r="AH243" s="295">
        <f t="shared" si="138"/>
        <v>5291.2341290009635</v>
      </c>
      <c r="AI243" s="295">
        <f t="shared" si="139"/>
        <v>5124.5978628913144</v>
      </c>
      <c r="AJ243" s="295">
        <f t="shared" si="140"/>
        <v>-166.63626610964911</v>
      </c>
      <c r="AN243" s="295">
        <f t="shared" si="141"/>
        <v>-166.63626610964911</v>
      </c>
    </row>
    <row r="244" spans="1:40">
      <c r="A244" s="168" t="s">
        <v>230</v>
      </c>
      <c r="B244" s="294" t="str">
        <f t="shared" si="129"/>
        <v>8210-02005</v>
      </c>
      <c r="C244" s="308" t="str">
        <f t="shared" si="130"/>
        <v>8210</v>
      </c>
      <c r="D244" s="298">
        <f>SUM($F244:K244)</f>
        <v>8052.5</v>
      </c>
      <c r="E244" s="78">
        <f t="shared" si="131"/>
        <v>1.3757038619462678E-2</v>
      </c>
      <c r="F244" s="307">
        <f>+'Div009 history'!I244</f>
        <v>107.2</v>
      </c>
      <c r="G244" s="307">
        <f>+'Div009 history'!J244</f>
        <v>793.36</v>
      </c>
      <c r="H244" s="307">
        <f>+'Div009 history'!K244</f>
        <v>0</v>
      </c>
      <c r="I244" s="307">
        <f>+'Div009 history'!L244</f>
        <v>12.41</v>
      </c>
      <c r="J244" s="307">
        <f>+'Div009 history'!M244</f>
        <v>7139.53</v>
      </c>
      <c r="K244" s="307">
        <f>+'Div009 history'!N244</f>
        <v>0</v>
      </c>
      <c r="L244" s="298">
        <f t="shared" si="146"/>
        <v>1047.9508086311273</v>
      </c>
      <c r="M244" s="298">
        <f t="shared" si="146"/>
        <v>1009.7874077968759</v>
      </c>
      <c r="N244" s="298">
        <f t="shared" si="146"/>
        <v>1064.6552927748098</v>
      </c>
      <c r="O244" s="298">
        <f t="shared" si="146"/>
        <v>1094.6647334957436</v>
      </c>
      <c r="P244" s="298">
        <f t="shared" si="146"/>
        <v>1169.7697725644518</v>
      </c>
      <c r="Q244" s="298">
        <f t="shared" si="146"/>
        <v>1215.82627430662</v>
      </c>
      <c r="R244" s="298">
        <f t="shared" si="146"/>
        <v>1149.2990239579187</v>
      </c>
      <c r="S244" s="298">
        <f t="shared" si="146"/>
        <v>1168.9290799344167</v>
      </c>
      <c r="T244" s="298">
        <f t="shared" si="146"/>
        <v>1253.4172447639155</v>
      </c>
      <c r="U244" s="298">
        <f t="shared" si="146"/>
        <v>1195.6612070982117</v>
      </c>
      <c r="V244" s="298">
        <f t="shared" si="147"/>
        <v>1130.8717458679212</v>
      </c>
      <c r="W244" s="298">
        <f t="shared" si="147"/>
        <v>1315.5213320556868</v>
      </c>
      <c r="X244" s="298">
        <f t="shared" si="147"/>
        <v>1160.6469299743414</v>
      </c>
      <c r="Y244" s="298">
        <f t="shared" si="147"/>
        <v>1153.2089119039565</v>
      </c>
      <c r="Z244" s="298">
        <f t="shared" si="147"/>
        <v>1185.8048392089117</v>
      </c>
      <c r="AA244" s="298">
        <f t="shared" si="147"/>
        <v>1094.6647334957436</v>
      </c>
      <c r="AB244" s="298">
        <f t="shared" si="147"/>
        <v>1169.7697725644518</v>
      </c>
      <c r="AC244" s="298">
        <f t="shared" si="147"/>
        <v>1215.82627430662</v>
      </c>
      <c r="AD244" s="298">
        <f t="shared" si="147"/>
        <v>1149.2990239579187</v>
      </c>
      <c r="AE244" s="298">
        <f t="shared" si="147"/>
        <v>1168.9290799344167</v>
      </c>
      <c r="AF244" s="298">
        <f t="shared" si="147"/>
        <v>1253.4172447639155</v>
      </c>
      <c r="AH244" s="295">
        <f t="shared" si="138"/>
        <v>14655.154289569628</v>
      </c>
      <c r="AI244" s="295">
        <f t="shared" si="139"/>
        <v>14193.621095132097</v>
      </c>
      <c r="AJ244" s="295">
        <f t="shared" si="140"/>
        <v>-461.53319443753026</v>
      </c>
      <c r="AN244" s="295">
        <f t="shared" si="141"/>
        <v>-461.53319443753026</v>
      </c>
    </row>
    <row r="245" spans="1:40">
      <c r="A245" s="168" t="s">
        <v>981</v>
      </c>
      <c r="B245" s="294" t="str">
        <f t="shared" si="129"/>
        <v>8310-02005</v>
      </c>
      <c r="C245" s="308" t="str">
        <f t="shared" si="130"/>
        <v>8310</v>
      </c>
      <c r="D245" s="298">
        <f>SUM($F245:K245)</f>
        <v>0</v>
      </c>
      <c r="E245" s="78">
        <f t="shared" si="131"/>
        <v>0</v>
      </c>
      <c r="F245" s="307">
        <f>+'Div009 history'!I245</f>
        <v>0</v>
      </c>
      <c r="G245" s="307">
        <f>+'Div009 history'!J245</f>
        <v>0</v>
      </c>
      <c r="H245" s="307">
        <f>+'Div009 history'!K245</f>
        <v>0</v>
      </c>
      <c r="I245" s="307">
        <f>+'Div009 history'!L245</f>
        <v>0</v>
      </c>
      <c r="J245" s="307">
        <f>+'Div009 history'!M245</f>
        <v>0</v>
      </c>
      <c r="K245" s="307">
        <f>+'Div009 history'!N245</f>
        <v>0</v>
      </c>
      <c r="L245" s="298">
        <f t="shared" si="146"/>
        <v>0</v>
      </c>
      <c r="M245" s="298">
        <f t="shared" si="146"/>
        <v>0</v>
      </c>
      <c r="N245" s="298">
        <f t="shared" si="146"/>
        <v>0</v>
      </c>
      <c r="O245" s="298">
        <f t="shared" si="146"/>
        <v>0</v>
      </c>
      <c r="P245" s="298">
        <f t="shared" si="146"/>
        <v>0</v>
      </c>
      <c r="Q245" s="298">
        <f t="shared" si="146"/>
        <v>0</v>
      </c>
      <c r="R245" s="298">
        <f t="shared" si="146"/>
        <v>0</v>
      </c>
      <c r="S245" s="298">
        <f t="shared" si="146"/>
        <v>0</v>
      </c>
      <c r="T245" s="298">
        <f t="shared" si="146"/>
        <v>0</v>
      </c>
      <c r="U245" s="298">
        <f t="shared" si="146"/>
        <v>0</v>
      </c>
      <c r="V245" s="298">
        <f t="shared" si="147"/>
        <v>0</v>
      </c>
      <c r="W245" s="298">
        <f t="shared" si="147"/>
        <v>0</v>
      </c>
      <c r="X245" s="298">
        <f t="shared" si="147"/>
        <v>0</v>
      </c>
      <c r="Y245" s="298">
        <f t="shared" si="147"/>
        <v>0</v>
      </c>
      <c r="Z245" s="298">
        <f t="shared" si="147"/>
        <v>0</v>
      </c>
      <c r="AA245" s="298">
        <f t="shared" si="147"/>
        <v>0</v>
      </c>
      <c r="AB245" s="298">
        <f t="shared" si="147"/>
        <v>0</v>
      </c>
      <c r="AC245" s="298">
        <f t="shared" si="147"/>
        <v>0</v>
      </c>
      <c r="AD245" s="298">
        <f t="shared" si="147"/>
        <v>0</v>
      </c>
      <c r="AE245" s="298">
        <f t="shared" si="147"/>
        <v>0</v>
      </c>
      <c r="AF245" s="298">
        <f t="shared" si="147"/>
        <v>0</v>
      </c>
      <c r="AH245" s="295">
        <f t="shared" si="138"/>
        <v>0</v>
      </c>
      <c r="AI245" s="295">
        <f t="shared" si="139"/>
        <v>0</v>
      </c>
      <c r="AJ245" s="295">
        <f t="shared" si="140"/>
        <v>0</v>
      </c>
      <c r="AN245" s="295">
        <f t="shared" si="141"/>
        <v>0</v>
      </c>
    </row>
    <row r="246" spans="1:40">
      <c r="A246" s="168" t="s">
        <v>983</v>
      </c>
      <c r="B246" s="294" t="str">
        <f t="shared" si="129"/>
        <v>8410-02005</v>
      </c>
      <c r="C246" s="308" t="str">
        <f t="shared" si="130"/>
        <v>8410</v>
      </c>
      <c r="D246" s="298">
        <f>SUM($F246:K246)</f>
        <v>22.2</v>
      </c>
      <c r="E246" s="78">
        <f t="shared" si="131"/>
        <v>3.7926886973247002E-5</v>
      </c>
      <c r="F246" s="307">
        <f>+'Div009 history'!I246</f>
        <v>22.2</v>
      </c>
      <c r="G246" s="307">
        <f>+'Div009 history'!J246</f>
        <v>0</v>
      </c>
      <c r="H246" s="307">
        <f>+'Div009 history'!K246</f>
        <v>0</v>
      </c>
      <c r="I246" s="307">
        <f>+'Div009 history'!L246</f>
        <v>0</v>
      </c>
      <c r="J246" s="307">
        <f>+'Div009 history'!M246</f>
        <v>0</v>
      </c>
      <c r="K246" s="307">
        <f>+'Div009 history'!N246</f>
        <v>0</v>
      </c>
      <c r="L246" s="298">
        <f t="shared" si="146"/>
        <v>2.8891037505881441</v>
      </c>
      <c r="M246" s="298">
        <f t="shared" si="146"/>
        <v>2.7838907734356595</v>
      </c>
      <c r="N246" s="298">
        <f t="shared" si="146"/>
        <v>2.9351564730954087</v>
      </c>
      <c r="O246" s="298">
        <f t="shared" si="146"/>
        <v>3.0178897340708488</v>
      </c>
      <c r="P246" s="298">
        <f t="shared" si="146"/>
        <v>3.2249474015437234</v>
      </c>
      <c r="Q246" s="298">
        <f t="shared" si="146"/>
        <v>3.3519209300971085</v>
      </c>
      <c r="R246" s="298">
        <f t="shared" si="146"/>
        <v>3.1685114351897914</v>
      </c>
      <c r="S246" s="298">
        <f t="shared" si="146"/>
        <v>3.2226296894807889</v>
      </c>
      <c r="T246" s="298">
        <f t="shared" si="146"/>
        <v>3.4555557694826358</v>
      </c>
      <c r="U246" s="298">
        <f t="shared" si="146"/>
        <v>3.2963276991717234</v>
      </c>
      <c r="V246" s="298">
        <f t="shared" si="147"/>
        <v>3.1177091286268674</v>
      </c>
      <c r="W246" s="298">
        <f t="shared" si="147"/>
        <v>3.6267710116903138</v>
      </c>
      <c r="X246" s="298">
        <f t="shared" si="147"/>
        <v>3.199796565716285</v>
      </c>
      <c r="Y246" s="298">
        <f t="shared" si="147"/>
        <v>3.179290635736459</v>
      </c>
      <c r="Z246" s="298">
        <f t="shared" si="147"/>
        <v>3.2691546017308712</v>
      </c>
      <c r="AA246" s="298">
        <f t="shared" si="147"/>
        <v>3.0178897340708488</v>
      </c>
      <c r="AB246" s="298">
        <f t="shared" si="147"/>
        <v>3.2249474015437234</v>
      </c>
      <c r="AC246" s="298">
        <f t="shared" si="147"/>
        <v>3.3519209300971085</v>
      </c>
      <c r="AD246" s="298">
        <f t="shared" si="147"/>
        <v>3.1685114351897914</v>
      </c>
      <c r="AE246" s="298">
        <f t="shared" si="147"/>
        <v>3.2226296894807889</v>
      </c>
      <c r="AF246" s="298">
        <f t="shared" si="147"/>
        <v>3.4555557694826358</v>
      </c>
      <c r="AH246" s="295">
        <f t="shared" si="138"/>
        <v>40.402909062830894</v>
      </c>
      <c r="AI246" s="295">
        <f t="shared" si="139"/>
        <v>39.130504602537414</v>
      </c>
      <c r="AJ246" s="295">
        <f t="shared" si="140"/>
        <v>-1.2724044602934796</v>
      </c>
      <c r="AN246" s="295">
        <f t="shared" si="141"/>
        <v>-1.2724044602934796</v>
      </c>
    </row>
    <row r="247" spans="1:40">
      <c r="A247" s="168" t="s">
        <v>243</v>
      </c>
      <c r="B247" s="294" t="str">
        <f t="shared" si="129"/>
        <v>8560-02005</v>
      </c>
      <c r="C247" s="308" t="str">
        <f t="shared" si="130"/>
        <v>8560</v>
      </c>
      <c r="D247" s="298">
        <f>SUM($F247:K247)</f>
        <v>7727.27</v>
      </c>
      <c r="E247" s="78">
        <f t="shared" si="131"/>
        <v>1.3201409725304611E-2</v>
      </c>
      <c r="F247" s="307">
        <f>+'Div009 history'!I247</f>
        <v>494.28</v>
      </c>
      <c r="G247" s="307">
        <f>+'Div009 history'!J247</f>
        <v>653.54</v>
      </c>
      <c r="H247" s="307">
        <f>+'Div009 history'!K247</f>
        <v>643.34</v>
      </c>
      <c r="I247" s="307">
        <f>+'Div009 history'!L247</f>
        <v>1060.6300000000001</v>
      </c>
      <c r="J247" s="307">
        <f>+'Div009 history'!M247</f>
        <v>3654.38</v>
      </c>
      <c r="K247" s="307">
        <f>+'Div009 history'!N247</f>
        <v>1221.1000000000001</v>
      </c>
      <c r="L247" s="298">
        <f t="shared" si="146"/>
        <v>1005.6254386850112</v>
      </c>
      <c r="M247" s="298">
        <f t="shared" si="146"/>
        <v>969.0034079660436</v>
      </c>
      <c r="N247" s="298">
        <f t="shared" si="146"/>
        <v>1021.6552504439621</v>
      </c>
      <c r="O247" s="298">
        <f t="shared" si="146"/>
        <v>1050.4526488916058</v>
      </c>
      <c r="P247" s="298">
        <f t="shared" si="146"/>
        <v>1122.5242931318362</v>
      </c>
      <c r="Q247" s="298">
        <f t="shared" si="146"/>
        <v>1166.7206326806975</v>
      </c>
      <c r="R247" s="298">
        <f t="shared" si="146"/>
        <v>1102.8803314323882</v>
      </c>
      <c r="S247" s="298">
        <f t="shared" si="146"/>
        <v>1121.7175549835231</v>
      </c>
      <c r="T247" s="298">
        <f t="shared" si="146"/>
        <v>1202.7933527409948</v>
      </c>
      <c r="U247" s="298">
        <f t="shared" si="146"/>
        <v>1147.3700063053461</v>
      </c>
      <c r="V247" s="298">
        <f t="shared" si="147"/>
        <v>1085.1973071335376</v>
      </c>
      <c r="W247" s="298">
        <f t="shared" si="147"/>
        <v>1262.3891367344238</v>
      </c>
      <c r="X247" s="298">
        <f t="shared" si="147"/>
        <v>1113.7699102865979</v>
      </c>
      <c r="Y247" s="298">
        <f t="shared" si="147"/>
        <v>1106.6323040904174</v>
      </c>
      <c r="Z247" s="298">
        <f t="shared" si="147"/>
        <v>1137.9117242935545</v>
      </c>
      <c r="AA247" s="298">
        <f t="shared" si="147"/>
        <v>1050.4526488916058</v>
      </c>
      <c r="AB247" s="298">
        <f t="shared" si="147"/>
        <v>1122.5242931318362</v>
      </c>
      <c r="AC247" s="298">
        <f t="shared" si="147"/>
        <v>1166.7206326806975</v>
      </c>
      <c r="AD247" s="298">
        <f t="shared" si="147"/>
        <v>1102.8803314323882</v>
      </c>
      <c r="AE247" s="298">
        <f t="shared" si="147"/>
        <v>1121.7175549835231</v>
      </c>
      <c r="AF247" s="298">
        <f t="shared" si="147"/>
        <v>1202.7933527409948</v>
      </c>
      <c r="AH247" s="295">
        <f t="shared" si="138"/>
        <v>14063.251671799155</v>
      </c>
      <c r="AI247" s="295">
        <f t="shared" si="139"/>
        <v>13620.359202704922</v>
      </c>
      <c r="AJ247" s="295">
        <f t="shared" si="140"/>
        <v>-442.89246909423309</v>
      </c>
      <c r="AN247" s="295">
        <f t="shared" si="141"/>
        <v>-442.89246909423309</v>
      </c>
    </row>
    <row r="248" spans="1:40">
      <c r="A248" s="168" t="s">
        <v>244</v>
      </c>
      <c r="B248" s="294" t="str">
        <f t="shared" si="129"/>
        <v>8700-02005</v>
      </c>
      <c r="C248" s="308" t="str">
        <f t="shared" si="130"/>
        <v>8700</v>
      </c>
      <c r="D248" s="298">
        <f>SUM($F248:K248)</f>
        <v>17997.210000000003</v>
      </c>
      <c r="E248" s="78">
        <f t="shared" si="131"/>
        <v>3.0746763491161747E-2</v>
      </c>
      <c r="F248" s="307">
        <f>+'Div009 history'!I248</f>
        <v>3717.46</v>
      </c>
      <c r="G248" s="307">
        <f>+'Div009 history'!J248</f>
        <v>4769.01</v>
      </c>
      <c r="H248" s="307">
        <f>+'Div009 history'!K248</f>
        <v>2264.3900000000003</v>
      </c>
      <c r="I248" s="307">
        <f>+'Div009 history'!L248</f>
        <v>2648.6800000000003</v>
      </c>
      <c r="J248" s="307">
        <f>+'Div009 history'!M248</f>
        <v>3400.8799999999997</v>
      </c>
      <c r="K248" s="307">
        <f>+'Div009 history'!N248</f>
        <v>1196.79</v>
      </c>
      <c r="L248" s="298">
        <f t="shared" si="146"/>
        <v>2342.1534644649755</v>
      </c>
      <c r="M248" s="298">
        <f t="shared" si="146"/>
        <v>2256.8588678641436</v>
      </c>
      <c r="N248" s="298">
        <f t="shared" si="146"/>
        <v>2379.4877220341182</v>
      </c>
      <c r="O248" s="298">
        <f t="shared" si="146"/>
        <v>2446.5583468881637</v>
      </c>
      <c r="P248" s="298">
        <f t="shared" si="146"/>
        <v>2614.4169200241768</v>
      </c>
      <c r="Q248" s="298">
        <f t="shared" si="146"/>
        <v>2717.3524721780627</v>
      </c>
      <c r="R248" s="298">
        <f t="shared" si="146"/>
        <v>2568.6651210140576</v>
      </c>
      <c r="S248" s="298">
        <f t="shared" si="146"/>
        <v>2612.5379853072322</v>
      </c>
      <c r="T248" s="298">
        <f t="shared" si="146"/>
        <v>2801.3676959500267</v>
      </c>
      <c r="U248" s="298">
        <f t="shared" si="146"/>
        <v>2672.2838662527179</v>
      </c>
      <c r="V248" s="298">
        <f t="shared" si="147"/>
        <v>2527.4804462529169</v>
      </c>
      <c r="W248" s="298">
        <f t="shared" si="147"/>
        <v>2940.1693477163531</v>
      </c>
      <c r="X248" s="298">
        <f t="shared" si="147"/>
        <v>2594.027511282648</v>
      </c>
      <c r="Y248" s="298">
        <f t="shared" si="147"/>
        <v>2577.4036586658813</v>
      </c>
      <c r="Z248" s="298">
        <f t="shared" si="147"/>
        <v>2650.2550400818404</v>
      </c>
      <c r="AA248" s="298">
        <f t="shared" si="147"/>
        <v>2446.5583468881637</v>
      </c>
      <c r="AB248" s="298">
        <f t="shared" si="147"/>
        <v>2614.4169200241768</v>
      </c>
      <c r="AC248" s="298">
        <f t="shared" si="147"/>
        <v>2717.3524721780627</v>
      </c>
      <c r="AD248" s="298">
        <f t="shared" si="147"/>
        <v>2568.6651210140576</v>
      </c>
      <c r="AE248" s="298">
        <f t="shared" si="147"/>
        <v>2612.5379853072322</v>
      </c>
      <c r="AF248" s="298">
        <f t="shared" si="147"/>
        <v>2801.3676959500267</v>
      </c>
      <c r="AH248" s="295">
        <f t="shared" si="138"/>
        <v>32754.037793453645</v>
      </c>
      <c r="AI248" s="295">
        <f t="shared" si="139"/>
        <v>31722.518411614081</v>
      </c>
      <c r="AJ248" s="295">
        <f t="shared" si="140"/>
        <v>-1031.5193818395637</v>
      </c>
      <c r="AN248" s="295">
        <f t="shared" si="141"/>
        <v>-1031.5193818395637</v>
      </c>
    </row>
    <row r="249" spans="1:40">
      <c r="A249" s="168" t="s">
        <v>1205</v>
      </c>
      <c r="B249" s="294" t="str">
        <f t="shared" si="129"/>
        <v>8740-02006</v>
      </c>
      <c r="C249" s="308" t="str">
        <f t="shared" si="130"/>
        <v>8740</v>
      </c>
      <c r="D249" s="298">
        <f>SUM($F249:K249)</f>
        <v>0</v>
      </c>
      <c r="E249" s="78">
        <f t="shared" si="131"/>
        <v>0</v>
      </c>
      <c r="F249" s="307">
        <f>+'Div009 history'!I249</f>
        <v>0</v>
      </c>
      <c r="G249" s="307">
        <f>+'Div009 history'!J249</f>
        <v>0</v>
      </c>
      <c r="H249" s="307">
        <f>+'Div009 history'!K249</f>
        <v>0</v>
      </c>
      <c r="I249" s="307">
        <f>+'Div009 history'!L249</f>
        <v>0</v>
      </c>
      <c r="J249" s="307">
        <f>+'Div009 history'!M249</f>
        <v>0</v>
      </c>
      <c r="K249" s="307">
        <f>+'Div009 history'!N249</f>
        <v>0</v>
      </c>
      <c r="L249" s="298">
        <f t="shared" si="146"/>
        <v>0</v>
      </c>
      <c r="M249" s="298">
        <f t="shared" si="146"/>
        <v>0</v>
      </c>
      <c r="N249" s="298">
        <f t="shared" si="146"/>
        <v>0</v>
      </c>
      <c r="O249" s="298">
        <f t="shared" si="146"/>
        <v>0</v>
      </c>
      <c r="P249" s="298">
        <f t="shared" si="146"/>
        <v>0</v>
      </c>
      <c r="Q249" s="298">
        <f t="shared" si="146"/>
        <v>0</v>
      </c>
      <c r="R249" s="298">
        <f t="shared" si="146"/>
        <v>0</v>
      </c>
      <c r="S249" s="298">
        <f t="shared" si="146"/>
        <v>0</v>
      </c>
      <c r="T249" s="298">
        <f t="shared" si="146"/>
        <v>0</v>
      </c>
      <c r="U249" s="298">
        <f t="shared" si="146"/>
        <v>0</v>
      </c>
      <c r="V249" s="298">
        <f t="shared" si="147"/>
        <v>0</v>
      </c>
      <c r="W249" s="298">
        <f t="shared" si="147"/>
        <v>0</v>
      </c>
      <c r="X249" s="298">
        <f t="shared" si="147"/>
        <v>0</v>
      </c>
      <c r="Y249" s="298">
        <f t="shared" si="147"/>
        <v>0</v>
      </c>
      <c r="Z249" s="298">
        <f t="shared" si="147"/>
        <v>0</v>
      </c>
      <c r="AA249" s="298">
        <f t="shared" si="147"/>
        <v>0</v>
      </c>
      <c r="AB249" s="298">
        <f t="shared" si="147"/>
        <v>0</v>
      </c>
      <c r="AC249" s="298">
        <f t="shared" si="147"/>
        <v>0</v>
      </c>
      <c r="AD249" s="298">
        <f t="shared" si="147"/>
        <v>0</v>
      </c>
      <c r="AE249" s="298">
        <f t="shared" si="147"/>
        <v>0</v>
      </c>
      <c r="AF249" s="298">
        <f t="shared" si="147"/>
        <v>0</v>
      </c>
      <c r="AH249" s="295">
        <f t="shared" si="138"/>
        <v>0</v>
      </c>
      <c r="AI249" s="295">
        <f t="shared" si="139"/>
        <v>0</v>
      </c>
      <c r="AJ249" s="295">
        <f t="shared" si="140"/>
        <v>0</v>
      </c>
      <c r="AN249" s="295">
        <f t="shared" si="141"/>
        <v>0</v>
      </c>
    </row>
    <row r="250" spans="1:40">
      <c r="A250" s="168" t="s">
        <v>1207</v>
      </c>
      <c r="B250" s="294" t="str">
        <f t="shared" si="129"/>
        <v>8890-05010</v>
      </c>
      <c r="C250" s="308" t="str">
        <f t="shared" si="130"/>
        <v>8890</v>
      </c>
      <c r="D250" s="298">
        <f>SUM($F250:K250)</f>
        <v>0</v>
      </c>
      <c r="E250" s="78">
        <f t="shared" si="131"/>
        <v>0</v>
      </c>
      <c r="F250" s="307">
        <f>+'Div009 history'!I250</f>
        <v>0</v>
      </c>
      <c r="G250" s="307">
        <f>+'Div009 history'!J250</f>
        <v>0</v>
      </c>
      <c r="H250" s="307">
        <f>+'Div009 history'!K250</f>
        <v>0</v>
      </c>
      <c r="I250" s="307">
        <f>+'Div009 history'!L250</f>
        <v>0</v>
      </c>
      <c r="J250" s="307">
        <f>+'Div009 history'!M250</f>
        <v>0</v>
      </c>
      <c r="K250" s="307">
        <f>+'Div009 history'!N250</f>
        <v>0</v>
      </c>
      <c r="L250" s="298">
        <f t="shared" si="146"/>
        <v>0</v>
      </c>
      <c r="M250" s="298">
        <f t="shared" si="146"/>
        <v>0</v>
      </c>
      <c r="N250" s="298">
        <f t="shared" si="146"/>
        <v>0</v>
      </c>
      <c r="O250" s="298">
        <f t="shared" si="146"/>
        <v>0</v>
      </c>
      <c r="P250" s="298">
        <f t="shared" si="146"/>
        <v>0</v>
      </c>
      <c r="Q250" s="298">
        <f t="shared" si="146"/>
        <v>0</v>
      </c>
      <c r="R250" s="298">
        <f t="shared" si="146"/>
        <v>0</v>
      </c>
      <c r="S250" s="298">
        <f t="shared" si="146"/>
        <v>0</v>
      </c>
      <c r="T250" s="298">
        <f t="shared" si="146"/>
        <v>0</v>
      </c>
      <c r="U250" s="298">
        <f t="shared" si="146"/>
        <v>0</v>
      </c>
      <c r="V250" s="298">
        <f t="shared" si="147"/>
        <v>0</v>
      </c>
      <c r="W250" s="298">
        <f t="shared" si="147"/>
        <v>0</v>
      </c>
      <c r="X250" s="298">
        <f t="shared" si="147"/>
        <v>0</v>
      </c>
      <c r="Y250" s="298">
        <f t="shared" si="147"/>
        <v>0</v>
      </c>
      <c r="Z250" s="298">
        <f t="shared" si="147"/>
        <v>0</v>
      </c>
      <c r="AA250" s="298">
        <f t="shared" si="147"/>
        <v>0</v>
      </c>
      <c r="AB250" s="298">
        <f t="shared" si="147"/>
        <v>0</v>
      </c>
      <c r="AC250" s="298">
        <f t="shared" si="147"/>
        <v>0</v>
      </c>
      <c r="AD250" s="298">
        <f t="shared" si="147"/>
        <v>0</v>
      </c>
      <c r="AE250" s="298">
        <f t="shared" si="147"/>
        <v>0</v>
      </c>
      <c r="AF250" s="298">
        <f t="shared" si="147"/>
        <v>0</v>
      </c>
      <c r="AH250" s="295">
        <f t="shared" si="138"/>
        <v>0</v>
      </c>
      <c r="AI250" s="295">
        <f t="shared" si="139"/>
        <v>0</v>
      </c>
      <c r="AJ250" s="295">
        <f t="shared" si="140"/>
        <v>0</v>
      </c>
      <c r="AN250" s="295">
        <f t="shared" si="141"/>
        <v>0</v>
      </c>
    </row>
    <row r="251" spans="1:40">
      <c r="A251" s="168" t="s">
        <v>118</v>
      </c>
      <c r="B251" s="294" t="str">
        <f t="shared" si="129"/>
        <v>9030-05010</v>
      </c>
      <c r="C251" s="308" t="str">
        <f t="shared" si="130"/>
        <v>9030</v>
      </c>
      <c r="D251" s="298">
        <f>SUM($F251:K251)</f>
        <v>700.91999999999985</v>
      </c>
      <c r="E251" s="78">
        <f t="shared" si="131"/>
        <v>1.1974645773553279E-3</v>
      </c>
      <c r="F251" s="307">
        <f>+'Div009 history'!I251</f>
        <v>122.92</v>
      </c>
      <c r="G251" s="307">
        <f>+'Div009 history'!J251</f>
        <v>0</v>
      </c>
      <c r="H251" s="307">
        <f>+'Div009 history'!K251</f>
        <v>506.65</v>
      </c>
      <c r="I251" s="307">
        <f>+'Div009 history'!L251</f>
        <v>31.8</v>
      </c>
      <c r="J251" s="307">
        <f>+'Div009 history'!M251</f>
        <v>0</v>
      </c>
      <c r="K251" s="307">
        <f>+'Div009 history'!N251</f>
        <v>39.549999999999997</v>
      </c>
      <c r="L251" s="298">
        <f t="shared" si="146"/>
        <v>91.217594633434288</v>
      </c>
      <c r="M251" s="298">
        <f t="shared" si="146"/>
        <v>87.895708149392874</v>
      </c>
      <c r="N251" s="298">
        <f t="shared" si="146"/>
        <v>92.671615996487986</v>
      </c>
      <c r="O251" s="298">
        <f t="shared" si="146"/>
        <v>95.283751009231466</v>
      </c>
      <c r="P251" s="298">
        <f t="shared" si="146"/>
        <v>101.82117714819935</v>
      </c>
      <c r="Q251" s="298">
        <f t="shared" si="146"/>
        <v>105.83010893349839</v>
      </c>
      <c r="R251" s="298">
        <f t="shared" si="146"/>
        <v>100.03932590780306</v>
      </c>
      <c r="S251" s="298">
        <f t="shared" si="146"/>
        <v>101.74800008787719</v>
      </c>
      <c r="T251" s="298">
        <f t="shared" si="146"/>
        <v>109.10216891647605</v>
      </c>
      <c r="U251" s="298">
        <f t="shared" si="146"/>
        <v>104.07486535601097</v>
      </c>
      <c r="V251" s="298">
        <f t="shared" si="147"/>
        <v>98.435346055727166</v>
      </c>
      <c r="W251" s="298">
        <f t="shared" si="147"/>
        <v>114.50794313126008</v>
      </c>
      <c r="X251" s="298">
        <f t="shared" si="147"/>
        <v>101.02709048837197</v>
      </c>
      <c r="Y251" s="298">
        <f t="shared" si="147"/>
        <v>100.37965731533325</v>
      </c>
      <c r="Z251" s="298">
        <f t="shared" si="147"/>
        <v>103.21692988491898</v>
      </c>
      <c r="AA251" s="298">
        <f t="shared" si="147"/>
        <v>95.283751009231466</v>
      </c>
      <c r="AB251" s="298">
        <f t="shared" si="147"/>
        <v>101.82117714819935</v>
      </c>
      <c r="AC251" s="298">
        <f t="shared" si="147"/>
        <v>105.83010893349839</v>
      </c>
      <c r="AD251" s="298">
        <f t="shared" si="147"/>
        <v>100.03932590780306</v>
      </c>
      <c r="AE251" s="298">
        <f t="shared" si="147"/>
        <v>101.74800008787719</v>
      </c>
      <c r="AF251" s="298">
        <f t="shared" si="147"/>
        <v>109.10216891647605</v>
      </c>
      <c r="AH251" s="295">
        <f t="shared" si="138"/>
        <v>1275.639955870244</v>
      </c>
      <c r="AI251" s="295">
        <f t="shared" si="139"/>
        <v>1235.466364234708</v>
      </c>
      <c r="AJ251" s="295">
        <f t="shared" si="140"/>
        <v>-40.173591635536013</v>
      </c>
      <c r="AN251" s="295">
        <f t="shared" si="141"/>
        <v>-40.173591635536013</v>
      </c>
    </row>
    <row r="252" spans="1:40">
      <c r="A252" s="168" t="s">
        <v>245</v>
      </c>
      <c r="B252" s="294" t="str">
        <f t="shared" si="129"/>
        <v>9090-05010</v>
      </c>
      <c r="C252" s="308" t="str">
        <f t="shared" si="130"/>
        <v>9090</v>
      </c>
      <c r="D252" s="298">
        <f>SUM($F252:K252)</f>
        <v>246.24</v>
      </c>
      <c r="E252" s="78">
        <f t="shared" si="131"/>
        <v>4.2068093010325862E-4</v>
      </c>
      <c r="F252" s="307">
        <f>+'Div009 history'!I252</f>
        <v>0</v>
      </c>
      <c r="G252" s="307">
        <f>+'Div009 history'!J252</f>
        <v>19.11</v>
      </c>
      <c r="H252" s="307">
        <f>+'Div009 history'!K252</f>
        <v>0</v>
      </c>
      <c r="I252" s="307">
        <f>+'Div009 history'!L252</f>
        <v>0</v>
      </c>
      <c r="J252" s="307">
        <f>+'Div009 history'!M252</f>
        <v>227.13</v>
      </c>
      <c r="K252" s="307">
        <f>+'Div009 history'!N252</f>
        <v>0</v>
      </c>
      <c r="L252" s="298">
        <f t="shared" ref="L252:U257" si="148">$E252*L$258</f>
        <v>32.045626465983091</v>
      </c>
      <c r="M252" s="298">
        <f t="shared" si="148"/>
        <v>30.878615497783635</v>
      </c>
      <c r="N252" s="298">
        <f t="shared" si="148"/>
        <v>32.556438285360962</v>
      </c>
      <c r="O252" s="298">
        <f t="shared" si="148"/>
        <v>33.474106671964222</v>
      </c>
      <c r="P252" s="298">
        <f t="shared" si="148"/>
        <v>35.770767934960645</v>
      </c>
      <c r="Q252" s="298">
        <f t="shared" si="148"/>
        <v>37.179144586806842</v>
      </c>
      <c r="R252" s="298">
        <f t="shared" si="148"/>
        <v>35.144786297348389</v>
      </c>
      <c r="S252" s="298">
        <f t="shared" si="148"/>
        <v>35.745060123322041</v>
      </c>
      <c r="T252" s="298">
        <f t="shared" si="148"/>
        <v>38.32865102150469</v>
      </c>
      <c r="U252" s="298">
        <f t="shared" si="148"/>
        <v>36.562510479461494</v>
      </c>
      <c r="V252" s="298">
        <f t="shared" ref="V252:AF257" si="149">$E252*V$258</f>
        <v>34.581292605093687</v>
      </c>
      <c r="W252" s="298">
        <f t="shared" si="149"/>
        <v>40.227751978316341</v>
      </c>
      <c r="X252" s="298">
        <f t="shared" si="149"/>
        <v>35.491797582971977</v>
      </c>
      <c r="Y252" s="298">
        <f t="shared" si="149"/>
        <v>35.264348024493046</v>
      </c>
      <c r="Z252" s="298">
        <f t="shared" si="149"/>
        <v>36.261109420279716</v>
      </c>
      <c r="AA252" s="298">
        <f t="shared" si="149"/>
        <v>33.474106671964222</v>
      </c>
      <c r="AB252" s="298">
        <f t="shared" si="149"/>
        <v>35.770767934960645</v>
      </c>
      <c r="AC252" s="298">
        <f t="shared" si="149"/>
        <v>37.179144586806842</v>
      </c>
      <c r="AD252" s="298">
        <f t="shared" si="149"/>
        <v>35.144786297348389</v>
      </c>
      <c r="AE252" s="298">
        <f t="shared" si="149"/>
        <v>35.745060123322041</v>
      </c>
      <c r="AF252" s="298">
        <f t="shared" si="149"/>
        <v>38.32865102150469</v>
      </c>
      <c r="AH252" s="295">
        <f t="shared" si="138"/>
        <v>448.14469944285941</v>
      </c>
      <c r="AI252" s="295">
        <f t="shared" si="139"/>
        <v>434.0313267265231</v>
      </c>
      <c r="AJ252" s="295">
        <f t="shared" si="140"/>
        <v>-14.113372716336301</v>
      </c>
      <c r="AN252" s="295">
        <f t="shared" si="141"/>
        <v>-14.113372716336301</v>
      </c>
    </row>
    <row r="253" spans="1:40">
      <c r="A253" s="168" t="s">
        <v>1209</v>
      </c>
      <c r="B253" s="294" t="str">
        <f t="shared" si="129"/>
        <v>9130-05010</v>
      </c>
      <c r="C253" s="308" t="str">
        <f t="shared" si="130"/>
        <v>9130</v>
      </c>
      <c r="D253" s="298">
        <f>SUM($F253:K253)</f>
        <v>0</v>
      </c>
      <c r="E253" s="78">
        <f t="shared" si="131"/>
        <v>0</v>
      </c>
      <c r="F253" s="307">
        <f>+'Div009 history'!I253</f>
        <v>0</v>
      </c>
      <c r="G253" s="307">
        <f>+'Div009 history'!J253</f>
        <v>0</v>
      </c>
      <c r="H253" s="307">
        <f>+'Div009 history'!K253</f>
        <v>0</v>
      </c>
      <c r="I253" s="307">
        <f>+'Div009 history'!L253</f>
        <v>1118.79</v>
      </c>
      <c r="J253" s="307">
        <f>+'Div009 history'!M253</f>
        <v>0</v>
      </c>
      <c r="K253" s="307">
        <f>+'Div009 history'!N253</f>
        <v>-1118.79</v>
      </c>
      <c r="L253" s="298">
        <f t="shared" si="148"/>
        <v>0</v>
      </c>
      <c r="M253" s="298">
        <f t="shared" si="148"/>
        <v>0</v>
      </c>
      <c r="N253" s="298">
        <f t="shared" si="148"/>
        <v>0</v>
      </c>
      <c r="O253" s="298">
        <f t="shared" si="148"/>
        <v>0</v>
      </c>
      <c r="P253" s="298">
        <f t="shared" si="148"/>
        <v>0</v>
      </c>
      <c r="Q253" s="298">
        <f t="shared" si="148"/>
        <v>0</v>
      </c>
      <c r="R253" s="298">
        <f t="shared" si="148"/>
        <v>0</v>
      </c>
      <c r="S253" s="298">
        <f t="shared" si="148"/>
        <v>0</v>
      </c>
      <c r="T253" s="298">
        <f t="shared" si="148"/>
        <v>0</v>
      </c>
      <c r="U253" s="298">
        <f t="shared" si="148"/>
        <v>0</v>
      </c>
      <c r="V253" s="298">
        <f t="shared" si="149"/>
        <v>0</v>
      </c>
      <c r="W253" s="298">
        <f t="shared" si="149"/>
        <v>0</v>
      </c>
      <c r="X253" s="298">
        <f t="shared" si="149"/>
        <v>0</v>
      </c>
      <c r="Y253" s="298">
        <f t="shared" si="149"/>
        <v>0</v>
      </c>
      <c r="Z253" s="298">
        <f t="shared" si="149"/>
        <v>0</v>
      </c>
      <c r="AA253" s="298">
        <f t="shared" si="149"/>
        <v>0</v>
      </c>
      <c r="AB253" s="298">
        <f t="shared" si="149"/>
        <v>0</v>
      </c>
      <c r="AC253" s="298">
        <f t="shared" si="149"/>
        <v>0</v>
      </c>
      <c r="AD253" s="298">
        <f t="shared" si="149"/>
        <v>0</v>
      </c>
      <c r="AE253" s="298">
        <f t="shared" si="149"/>
        <v>0</v>
      </c>
      <c r="AF253" s="298">
        <f t="shared" si="149"/>
        <v>0</v>
      </c>
      <c r="AH253" s="295">
        <f t="shared" si="138"/>
        <v>0</v>
      </c>
      <c r="AI253" s="295">
        <f t="shared" si="139"/>
        <v>0</v>
      </c>
      <c r="AJ253" s="295">
        <f t="shared" si="140"/>
        <v>0</v>
      </c>
      <c r="AN253" s="295">
        <f t="shared" si="141"/>
        <v>0</v>
      </c>
    </row>
    <row r="254" spans="1:40">
      <c r="A254" s="168" t="s">
        <v>65</v>
      </c>
      <c r="B254" s="294" t="str">
        <f t="shared" si="129"/>
        <v>9210-05010</v>
      </c>
      <c r="C254" s="308" t="str">
        <f t="shared" si="130"/>
        <v>9210</v>
      </c>
      <c r="D254" s="298">
        <f>SUM($F254:K254)</f>
        <v>142.15</v>
      </c>
      <c r="E254" s="78">
        <f t="shared" si="131"/>
        <v>2.4285166591202979E-4</v>
      </c>
      <c r="F254" s="307">
        <f>+'Div009 history'!I254</f>
        <v>134.1</v>
      </c>
      <c r="G254" s="307">
        <f>+'Div009 history'!J254</f>
        <v>8.0500000000000007</v>
      </c>
      <c r="H254" s="307">
        <f>+'Div009 history'!K254</f>
        <v>0</v>
      </c>
      <c r="I254" s="307">
        <f>+'Div009 history'!L254</f>
        <v>0</v>
      </c>
      <c r="J254" s="307">
        <f>+'Div009 history'!M254</f>
        <v>0</v>
      </c>
      <c r="K254" s="307">
        <f>+'Div009 history'!N254</f>
        <v>0</v>
      </c>
      <c r="L254" s="298">
        <f t="shared" si="148"/>
        <v>18.499373790365077</v>
      </c>
      <c r="M254" s="298">
        <f t="shared" si="148"/>
        <v>17.825678983958511</v>
      </c>
      <c r="N254" s="298">
        <f t="shared" si="148"/>
        <v>18.794256425698755</v>
      </c>
      <c r="O254" s="298">
        <f t="shared" si="148"/>
        <v>19.324010166584287</v>
      </c>
      <c r="P254" s="298">
        <f t="shared" si="148"/>
        <v>20.64983212294776</v>
      </c>
      <c r="Q254" s="298">
        <f t="shared" si="148"/>
        <v>21.46286307267135</v>
      </c>
      <c r="R254" s="298">
        <f t="shared" si="148"/>
        <v>20.288463987037336</v>
      </c>
      <c r="S254" s="298">
        <f t="shared" si="148"/>
        <v>20.634991457643878</v>
      </c>
      <c r="T254" s="298">
        <f t="shared" si="148"/>
        <v>22.12645282125931</v>
      </c>
      <c r="U254" s="298">
        <f t="shared" si="148"/>
        <v>21.106891100777499</v>
      </c>
      <c r="V254" s="298">
        <f t="shared" si="149"/>
        <v>19.963169037581494</v>
      </c>
      <c r="W254" s="298">
        <f t="shared" si="149"/>
        <v>23.222770239269284</v>
      </c>
      <c r="X254" s="298">
        <f t="shared" si="149"/>
        <v>20.488787469214859</v>
      </c>
      <c r="Y254" s="298">
        <f t="shared" si="149"/>
        <v>20.357484859006199</v>
      </c>
      <c r="Z254" s="298">
        <f t="shared" si="149"/>
        <v>20.932897596218169</v>
      </c>
      <c r="AA254" s="298">
        <f t="shared" si="149"/>
        <v>19.324010166584287</v>
      </c>
      <c r="AB254" s="298">
        <f t="shared" si="149"/>
        <v>20.64983212294776</v>
      </c>
      <c r="AC254" s="298">
        <f t="shared" si="149"/>
        <v>21.46286307267135</v>
      </c>
      <c r="AD254" s="298">
        <f t="shared" si="149"/>
        <v>20.288463987037336</v>
      </c>
      <c r="AE254" s="298">
        <f t="shared" si="149"/>
        <v>20.634991457643878</v>
      </c>
      <c r="AF254" s="298">
        <f t="shared" si="149"/>
        <v>22.12645282125931</v>
      </c>
      <c r="AH254" s="295">
        <f t="shared" si="138"/>
        <v>258.70601456222573</v>
      </c>
      <c r="AI254" s="295">
        <f t="shared" si="139"/>
        <v>250.55861393021144</v>
      </c>
      <c r="AJ254" s="295">
        <f t="shared" si="140"/>
        <v>-8.1474006320142962</v>
      </c>
      <c r="AN254" s="295">
        <f t="shared" si="141"/>
        <v>-8.1474006320142962</v>
      </c>
    </row>
    <row r="255" spans="1:40">
      <c r="A255" s="168" t="s">
        <v>246</v>
      </c>
      <c r="B255" s="294" t="str">
        <f t="shared" si="129"/>
        <v>8700-05010</v>
      </c>
      <c r="C255" s="308" t="str">
        <f t="shared" si="130"/>
        <v>8700</v>
      </c>
      <c r="D255" s="298">
        <f>SUM($F255:K255)</f>
        <v>67432.73</v>
      </c>
      <c r="E255" s="78">
        <f t="shared" si="131"/>
        <v>0.11520331211745415</v>
      </c>
      <c r="F255" s="307">
        <f>+'Div009 history'!I255</f>
        <v>11517.970000000001</v>
      </c>
      <c r="G255" s="307">
        <f>+'Div009 history'!J255</f>
        <v>13941.089999999998</v>
      </c>
      <c r="H255" s="307">
        <f>+'Div009 history'!K255</f>
        <v>11765.519999999999</v>
      </c>
      <c r="I255" s="307">
        <f>+'Div009 history'!L255</f>
        <v>11924.619999999997</v>
      </c>
      <c r="J255" s="307">
        <f>+'Div009 history'!M255</f>
        <v>9442.6099999999988</v>
      </c>
      <c r="K255" s="307">
        <f>+'Div009 history'!N255</f>
        <v>8840.92</v>
      </c>
      <c r="L255" s="298">
        <f t="shared" si="148"/>
        <v>8775.6825745674614</v>
      </c>
      <c r="M255" s="298">
        <f t="shared" si="148"/>
        <v>8456.0970664224315</v>
      </c>
      <c r="N255" s="298">
        <f t="shared" si="148"/>
        <v>8915.5681963060779</v>
      </c>
      <c r="O255" s="298">
        <f t="shared" si="148"/>
        <v>9166.8713336653746</v>
      </c>
      <c r="P255" s="298">
        <f t="shared" si="148"/>
        <v>9795.8111438062824</v>
      </c>
      <c r="Q255" s="298">
        <f t="shared" si="148"/>
        <v>10181.494552278702</v>
      </c>
      <c r="R255" s="298">
        <f t="shared" si="148"/>
        <v>9624.3863113092648</v>
      </c>
      <c r="S255" s="298">
        <f t="shared" si="148"/>
        <v>9788.7710694027865</v>
      </c>
      <c r="T255" s="298">
        <f t="shared" si="148"/>
        <v>10496.286450606522</v>
      </c>
      <c r="U255" s="298">
        <f t="shared" si="148"/>
        <v>10012.629537376939</v>
      </c>
      <c r="V255" s="298">
        <f t="shared" si="149"/>
        <v>9470.0737787941798</v>
      </c>
      <c r="W255" s="298">
        <f t="shared" si="149"/>
        <v>11016.354522663953</v>
      </c>
      <c r="X255" s="298">
        <f t="shared" si="149"/>
        <v>9719.4152194087146</v>
      </c>
      <c r="Y255" s="298">
        <f t="shared" si="149"/>
        <v>9657.1282446461701</v>
      </c>
      <c r="Z255" s="298">
        <f t="shared" si="149"/>
        <v>9930.0909723772675</v>
      </c>
      <c r="AA255" s="298">
        <f t="shared" si="149"/>
        <v>9166.8713336653746</v>
      </c>
      <c r="AB255" s="298">
        <f t="shared" si="149"/>
        <v>9795.8111438062824</v>
      </c>
      <c r="AC255" s="298">
        <f t="shared" si="149"/>
        <v>10181.494552278702</v>
      </c>
      <c r="AD255" s="298">
        <f t="shared" si="149"/>
        <v>9624.3863113092648</v>
      </c>
      <c r="AE255" s="298">
        <f t="shared" si="149"/>
        <v>9788.7710694027865</v>
      </c>
      <c r="AF255" s="298">
        <f t="shared" si="149"/>
        <v>10496.286450606522</v>
      </c>
      <c r="AH255" s="295">
        <f t="shared" si="138"/>
        <v>122724.25486704631</v>
      </c>
      <c r="AI255" s="295">
        <f t="shared" si="139"/>
        <v>118859.31313633616</v>
      </c>
      <c r="AJ255" s="295">
        <f t="shared" si="140"/>
        <v>-3864.9417307101539</v>
      </c>
      <c r="AN255" s="295">
        <f t="shared" si="141"/>
        <v>-3864.9417307101539</v>
      </c>
    </row>
    <row r="256" spans="1:40">
      <c r="A256" s="168" t="s">
        <v>247</v>
      </c>
      <c r="B256" s="294" t="str">
        <f t="shared" si="129"/>
        <v>8740-05010</v>
      </c>
      <c r="C256" s="308" t="str">
        <f t="shared" si="130"/>
        <v>8740</v>
      </c>
      <c r="D256" s="298">
        <f>SUM($F256:K256)</f>
        <v>1305.1899999999998</v>
      </c>
      <c r="E256" s="78">
        <f t="shared" si="131"/>
        <v>2.2298105229104615E-3</v>
      </c>
      <c r="F256" s="307">
        <f>+'Div009 history'!I256</f>
        <v>294.29999999999995</v>
      </c>
      <c r="G256" s="307">
        <f>+'Div009 history'!J256</f>
        <v>280.58999999999997</v>
      </c>
      <c r="H256" s="307">
        <f>+'Div009 history'!K256</f>
        <v>83.23</v>
      </c>
      <c r="I256" s="307">
        <f>+'Div009 history'!L256</f>
        <v>163.78</v>
      </c>
      <c r="J256" s="307">
        <f>+'Div009 history'!M256</f>
        <v>283.82</v>
      </c>
      <c r="K256" s="307">
        <f>+'Div009 history'!N256</f>
        <v>199.47</v>
      </c>
      <c r="L256" s="298">
        <f t="shared" si="148"/>
        <v>169.85717676712338</v>
      </c>
      <c r="M256" s="298">
        <f t="shared" si="148"/>
        <v>163.67145939551745</v>
      </c>
      <c r="N256" s="298">
        <f t="shared" si="148"/>
        <v>172.56472419456739</v>
      </c>
      <c r="O256" s="298">
        <f t="shared" si="148"/>
        <v>177.42880639693379</v>
      </c>
      <c r="P256" s="298">
        <f t="shared" si="148"/>
        <v>189.60221166760593</v>
      </c>
      <c r="Q256" s="298">
        <f t="shared" si="148"/>
        <v>197.06728282673171</v>
      </c>
      <c r="R256" s="298">
        <f t="shared" si="148"/>
        <v>186.28420901330466</v>
      </c>
      <c r="S256" s="298">
        <f t="shared" si="148"/>
        <v>189.4659479465509</v>
      </c>
      <c r="T256" s="298">
        <f t="shared" si="148"/>
        <v>203.16021778247929</v>
      </c>
      <c r="U256" s="298">
        <f t="shared" si="148"/>
        <v>193.79882656224959</v>
      </c>
      <c r="V256" s="298">
        <f t="shared" si="149"/>
        <v>183.29742241407658</v>
      </c>
      <c r="W256" s="298">
        <f t="shared" si="149"/>
        <v>213.22636291658017</v>
      </c>
      <c r="X256" s="298">
        <f t="shared" si="149"/>
        <v>188.12353511744311</v>
      </c>
      <c r="Y256" s="298">
        <f t="shared" si="149"/>
        <v>186.91794346202107</v>
      </c>
      <c r="Z256" s="298">
        <f t="shared" si="149"/>
        <v>192.20125651500518</v>
      </c>
      <c r="AA256" s="298">
        <f t="shared" si="149"/>
        <v>177.42880639693379</v>
      </c>
      <c r="AB256" s="298">
        <f t="shared" si="149"/>
        <v>189.60221166760593</v>
      </c>
      <c r="AC256" s="298">
        <f t="shared" si="149"/>
        <v>197.06728282673171</v>
      </c>
      <c r="AD256" s="298">
        <f t="shared" si="149"/>
        <v>186.28420901330466</v>
      </c>
      <c r="AE256" s="298">
        <f t="shared" si="149"/>
        <v>189.4659479465509</v>
      </c>
      <c r="AF256" s="298">
        <f t="shared" si="149"/>
        <v>203.16021778247929</v>
      </c>
      <c r="AH256" s="295">
        <f t="shared" si="138"/>
        <v>2375.3816612484793</v>
      </c>
      <c r="AI256" s="295">
        <f t="shared" si="139"/>
        <v>2300.5740226209819</v>
      </c>
      <c r="AJ256" s="295">
        <f t="shared" si="140"/>
        <v>-74.807638627497454</v>
      </c>
      <c r="AN256" s="295">
        <f t="shared" si="141"/>
        <v>-74.807638627497454</v>
      </c>
    </row>
    <row r="257" spans="1:40">
      <c r="A257" s="168" t="s">
        <v>248</v>
      </c>
      <c r="B257" s="294" t="str">
        <f t="shared" si="129"/>
        <v>8750-05010</v>
      </c>
      <c r="C257" s="308" t="str">
        <f t="shared" si="130"/>
        <v>8750</v>
      </c>
      <c r="D257" s="298">
        <f>SUM($F257:K257)</f>
        <v>42.4</v>
      </c>
      <c r="E257" s="78">
        <f t="shared" si="131"/>
        <v>7.2436937282237509E-5</v>
      </c>
      <c r="F257" s="307">
        <f>+'Div009 history'!I257</f>
        <v>0</v>
      </c>
      <c r="G257" s="307">
        <f>+'Div009 history'!J257</f>
        <v>0</v>
      </c>
      <c r="H257" s="307">
        <f>+'Div009 history'!K257</f>
        <v>42.4</v>
      </c>
      <c r="I257" s="307">
        <f>+'Div009 history'!L257</f>
        <v>0</v>
      </c>
      <c r="J257" s="307">
        <f>+'Div009 history'!M257</f>
        <v>0</v>
      </c>
      <c r="K257" s="307">
        <f>+'Div009 history'!N257</f>
        <v>0</v>
      </c>
      <c r="L257" s="298">
        <f t="shared" si="148"/>
        <v>5.5179278840061841</v>
      </c>
      <c r="M257" s="298">
        <f t="shared" si="148"/>
        <v>5.3169805762915292</v>
      </c>
      <c r="N257" s="298">
        <f t="shared" si="148"/>
        <v>5.6058844351011405</v>
      </c>
      <c r="O257" s="298">
        <f t="shared" si="148"/>
        <v>5.763897510117296</v>
      </c>
      <c r="P257" s="298">
        <f t="shared" si="148"/>
        <v>6.1593590011465702</v>
      </c>
      <c r="Q257" s="298">
        <f t="shared" si="148"/>
        <v>6.4018670016269095</v>
      </c>
      <c r="R257" s="298">
        <f t="shared" si="148"/>
        <v>6.051571389731853</v>
      </c>
      <c r="S257" s="298">
        <f t="shared" si="148"/>
        <v>6.154932379909253</v>
      </c>
      <c r="T257" s="298">
        <f t="shared" si="148"/>
        <v>6.5998002083812493</v>
      </c>
      <c r="U257" s="298">
        <f t="shared" si="148"/>
        <v>6.2956889389586062</v>
      </c>
      <c r="V257" s="298">
        <f t="shared" si="149"/>
        <v>5.9545435609810431</v>
      </c>
      <c r="W257" s="298">
        <f t="shared" si="149"/>
        <v>6.9268058962013193</v>
      </c>
      <c r="X257" s="298">
        <f t="shared" si="149"/>
        <v>6.1113231705572284</v>
      </c>
      <c r="Y257" s="298">
        <f t="shared" si="149"/>
        <v>6.0721586916768393</v>
      </c>
      <c r="Z257" s="298">
        <f t="shared" si="149"/>
        <v>6.2437907708733746</v>
      </c>
      <c r="AA257" s="298">
        <f t="shared" si="149"/>
        <v>5.763897510117296</v>
      </c>
      <c r="AB257" s="298">
        <f t="shared" si="149"/>
        <v>6.1593590011465702</v>
      </c>
      <c r="AC257" s="298">
        <f t="shared" si="149"/>
        <v>6.4018670016269095</v>
      </c>
      <c r="AD257" s="298">
        <f t="shared" si="149"/>
        <v>6.051571389731853</v>
      </c>
      <c r="AE257" s="298">
        <f t="shared" si="149"/>
        <v>6.154932379909253</v>
      </c>
      <c r="AF257" s="298">
        <f t="shared" si="149"/>
        <v>6.5998002083812493</v>
      </c>
      <c r="AH257" s="295">
        <f t="shared" si="138"/>
        <v>77.165916408289632</v>
      </c>
      <c r="AI257" s="295">
        <f t="shared" si="139"/>
        <v>74.735738520161547</v>
      </c>
      <c r="AJ257" s="295">
        <f t="shared" si="140"/>
        <v>-2.4301778881280853</v>
      </c>
      <c r="AN257" s="295">
        <f t="shared" si="141"/>
        <v>-2.4301778881280853</v>
      </c>
    </row>
    <row r="258" spans="1:40">
      <c r="A258" s="172" t="s">
        <v>327</v>
      </c>
      <c r="B258" s="293"/>
      <c r="C258" s="309"/>
      <c r="D258" s="306">
        <f t="shared" ref="D258:K258" si="150">SUM(D212:D257)</f>
        <v>585336.7300000001</v>
      </c>
      <c r="E258" s="174">
        <f t="shared" si="150"/>
        <v>0.99999999999999989</v>
      </c>
      <c r="F258" s="306">
        <f t="shared" si="150"/>
        <v>75902.059999999983</v>
      </c>
      <c r="G258" s="306">
        <f t="shared" si="150"/>
        <v>128942.30999999997</v>
      </c>
      <c r="H258" s="306">
        <f t="shared" si="150"/>
        <v>86526.689999999973</v>
      </c>
      <c r="I258" s="306">
        <f t="shared" si="150"/>
        <v>121967.02000000002</v>
      </c>
      <c r="J258" s="306">
        <f t="shared" si="150"/>
        <v>82427.390000000014</v>
      </c>
      <c r="K258" s="306">
        <f t="shared" si="150"/>
        <v>89571.260000000009</v>
      </c>
      <c r="L258" s="314">
        <f>'FY24 Budget'!K$87</f>
        <v>76175.61</v>
      </c>
      <c r="M258" s="314">
        <f>'FY24 Budget'!L$87</f>
        <v>73401.509999999995</v>
      </c>
      <c r="N258" s="314">
        <f>'FY24 Budget'!M$87</f>
        <v>77389.859999999986</v>
      </c>
      <c r="O258" s="314">
        <f>'FY25 Budget'!B$213</f>
        <v>79571.248128000021</v>
      </c>
      <c r="P258" s="314">
        <f>'FY25 Budget'!C$213</f>
        <v>85030.638128000006</v>
      </c>
      <c r="Q258" s="314">
        <f>'FY25 Budget'!D$213</f>
        <v>88378.488128000012</v>
      </c>
      <c r="R258" s="314">
        <f>'FY25 Budget'!E$213</f>
        <v>83542.618127999987</v>
      </c>
      <c r="S258" s="314">
        <f>'FY25 Budget'!F$213</f>
        <v>84969.52812800002</v>
      </c>
      <c r="T258" s="314">
        <f>'FY25 Budget'!G$213</f>
        <v>91110.978128000002</v>
      </c>
      <c r="U258" s="314">
        <f>'FY25 Budget'!H$213</f>
        <v>86912.688128000023</v>
      </c>
      <c r="V258" s="314">
        <f>'FY25 Budget'!I$213</f>
        <v>82203.138128000006</v>
      </c>
      <c r="W258" s="314">
        <f>'FY25 Budget'!J$213</f>
        <v>95625.328128000008</v>
      </c>
      <c r="X258" s="314">
        <f>'FY25 Budget'!K$213</f>
        <v>84367.498128000021</v>
      </c>
      <c r="Y258" s="314">
        <f>'FY25 Budget'!L$213</f>
        <v>83826.828128000008</v>
      </c>
      <c r="Z258" s="314">
        <f>'FY25 Budget'!M$213</f>
        <v>86196.228128000032</v>
      </c>
      <c r="AA258" s="301">
        <f t="shared" ref="AA258:AF258" si="151">O258*(1+AA$4)</f>
        <v>79571.248128000021</v>
      </c>
      <c r="AB258" s="301">
        <f t="shared" si="151"/>
        <v>85030.638128000006</v>
      </c>
      <c r="AC258" s="301">
        <f t="shared" si="151"/>
        <v>88378.488128000012</v>
      </c>
      <c r="AD258" s="301">
        <f t="shared" si="151"/>
        <v>83542.618127999987</v>
      </c>
      <c r="AE258" s="301">
        <f t="shared" si="151"/>
        <v>84969.52812800002</v>
      </c>
      <c r="AF258" s="301">
        <f t="shared" si="151"/>
        <v>91110.978128000002</v>
      </c>
      <c r="AH258" s="301">
        <f t="shared" si="134"/>
        <v>1065284.0843839999</v>
      </c>
      <c r="AI258" s="301">
        <f t="shared" si="135"/>
        <v>1031735.2075360002</v>
      </c>
      <c r="AJ258" s="301">
        <f t="shared" si="136"/>
        <v>-33548.876847999752</v>
      </c>
      <c r="AN258" s="313"/>
    </row>
    <row r="259" spans="1:40">
      <c r="A259" s="168"/>
      <c r="B259" s="293"/>
      <c r="C259" s="309"/>
      <c r="D259" s="298">
        <f>D258-SUM(F258:K258)</f>
        <v>0</v>
      </c>
      <c r="F259" s="298">
        <f>F258-'Div009 history'!I258</f>
        <v>0</v>
      </c>
      <c r="G259" s="298">
        <f>G258-'Div009 history'!J258</f>
        <v>0</v>
      </c>
      <c r="H259" s="298">
        <f>H258-'Div009 history'!K258</f>
        <v>0</v>
      </c>
      <c r="I259" s="298">
        <f>I258-'Div009 history'!L258</f>
        <v>0</v>
      </c>
      <c r="J259" s="298">
        <f>J258-'Div009 history'!M258</f>
        <v>0</v>
      </c>
      <c r="K259" s="298">
        <f>K258-'Div009 history'!N258</f>
        <v>0</v>
      </c>
      <c r="L259" s="298">
        <f t="shared" ref="L259:AF259" si="152">L258-SUM(L212:L257)</f>
        <v>0</v>
      </c>
      <c r="M259" s="298">
        <f t="shared" si="152"/>
        <v>0</v>
      </c>
      <c r="N259" s="298">
        <f t="shared" si="152"/>
        <v>0</v>
      </c>
      <c r="O259" s="298">
        <f t="shared" si="152"/>
        <v>0</v>
      </c>
      <c r="P259" s="298">
        <f t="shared" si="152"/>
        <v>0</v>
      </c>
      <c r="Q259" s="298">
        <f t="shared" si="152"/>
        <v>0</v>
      </c>
      <c r="R259" s="298">
        <f t="shared" si="152"/>
        <v>0</v>
      </c>
      <c r="S259" s="298">
        <f t="shared" si="152"/>
        <v>0</v>
      </c>
      <c r="T259" s="298">
        <f t="shared" si="152"/>
        <v>0</v>
      </c>
      <c r="U259" s="298">
        <f t="shared" si="152"/>
        <v>0</v>
      </c>
      <c r="V259" s="298">
        <f t="shared" si="152"/>
        <v>0</v>
      </c>
      <c r="W259" s="298">
        <f t="shared" si="152"/>
        <v>0</v>
      </c>
      <c r="X259" s="298">
        <f t="shared" si="152"/>
        <v>0</v>
      </c>
      <c r="Y259" s="298">
        <f t="shared" si="152"/>
        <v>0</v>
      </c>
      <c r="Z259" s="298">
        <f t="shared" si="152"/>
        <v>0</v>
      </c>
      <c r="AA259" s="298">
        <f t="shared" si="152"/>
        <v>0</v>
      </c>
      <c r="AB259" s="298">
        <f t="shared" si="152"/>
        <v>0</v>
      </c>
      <c r="AC259" s="298">
        <f t="shared" si="152"/>
        <v>0</v>
      </c>
      <c r="AD259" s="298">
        <f t="shared" si="152"/>
        <v>0</v>
      </c>
      <c r="AE259" s="298">
        <f t="shared" si="152"/>
        <v>0</v>
      </c>
      <c r="AF259" s="298">
        <f t="shared" si="152"/>
        <v>0</v>
      </c>
    </row>
    <row r="260" spans="1:40">
      <c r="A260" s="168" t="s">
        <v>1092</v>
      </c>
      <c r="B260" s="294" t="str">
        <f>RIGHT(A260,10)</f>
        <v>8740-04201</v>
      </c>
      <c r="C260" s="308" t="str">
        <f>LEFT(B260,4)</f>
        <v>8740</v>
      </c>
      <c r="D260" s="298">
        <f>SUM($F260:K260)</f>
        <v>4599.54</v>
      </c>
      <c r="E260" s="78">
        <f>D260/$D$263</f>
        <v>0.18147055562766881</v>
      </c>
      <c r="F260" s="307">
        <f>+'Div009 history'!I260</f>
        <v>0</v>
      </c>
      <c r="G260" s="307">
        <f>+'Div009 history'!J260</f>
        <v>0</v>
      </c>
      <c r="H260" s="307">
        <f>+'Div009 history'!K260</f>
        <v>0</v>
      </c>
      <c r="I260" s="307">
        <f>+'Div009 history'!L260</f>
        <v>0</v>
      </c>
      <c r="J260" s="307">
        <f>+'Div009 history'!M260</f>
        <v>2299.77</v>
      </c>
      <c r="K260" s="307">
        <f>+'Div009 history'!N260</f>
        <v>2299.77</v>
      </c>
      <c r="L260" s="298">
        <f t="shared" ref="L260:U262" si="153">$E260*L$263</f>
        <v>479.701081451736</v>
      </c>
      <c r="M260" s="298">
        <f t="shared" si="153"/>
        <v>479.701081451736</v>
      </c>
      <c r="N260" s="298">
        <f t="shared" si="153"/>
        <v>479.701081451736</v>
      </c>
      <c r="O260" s="298">
        <f t="shared" si="153"/>
        <v>366.66125764570484</v>
      </c>
      <c r="P260" s="298">
        <f t="shared" si="153"/>
        <v>366.20939596219193</v>
      </c>
      <c r="Q260" s="298">
        <f t="shared" si="153"/>
        <v>366.20939596219193</v>
      </c>
      <c r="R260" s="298">
        <f t="shared" si="153"/>
        <v>366.20939596219193</v>
      </c>
      <c r="S260" s="298">
        <f t="shared" si="153"/>
        <v>366.20939596219193</v>
      </c>
      <c r="T260" s="298">
        <f t="shared" si="153"/>
        <v>366.20939596219193</v>
      </c>
      <c r="U260" s="298">
        <f t="shared" si="153"/>
        <v>366.20939596219193</v>
      </c>
      <c r="V260" s="298">
        <f t="shared" ref="V260:AF262" si="154">$E260*V$263</f>
        <v>366.20939596219193</v>
      </c>
      <c r="W260" s="298">
        <f t="shared" si="154"/>
        <v>366.20939596219193</v>
      </c>
      <c r="X260" s="298">
        <f t="shared" si="154"/>
        <v>366.20939596219193</v>
      </c>
      <c r="Y260" s="298">
        <f t="shared" si="154"/>
        <v>366.20939596219193</v>
      </c>
      <c r="Z260" s="298">
        <f t="shared" si="154"/>
        <v>366.20939596219193</v>
      </c>
      <c r="AA260" s="298">
        <f t="shared" si="154"/>
        <v>366.66125764570484</v>
      </c>
      <c r="AB260" s="298">
        <f t="shared" si="154"/>
        <v>366.20939596219193</v>
      </c>
      <c r="AC260" s="298">
        <f t="shared" si="154"/>
        <v>366.20939596219193</v>
      </c>
      <c r="AD260" s="298">
        <f t="shared" si="154"/>
        <v>366.20939596219193</v>
      </c>
      <c r="AE260" s="298">
        <f t="shared" si="154"/>
        <v>366.20939596219193</v>
      </c>
      <c r="AF260" s="298">
        <f t="shared" si="154"/>
        <v>366.20939596219193</v>
      </c>
      <c r="AH260" s="295">
        <f>SUM(F260:Q260)</f>
        <v>7137.7232939252963</v>
      </c>
      <c r="AI260" s="295">
        <f>SUM(U260:AF260)</f>
        <v>4394.9646132298167</v>
      </c>
      <c r="AJ260" s="295">
        <f>AI260-AH260</f>
        <v>-2742.7586806954796</v>
      </c>
      <c r="AN260" s="295">
        <f>AJ260</f>
        <v>-2742.7586806954796</v>
      </c>
    </row>
    <row r="261" spans="1:40">
      <c r="A261" s="168" t="s">
        <v>303</v>
      </c>
      <c r="B261" s="294" t="str">
        <f>RIGHT(A261,10)</f>
        <v>8700-04212</v>
      </c>
      <c r="C261" s="308" t="str">
        <f>LEFT(B261,4)</f>
        <v>8700</v>
      </c>
      <c r="D261" s="298">
        <f>SUM($F261:K261)</f>
        <v>3977.52</v>
      </c>
      <c r="E261" s="78">
        <f>D261/$D$263</f>
        <v>0.15692933737290365</v>
      </c>
      <c r="F261" s="307">
        <f>+'Div009 history'!I261</f>
        <v>90.1</v>
      </c>
      <c r="G261" s="307">
        <f>+'Div009 history'!J261</f>
        <v>90.1</v>
      </c>
      <c r="H261" s="307">
        <f>+'Div009 history'!K261</f>
        <v>214.17000000000002</v>
      </c>
      <c r="I261" s="307">
        <f>+'Div009 history'!L261</f>
        <v>1522.4</v>
      </c>
      <c r="J261" s="307">
        <f>+'Div009 history'!M261</f>
        <v>1763.18</v>
      </c>
      <c r="K261" s="307">
        <f>+'Div009 history'!N261</f>
        <v>297.57</v>
      </c>
      <c r="L261" s="298">
        <f t="shared" si="153"/>
        <v>414.82857970490721</v>
      </c>
      <c r="M261" s="298">
        <f t="shared" si="153"/>
        <v>414.82857970490721</v>
      </c>
      <c r="N261" s="298">
        <f t="shared" si="153"/>
        <v>414.82857970490721</v>
      </c>
      <c r="O261" s="298">
        <f t="shared" si="153"/>
        <v>317.07572616195182</v>
      </c>
      <c r="P261" s="298">
        <f t="shared" si="153"/>
        <v>316.68497211189333</v>
      </c>
      <c r="Q261" s="298">
        <f t="shared" si="153"/>
        <v>316.68497211189333</v>
      </c>
      <c r="R261" s="298">
        <f t="shared" si="153"/>
        <v>316.68497211189333</v>
      </c>
      <c r="S261" s="298">
        <f t="shared" si="153"/>
        <v>316.68497211189333</v>
      </c>
      <c r="T261" s="298">
        <f t="shared" si="153"/>
        <v>316.68497211189333</v>
      </c>
      <c r="U261" s="298">
        <f t="shared" si="153"/>
        <v>316.68497211189333</v>
      </c>
      <c r="V261" s="298">
        <f t="shared" si="154"/>
        <v>316.68497211189333</v>
      </c>
      <c r="W261" s="298">
        <f t="shared" si="154"/>
        <v>316.68497211189333</v>
      </c>
      <c r="X261" s="298">
        <f t="shared" si="154"/>
        <v>316.68497211189333</v>
      </c>
      <c r="Y261" s="298">
        <f t="shared" si="154"/>
        <v>316.68497211189333</v>
      </c>
      <c r="Z261" s="298">
        <f t="shared" si="154"/>
        <v>316.68497211189333</v>
      </c>
      <c r="AA261" s="298">
        <f t="shared" si="154"/>
        <v>317.07572616195182</v>
      </c>
      <c r="AB261" s="298">
        <f t="shared" si="154"/>
        <v>316.68497211189333</v>
      </c>
      <c r="AC261" s="298">
        <f t="shared" si="154"/>
        <v>316.68497211189333</v>
      </c>
      <c r="AD261" s="298">
        <f t="shared" si="154"/>
        <v>316.68497211189333</v>
      </c>
      <c r="AE261" s="298">
        <f t="shared" si="154"/>
        <v>316.68497211189333</v>
      </c>
      <c r="AF261" s="298">
        <f t="shared" si="154"/>
        <v>316.68497211189333</v>
      </c>
      <c r="AH261" s="295">
        <f t="shared" ref="AH261:AH262" si="155">SUM(F261:Q261)</f>
        <v>6172.4514095004606</v>
      </c>
      <c r="AI261" s="295">
        <f t="shared" ref="AI261:AI262" si="156">SUM(U261:AF261)</f>
        <v>3800.6104193927786</v>
      </c>
      <c r="AJ261" s="295">
        <f t="shared" ref="AJ261:AJ262" si="157">AI261-AH261</f>
        <v>-2371.840990107682</v>
      </c>
      <c r="AN261" s="295">
        <f t="shared" ref="AN261:AN262" si="158">AJ261</f>
        <v>-2371.840990107682</v>
      </c>
    </row>
    <row r="262" spans="1:40">
      <c r="A262" s="168" t="s">
        <v>985</v>
      </c>
      <c r="B262" s="294" t="str">
        <f>RIGHT(A262,10)</f>
        <v>9020-04212</v>
      </c>
      <c r="C262" s="308" t="str">
        <f>LEFT(B262,4)</f>
        <v>9020</v>
      </c>
      <c r="D262" s="298">
        <f>SUM($F262:K262)</f>
        <v>16768.87</v>
      </c>
      <c r="E262" s="78">
        <f>D262/$D$263</f>
        <v>0.66160010699942751</v>
      </c>
      <c r="F262" s="307">
        <f>+'Div009 history'!I262</f>
        <v>0</v>
      </c>
      <c r="G262" s="307">
        <f>+'Div009 history'!J262</f>
        <v>0</v>
      </c>
      <c r="H262" s="307">
        <f>+'Div009 history'!K262</f>
        <v>0</v>
      </c>
      <c r="I262" s="307">
        <f>+'Div009 history'!L262</f>
        <v>0</v>
      </c>
      <c r="J262" s="307">
        <f>+'Div009 history'!M262</f>
        <v>13564.67</v>
      </c>
      <c r="K262" s="307">
        <f>+'Div009 history'!N262</f>
        <v>3204.2</v>
      </c>
      <c r="L262" s="298">
        <f t="shared" si="153"/>
        <v>1748.8803388433566</v>
      </c>
      <c r="M262" s="298">
        <f t="shared" si="153"/>
        <v>1748.8803388433566</v>
      </c>
      <c r="N262" s="298">
        <f t="shared" si="153"/>
        <v>1748.8803388433566</v>
      </c>
      <c r="O262" s="298">
        <f t="shared" si="153"/>
        <v>1336.7630161923432</v>
      </c>
      <c r="P262" s="298">
        <f t="shared" si="153"/>
        <v>1335.1156319259146</v>
      </c>
      <c r="Q262" s="298">
        <f t="shared" si="153"/>
        <v>1335.1156319259146</v>
      </c>
      <c r="R262" s="298">
        <f t="shared" si="153"/>
        <v>1335.1156319259146</v>
      </c>
      <c r="S262" s="298">
        <f t="shared" si="153"/>
        <v>1335.1156319259146</v>
      </c>
      <c r="T262" s="298">
        <f t="shared" si="153"/>
        <v>1335.1156319259146</v>
      </c>
      <c r="U262" s="298">
        <f t="shared" si="153"/>
        <v>1335.1156319259146</v>
      </c>
      <c r="V262" s="298">
        <f t="shared" si="154"/>
        <v>1335.1156319259146</v>
      </c>
      <c r="W262" s="298">
        <f t="shared" si="154"/>
        <v>1335.1156319259146</v>
      </c>
      <c r="X262" s="298">
        <f t="shared" si="154"/>
        <v>1335.1156319259146</v>
      </c>
      <c r="Y262" s="298">
        <f t="shared" si="154"/>
        <v>1335.1156319259146</v>
      </c>
      <c r="Z262" s="298">
        <f t="shared" si="154"/>
        <v>1335.1156319259146</v>
      </c>
      <c r="AA262" s="298">
        <f t="shared" si="154"/>
        <v>1336.7630161923432</v>
      </c>
      <c r="AB262" s="298">
        <f t="shared" si="154"/>
        <v>1335.1156319259146</v>
      </c>
      <c r="AC262" s="298">
        <f t="shared" si="154"/>
        <v>1335.1156319259146</v>
      </c>
      <c r="AD262" s="298">
        <f t="shared" si="154"/>
        <v>1335.1156319259146</v>
      </c>
      <c r="AE262" s="298">
        <f t="shared" si="154"/>
        <v>1335.1156319259146</v>
      </c>
      <c r="AF262" s="298">
        <f t="shared" si="154"/>
        <v>1335.1156319259146</v>
      </c>
      <c r="AH262" s="295">
        <f t="shared" si="155"/>
        <v>26022.505296574236</v>
      </c>
      <c r="AI262" s="295">
        <f t="shared" si="156"/>
        <v>16023.034967377407</v>
      </c>
      <c r="AJ262" s="295">
        <f t="shared" si="157"/>
        <v>-9999.470329196829</v>
      </c>
      <c r="AN262" s="295">
        <f t="shared" si="158"/>
        <v>-9999.470329196829</v>
      </c>
    </row>
    <row r="263" spans="1:40">
      <c r="A263" s="172" t="s">
        <v>304</v>
      </c>
      <c r="B263" s="293"/>
      <c r="C263" s="309"/>
      <c r="D263" s="306">
        <f t="shared" ref="D263:K263" si="159">SUM(D260:D262)</f>
        <v>25345.93</v>
      </c>
      <c r="E263" s="174">
        <f t="shared" si="159"/>
        <v>1</v>
      </c>
      <c r="F263" s="306">
        <f t="shared" si="159"/>
        <v>90.1</v>
      </c>
      <c r="G263" s="306">
        <f t="shared" si="159"/>
        <v>90.1</v>
      </c>
      <c r="H263" s="306">
        <f t="shared" si="159"/>
        <v>214.17000000000002</v>
      </c>
      <c r="I263" s="306">
        <f t="shared" si="159"/>
        <v>1522.4</v>
      </c>
      <c r="J263" s="306">
        <f t="shared" si="159"/>
        <v>17627.62</v>
      </c>
      <c r="K263" s="306">
        <f t="shared" si="159"/>
        <v>5801.54</v>
      </c>
      <c r="L263" s="305">
        <f>'FY24 Budget'!K$91</f>
        <v>2643.41</v>
      </c>
      <c r="M263" s="305">
        <f>'FY24 Budget'!L$91</f>
        <v>2643.41</v>
      </c>
      <c r="N263" s="305">
        <f>'FY24 Budget'!M$91</f>
        <v>2643.41</v>
      </c>
      <c r="O263" s="305">
        <f>'FY25 Budget'!B$223</f>
        <v>2020.5</v>
      </c>
      <c r="P263" s="305">
        <f>'FY25 Budget'!C$223</f>
        <v>2018.01</v>
      </c>
      <c r="Q263" s="305">
        <f>'FY25 Budget'!D$223</f>
        <v>2018.01</v>
      </c>
      <c r="R263" s="305">
        <f>'FY25 Budget'!E$223</f>
        <v>2018.01</v>
      </c>
      <c r="S263" s="305">
        <f>'FY25 Budget'!F$223</f>
        <v>2018.01</v>
      </c>
      <c r="T263" s="305">
        <f>'FY25 Budget'!G$223</f>
        <v>2018.01</v>
      </c>
      <c r="U263" s="305">
        <f>'FY25 Budget'!H$223</f>
        <v>2018.01</v>
      </c>
      <c r="V263" s="305">
        <f>'FY25 Budget'!I$223</f>
        <v>2018.01</v>
      </c>
      <c r="W263" s="305">
        <f>'FY25 Budget'!J$223</f>
        <v>2018.01</v>
      </c>
      <c r="X263" s="305">
        <f>'FY25 Budget'!K$223</f>
        <v>2018.01</v>
      </c>
      <c r="Y263" s="305">
        <f>'FY25 Budget'!L$223</f>
        <v>2018.01</v>
      </c>
      <c r="Z263" s="305">
        <f>'FY25 Budget'!M$223</f>
        <v>2018.01</v>
      </c>
      <c r="AA263" s="301">
        <f t="shared" ref="AA263:AF263" si="160">O263*(1+AA$4)</f>
        <v>2020.5</v>
      </c>
      <c r="AB263" s="301">
        <f t="shared" si="160"/>
        <v>2018.01</v>
      </c>
      <c r="AC263" s="301">
        <f t="shared" si="160"/>
        <v>2018.01</v>
      </c>
      <c r="AD263" s="301">
        <f t="shared" si="160"/>
        <v>2018.01</v>
      </c>
      <c r="AE263" s="301">
        <f t="shared" si="160"/>
        <v>2018.01</v>
      </c>
      <c r="AF263" s="301">
        <f t="shared" si="160"/>
        <v>2018.01</v>
      </c>
      <c r="AH263" s="301">
        <f>SUM(F263:Q263)</f>
        <v>39332.680000000008</v>
      </c>
      <c r="AI263" s="301">
        <f>SUM(U263:AF263)</f>
        <v>24218.609999999993</v>
      </c>
      <c r="AJ263" s="301">
        <f>AI263-AH263</f>
        <v>-15114.070000000014</v>
      </c>
    </row>
    <row r="264" spans="1:40">
      <c r="A264" s="168"/>
      <c r="B264" s="293"/>
      <c r="C264" s="309"/>
      <c r="D264" s="298">
        <f>D263-SUM(F263:K263)</f>
        <v>0</v>
      </c>
      <c r="F264" s="298">
        <f>F263-'Div009 history'!I263</f>
        <v>0</v>
      </c>
      <c r="G264" s="298">
        <f>G263-'Div009 history'!J263</f>
        <v>0</v>
      </c>
      <c r="H264" s="298">
        <f>H263-'Div009 history'!K263</f>
        <v>0</v>
      </c>
      <c r="I264" s="298">
        <f>I263-'Div009 history'!L263</f>
        <v>0</v>
      </c>
      <c r="J264" s="298">
        <f>J263-'Div009 history'!M263</f>
        <v>0</v>
      </c>
      <c r="K264" s="298">
        <f>K263-'Div009 history'!N263</f>
        <v>0</v>
      </c>
      <c r="L264" s="298">
        <f t="shared" ref="L264:AF264" si="161">L263-SUM(L260:L262)</f>
        <v>0</v>
      </c>
      <c r="M264" s="298">
        <f t="shared" si="161"/>
        <v>0</v>
      </c>
      <c r="N264" s="298">
        <f t="shared" si="161"/>
        <v>0</v>
      </c>
      <c r="O264" s="298">
        <f t="shared" si="161"/>
        <v>0</v>
      </c>
      <c r="P264" s="298">
        <f t="shared" si="161"/>
        <v>0</v>
      </c>
      <c r="Q264" s="298">
        <f t="shared" si="161"/>
        <v>0</v>
      </c>
      <c r="R264" s="298">
        <f t="shared" si="161"/>
        <v>0</v>
      </c>
      <c r="S264" s="298">
        <f t="shared" si="161"/>
        <v>0</v>
      </c>
      <c r="T264" s="298">
        <f t="shared" si="161"/>
        <v>0</v>
      </c>
      <c r="U264" s="298">
        <f t="shared" si="161"/>
        <v>0</v>
      </c>
      <c r="V264" s="298">
        <f t="shared" si="161"/>
        <v>0</v>
      </c>
      <c r="W264" s="298">
        <f t="shared" si="161"/>
        <v>0</v>
      </c>
      <c r="X264" s="298">
        <f t="shared" si="161"/>
        <v>0</v>
      </c>
      <c r="Y264" s="298">
        <f t="shared" si="161"/>
        <v>0</v>
      </c>
      <c r="Z264" s="298">
        <f t="shared" si="161"/>
        <v>0</v>
      </c>
      <c r="AA264" s="298">
        <f t="shared" si="161"/>
        <v>0</v>
      </c>
      <c r="AB264" s="298">
        <f t="shared" si="161"/>
        <v>0</v>
      </c>
      <c r="AC264" s="298">
        <f t="shared" si="161"/>
        <v>0</v>
      </c>
      <c r="AD264" s="298">
        <f t="shared" si="161"/>
        <v>0</v>
      </c>
      <c r="AE264" s="298">
        <f t="shared" si="161"/>
        <v>0</v>
      </c>
      <c r="AF264" s="298">
        <f t="shared" si="161"/>
        <v>0</v>
      </c>
    </row>
    <row r="265" spans="1:40">
      <c r="A265" s="168" t="s">
        <v>250</v>
      </c>
      <c r="B265" s="294" t="str">
        <f t="shared" ref="B265:B280" si="162">RIGHT(A265,10)</f>
        <v>8700-05310</v>
      </c>
      <c r="C265" s="308" t="str">
        <f t="shared" ref="C265:C280" si="163">LEFT(B265,4)</f>
        <v>8700</v>
      </c>
      <c r="D265" s="298">
        <f>SUM($F265:K265)</f>
        <v>17410.629999999997</v>
      </c>
      <c r="E265" s="78">
        <f t="shared" ref="E265:E280" si="164">D265/$D$281</f>
        <v>0.42120233068145968</v>
      </c>
      <c r="F265" s="307">
        <f>+'Div009 history'!I265</f>
        <v>2789.65</v>
      </c>
      <c r="G265" s="307">
        <f>+'Div009 history'!J265</f>
        <v>2790.84</v>
      </c>
      <c r="H265" s="307">
        <f>+'Div009 history'!K265</f>
        <v>2790.45</v>
      </c>
      <c r="I265" s="307">
        <f>+'Div009 history'!L265</f>
        <v>2790.24</v>
      </c>
      <c r="J265" s="307">
        <f>+'Div009 history'!M265</f>
        <v>3123.23</v>
      </c>
      <c r="K265" s="307">
        <f>+'Div009 history'!N265</f>
        <v>3126.22</v>
      </c>
      <c r="L265" s="298">
        <f t="shared" ref="L265:U274" si="165">$E265*L$281</f>
        <v>4603.7835945814222</v>
      </c>
      <c r="M265" s="298">
        <f t="shared" si="165"/>
        <v>4604.2848253549328</v>
      </c>
      <c r="N265" s="298">
        <f t="shared" si="165"/>
        <v>4792.2337293516121</v>
      </c>
      <c r="O265" s="298">
        <f t="shared" si="165"/>
        <v>3966.7121789071907</v>
      </c>
      <c r="P265" s="298">
        <f t="shared" si="165"/>
        <v>3948.6616892917523</v>
      </c>
      <c r="Q265" s="298">
        <f t="shared" si="165"/>
        <v>3923.2516984982412</v>
      </c>
      <c r="R265" s="298">
        <f t="shared" si="165"/>
        <v>4464.22582207291</v>
      </c>
      <c r="S265" s="298">
        <f t="shared" si="165"/>
        <v>3940.2936369152758</v>
      </c>
      <c r="T265" s="298">
        <f t="shared" si="165"/>
        <v>3977.2086503867968</v>
      </c>
      <c r="U265" s="298">
        <f t="shared" si="165"/>
        <v>3956.9850682444207</v>
      </c>
      <c r="V265" s="298">
        <f t="shared" ref="V265:AF274" si="166">$E265*V$281</f>
        <v>3989.1783533677849</v>
      </c>
      <c r="W265" s="298">
        <f t="shared" si="166"/>
        <v>3953.2806951852017</v>
      </c>
      <c r="X265" s="298">
        <f t="shared" si="166"/>
        <v>3957.1325587522947</v>
      </c>
      <c r="Y265" s="298">
        <f t="shared" si="166"/>
        <v>3971.3355757841118</v>
      </c>
      <c r="Z265" s="298">
        <f t="shared" si="166"/>
        <v>4010.9905053157622</v>
      </c>
      <c r="AA265" s="298">
        <f t="shared" si="166"/>
        <v>3966.7121789071907</v>
      </c>
      <c r="AB265" s="298">
        <f t="shared" si="166"/>
        <v>3948.6616892917523</v>
      </c>
      <c r="AC265" s="298">
        <f t="shared" si="166"/>
        <v>3923.2516984982412</v>
      </c>
      <c r="AD265" s="298">
        <f t="shared" si="166"/>
        <v>4464.22582207291</v>
      </c>
      <c r="AE265" s="298">
        <f t="shared" si="166"/>
        <v>3940.2936369152758</v>
      </c>
      <c r="AF265" s="298">
        <f t="shared" si="166"/>
        <v>3977.2086503867968</v>
      </c>
      <c r="AH265" s="295">
        <f t="shared" ref="AH265:AH281" si="167">SUM(F265:Q265)</f>
        <v>43249.557715985145</v>
      </c>
      <c r="AI265" s="295">
        <f t="shared" ref="AI265:AI281" si="168">SUM(U265:AF265)</f>
        <v>48059.256432721748</v>
      </c>
      <c r="AJ265" s="295">
        <f t="shared" ref="AJ265:AJ281" si="169">AI265-AH265</f>
        <v>4809.6987167366024</v>
      </c>
      <c r="AN265" s="295">
        <f t="shared" ref="AN265" si="170">AJ265</f>
        <v>4809.6987167366024</v>
      </c>
    </row>
    <row r="266" spans="1:40">
      <c r="A266" s="168" t="s">
        <v>251</v>
      </c>
      <c r="B266" s="294" t="str">
        <f t="shared" si="162"/>
        <v>8700-05312</v>
      </c>
      <c r="C266" s="308" t="str">
        <f t="shared" si="163"/>
        <v>8700</v>
      </c>
      <c r="D266" s="298">
        <f>SUM($F266:K266)</f>
        <v>1364.4799999999998</v>
      </c>
      <c r="E266" s="78">
        <f t="shared" si="164"/>
        <v>3.3009842617311269E-2</v>
      </c>
      <c r="F266" s="307">
        <f>+'Div009 history'!I266</f>
        <v>96.15</v>
      </c>
      <c r="G266" s="307">
        <f>+'Div009 history'!J266</f>
        <v>324.66000000000003</v>
      </c>
      <c r="H266" s="307">
        <f>+'Div009 history'!K266</f>
        <v>509.49</v>
      </c>
      <c r="I266" s="307">
        <f>+'Div009 history'!L266</f>
        <v>213.51</v>
      </c>
      <c r="J266" s="307">
        <f>+'Div009 history'!M266</f>
        <v>149.87</v>
      </c>
      <c r="K266" s="307">
        <f>+'Div009 history'!N266</f>
        <v>70.8</v>
      </c>
      <c r="L266" s="298">
        <f t="shared" si="165"/>
        <v>360.80088079147384</v>
      </c>
      <c r="M266" s="298">
        <f t="shared" si="165"/>
        <v>360.84016250418847</v>
      </c>
      <c r="N266" s="298">
        <f t="shared" si="165"/>
        <v>375.56981447688497</v>
      </c>
      <c r="O266" s="298">
        <f t="shared" si="165"/>
        <v>310.87326730137181</v>
      </c>
      <c r="P266" s="298">
        <f t="shared" si="165"/>
        <v>309.45864117523661</v>
      </c>
      <c r="Q266" s="298">
        <f t="shared" si="165"/>
        <v>307.46724716836093</v>
      </c>
      <c r="R266" s="298">
        <f t="shared" si="165"/>
        <v>349.86366660494451</v>
      </c>
      <c r="S266" s="298">
        <f t="shared" si="165"/>
        <v>308.80283261996584</v>
      </c>
      <c r="T266" s="298">
        <f t="shared" si="165"/>
        <v>311.69588115305282</v>
      </c>
      <c r="U266" s="298">
        <f t="shared" si="165"/>
        <v>310.11094865137829</v>
      </c>
      <c r="V266" s="298">
        <f t="shared" si="166"/>
        <v>312.63395291286275</v>
      </c>
      <c r="W266" s="298">
        <f t="shared" si="166"/>
        <v>309.82063503539524</v>
      </c>
      <c r="X266" s="298">
        <f t="shared" si="166"/>
        <v>310.12250755810277</v>
      </c>
      <c r="Y266" s="298">
        <f t="shared" si="166"/>
        <v>311.23560528515651</v>
      </c>
      <c r="Z266" s="298">
        <f t="shared" si="166"/>
        <v>314.34338244470484</v>
      </c>
      <c r="AA266" s="298">
        <f t="shared" si="166"/>
        <v>310.87326730137181</v>
      </c>
      <c r="AB266" s="298">
        <f t="shared" si="166"/>
        <v>309.45864117523661</v>
      </c>
      <c r="AC266" s="298">
        <f t="shared" si="166"/>
        <v>307.46724716836093</v>
      </c>
      <c r="AD266" s="298">
        <f t="shared" si="166"/>
        <v>349.86366660494451</v>
      </c>
      <c r="AE266" s="298">
        <f t="shared" si="166"/>
        <v>308.80283261996584</v>
      </c>
      <c r="AF266" s="298">
        <f t="shared" si="166"/>
        <v>311.69588115305282</v>
      </c>
      <c r="AH266" s="295">
        <f t="shared" ref="AH266:AH280" si="171">SUM(F266:Q266)</f>
        <v>3389.4900134175168</v>
      </c>
      <c r="AI266" s="295">
        <f t="shared" ref="AI266:AI280" si="172">SUM(U266:AF266)</f>
        <v>3766.4285679105333</v>
      </c>
      <c r="AJ266" s="295">
        <f t="shared" ref="AJ266:AJ280" si="173">AI266-AH266</f>
        <v>376.93855449301645</v>
      </c>
      <c r="AN266" s="295">
        <f t="shared" ref="AN266:AN280" si="174">AJ266</f>
        <v>376.93855449301645</v>
      </c>
    </row>
    <row r="267" spans="1:40">
      <c r="A267" s="168" t="s">
        <v>252</v>
      </c>
      <c r="B267" s="294" t="str">
        <f t="shared" si="162"/>
        <v>8700-05314</v>
      </c>
      <c r="C267" s="308" t="str">
        <f t="shared" si="163"/>
        <v>8700</v>
      </c>
      <c r="D267" s="298">
        <f>SUM($F267:K267)</f>
        <v>18222.25</v>
      </c>
      <c r="E267" s="78">
        <f t="shared" si="164"/>
        <v>0.44083724542191927</v>
      </c>
      <c r="F267" s="307">
        <f>+'Div009 history'!I267</f>
        <v>2618.4499999999998</v>
      </c>
      <c r="G267" s="307">
        <f>+'Div009 history'!J267</f>
        <v>3276.79</v>
      </c>
      <c r="H267" s="307">
        <f>+'Div009 history'!K267</f>
        <v>3221.88</v>
      </c>
      <c r="I267" s="307">
        <f>+'Div009 history'!L267</f>
        <v>4520.6499999999996</v>
      </c>
      <c r="J267" s="307">
        <f>+'Div009 history'!M267</f>
        <v>4063.3</v>
      </c>
      <c r="K267" s="307">
        <f>+'Div009 history'!N267</f>
        <v>521.17999999999995</v>
      </c>
      <c r="L267" s="298">
        <f t="shared" si="165"/>
        <v>4818.395176186119</v>
      </c>
      <c r="M267" s="298">
        <f t="shared" si="165"/>
        <v>4818.9197725081713</v>
      </c>
      <c r="N267" s="298">
        <f t="shared" si="165"/>
        <v>5015.6301681603381</v>
      </c>
      <c r="O267" s="298">
        <f t="shared" si="165"/>
        <v>4151.625817221523</v>
      </c>
      <c r="P267" s="298">
        <f t="shared" si="165"/>
        <v>4132.7338796871018</v>
      </c>
      <c r="Q267" s="298">
        <f t="shared" si="165"/>
        <v>4106.1393679010807</v>
      </c>
      <c r="R267" s="298">
        <f t="shared" si="165"/>
        <v>4672.3317298838756</v>
      </c>
      <c r="S267" s="298">
        <f t="shared" si="165"/>
        <v>4123.9757392627034</v>
      </c>
      <c r="T267" s="298">
        <f t="shared" si="165"/>
        <v>4162.6115958762448</v>
      </c>
      <c r="U267" s="298">
        <f t="shared" si="165"/>
        <v>4141.445264175788</v>
      </c>
      <c r="V267" s="298">
        <f t="shared" si="166"/>
        <v>4175.1392827058035</v>
      </c>
      <c r="W267" s="298">
        <f t="shared" si="166"/>
        <v>4137.5682067701482</v>
      </c>
      <c r="X267" s="298">
        <f t="shared" si="166"/>
        <v>4141.5996301526147</v>
      </c>
      <c r="Y267" s="298">
        <f t="shared" si="166"/>
        <v>4156.4647399796586</v>
      </c>
      <c r="Z267" s="298">
        <f t="shared" si="166"/>
        <v>4197.9682375359289</v>
      </c>
      <c r="AA267" s="298">
        <f t="shared" si="166"/>
        <v>4151.625817221523</v>
      </c>
      <c r="AB267" s="298">
        <f t="shared" si="166"/>
        <v>4132.7338796871018</v>
      </c>
      <c r="AC267" s="298">
        <f t="shared" si="166"/>
        <v>4106.1393679010807</v>
      </c>
      <c r="AD267" s="298">
        <f t="shared" si="166"/>
        <v>4672.3317298838756</v>
      </c>
      <c r="AE267" s="298">
        <f t="shared" si="166"/>
        <v>4123.9757392627034</v>
      </c>
      <c r="AF267" s="298">
        <f t="shared" si="166"/>
        <v>4162.6115958762448</v>
      </c>
      <c r="AH267" s="295">
        <f t="shared" si="171"/>
        <v>45265.694181664338</v>
      </c>
      <c r="AI267" s="295">
        <f t="shared" si="172"/>
        <v>50299.603491152469</v>
      </c>
      <c r="AJ267" s="295">
        <f t="shared" si="173"/>
        <v>5033.9093094881318</v>
      </c>
      <c r="AN267" s="295">
        <f t="shared" si="174"/>
        <v>5033.9093094881318</v>
      </c>
    </row>
    <row r="268" spans="1:40">
      <c r="A268" s="168" t="s">
        <v>75</v>
      </c>
      <c r="B268" s="294" t="str">
        <f t="shared" si="162"/>
        <v>8700-05331</v>
      </c>
      <c r="C268" s="308" t="str">
        <f t="shared" si="163"/>
        <v>8700</v>
      </c>
      <c r="D268" s="298">
        <f>SUM($F268:K268)</f>
        <v>38396.47</v>
      </c>
      <c r="E268" s="78">
        <f t="shared" si="164"/>
        <v>0.92889703898944209</v>
      </c>
      <c r="F268" s="307">
        <f>+'Div009 history'!I268</f>
        <v>5845.82</v>
      </c>
      <c r="G268" s="307">
        <f>+'Div009 history'!J268</f>
        <v>6038.69</v>
      </c>
      <c r="H268" s="307">
        <f>+'Div009 history'!K268</f>
        <v>6541.54</v>
      </c>
      <c r="I268" s="307">
        <f>+'Div009 history'!L268</f>
        <v>6748.94</v>
      </c>
      <c r="J268" s="307">
        <f>+'Div009 history'!M268</f>
        <v>5405.58</v>
      </c>
      <c r="K268" s="307">
        <f>+'Div009 history'!N268</f>
        <v>7815.9</v>
      </c>
      <c r="L268" s="298">
        <f t="shared" si="165"/>
        <v>10152.937525858501</v>
      </c>
      <c r="M268" s="298">
        <f t="shared" si="165"/>
        <v>10154.042913334897</v>
      </c>
      <c r="N268" s="298">
        <f t="shared" si="165"/>
        <v>10568.535350072763</v>
      </c>
      <c r="O268" s="298">
        <f t="shared" si="165"/>
        <v>8747.9743797923802</v>
      </c>
      <c r="P268" s="298">
        <f t="shared" si="165"/>
        <v>8708.1667977000325</v>
      </c>
      <c r="Q268" s="298">
        <f t="shared" si="165"/>
        <v>8652.128966260083</v>
      </c>
      <c r="R268" s="298">
        <f t="shared" si="165"/>
        <v>9845.1642962057012</v>
      </c>
      <c r="S268" s="298">
        <f t="shared" si="165"/>
        <v>8689.7123436089514</v>
      </c>
      <c r="T268" s="298">
        <f t="shared" si="165"/>
        <v>8771.1227352667411</v>
      </c>
      <c r="U268" s="298">
        <f t="shared" si="165"/>
        <v>8726.5227314172371</v>
      </c>
      <c r="V268" s="298">
        <f t="shared" si="166"/>
        <v>8797.5200765127738</v>
      </c>
      <c r="W268" s="298">
        <f t="shared" si="166"/>
        <v>8718.3533056677315</v>
      </c>
      <c r="X268" s="298">
        <f t="shared" si="166"/>
        <v>8726.8479990761825</v>
      </c>
      <c r="Y268" s="298">
        <f t="shared" si="166"/>
        <v>8758.1705713996216</v>
      </c>
      <c r="Z268" s="298">
        <f t="shared" si="166"/>
        <v>8845.6234270466684</v>
      </c>
      <c r="AA268" s="298">
        <f t="shared" si="166"/>
        <v>8747.9743797923802</v>
      </c>
      <c r="AB268" s="298">
        <f t="shared" si="166"/>
        <v>8708.1667977000325</v>
      </c>
      <c r="AC268" s="298">
        <f t="shared" si="166"/>
        <v>8652.128966260083</v>
      </c>
      <c r="AD268" s="298">
        <f t="shared" si="166"/>
        <v>9845.1642962057012</v>
      </c>
      <c r="AE268" s="298">
        <f t="shared" si="166"/>
        <v>8689.7123436089514</v>
      </c>
      <c r="AF268" s="298">
        <f t="shared" si="166"/>
        <v>8771.1227352667411</v>
      </c>
      <c r="AH268" s="295">
        <f t="shared" si="171"/>
        <v>95380.255933018634</v>
      </c>
      <c r="AI268" s="295">
        <f t="shared" si="172"/>
        <v>105987.3076299541</v>
      </c>
      <c r="AJ268" s="295">
        <f t="shared" si="173"/>
        <v>10607.051696935465</v>
      </c>
      <c r="AN268" s="295">
        <f t="shared" si="174"/>
        <v>10607.051696935465</v>
      </c>
    </row>
    <row r="269" spans="1:40">
      <c r="A269" s="168" t="s">
        <v>1211</v>
      </c>
      <c r="B269" s="294" t="str">
        <f t="shared" si="162"/>
        <v>9030-05351</v>
      </c>
      <c r="C269" s="308" t="str">
        <f t="shared" si="163"/>
        <v>9030</v>
      </c>
      <c r="D269" s="298">
        <f>SUM($F269:K269)</f>
        <v>0</v>
      </c>
      <c r="E269" s="78">
        <f t="shared" si="164"/>
        <v>0</v>
      </c>
      <c r="F269" s="307">
        <f>+'Div009 history'!I269</f>
        <v>0</v>
      </c>
      <c r="G269" s="307">
        <f>+'Div009 history'!J269</f>
        <v>0</v>
      </c>
      <c r="H269" s="307">
        <f>+'Div009 history'!K269</f>
        <v>0</v>
      </c>
      <c r="I269" s="307">
        <f>+'Div009 history'!L269</f>
        <v>0</v>
      </c>
      <c r="J269" s="307">
        <f>+'Div009 history'!M269</f>
        <v>0</v>
      </c>
      <c r="K269" s="307">
        <f>+'Div009 history'!N269</f>
        <v>0</v>
      </c>
      <c r="L269" s="298">
        <f t="shared" si="165"/>
        <v>0</v>
      </c>
      <c r="M269" s="298">
        <f t="shared" si="165"/>
        <v>0</v>
      </c>
      <c r="N269" s="298">
        <f t="shared" si="165"/>
        <v>0</v>
      </c>
      <c r="O269" s="298">
        <f t="shared" si="165"/>
        <v>0</v>
      </c>
      <c r="P269" s="298">
        <f t="shared" si="165"/>
        <v>0</v>
      </c>
      <c r="Q269" s="298">
        <f t="shared" si="165"/>
        <v>0</v>
      </c>
      <c r="R269" s="298">
        <f t="shared" si="165"/>
        <v>0</v>
      </c>
      <c r="S269" s="298">
        <f t="shared" si="165"/>
        <v>0</v>
      </c>
      <c r="T269" s="298">
        <f t="shared" si="165"/>
        <v>0</v>
      </c>
      <c r="U269" s="298">
        <f t="shared" si="165"/>
        <v>0</v>
      </c>
      <c r="V269" s="298">
        <f t="shared" si="166"/>
        <v>0</v>
      </c>
      <c r="W269" s="298">
        <f t="shared" si="166"/>
        <v>0</v>
      </c>
      <c r="X269" s="298">
        <f t="shared" si="166"/>
        <v>0</v>
      </c>
      <c r="Y269" s="298">
        <f t="shared" si="166"/>
        <v>0</v>
      </c>
      <c r="Z269" s="298">
        <f t="shared" si="166"/>
        <v>0</v>
      </c>
      <c r="AA269" s="298">
        <f t="shared" si="166"/>
        <v>0</v>
      </c>
      <c r="AB269" s="298">
        <f t="shared" si="166"/>
        <v>0</v>
      </c>
      <c r="AC269" s="298">
        <f t="shared" si="166"/>
        <v>0</v>
      </c>
      <c r="AD269" s="298">
        <f t="shared" si="166"/>
        <v>0</v>
      </c>
      <c r="AE269" s="298">
        <f t="shared" si="166"/>
        <v>0</v>
      </c>
      <c r="AF269" s="298">
        <f t="shared" si="166"/>
        <v>0</v>
      </c>
      <c r="AH269" s="295">
        <f t="shared" si="171"/>
        <v>0</v>
      </c>
      <c r="AI269" s="295">
        <f t="shared" si="172"/>
        <v>0</v>
      </c>
      <c r="AJ269" s="295">
        <f t="shared" si="173"/>
        <v>0</v>
      </c>
      <c r="AN269" s="295">
        <f t="shared" si="174"/>
        <v>0</v>
      </c>
    </row>
    <row r="270" spans="1:40">
      <c r="A270" s="168" t="s">
        <v>253</v>
      </c>
      <c r="B270" s="294" t="str">
        <f t="shared" si="162"/>
        <v>9020-05351</v>
      </c>
      <c r="C270" s="308" t="str">
        <f t="shared" si="163"/>
        <v>9020</v>
      </c>
      <c r="D270" s="298">
        <f>SUM($F270:K270)</f>
        <v>2400</v>
      </c>
      <c r="E270" s="78">
        <f t="shared" si="164"/>
        <v>5.8061402352212611E-2</v>
      </c>
      <c r="F270" s="307">
        <f>+'Div009 history'!I270</f>
        <v>1200</v>
      </c>
      <c r="G270" s="307">
        <f>+'Div009 history'!J270</f>
        <v>0</v>
      </c>
      <c r="H270" s="307">
        <f>+'Div009 history'!K270</f>
        <v>0</v>
      </c>
      <c r="I270" s="307">
        <f>+'Div009 history'!L270</f>
        <v>0</v>
      </c>
      <c r="J270" s="307">
        <f>+'Div009 history'!M270</f>
        <v>1200</v>
      </c>
      <c r="K270" s="307">
        <f>+'Div009 history'!N270</f>
        <v>0</v>
      </c>
      <c r="L270" s="298">
        <f t="shared" si="165"/>
        <v>634.61693384991895</v>
      </c>
      <c r="M270" s="298">
        <f t="shared" si="165"/>
        <v>634.68602691871808</v>
      </c>
      <c r="N270" s="298">
        <f t="shared" si="165"/>
        <v>660.59418587632217</v>
      </c>
      <c r="O270" s="298">
        <f t="shared" si="165"/>
        <v>546.79866434340738</v>
      </c>
      <c r="P270" s="298">
        <f t="shared" si="165"/>
        <v>544.31046172942661</v>
      </c>
      <c r="Q270" s="298">
        <f t="shared" si="165"/>
        <v>540.80777527268003</v>
      </c>
      <c r="R270" s="298">
        <f t="shared" si="165"/>
        <v>615.37933854059202</v>
      </c>
      <c r="S270" s="298">
        <f t="shared" si="165"/>
        <v>543.15695230997756</v>
      </c>
      <c r="T270" s="298">
        <f t="shared" si="165"/>
        <v>548.24556957033224</v>
      </c>
      <c r="U270" s="298">
        <f t="shared" si="165"/>
        <v>545.45781305941318</v>
      </c>
      <c r="V270" s="298">
        <f t="shared" si="166"/>
        <v>549.89555507656451</v>
      </c>
      <c r="W270" s="298">
        <f t="shared" si="166"/>
        <v>544.9471770087863</v>
      </c>
      <c r="X270" s="298">
        <f t="shared" si="166"/>
        <v>545.4781441570758</v>
      </c>
      <c r="Y270" s="298">
        <f t="shared" si="166"/>
        <v>547.43598490588045</v>
      </c>
      <c r="Z270" s="298">
        <f t="shared" si="166"/>
        <v>552.90229088538626</v>
      </c>
      <c r="AA270" s="298">
        <f t="shared" si="166"/>
        <v>546.79866434340738</v>
      </c>
      <c r="AB270" s="298">
        <f t="shared" si="166"/>
        <v>544.31046172942661</v>
      </c>
      <c r="AC270" s="298">
        <f t="shared" si="166"/>
        <v>540.80777527268003</v>
      </c>
      <c r="AD270" s="298">
        <f t="shared" si="166"/>
        <v>615.37933854059202</v>
      </c>
      <c r="AE270" s="298">
        <f t="shared" si="166"/>
        <v>543.15695230997756</v>
      </c>
      <c r="AF270" s="298">
        <f t="shared" si="166"/>
        <v>548.24556957033224</v>
      </c>
      <c r="AH270" s="295">
        <f t="shared" si="171"/>
        <v>5961.8140479904741</v>
      </c>
      <c r="AI270" s="295">
        <f t="shared" si="172"/>
        <v>6624.8157268595232</v>
      </c>
      <c r="AJ270" s="295">
        <f t="shared" si="173"/>
        <v>663.0016788690491</v>
      </c>
      <c r="AN270" s="295">
        <f t="shared" si="174"/>
        <v>663.0016788690491</v>
      </c>
    </row>
    <row r="271" spans="1:40">
      <c r="A271" s="168" t="s">
        <v>76</v>
      </c>
      <c r="B271" s="294" t="str">
        <f t="shared" si="162"/>
        <v>8700-05364</v>
      </c>
      <c r="C271" s="308" t="str">
        <f t="shared" si="163"/>
        <v>8700</v>
      </c>
      <c r="D271" s="298">
        <f>SUM($F271:K271)</f>
        <v>51799.45</v>
      </c>
      <c r="E271" s="78">
        <f t="shared" si="164"/>
        <v>1.2531452950305497</v>
      </c>
      <c r="F271" s="307">
        <f>+'Div009 history'!I271</f>
        <v>3781.63</v>
      </c>
      <c r="G271" s="307">
        <f>+'Div009 history'!J271</f>
        <v>9100.32</v>
      </c>
      <c r="H271" s="307">
        <f>+'Div009 history'!K271</f>
        <v>9830.2100000000009</v>
      </c>
      <c r="I271" s="307">
        <f>+'Div009 history'!L271</f>
        <v>9795.1099999999988</v>
      </c>
      <c r="J271" s="307">
        <f>+'Div009 history'!M271</f>
        <v>9617.8399999999983</v>
      </c>
      <c r="K271" s="307">
        <f>+'Div009 history'!N271</f>
        <v>9674.34</v>
      </c>
      <c r="L271" s="298">
        <f t="shared" si="165"/>
        <v>13697.003389213409</v>
      </c>
      <c r="M271" s="298">
        <f t="shared" si="165"/>
        <v>13698.494632114496</v>
      </c>
      <c r="N271" s="298">
        <f t="shared" si="165"/>
        <v>14257.673125663023</v>
      </c>
      <c r="O271" s="298">
        <f t="shared" si="165"/>
        <v>11801.612530717965</v>
      </c>
      <c r="P271" s="298">
        <f t="shared" si="165"/>
        <v>11747.909394512644</v>
      </c>
      <c r="Q271" s="298">
        <f t="shared" si="165"/>
        <v>11672.310547853509</v>
      </c>
      <c r="R271" s="298">
        <f t="shared" si="165"/>
        <v>13281.796365736027</v>
      </c>
      <c r="S271" s="298">
        <f t="shared" si="165"/>
        <v>11723.013080555444</v>
      </c>
      <c r="T271" s="298">
        <f t="shared" si="165"/>
        <v>11832.841236949978</v>
      </c>
      <c r="U271" s="298">
        <f t="shared" si="165"/>
        <v>11772.672797783509</v>
      </c>
      <c r="V271" s="298">
        <f t="shared" si="166"/>
        <v>11868.453046004477</v>
      </c>
      <c r="W271" s="298">
        <f t="shared" si="166"/>
        <v>11761.651686711573</v>
      </c>
      <c r="X271" s="298">
        <f t="shared" si="166"/>
        <v>11773.111605982183</v>
      </c>
      <c r="Y271" s="298">
        <f t="shared" si="166"/>
        <v>11815.367886805379</v>
      </c>
      <c r="Z271" s="298">
        <f t="shared" si="166"/>
        <v>11933.347738167924</v>
      </c>
      <c r="AA271" s="298">
        <f t="shared" si="166"/>
        <v>11801.612530717965</v>
      </c>
      <c r="AB271" s="298">
        <f t="shared" si="166"/>
        <v>11747.909394512644</v>
      </c>
      <c r="AC271" s="298">
        <f t="shared" si="166"/>
        <v>11672.310547853509</v>
      </c>
      <c r="AD271" s="298">
        <f t="shared" si="166"/>
        <v>13281.796365736027</v>
      </c>
      <c r="AE271" s="298">
        <f t="shared" si="166"/>
        <v>11723.013080555444</v>
      </c>
      <c r="AF271" s="298">
        <f t="shared" si="166"/>
        <v>11832.841236949978</v>
      </c>
      <c r="AH271" s="295">
        <f t="shared" si="171"/>
        <v>128674.45362007503</v>
      </c>
      <c r="AI271" s="295">
        <f t="shared" si="172"/>
        <v>142984.08791778062</v>
      </c>
      <c r="AJ271" s="295">
        <f t="shared" si="173"/>
        <v>14309.63429770559</v>
      </c>
      <c r="AN271" s="295">
        <f t="shared" si="174"/>
        <v>14309.63429770559</v>
      </c>
    </row>
    <row r="272" spans="1:40">
      <c r="A272" s="168" t="s">
        <v>396</v>
      </c>
      <c r="B272" s="294" t="str">
        <f t="shared" si="162"/>
        <v>8700-05376</v>
      </c>
      <c r="C272" s="308" t="str">
        <f t="shared" si="163"/>
        <v>8700</v>
      </c>
      <c r="D272" s="298">
        <f>SUM($F272:K272)</f>
        <v>25808.12</v>
      </c>
      <c r="E272" s="78">
        <f t="shared" si="164"/>
        <v>0.62435651636424383</v>
      </c>
      <c r="F272" s="307">
        <f>+'Div009 history'!I272</f>
        <v>2911.8700000000003</v>
      </c>
      <c r="G272" s="307">
        <f>+'Div009 history'!J272</f>
        <v>4714.0200000000004</v>
      </c>
      <c r="H272" s="307">
        <f>+'Div009 history'!K272</f>
        <v>4450.7</v>
      </c>
      <c r="I272" s="307">
        <f>+'Div009 history'!L272</f>
        <v>4072.5899999999997</v>
      </c>
      <c r="J272" s="307">
        <f>+'Div009 history'!M272</f>
        <v>4559.9800000000005</v>
      </c>
      <c r="K272" s="307">
        <f>+'Div009 history'!N272</f>
        <v>5098.96</v>
      </c>
      <c r="L272" s="298">
        <f t="shared" si="165"/>
        <v>6824.279159512821</v>
      </c>
      <c r="M272" s="298">
        <f t="shared" si="165"/>
        <v>6825.0221437672944</v>
      </c>
      <c r="N272" s="298">
        <f t="shared" si="165"/>
        <v>7103.6225084993448</v>
      </c>
      <c r="O272" s="298">
        <f t="shared" si="165"/>
        <v>5879.9356438393243</v>
      </c>
      <c r="P272" s="298">
        <f t="shared" si="165"/>
        <v>5853.1790473201872</v>
      </c>
      <c r="Q272" s="298">
        <f t="shared" si="165"/>
        <v>5815.5133171543157</v>
      </c>
      <c r="R272" s="298">
        <f t="shared" si="165"/>
        <v>6617.409922740092</v>
      </c>
      <c r="S272" s="298">
        <f t="shared" si="165"/>
        <v>5840.7749183542401</v>
      </c>
      <c r="T272" s="298">
        <f t="shared" si="165"/>
        <v>5895.4947703914513</v>
      </c>
      <c r="U272" s="298">
        <f t="shared" si="165"/>
        <v>5865.5169559895421</v>
      </c>
      <c r="V272" s="298">
        <f t="shared" si="166"/>
        <v>5913.2376970344103</v>
      </c>
      <c r="W272" s="298">
        <f t="shared" si="166"/>
        <v>5860.0258907933321</v>
      </c>
      <c r="X272" s="298">
        <f t="shared" si="166"/>
        <v>5865.7355840762957</v>
      </c>
      <c r="Y272" s="298">
        <f t="shared" si="166"/>
        <v>5886.7889961538131</v>
      </c>
      <c r="Z272" s="298">
        <f t="shared" si="166"/>
        <v>5945.57027976873</v>
      </c>
      <c r="AA272" s="298">
        <f t="shared" si="166"/>
        <v>5879.9356438393243</v>
      </c>
      <c r="AB272" s="298">
        <f t="shared" si="166"/>
        <v>5853.1790473201872</v>
      </c>
      <c r="AC272" s="298">
        <f t="shared" si="166"/>
        <v>5815.5133171543157</v>
      </c>
      <c r="AD272" s="298">
        <f t="shared" si="166"/>
        <v>6617.409922740092</v>
      </c>
      <c r="AE272" s="298">
        <f t="shared" si="166"/>
        <v>5840.7749183542401</v>
      </c>
      <c r="AF272" s="298">
        <f t="shared" si="166"/>
        <v>5895.4947703914513</v>
      </c>
      <c r="AH272" s="295">
        <f t="shared" si="171"/>
        <v>64109.671820093281</v>
      </c>
      <c r="AI272" s="295">
        <f t="shared" si="172"/>
        <v>71239.183023615726</v>
      </c>
      <c r="AJ272" s="295">
        <f t="shared" si="173"/>
        <v>7129.5112035224447</v>
      </c>
      <c r="AN272" s="295">
        <f t="shared" si="174"/>
        <v>7129.5112035224447</v>
      </c>
    </row>
    <row r="273" spans="1:40">
      <c r="A273" s="168" t="s">
        <v>987</v>
      </c>
      <c r="B273" s="294" t="str">
        <f t="shared" si="162"/>
        <v>8560-05377</v>
      </c>
      <c r="C273" s="308" t="str">
        <f t="shared" si="163"/>
        <v>8560</v>
      </c>
      <c r="D273" s="298">
        <f>SUM($F273:K273)</f>
        <v>0</v>
      </c>
      <c r="E273" s="78">
        <f t="shared" si="164"/>
        <v>0</v>
      </c>
      <c r="F273" s="307">
        <f>+'Div009 history'!I273</f>
        <v>0</v>
      </c>
      <c r="G273" s="307">
        <f>+'Div009 history'!J273</f>
        <v>0</v>
      </c>
      <c r="H273" s="307">
        <f>+'Div009 history'!K273</f>
        <v>0</v>
      </c>
      <c r="I273" s="307">
        <f>+'Div009 history'!L273</f>
        <v>0</v>
      </c>
      <c r="J273" s="307">
        <f>+'Div009 history'!M273</f>
        <v>0</v>
      </c>
      <c r="K273" s="307">
        <f>+'Div009 history'!N273</f>
        <v>0</v>
      </c>
      <c r="L273" s="298">
        <f t="shared" si="165"/>
        <v>0</v>
      </c>
      <c r="M273" s="298">
        <f t="shared" si="165"/>
        <v>0</v>
      </c>
      <c r="N273" s="298">
        <f t="shared" si="165"/>
        <v>0</v>
      </c>
      <c r="O273" s="298">
        <f t="shared" si="165"/>
        <v>0</v>
      </c>
      <c r="P273" s="298">
        <f t="shared" si="165"/>
        <v>0</v>
      </c>
      <c r="Q273" s="298">
        <f t="shared" si="165"/>
        <v>0</v>
      </c>
      <c r="R273" s="298">
        <f t="shared" si="165"/>
        <v>0</v>
      </c>
      <c r="S273" s="298">
        <f t="shared" si="165"/>
        <v>0</v>
      </c>
      <c r="T273" s="298">
        <f t="shared" si="165"/>
        <v>0</v>
      </c>
      <c r="U273" s="298">
        <f t="shared" si="165"/>
        <v>0</v>
      </c>
      <c r="V273" s="298">
        <f t="shared" si="166"/>
        <v>0</v>
      </c>
      <c r="W273" s="298">
        <f t="shared" si="166"/>
        <v>0</v>
      </c>
      <c r="X273" s="298">
        <f t="shared" si="166"/>
        <v>0</v>
      </c>
      <c r="Y273" s="298">
        <f t="shared" si="166"/>
        <v>0</v>
      </c>
      <c r="Z273" s="298">
        <f t="shared" si="166"/>
        <v>0</v>
      </c>
      <c r="AA273" s="298">
        <f t="shared" si="166"/>
        <v>0</v>
      </c>
      <c r="AB273" s="298">
        <f t="shared" si="166"/>
        <v>0</v>
      </c>
      <c r="AC273" s="298">
        <f t="shared" si="166"/>
        <v>0</v>
      </c>
      <c r="AD273" s="298">
        <f t="shared" si="166"/>
        <v>0</v>
      </c>
      <c r="AE273" s="298">
        <f t="shared" si="166"/>
        <v>0</v>
      </c>
      <c r="AF273" s="298">
        <f t="shared" si="166"/>
        <v>0</v>
      </c>
      <c r="AH273" s="295">
        <f t="shared" si="171"/>
        <v>0</v>
      </c>
      <c r="AI273" s="295">
        <f t="shared" si="172"/>
        <v>0</v>
      </c>
      <c r="AJ273" s="295">
        <f t="shared" si="173"/>
        <v>0</v>
      </c>
      <c r="AN273" s="295">
        <f t="shared" si="174"/>
        <v>0</v>
      </c>
    </row>
    <row r="274" spans="1:40">
      <c r="A274" s="168" t="s">
        <v>255</v>
      </c>
      <c r="B274" s="294" t="str">
        <f t="shared" si="162"/>
        <v>8700-05377</v>
      </c>
      <c r="C274" s="308" t="str">
        <f t="shared" si="163"/>
        <v>8700</v>
      </c>
      <c r="D274" s="298">
        <f>SUM($F274:K274)</f>
        <v>4630.6000000000004</v>
      </c>
      <c r="E274" s="78">
        <f t="shared" si="164"/>
        <v>0.11202463738839823</v>
      </c>
      <c r="F274" s="307">
        <f>+'Div009 history'!I274</f>
        <v>661.15</v>
      </c>
      <c r="G274" s="307">
        <f>+'Div009 history'!J274</f>
        <v>1038.44</v>
      </c>
      <c r="H274" s="307">
        <f>+'Div009 history'!K274</f>
        <v>608.29999999999995</v>
      </c>
      <c r="I274" s="307">
        <f>+'Div009 history'!L274</f>
        <v>542.09000000000015</v>
      </c>
      <c r="J274" s="307">
        <f>+'Div009 history'!M274</f>
        <v>1382.9999999999998</v>
      </c>
      <c r="K274" s="307">
        <f>+'Div009 history'!N274</f>
        <v>397.62</v>
      </c>
      <c r="L274" s="298">
        <f t="shared" si="165"/>
        <v>1224.4404891189313</v>
      </c>
      <c r="M274" s="298">
        <f t="shared" si="165"/>
        <v>1224.5737984374236</v>
      </c>
      <c r="N274" s="298">
        <f t="shared" si="165"/>
        <v>1274.5614321328742</v>
      </c>
      <c r="O274" s="298">
        <f t="shared" si="165"/>
        <v>1055.0024562952428</v>
      </c>
      <c r="P274" s="298">
        <f t="shared" si="165"/>
        <v>1050.2016767017847</v>
      </c>
      <c r="Q274" s="298">
        <f t="shared" si="165"/>
        <v>1043.44353507403</v>
      </c>
      <c r="R274" s="298">
        <f t="shared" si="165"/>
        <v>1187.3231521025273</v>
      </c>
      <c r="S274" s="298">
        <f t="shared" si="165"/>
        <v>1047.9760764027426</v>
      </c>
      <c r="T274" s="298">
        <f t="shared" si="165"/>
        <v>1057.7941393551587</v>
      </c>
      <c r="U274" s="298">
        <f t="shared" si="165"/>
        <v>1052.415395480383</v>
      </c>
      <c r="V274" s="298">
        <f t="shared" si="166"/>
        <v>1060.9776488906416</v>
      </c>
      <c r="W274" s="298">
        <f t="shared" si="166"/>
        <v>1051.4301657737026</v>
      </c>
      <c r="X274" s="298">
        <f t="shared" si="166"/>
        <v>1052.4546226390648</v>
      </c>
      <c r="Y274" s="298">
        <f t="shared" si="166"/>
        <v>1056.2321132104878</v>
      </c>
      <c r="Z274" s="298">
        <f t="shared" si="166"/>
        <v>1066.7788950724457</v>
      </c>
      <c r="AA274" s="298">
        <f t="shared" si="166"/>
        <v>1055.0024562952428</v>
      </c>
      <c r="AB274" s="298">
        <f t="shared" si="166"/>
        <v>1050.2016767017847</v>
      </c>
      <c r="AC274" s="298">
        <f t="shared" si="166"/>
        <v>1043.44353507403</v>
      </c>
      <c r="AD274" s="298">
        <f t="shared" si="166"/>
        <v>1187.3231521025273</v>
      </c>
      <c r="AE274" s="298">
        <f t="shared" si="166"/>
        <v>1047.9760764027426</v>
      </c>
      <c r="AF274" s="298">
        <f t="shared" si="166"/>
        <v>1057.7941393551587</v>
      </c>
      <c r="AH274" s="295">
        <f t="shared" si="171"/>
        <v>11502.823387760287</v>
      </c>
      <c r="AI274" s="295">
        <f t="shared" si="172"/>
        <v>12782.029876998213</v>
      </c>
      <c r="AJ274" s="295">
        <f t="shared" si="173"/>
        <v>1279.2064892379258</v>
      </c>
      <c r="AN274" s="295">
        <f t="shared" si="174"/>
        <v>1279.2064892379258</v>
      </c>
    </row>
    <row r="275" spans="1:40">
      <c r="A275" s="168" t="s">
        <v>256</v>
      </c>
      <c r="B275" s="294" t="str">
        <f t="shared" si="162"/>
        <v>8740-05377</v>
      </c>
      <c r="C275" s="308" t="str">
        <f t="shared" si="163"/>
        <v>8740</v>
      </c>
      <c r="D275" s="298">
        <f>SUM($F275:K275)</f>
        <v>120.77000000000001</v>
      </c>
      <c r="E275" s="78">
        <f t="shared" si="164"/>
        <v>2.9216981508652989E-3</v>
      </c>
      <c r="F275" s="307">
        <f>+'Div009 history'!I275</f>
        <v>0</v>
      </c>
      <c r="G275" s="307">
        <f>+'Div009 history'!J275</f>
        <v>0</v>
      </c>
      <c r="H275" s="307">
        <f>+'Div009 history'!K275</f>
        <v>0</v>
      </c>
      <c r="I275" s="307">
        <f>+'Div009 history'!L275</f>
        <v>31.79</v>
      </c>
      <c r="J275" s="307">
        <f>+'Div009 history'!M275</f>
        <v>88.98</v>
      </c>
      <c r="K275" s="307">
        <f>+'Div009 history'!N275</f>
        <v>0</v>
      </c>
      <c r="L275" s="298">
        <f t="shared" ref="L275:U280" si="175">$E275*L$281</f>
        <v>31.934452958772798</v>
      </c>
      <c r="M275" s="298">
        <f t="shared" si="175"/>
        <v>31.937929779572329</v>
      </c>
      <c r="N275" s="298">
        <f t="shared" si="175"/>
        <v>33.24164992845143</v>
      </c>
      <c r="O275" s="298">
        <f t="shared" si="175"/>
        <v>27.515364455313883</v>
      </c>
      <c r="P275" s="298">
        <f t="shared" si="175"/>
        <v>27.390156026276191</v>
      </c>
      <c r="Q275" s="298">
        <f t="shared" si="175"/>
        <v>27.213897924867318</v>
      </c>
      <c r="R275" s="298">
        <f t="shared" si="175"/>
        <v>30.96640113147804</v>
      </c>
      <c r="S275" s="298">
        <f t="shared" si="175"/>
        <v>27.332110471031662</v>
      </c>
      <c r="T275" s="298">
        <f t="shared" si="175"/>
        <v>27.588173932087098</v>
      </c>
      <c r="U275" s="298">
        <f t="shared" si="175"/>
        <v>27.447891701327222</v>
      </c>
      <c r="V275" s="298">
        <f t="shared" ref="V275:AF280" si="176">$E275*V$281</f>
        <v>27.671202577748623</v>
      </c>
      <c r="W275" s="298">
        <f t="shared" si="176"/>
        <v>27.422196069729637</v>
      </c>
      <c r="X275" s="298">
        <f t="shared" si="176"/>
        <v>27.448914779104186</v>
      </c>
      <c r="Y275" s="298">
        <f t="shared" si="176"/>
        <v>27.547434957117996</v>
      </c>
      <c r="Z275" s="298">
        <f t="shared" si="176"/>
        <v>27.822504029261708</v>
      </c>
      <c r="AA275" s="298">
        <f t="shared" si="176"/>
        <v>27.515364455313883</v>
      </c>
      <c r="AB275" s="298">
        <f t="shared" si="176"/>
        <v>27.390156026276191</v>
      </c>
      <c r="AC275" s="298">
        <f t="shared" si="176"/>
        <v>27.213897924867318</v>
      </c>
      <c r="AD275" s="298">
        <f t="shared" si="176"/>
        <v>30.96640113147804</v>
      </c>
      <c r="AE275" s="298">
        <f t="shared" si="176"/>
        <v>27.332110471031662</v>
      </c>
      <c r="AF275" s="298">
        <f t="shared" si="176"/>
        <v>27.588173932087098</v>
      </c>
      <c r="AH275" s="295">
        <f t="shared" si="171"/>
        <v>300.00345107325393</v>
      </c>
      <c r="AI275" s="295">
        <f t="shared" si="172"/>
        <v>333.36624805534359</v>
      </c>
      <c r="AJ275" s="295">
        <f t="shared" si="173"/>
        <v>33.362796982089662</v>
      </c>
      <c r="AN275" s="295">
        <f t="shared" si="174"/>
        <v>33.362796982089662</v>
      </c>
    </row>
    <row r="276" spans="1:40">
      <c r="A276" s="168" t="s">
        <v>254</v>
      </c>
      <c r="B276" s="294" t="str">
        <f t="shared" si="162"/>
        <v>8750-05377</v>
      </c>
      <c r="C276" s="308" t="str">
        <f t="shared" si="163"/>
        <v>8750</v>
      </c>
      <c r="D276" s="298">
        <f>SUM($F276:K276)</f>
        <v>39.869999999999997</v>
      </c>
      <c r="E276" s="78">
        <f t="shared" si="164"/>
        <v>9.6454504657613187E-4</v>
      </c>
      <c r="F276" s="307">
        <f>+'Div009 history'!I276</f>
        <v>39.869999999999997</v>
      </c>
      <c r="G276" s="307">
        <f>+'Div009 history'!J276</f>
        <v>0</v>
      </c>
      <c r="H276" s="307">
        <f>+'Div009 history'!K276</f>
        <v>0</v>
      </c>
      <c r="I276" s="307">
        <f>+'Div009 history'!L276</f>
        <v>0</v>
      </c>
      <c r="J276" s="307">
        <f>+'Div009 history'!M276</f>
        <v>0</v>
      </c>
      <c r="K276" s="307">
        <f>+'Div009 history'!N276</f>
        <v>0</v>
      </c>
      <c r="L276" s="298">
        <f t="shared" si="175"/>
        <v>10.542573813581777</v>
      </c>
      <c r="M276" s="298">
        <f t="shared" si="175"/>
        <v>10.543721622187203</v>
      </c>
      <c r="N276" s="298">
        <f t="shared" si="175"/>
        <v>10.974120912870401</v>
      </c>
      <c r="O276" s="298">
        <f t="shared" si="175"/>
        <v>9.0836928114048536</v>
      </c>
      <c r="P276" s="298">
        <f t="shared" si="175"/>
        <v>9.0423575454800993</v>
      </c>
      <c r="Q276" s="298">
        <f t="shared" si="175"/>
        <v>8.9841691667173951</v>
      </c>
      <c r="R276" s="298">
        <f t="shared" si="175"/>
        <v>10.222989261505584</v>
      </c>
      <c r="S276" s="298">
        <f t="shared" si="175"/>
        <v>9.0231948702495011</v>
      </c>
      <c r="T276" s="298">
        <f t="shared" si="175"/>
        <v>9.1077295244871443</v>
      </c>
      <c r="U276" s="298">
        <f t="shared" si="175"/>
        <v>9.0614179194495001</v>
      </c>
      <c r="V276" s="298">
        <f t="shared" si="176"/>
        <v>9.1351399087094265</v>
      </c>
      <c r="W276" s="298">
        <f t="shared" si="176"/>
        <v>9.0529349780584614</v>
      </c>
      <c r="X276" s="298">
        <f t="shared" si="176"/>
        <v>9.0617556698094202</v>
      </c>
      <c r="Y276" s="298">
        <f t="shared" si="176"/>
        <v>9.094280299248938</v>
      </c>
      <c r="Z276" s="298">
        <f t="shared" si="176"/>
        <v>9.1850893073334774</v>
      </c>
      <c r="AA276" s="298">
        <f t="shared" si="176"/>
        <v>9.0836928114048536</v>
      </c>
      <c r="AB276" s="298">
        <f t="shared" si="176"/>
        <v>9.0423575454800993</v>
      </c>
      <c r="AC276" s="298">
        <f t="shared" si="176"/>
        <v>8.9841691667173951</v>
      </c>
      <c r="AD276" s="298">
        <f t="shared" si="176"/>
        <v>10.222989261505584</v>
      </c>
      <c r="AE276" s="298">
        <f t="shared" si="176"/>
        <v>9.0231948702495011</v>
      </c>
      <c r="AF276" s="298">
        <f t="shared" si="176"/>
        <v>9.1077295244871443</v>
      </c>
      <c r="AH276" s="295">
        <f t="shared" si="171"/>
        <v>99.040635872241737</v>
      </c>
      <c r="AI276" s="295">
        <f t="shared" si="172"/>
        <v>110.05475126245379</v>
      </c>
      <c r="AJ276" s="295">
        <f t="shared" si="173"/>
        <v>11.014115390212055</v>
      </c>
      <c r="AN276" s="295">
        <f t="shared" si="174"/>
        <v>11.014115390212055</v>
      </c>
    </row>
    <row r="277" spans="1:40">
      <c r="A277" s="168" t="s">
        <v>989</v>
      </c>
      <c r="B277" s="294" t="str">
        <f t="shared" si="162"/>
        <v>8560-05399</v>
      </c>
      <c r="C277" s="308" t="str">
        <f t="shared" si="163"/>
        <v>8560</v>
      </c>
      <c r="D277" s="298">
        <f>SUM($F277:K277)</f>
        <v>0</v>
      </c>
      <c r="E277" s="78">
        <f t="shared" si="164"/>
        <v>0</v>
      </c>
      <c r="F277" s="307">
        <f>+'Div009 history'!I277</f>
        <v>0</v>
      </c>
      <c r="G277" s="307">
        <f>+'Div009 history'!J277</f>
        <v>0</v>
      </c>
      <c r="H277" s="307">
        <f>+'Div009 history'!K277</f>
        <v>0</v>
      </c>
      <c r="I277" s="307">
        <f>+'Div009 history'!L277</f>
        <v>0</v>
      </c>
      <c r="J277" s="307">
        <f>+'Div009 history'!M277</f>
        <v>0</v>
      </c>
      <c r="K277" s="307">
        <f>+'Div009 history'!N277</f>
        <v>0</v>
      </c>
      <c r="L277" s="298">
        <f t="shared" si="175"/>
        <v>0</v>
      </c>
      <c r="M277" s="298">
        <f t="shared" si="175"/>
        <v>0</v>
      </c>
      <c r="N277" s="298">
        <f t="shared" si="175"/>
        <v>0</v>
      </c>
      <c r="O277" s="298">
        <f t="shared" si="175"/>
        <v>0</v>
      </c>
      <c r="P277" s="298">
        <f t="shared" si="175"/>
        <v>0</v>
      </c>
      <c r="Q277" s="298">
        <f t="shared" si="175"/>
        <v>0</v>
      </c>
      <c r="R277" s="298">
        <f t="shared" si="175"/>
        <v>0</v>
      </c>
      <c r="S277" s="298">
        <f t="shared" si="175"/>
        <v>0</v>
      </c>
      <c r="T277" s="298">
        <f t="shared" si="175"/>
        <v>0</v>
      </c>
      <c r="U277" s="298">
        <f t="shared" si="175"/>
        <v>0</v>
      </c>
      <c r="V277" s="298">
        <f t="shared" si="176"/>
        <v>0</v>
      </c>
      <c r="W277" s="298">
        <f t="shared" si="176"/>
        <v>0</v>
      </c>
      <c r="X277" s="298">
        <f t="shared" si="176"/>
        <v>0</v>
      </c>
      <c r="Y277" s="298">
        <f t="shared" si="176"/>
        <v>0</v>
      </c>
      <c r="Z277" s="298">
        <f t="shared" si="176"/>
        <v>0</v>
      </c>
      <c r="AA277" s="298">
        <f t="shared" si="176"/>
        <v>0</v>
      </c>
      <c r="AB277" s="298">
        <f t="shared" si="176"/>
        <v>0</v>
      </c>
      <c r="AC277" s="298">
        <f t="shared" si="176"/>
        <v>0</v>
      </c>
      <c r="AD277" s="298">
        <f t="shared" si="176"/>
        <v>0</v>
      </c>
      <c r="AE277" s="298">
        <f t="shared" si="176"/>
        <v>0</v>
      </c>
      <c r="AF277" s="298">
        <f t="shared" si="176"/>
        <v>0</v>
      </c>
      <c r="AH277" s="295">
        <f t="shared" si="171"/>
        <v>0</v>
      </c>
      <c r="AI277" s="295">
        <f t="shared" si="172"/>
        <v>0</v>
      </c>
      <c r="AJ277" s="295">
        <f t="shared" si="173"/>
        <v>0</v>
      </c>
      <c r="AN277" s="295">
        <f t="shared" si="174"/>
        <v>0</v>
      </c>
    </row>
    <row r="278" spans="1:40">
      <c r="A278" s="168" t="s">
        <v>258</v>
      </c>
      <c r="B278" s="294" t="str">
        <f t="shared" si="162"/>
        <v>8700-05399</v>
      </c>
      <c r="C278" s="308" t="str">
        <f t="shared" si="163"/>
        <v>8700</v>
      </c>
      <c r="D278" s="298">
        <f>SUM($F278:K278)</f>
        <v>-118718.94000000002</v>
      </c>
      <c r="E278" s="78">
        <f t="shared" si="164"/>
        <v>-2.8720783925700788</v>
      </c>
      <c r="F278" s="307">
        <f>+'Div009 history'!I278</f>
        <v>-13751.5</v>
      </c>
      <c r="G278" s="307">
        <f>+'Div009 history'!J278</f>
        <v>-20366.790000000005</v>
      </c>
      <c r="H278" s="307">
        <f>+'Div009 history'!K278</f>
        <v>-20830.240000000002</v>
      </c>
      <c r="I278" s="307">
        <f>+'Div009 history'!L278</f>
        <v>-20596.120000000003</v>
      </c>
      <c r="J278" s="307">
        <f>+'Div009 history'!M278</f>
        <v>-20717.089999999997</v>
      </c>
      <c r="K278" s="307">
        <f>+'Div009 history'!N278</f>
        <v>-22457.199999999997</v>
      </c>
      <c r="L278" s="298">
        <f t="shared" si="175"/>
        <v>-31392.104038630216</v>
      </c>
      <c r="M278" s="298">
        <f t="shared" si="175"/>
        <v>-31395.521811917373</v>
      </c>
      <c r="N278" s="298">
        <f t="shared" si="175"/>
        <v>-32677.100632249982</v>
      </c>
      <c r="O278" s="298">
        <f t="shared" si="175"/>
        <v>-27048.065760110472</v>
      </c>
      <c r="P278" s="298">
        <f t="shared" si="175"/>
        <v>-26924.983769761711</v>
      </c>
      <c r="Q278" s="298">
        <f t="shared" si="175"/>
        <v>-26751.71909338783</v>
      </c>
      <c r="R278" s="298">
        <f t="shared" si="175"/>
        <v>-30440.492820600102</v>
      </c>
      <c r="S278" s="298">
        <f t="shared" si="175"/>
        <v>-26867.924013279626</v>
      </c>
      <c r="T278" s="298">
        <f t="shared" si="175"/>
        <v>-27119.638699619216</v>
      </c>
      <c r="U278" s="298">
        <f t="shared" si="175"/>
        <v>-26981.738908804877</v>
      </c>
      <c r="V278" s="298">
        <f t="shared" si="176"/>
        <v>-27201.257253917236</v>
      </c>
      <c r="W278" s="298">
        <f t="shared" si="176"/>
        <v>-26956.479671031459</v>
      </c>
      <c r="X278" s="298">
        <f t="shared" si="176"/>
        <v>-26982.744611456354</v>
      </c>
      <c r="Y278" s="298">
        <f t="shared" si="176"/>
        <v>-27079.591602450892</v>
      </c>
      <c r="Z278" s="298">
        <f t="shared" si="176"/>
        <v>-27349.989123951967</v>
      </c>
      <c r="AA278" s="298">
        <f t="shared" si="176"/>
        <v>-27048.065760110472</v>
      </c>
      <c r="AB278" s="298">
        <f t="shared" si="176"/>
        <v>-26924.983769761711</v>
      </c>
      <c r="AC278" s="298">
        <f t="shared" si="176"/>
        <v>-26751.71909338783</v>
      </c>
      <c r="AD278" s="298">
        <f t="shared" si="176"/>
        <v>-30440.492820600102</v>
      </c>
      <c r="AE278" s="298">
        <f t="shared" si="176"/>
        <v>-26867.924013279626</v>
      </c>
      <c r="AF278" s="298">
        <f t="shared" si="176"/>
        <v>-27119.638699619216</v>
      </c>
      <c r="AH278" s="295">
        <f t="shared" si="171"/>
        <v>-294908.43510605762</v>
      </c>
      <c r="AI278" s="295">
        <f t="shared" si="172"/>
        <v>-327704.62532837171</v>
      </c>
      <c r="AJ278" s="295">
        <f t="shared" si="173"/>
        <v>-32796.190222314093</v>
      </c>
      <c r="AN278" s="295">
        <f t="shared" si="174"/>
        <v>-32796.190222314093</v>
      </c>
    </row>
    <row r="279" spans="1:40">
      <c r="A279" s="168" t="s">
        <v>259</v>
      </c>
      <c r="B279" s="294" t="str">
        <f t="shared" si="162"/>
        <v>8740-05399</v>
      </c>
      <c r="C279" s="308" t="str">
        <f t="shared" si="163"/>
        <v>8740</v>
      </c>
      <c r="D279" s="298">
        <f>SUM($F279:K279)</f>
        <v>-103.86</v>
      </c>
      <c r="E279" s="78">
        <f t="shared" si="164"/>
        <v>-2.5126071867920007E-3</v>
      </c>
      <c r="F279" s="307">
        <f>+'Div009 history'!I279</f>
        <v>0</v>
      </c>
      <c r="G279" s="307">
        <f>+'Div009 history'!J279</f>
        <v>0</v>
      </c>
      <c r="H279" s="307">
        <f>+'Div009 history'!K279</f>
        <v>0</v>
      </c>
      <c r="I279" s="307">
        <f>+'Div009 history'!L279</f>
        <v>-27.34</v>
      </c>
      <c r="J279" s="307">
        <f>+'Div009 history'!M279</f>
        <v>-76.52</v>
      </c>
      <c r="K279" s="307">
        <f>+'Div009 history'!N279</f>
        <v>0</v>
      </c>
      <c r="L279" s="298">
        <f t="shared" si="175"/>
        <v>-27.463047812355242</v>
      </c>
      <c r="M279" s="298">
        <f t="shared" si="175"/>
        <v>-27.466037814907526</v>
      </c>
      <c r="N279" s="298">
        <f t="shared" si="175"/>
        <v>-28.587213393797843</v>
      </c>
      <c r="O279" s="298">
        <f t="shared" si="175"/>
        <v>-23.662712199460955</v>
      </c>
      <c r="P279" s="298">
        <f t="shared" si="175"/>
        <v>-23.555035231340938</v>
      </c>
      <c r="Q279" s="298">
        <f t="shared" si="175"/>
        <v>-23.403456474925228</v>
      </c>
      <c r="R279" s="298">
        <f t="shared" si="175"/>
        <v>-26.630540875344117</v>
      </c>
      <c r="S279" s="298">
        <f t="shared" si="175"/>
        <v>-23.505117111214279</v>
      </c>
      <c r="T279" s="298">
        <f t="shared" si="175"/>
        <v>-23.72532702315613</v>
      </c>
      <c r="U279" s="298">
        <f t="shared" si="175"/>
        <v>-23.604686860146106</v>
      </c>
      <c r="V279" s="298">
        <f t="shared" si="176"/>
        <v>-23.79673014593833</v>
      </c>
      <c r="W279" s="298">
        <f t="shared" si="176"/>
        <v>-23.582589085055229</v>
      </c>
      <c r="X279" s="298">
        <f t="shared" si="176"/>
        <v>-23.605566688397456</v>
      </c>
      <c r="Y279" s="298">
        <f t="shared" si="176"/>
        <v>-23.690292246801977</v>
      </c>
      <c r="Z279" s="298">
        <f t="shared" si="176"/>
        <v>-23.92684663806509</v>
      </c>
      <c r="AA279" s="298">
        <f t="shared" si="176"/>
        <v>-23.662712199460955</v>
      </c>
      <c r="AB279" s="298">
        <f t="shared" si="176"/>
        <v>-23.555035231340938</v>
      </c>
      <c r="AC279" s="298">
        <f t="shared" si="176"/>
        <v>-23.403456474925228</v>
      </c>
      <c r="AD279" s="298">
        <f t="shared" si="176"/>
        <v>-26.630540875344117</v>
      </c>
      <c r="AE279" s="298">
        <f t="shared" si="176"/>
        <v>-23.505117111214279</v>
      </c>
      <c r="AF279" s="298">
        <f t="shared" si="176"/>
        <v>-23.72532702315613</v>
      </c>
      <c r="AH279" s="295">
        <f t="shared" si="171"/>
        <v>-257.99750292678772</v>
      </c>
      <c r="AI279" s="295">
        <f t="shared" si="172"/>
        <v>-286.68890057984584</v>
      </c>
      <c r="AJ279" s="295">
        <f t="shared" si="173"/>
        <v>-28.691397653058118</v>
      </c>
      <c r="AN279" s="295">
        <f t="shared" si="174"/>
        <v>-28.691397653058118</v>
      </c>
    </row>
    <row r="280" spans="1:40">
      <c r="A280" s="168" t="s">
        <v>257</v>
      </c>
      <c r="B280" s="294" t="str">
        <f t="shared" si="162"/>
        <v>8750-05399</v>
      </c>
      <c r="C280" s="308" t="str">
        <f t="shared" si="163"/>
        <v>8750</v>
      </c>
      <c r="D280" s="298">
        <f>SUM($F280:K280)</f>
        <v>-34.29</v>
      </c>
      <c r="E280" s="78">
        <f t="shared" si="164"/>
        <v>-8.2955228610723762E-4</v>
      </c>
      <c r="F280" s="307">
        <f>+'Div009 history'!I280</f>
        <v>-34.29</v>
      </c>
      <c r="G280" s="307">
        <f>+'Div009 history'!J280</f>
        <v>0</v>
      </c>
      <c r="H280" s="307">
        <f>+'Div009 history'!K280</f>
        <v>0</v>
      </c>
      <c r="I280" s="307">
        <f>+'Div009 history'!L280</f>
        <v>0</v>
      </c>
      <c r="J280" s="307">
        <f>+'Div009 history'!M280</f>
        <v>0</v>
      </c>
      <c r="K280" s="307">
        <f>+'Div009 history'!N280</f>
        <v>0</v>
      </c>
      <c r="L280" s="298">
        <f t="shared" si="175"/>
        <v>-9.0670894423807162</v>
      </c>
      <c r="M280" s="298">
        <f t="shared" si="175"/>
        <v>-9.0680766096011851</v>
      </c>
      <c r="N280" s="298">
        <f t="shared" si="175"/>
        <v>-9.4382394307079522</v>
      </c>
      <c r="O280" s="298">
        <f t="shared" si="175"/>
        <v>-7.8123859168064334</v>
      </c>
      <c r="P280" s="298">
        <f t="shared" si="175"/>
        <v>-7.7768357219591824</v>
      </c>
      <c r="Q280" s="298">
        <f t="shared" si="175"/>
        <v>-7.7267910892084153</v>
      </c>
      <c r="R280" s="298">
        <f t="shared" si="175"/>
        <v>-8.792232299398707</v>
      </c>
      <c r="S280" s="298">
        <f t="shared" si="175"/>
        <v>-7.7603549561288041</v>
      </c>
      <c r="T280" s="298">
        <f t="shared" si="175"/>
        <v>-7.8330585752361221</v>
      </c>
      <c r="U280" s="298">
        <f t="shared" si="175"/>
        <v>-7.7932285040863656</v>
      </c>
      <c r="V280" s="298">
        <f t="shared" si="176"/>
        <v>-7.8566327431564149</v>
      </c>
      <c r="W280" s="298">
        <f t="shared" si="176"/>
        <v>-7.7859327915130345</v>
      </c>
      <c r="X280" s="298">
        <f t="shared" si="176"/>
        <v>-7.7935189846442201</v>
      </c>
      <c r="Y280" s="298">
        <f t="shared" si="176"/>
        <v>-7.8214916343427667</v>
      </c>
      <c r="Z280" s="298">
        <f t="shared" si="176"/>
        <v>-7.899591481024955</v>
      </c>
      <c r="AA280" s="298">
        <f t="shared" si="176"/>
        <v>-7.8123859168064334</v>
      </c>
      <c r="AB280" s="298">
        <f t="shared" si="176"/>
        <v>-7.7768357219591824</v>
      </c>
      <c r="AC280" s="298">
        <f t="shared" si="176"/>
        <v>-7.7267910892084153</v>
      </c>
      <c r="AD280" s="298">
        <f t="shared" si="176"/>
        <v>-8.792232299398707</v>
      </c>
      <c r="AE280" s="298">
        <f t="shared" si="176"/>
        <v>-7.7603549561288041</v>
      </c>
      <c r="AF280" s="298">
        <f t="shared" si="176"/>
        <v>-7.8330585752361221</v>
      </c>
      <c r="AH280" s="295">
        <f t="shared" si="171"/>
        <v>-85.179418210663883</v>
      </c>
      <c r="AI280" s="295">
        <f t="shared" si="172"/>
        <v>-94.65205469750542</v>
      </c>
      <c r="AJ280" s="295">
        <f t="shared" si="173"/>
        <v>-9.4726364868415374</v>
      </c>
      <c r="AN280" s="295">
        <f t="shared" si="174"/>
        <v>-9.4726364868415374</v>
      </c>
    </row>
    <row r="281" spans="1:40">
      <c r="A281" s="172" t="s">
        <v>328</v>
      </c>
      <c r="B281" s="293"/>
      <c r="C281" s="309"/>
      <c r="D281" s="306">
        <f t="shared" ref="D281:K281" si="177">SUM(D265:D280)</f>
        <v>41335.549999999967</v>
      </c>
      <c r="E281" s="174">
        <f t="shared" si="177"/>
        <v>1.0000000000000004</v>
      </c>
      <c r="F281" s="306">
        <f t="shared" si="177"/>
        <v>6158.8</v>
      </c>
      <c r="G281" s="306">
        <f t="shared" si="177"/>
        <v>6916.9699999999939</v>
      </c>
      <c r="H281" s="306">
        <f t="shared" si="177"/>
        <v>7122.3299999999981</v>
      </c>
      <c r="I281" s="306">
        <f t="shared" si="177"/>
        <v>8091.4599999999955</v>
      </c>
      <c r="J281" s="306">
        <f t="shared" si="177"/>
        <v>8798.1700000000019</v>
      </c>
      <c r="K281" s="306">
        <f t="shared" si="177"/>
        <v>4247.82</v>
      </c>
      <c r="L281" s="305">
        <f>'FY24 Budget'!K$105</f>
        <v>10930.099999999999</v>
      </c>
      <c r="M281" s="305">
        <f>'FY24 Budget'!L$105</f>
        <v>10931.289999999999</v>
      </c>
      <c r="N281" s="305">
        <f>'FY24 Budget'!M$105</f>
        <v>11377.509999999995</v>
      </c>
      <c r="O281" s="305">
        <f>'FY25 Budget'!B$272</f>
        <v>9417.5931374583815</v>
      </c>
      <c r="P281" s="305">
        <f>'FY25 Budget'!C$272</f>
        <v>9374.7384609749097</v>
      </c>
      <c r="Q281" s="305">
        <f>'FY25 Budget'!D$272</f>
        <v>9314.4111813219206</v>
      </c>
      <c r="R281" s="305">
        <f>'FY25 Budget'!E$272</f>
        <v>10598.768090504811</v>
      </c>
      <c r="S281" s="305">
        <f>'FY25 Budget'!F$272</f>
        <v>9354.8714000236141</v>
      </c>
      <c r="T281" s="305">
        <f>'FY25 Budget'!G$272</f>
        <v>9442.5133971887208</v>
      </c>
      <c r="U281" s="305">
        <f>'FY25 Budget'!H$272</f>
        <v>9394.499460253337</v>
      </c>
      <c r="V281" s="305">
        <f>'FY25 Budget'!I$272</f>
        <v>9470.9313381854445</v>
      </c>
      <c r="W281" s="305">
        <f>'FY25 Budget'!J$272</f>
        <v>9385.7047010856331</v>
      </c>
      <c r="X281" s="305">
        <f>'FY25 Budget'!K$272</f>
        <v>9394.849625713332</v>
      </c>
      <c r="Y281" s="305">
        <f>'FY25 Budget'!L$272</f>
        <v>9428.5698024484373</v>
      </c>
      <c r="Z281" s="305">
        <f>'FY25 Budget'!M$272</f>
        <v>9522.7167875030864</v>
      </c>
      <c r="AA281" s="301">
        <f t="shared" ref="AA281:AF281" si="178">O281*(1+AA$4)</f>
        <v>9417.5931374583815</v>
      </c>
      <c r="AB281" s="301">
        <f t="shared" si="178"/>
        <v>9374.7384609749097</v>
      </c>
      <c r="AC281" s="301">
        <f t="shared" si="178"/>
        <v>9314.4111813219206</v>
      </c>
      <c r="AD281" s="301">
        <f t="shared" si="178"/>
        <v>10598.768090504811</v>
      </c>
      <c r="AE281" s="301">
        <f t="shared" si="178"/>
        <v>9354.8714000236141</v>
      </c>
      <c r="AF281" s="301">
        <f t="shared" si="178"/>
        <v>9442.5133971887208</v>
      </c>
      <c r="AH281" s="301">
        <f t="shared" si="167"/>
        <v>102681.19277975519</v>
      </c>
      <c r="AI281" s="301">
        <f t="shared" si="168"/>
        <v>114100.16738266162</v>
      </c>
      <c r="AJ281" s="301">
        <f t="shared" si="169"/>
        <v>11418.974602906426</v>
      </c>
    </row>
    <row r="282" spans="1:40">
      <c r="A282" s="168"/>
      <c r="B282" s="293"/>
      <c r="C282" s="309"/>
      <c r="D282" s="298">
        <f>D281-SUM(F281:K281)</f>
        <v>0</v>
      </c>
      <c r="F282" s="298">
        <f>F281-'Div009 history'!I281</f>
        <v>0</v>
      </c>
      <c r="G282" s="298">
        <f>G281-'Div009 history'!J281</f>
        <v>0</v>
      </c>
      <c r="H282" s="298">
        <f>H281-'Div009 history'!K281</f>
        <v>0</v>
      </c>
      <c r="I282" s="298">
        <f>I281-'Div009 history'!L281</f>
        <v>0</v>
      </c>
      <c r="J282" s="298">
        <f>J281-'Div009 history'!M281</f>
        <v>0</v>
      </c>
      <c r="K282" s="298">
        <f>K281-'Div009 history'!N281</f>
        <v>0</v>
      </c>
      <c r="L282" s="298">
        <f t="shared" ref="L282:AF282" si="179">L281-SUM(L265:L280)</f>
        <v>0</v>
      </c>
      <c r="M282" s="298">
        <f t="shared" si="179"/>
        <v>0</v>
      </c>
      <c r="N282" s="298">
        <f t="shared" si="179"/>
        <v>0</v>
      </c>
      <c r="O282" s="298">
        <f t="shared" si="179"/>
        <v>0</v>
      </c>
      <c r="P282" s="298">
        <f t="shared" si="179"/>
        <v>0</v>
      </c>
      <c r="Q282" s="298">
        <f t="shared" si="179"/>
        <v>0</v>
      </c>
      <c r="R282" s="298">
        <f t="shared" si="179"/>
        <v>0</v>
      </c>
      <c r="S282" s="298">
        <f t="shared" si="179"/>
        <v>0</v>
      </c>
      <c r="T282" s="298">
        <f t="shared" si="179"/>
        <v>0</v>
      </c>
      <c r="U282" s="298">
        <f t="shared" si="179"/>
        <v>0</v>
      </c>
      <c r="V282" s="298">
        <f t="shared" si="179"/>
        <v>0</v>
      </c>
      <c r="W282" s="298">
        <f t="shared" si="179"/>
        <v>0</v>
      </c>
      <c r="X282" s="298">
        <f t="shared" si="179"/>
        <v>0</v>
      </c>
      <c r="Y282" s="298">
        <f t="shared" si="179"/>
        <v>0</v>
      </c>
      <c r="Z282" s="298">
        <f t="shared" si="179"/>
        <v>0</v>
      </c>
      <c r="AA282" s="298">
        <f t="shared" si="179"/>
        <v>0</v>
      </c>
      <c r="AB282" s="298">
        <f t="shared" si="179"/>
        <v>0</v>
      </c>
      <c r="AC282" s="298">
        <f t="shared" si="179"/>
        <v>0</v>
      </c>
      <c r="AD282" s="298">
        <f t="shared" si="179"/>
        <v>0</v>
      </c>
      <c r="AE282" s="298">
        <f t="shared" si="179"/>
        <v>0</v>
      </c>
      <c r="AF282" s="298">
        <f t="shared" si="179"/>
        <v>0</v>
      </c>
    </row>
    <row r="283" spans="1:40">
      <c r="A283" s="168" t="s">
        <v>265</v>
      </c>
      <c r="B283" s="294" t="str">
        <f t="shared" ref="B283:B303" si="180">RIGHT(A283,10)</f>
        <v>8700-04002</v>
      </c>
      <c r="C283" s="308" t="str">
        <f t="shared" ref="C283:C303" si="181">LEFT(B283,4)</f>
        <v>8700</v>
      </c>
      <c r="D283" s="298">
        <f>SUM($F283:K283)</f>
        <v>54855.23</v>
      </c>
      <c r="E283" s="78">
        <f t="shared" ref="E283:E303" si="182">D283/$D$304</f>
        <v>0.33581037980603828</v>
      </c>
      <c r="F283" s="307">
        <f>+'Div009 history'!I283</f>
        <v>0</v>
      </c>
      <c r="G283" s="307">
        <f>+'Div009 history'!J283</f>
        <v>0</v>
      </c>
      <c r="H283" s="307">
        <f>+'Div009 history'!K283</f>
        <v>0</v>
      </c>
      <c r="I283" s="307">
        <f>+'Div009 history'!L283</f>
        <v>0</v>
      </c>
      <c r="J283" s="307">
        <f>+'Div009 history'!M283</f>
        <v>0</v>
      </c>
      <c r="K283" s="307">
        <f>+'Div009 history'!N283</f>
        <v>54855.23</v>
      </c>
      <c r="L283" s="298">
        <f t="shared" ref="L283:U292" si="183">$E283*L$304</f>
        <v>2251.8940354223218</v>
      </c>
      <c r="M283" s="298">
        <f t="shared" si="183"/>
        <v>2251.8940354223218</v>
      </c>
      <c r="N283" s="298">
        <f t="shared" si="183"/>
        <v>2252.4984941059724</v>
      </c>
      <c r="O283" s="298">
        <f t="shared" si="183"/>
        <v>3375.8174597847715</v>
      </c>
      <c r="P283" s="298">
        <f t="shared" si="183"/>
        <v>3375.8174597847715</v>
      </c>
      <c r="Q283" s="298">
        <f t="shared" si="183"/>
        <v>3375.8174597847715</v>
      </c>
      <c r="R283" s="298">
        <f t="shared" si="183"/>
        <v>2872.101890075714</v>
      </c>
      <c r="S283" s="298">
        <f t="shared" si="183"/>
        <v>2703.8608897928889</v>
      </c>
      <c r="T283" s="298">
        <f t="shared" si="183"/>
        <v>2703.8608897928889</v>
      </c>
      <c r="U283" s="298">
        <f t="shared" si="183"/>
        <v>2703.8608897928889</v>
      </c>
      <c r="V283" s="298">
        <f t="shared" ref="V283:AF292" si="184">$E283*V$304</f>
        <v>2871.766079695908</v>
      </c>
      <c r="W283" s="298">
        <f t="shared" si="184"/>
        <v>5726.1543080472338</v>
      </c>
      <c r="X283" s="298">
        <f t="shared" si="184"/>
        <v>2703.8608897928889</v>
      </c>
      <c r="Y283" s="298">
        <f t="shared" si="184"/>
        <v>2703.8608897928889</v>
      </c>
      <c r="Z283" s="298">
        <f t="shared" si="184"/>
        <v>2871.766079695908</v>
      </c>
      <c r="AA283" s="298">
        <f t="shared" si="184"/>
        <v>3375.8174597847715</v>
      </c>
      <c r="AB283" s="298">
        <f t="shared" si="184"/>
        <v>3375.8174597847715</v>
      </c>
      <c r="AC283" s="298">
        <f t="shared" si="184"/>
        <v>3375.8174597847715</v>
      </c>
      <c r="AD283" s="298">
        <f t="shared" si="184"/>
        <v>2872.101890075714</v>
      </c>
      <c r="AE283" s="298">
        <f t="shared" si="184"/>
        <v>2703.8608897928889</v>
      </c>
      <c r="AF283" s="298">
        <f t="shared" si="184"/>
        <v>2703.8608897928889</v>
      </c>
      <c r="AH283" s="295">
        <f t="shared" ref="AH283" si="185">SUM(F283:Q283)</f>
        <v>71738.968944304928</v>
      </c>
      <c r="AI283" s="295">
        <f t="shared" ref="AI283" si="186">SUM(U283:AF283)</f>
        <v>37988.545185833522</v>
      </c>
      <c r="AJ283" s="295">
        <f t="shared" ref="AJ283" si="187">AI283-AH283</f>
        <v>-33750.423758471406</v>
      </c>
      <c r="AN283" s="295">
        <f t="shared" ref="AN283" si="188">AJ283</f>
        <v>-33750.423758471406</v>
      </c>
    </row>
    <row r="284" spans="1:40">
      <c r="A284" s="168" t="s">
        <v>1213</v>
      </c>
      <c r="B284" s="294" t="str">
        <f t="shared" si="180"/>
        <v>8700-04018</v>
      </c>
      <c r="C284" s="308" t="str">
        <f t="shared" si="181"/>
        <v>8700</v>
      </c>
      <c r="D284" s="298">
        <f>SUM($F284:K284)</f>
        <v>12213.11</v>
      </c>
      <c r="E284" s="78">
        <f t="shared" si="182"/>
        <v>7.476568975670915E-2</v>
      </c>
      <c r="F284" s="307">
        <f>+'Div009 history'!I284</f>
        <v>2459.2200000000003</v>
      </c>
      <c r="G284" s="307">
        <f>+'Div009 history'!J284</f>
        <v>3554.41</v>
      </c>
      <c r="H284" s="307">
        <f>+'Div009 history'!K284</f>
        <v>4304.3499999999995</v>
      </c>
      <c r="I284" s="307">
        <f>+'Div009 history'!L284</f>
        <v>1400.27</v>
      </c>
      <c r="J284" s="307">
        <f>+'Div009 history'!M284</f>
        <v>40.509999999999984</v>
      </c>
      <c r="K284" s="307">
        <f>+'Div009 history'!N284</f>
        <v>454.35</v>
      </c>
      <c r="L284" s="298">
        <f t="shared" si="183"/>
        <v>501.3675006550281</v>
      </c>
      <c r="M284" s="298">
        <f t="shared" si="183"/>
        <v>501.3675006550281</v>
      </c>
      <c r="N284" s="298">
        <f t="shared" si="183"/>
        <v>501.50207889659009</v>
      </c>
      <c r="O284" s="298">
        <f t="shared" si="183"/>
        <v>751.60071293606813</v>
      </c>
      <c r="P284" s="298">
        <f t="shared" si="183"/>
        <v>751.60071293606813</v>
      </c>
      <c r="Q284" s="298">
        <f t="shared" si="183"/>
        <v>751.60071293606813</v>
      </c>
      <c r="R284" s="298">
        <f t="shared" si="183"/>
        <v>639.45217830100444</v>
      </c>
      <c r="S284" s="298">
        <f t="shared" si="183"/>
        <v>601.99456773289307</v>
      </c>
      <c r="T284" s="298">
        <f t="shared" si="183"/>
        <v>601.99456773289307</v>
      </c>
      <c r="U284" s="298">
        <f t="shared" si="183"/>
        <v>601.99456773289307</v>
      </c>
      <c r="V284" s="298">
        <f t="shared" si="184"/>
        <v>639.37741261124768</v>
      </c>
      <c r="W284" s="298">
        <f t="shared" si="184"/>
        <v>1274.8857755432755</v>
      </c>
      <c r="X284" s="298">
        <f t="shared" si="184"/>
        <v>601.99456773289307</v>
      </c>
      <c r="Y284" s="298">
        <f t="shared" si="184"/>
        <v>601.99456773289307</v>
      </c>
      <c r="Z284" s="298">
        <f t="shared" si="184"/>
        <v>639.37741261124768</v>
      </c>
      <c r="AA284" s="298">
        <f t="shared" si="184"/>
        <v>751.60071293606813</v>
      </c>
      <c r="AB284" s="298">
        <f t="shared" si="184"/>
        <v>751.60071293606813</v>
      </c>
      <c r="AC284" s="298">
        <f t="shared" si="184"/>
        <v>751.60071293606813</v>
      </c>
      <c r="AD284" s="298">
        <f t="shared" si="184"/>
        <v>639.45217830100444</v>
      </c>
      <c r="AE284" s="298">
        <f t="shared" si="184"/>
        <v>601.99456773289307</v>
      </c>
      <c r="AF284" s="298">
        <f t="shared" si="184"/>
        <v>601.99456773289307</v>
      </c>
      <c r="AH284" s="295">
        <f t="shared" ref="AH284:AH303" si="189">SUM(F284:Q284)</f>
        <v>15972.149219014849</v>
      </c>
      <c r="AI284" s="295">
        <f t="shared" ref="AI284:AI303" si="190">SUM(U284:AF284)</f>
        <v>8457.8677565394446</v>
      </c>
      <c r="AJ284" s="295">
        <f t="shared" ref="AJ284:AJ303" si="191">AI284-AH284</f>
        <v>-7514.2814624754046</v>
      </c>
      <c r="AN284" s="295">
        <f t="shared" ref="AN284:AN303" si="192">AJ284</f>
        <v>-7514.2814624754046</v>
      </c>
    </row>
    <row r="285" spans="1:40">
      <c r="A285" s="168" t="s">
        <v>1215</v>
      </c>
      <c r="B285" s="294" t="str">
        <f t="shared" si="180"/>
        <v>8740-04018</v>
      </c>
      <c r="C285" s="308" t="str">
        <f t="shared" si="181"/>
        <v>8740</v>
      </c>
      <c r="D285" s="298">
        <f>SUM($F285:K285)</f>
        <v>0</v>
      </c>
      <c r="E285" s="78">
        <f t="shared" si="182"/>
        <v>0</v>
      </c>
      <c r="F285" s="307">
        <f>+'Div009 history'!I285</f>
        <v>0</v>
      </c>
      <c r="G285" s="307">
        <f>+'Div009 history'!J285</f>
        <v>0</v>
      </c>
      <c r="H285" s="307">
        <f>+'Div009 history'!K285</f>
        <v>0</v>
      </c>
      <c r="I285" s="307">
        <f>+'Div009 history'!L285</f>
        <v>0</v>
      </c>
      <c r="J285" s="307">
        <f>+'Div009 history'!M285</f>
        <v>0</v>
      </c>
      <c r="K285" s="307">
        <f>+'Div009 history'!N285</f>
        <v>0</v>
      </c>
      <c r="L285" s="298">
        <f t="shared" si="183"/>
        <v>0</v>
      </c>
      <c r="M285" s="298">
        <f t="shared" si="183"/>
        <v>0</v>
      </c>
      <c r="N285" s="298">
        <f t="shared" si="183"/>
        <v>0</v>
      </c>
      <c r="O285" s="298">
        <f t="shared" si="183"/>
        <v>0</v>
      </c>
      <c r="P285" s="298">
        <f t="shared" si="183"/>
        <v>0</v>
      </c>
      <c r="Q285" s="298">
        <f t="shared" si="183"/>
        <v>0</v>
      </c>
      <c r="R285" s="298">
        <f t="shared" si="183"/>
        <v>0</v>
      </c>
      <c r="S285" s="298">
        <f t="shared" si="183"/>
        <v>0</v>
      </c>
      <c r="T285" s="298">
        <f t="shared" si="183"/>
        <v>0</v>
      </c>
      <c r="U285" s="298">
        <f t="shared" si="183"/>
        <v>0</v>
      </c>
      <c r="V285" s="298">
        <f t="shared" si="184"/>
        <v>0</v>
      </c>
      <c r="W285" s="298">
        <f t="shared" si="184"/>
        <v>0</v>
      </c>
      <c r="X285" s="298">
        <f t="shared" si="184"/>
        <v>0</v>
      </c>
      <c r="Y285" s="298">
        <f t="shared" si="184"/>
        <v>0</v>
      </c>
      <c r="Z285" s="298">
        <f t="shared" si="184"/>
        <v>0</v>
      </c>
      <c r="AA285" s="298">
        <f t="shared" si="184"/>
        <v>0</v>
      </c>
      <c r="AB285" s="298">
        <f t="shared" si="184"/>
        <v>0</v>
      </c>
      <c r="AC285" s="298">
        <f t="shared" si="184"/>
        <v>0</v>
      </c>
      <c r="AD285" s="298">
        <f t="shared" si="184"/>
        <v>0</v>
      </c>
      <c r="AE285" s="298">
        <f t="shared" si="184"/>
        <v>0</v>
      </c>
      <c r="AF285" s="298">
        <f t="shared" si="184"/>
        <v>0</v>
      </c>
      <c r="AH285" s="295">
        <f t="shared" si="189"/>
        <v>0</v>
      </c>
      <c r="AI285" s="295">
        <f t="shared" si="190"/>
        <v>0</v>
      </c>
      <c r="AJ285" s="295">
        <f t="shared" si="191"/>
        <v>0</v>
      </c>
      <c r="AN285" s="295">
        <f t="shared" si="192"/>
        <v>0</v>
      </c>
    </row>
    <row r="286" spans="1:40">
      <c r="A286" s="168" t="s">
        <v>310</v>
      </c>
      <c r="B286" s="294" t="str">
        <f t="shared" si="180"/>
        <v>9130-04021</v>
      </c>
      <c r="C286" s="308" t="str">
        <f t="shared" si="181"/>
        <v>9130</v>
      </c>
      <c r="D286" s="298">
        <f>SUM($F286:K286)</f>
        <v>1694.73</v>
      </c>
      <c r="E286" s="78">
        <f t="shared" si="182"/>
        <v>1.0374724980073682E-2</v>
      </c>
      <c r="F286" s="307">
        <f>+'Div009 history'!I286</f>
        <v>0</v>
      </c>
      <c r="G286" s="307">
        <f>+'Div009 history'!J286</f>
        <v>0</v>
      </c>
      <c r="H286" s="307">
        <f>+'Div009 history'!K286</f>
        <v>0</v>
      </c>
      <c r="I286" s="307">
        <f>+'Div009 history'!L286</f>
        <v>0</v>
      </c>
      <c r="J286" s="307">
        <f>+'Div009 history'!M286</f>
        <v>1694.73</v>
      </c>
      <c r="K286" s="307">
        <f>+'Div009 history'!N286</f>
        <v>0</v>
      </c>
      <c r="L286" s="298">
        <f t="shared" si="183"/>
        <v>69.571349507627104</v>
      </c>
      <c r="M286" s="298">
        <f t="shared" si="183"/>
        <v>69.571349507627104</v>
      </c>
      <c r="N286" s="298">
        <f t="shared" si="183"/>
        <v>69.590024012591229</v>
      </c>
      <c r="O286" s="298">
        <f t="shared" si="183"/>
        <v>104.29450616871073</v>
      </c>
      <c r="P286" s="298">
        <f t="shared" si="183"/>
        <v>104.29450616871073</v>
      </c>
      <c r="Q286" s="298">
        <f t="shared" si="183"/>
        <v>104.29450616871073</v>
      </c>
      <c r="R286" s="298">
        <f t="shared" si="183"/>
        <v>88.732418698600199</v>
      </c>
      <c r="S286" s="298">
        <f t="shared" si="183"/>
        <v>83.534681483583284</v>
      </c>
      <c r="T286" s="298">
        <f t="shared" si="183"/>
        <v>83.534681483583284</v>
      </c>
      <c r="U286" s="298">
        <f t="shared" si="183"/>
        <v>83.534681483583284</v>
      </c>
      <c r="V286" s="298">
        <f t="shared" si="184"/>
        <v>88.722043973620131</v>
      </c>
      <c r="W286" s="298">
        <f t="shared" si="184"/>
        <v>176.90720630424642</v>
      </c>
      <c r="X286" s="298">
        <f t="shared" si="184"/>
        <v>83.534681483583284</v>
      </c>
      <c r="Y286" s="298">
        <f t="shared" si="184"/>
        <v>83.534681483583284</v>
      </c>
      <c r="Z286" s="298">
        <f t="shared" si="184"/>
        <v>88.722043973620131</v>
      </c>
      <c r="AA286" s="298">
        <f t="shared" si="184"/>
        <v>104.29450616871073</v>
      </c>
      <c r="AB286" s="298">
        <f t="shared" si="184"/>
        <v>104.29450616871073</v>
      </c>
      <c r="AC286" s="298">
        <f t="shared" si="184"/>
        <v>104.29450616871073</v>
      </c>
      <c r="AD286" s="298">
        <f t="shared" si="184"/>
        <v>88.732418698600199</v>
      </c>
      <c r="AE286" s="298">
        <f t="shared" si="184"/>
        <v>83.534681483583284</v>
      </c>
      <c r="AF286" s="298">
        <f t="shared" si="184"/>
        <v>83.534681483583284</v>
      </c>
      <c r="AH286" s="295">
        <f t="shared" si="189"/>
        <v>2216.3462415339773</v>
      </c>
      <c r="AI286" s="295">
        <f t="shared" si="190"/>
        <v>1173.6406388741354</v>
      </c>
      <c r="AJ286" s="295">
        <f t="shared" si="191"/>
        <v>-1042.7056026598418</v>
      </c>
      <c r="AN286" s="295">
        <f t="shared" si="192"/>
        <v>-1042.7056026598418</v>
      </c>
    </row>
    <row r="287" spans="1:40">
      <c r="A287" s="168" t="s">
        <v>1217</v>
      </c>
      <c r="B287" s="294" t="str">
        <f t="shared" si="180"/>
        <v>9090-04022</v>
      </c>
      <c r="C287" s="308" t="str">
        <f t="shared" si="181"/>
        <v>9090</v>
      </c>
      <c r="D287" s="298">
        <f>SUM($F287:K287)</f>
        <v>862.70999999999992</v>
      </c>
      <c r="E287" s="78">
        <f t="shared" si="182"/>
        <v>5.2813008488428043E-3</v>
      </c>
      <c r="F287" s="307">
        <f>+'Div009 history'!I287</f>
        <v>0</v>
      </c>
      <c r="G287" s="307">
        <f>+'Div009 history'!J287</f>
        <v>0</v>
      </c>
      <c r="H287" s="307">
        <f>+'Div009 history'!K287</f>
        <v>0</v>
      </c>
      <c r="I287" s="307">
        <f>+'Div009 history'!L287</f>
        <v>767.79</v>
      </c>
      <c r="J287" s="307">
        <f>+'Div009 history'!M287</f>
        <v>94.92</v>
      </c>
      <c r="K287" s="307">
        <f>+'Div009 history'!N287</f>
        <v>0</v>
      </c>
      <c r="L287" s="298">
        <f t="shared" si="183"/>
        <v>35.415611297212521</v>
      </c>
      <c r="M287" s="298">
        <f t="shared" si="183"/>
        <v>35.415611297212521</v>
      </c>
      <c r="N287" s="298">
        <f t="shared" si="183"/>
        <v>35.425117638740431</v>
      </c>
      <c r="O287" s="298">
        <f t="shared" si="183"/>
        <v>53.091591826903652</v>
      </c>
      <c r="P287" s="298">
        <f t="shared" si="183"/>
        <v>53.091591826903652</v>
      </c>
      <c r="Q287" s="298">
        <f t="shared" si="183"/>
        <v>53.091591826903652</v>
      </c>
      <c r="R287" s="298">
        <f t="shared" si="183"/>
        <v>45.169640553639447</v>
      </c>
      <c r="S287" s="298">
        <f t="shared" si="183"/>
        <v>42.523708828369202</v>
      </c>
      <c r="T287" s="298">
        <f t="shared" si="183"/>
        <v>42.523708828369202</v>
      </c>
      <c r="U287" s="298">
        <f t="shared" si="183"/>
        <v>42.523708828369202</v>
      </c>
      <c r="V287" s="298">
        <f t="shared" si="184"/>
        <v>45.164359252790604</v>
      </c>
      <c r="W287" s="298">
        <f t="shared" si="184"/>
        <v>90.055416467954444</v>
      </c>
      <c r="X287" s="298">
        <f t="shared" si="184"/>
        <v>42.523708828369202</v>
      </c>
      <c r="Y287" s="298">
        <f t="shared" si="184"/>
        <v>42.523708828369202</v>
      </c>
      <c r="Z287" s="298">
        <f t="shared" si="184"/>
        <v>45.164359252790604</v>
      </c>
      <c r="AA287" s="298">
        <f t="shared" si="184"/>
        <v>53.091591826903652</v>
      </c>
      <c r="AB287" s="298">
        <f t="shared" si="184"/>
        <v>53.091591826903652</v>
      </c>
      <c r="AC287" s="298">
        <f t="shared" si="184"/>
        <v>53.091591826903652</v>
      </c>
      <c r="AD287" s="298">
        <f t="shared" si="184"/>
        <v>45.169640553639447</v>
      </c>
      <c r="AE287" s="298">
        <f t="shared" si="184"/>
        <v>42.523708828369202</v>
      </c>
      <c r="AF287" s="298">
        <f t="shared" si="184"/>
        <v>42.523708828369202</v>
      </c>
      <c r="AH287" s="295">
        <f t="shared" si="189"/>
        <v>1128.2411157138763</v>
      </c>
      <c r="AI287" s="295">
        <f t="shared" si="190"/>
        <v>597.44709514973204</v>
      </c>
      <c r="AJ287" s="295">
        <f t="shared" si="191"/>
        <v>-530.79402056414426</v>
      </c>
      <c r="AN287" s="295">
        <f t="shared" si="192"/>
        <v>-530.79402056414426</v>
      </c>
    </row>
    <row r="288" spans="1:40">
      <c r="A288" s="168" t="s">
        <v>1219</v>
      </c>
      <c r="B288" s="294" t="str">
        <f t="shared" si="180"/>
        <v>8740-04040</v>
      </c>
      <c r="C288" s="308" t="str">
        <f t="shared" si="181"/>
        <v>8740</v>
      </c>
      <c r="D288" s="298">
        <f>SUM($F288:K288)</f>
        <v>479.98</v>
      </c>
      <c r="E288" s="78">
        <f t="shared" si="182"/>
        <v>2.9383208510711241E-3</v>
      </c>
      <c r="F288" s="307">
        <f>+'Div009 history'!I288</f>
        <v>0</v>
      </c>
      <c r="G288" s="307">
        <f>+'Div009 history'!J288</f>
        <v>0</v>
      </c>
      <c r="H288" s="307">
        <f>+'Div009 history'!K288</f>
        <v>479.98</v>
      </c>
      <c r="I288" s="307">
        <f>+'Div009 history'!L288</f>
        <v>0</v>
      </c>
      <c r="J288" s="307">
        <f>+'Div009 history'!M288</f>
        <v>0</v>
      </c>
      <c r="K288" s="307">
        <f>+'Div009 history'!N288</f>
        <v>0</v>
      </c>
      <c r="L288" s="298">
        <f t="shared" si="183"/>
        <v>19.703938879155299</v>
      </c>
      <c r="M288" s="298">
        <f t="shared" si="183"/>
        <v>19.703938879155299</v>
      </c>
      <c r="N288" s="298">
        <f t="shared" si="183"/>
        <v>19.709227856687225</v>
      </c>
      <c r="O288" s="298">
        <f t="shared" si="183"/>
        <v>29.538201997284389</v>
      </c>
      <c r="P288" s="298">
        <f t="shared" si="183"/>
        <v>29.538201997284389</v>
      </c>
      <c r="Q288" s="298">
        <f t="shared" si="183"/>
        <v>29.538201997284389</v>
      </c>
      <c r="R288" s="298">
        <f t="shared" si="183"/>
        <v>25.130720720677704</v>
      </c>
      <c r="S288" s="298">
        <f t="shared" si="183"/>
        <v>23.658621974291073</v>
      </c>
      <c r="T288" s="298">
        <f t="shared" si="183"/>
        <v>23.658621974291073</v>
      </c>
      <c r="U288" s="298">
        <f t="shared" si="183"/>
        <v>23.658621974291073</v>
      </c>
      <c r="V288" s="298">
        <f t="shared" si="184"/>
        <v>25.127782399826632</v>
      </c>
      <c r="W288" s="298">
        <f t="shared" si="184"/>
        <v>50.103509633931189</v>
      </c>
      <c r="X288" s="298">
        <f t="shared" si="184"/>
        <v>23.658621974291073</v>
      </c>
      <c r="Y288" s="298">
        <f t="shared" si="184"/>
        <v>23.658621974291073</v>
      </c>
      <c r="Z288" s="298">
        <f t="shared" si="184"/>
        <v>25.127782399826632</v>
      </c>
      <c r="AA288" s="298">
        <f t="shared" si="184"/>
        <v>29.538201997284389</v>
      </c>
      <c r="AB288" s="298">
        <f t="shared" si="184"/>
        <v>29.538201997284389</v>
      </c>
      <c r="AC288" s="298">
        <f t="shared" si="184"/>
        <v>29.538201997284389</v>
      </c>
      <c r="AD288" s="298">
        <f t="shared" si="184"/>
        <v>25.130720720677704</v>
      </c>
      <c r="AE288" s="298">
        <f t="shared" si="184"/>
        <v>23.658621974291073</v>
      </c>
      <c r="AF288" s="298">
        <f t="shared" si="184"/>
        <v>23.658621974291073</v>
      </c>
      <c r="AH288" s="295">
        <f t="shared" si="189"/>
        <v>627.71171160685117</v>
      </c>
      <c r="AI288" s="295">
        <f t="shared" si="190"/>
        <v>332.39751101757059</v>
      </c>
      <c r="AJ288" s="295">
        <f t="shared" si="191"/>
        <v>-295.31420058928057</v>
      </c>
      <c r="AN288" s="295">
        <f t="shared" si="192"/>
        <v>-295.31420058928057</v>
      </c>
    </row>
    <row r="289" spans="1:40">
      <c r="A289" s="168" t="s">
        <v>991</v>
      </c>
      <c r="B289" s="294" t="str">
        <f t="shared" si="180"/>
        <v>9090-04040</v>
      </c>
      <c r="C289" s="308" t="str">
        <f t="shared" si="181"/>
        <v>9090</v>
      </c>
      <c r="D289" s="298">
        <f>SUM($F289:K289)</f>
        <v>8493.7100000000009</v>
      </c>
      <c r="E289" s="78">
        <f t="shared" si="182"/>
        <v>5.1996427342704529E-2</v>
      </c>
      <c r="F289" s="307">
        <f>+'Div009 history'!I289</f>
        <v>8368.76</v>
      </c>
      <c r="G289" s="307">
        <f>+'Div009 history'!J289</f>
        <v>0</v>
      </c>
      <c r="H289" s="307">
        <f>+'Div009 history'!K289</f>
        <v>0</v>
      </c>
      <c r="I289" s="307">
        <f>+'Div009 history'!L289</f>
        <v>0</v>
      </c>
      <c r="J289" s="307">
        <f>+'Div009 history'!M289</f>
        <v>15.2</v>
      </c>
      <c r="K289" s="307">
        <f>+'Div009 history'!N289</f>
        <v>109.75</v>
      </c>
      <c r="L289" s="298">
        <f t="shared" si="183"/>
        <v>348.68024229607516</v>
      </c>
      <c r="M289" s="298">
        <f t="shared" si="183"/>
        <v>348.68024229607516</v>
      </c>
      <c r="N289" s="298">
        <f t="shared" si="183"/>
        <v>348.77383586529203</v>
      </c>
      <c r="O289" s="298">
        <f t="shared" si="183"/>
        <v>522.70703297294563</v>
      </c>
      <c r="P289" s="298">
        <f t="shared" si="183"/>
        <v>522.70703297294563</v>
      </c>
      <c r="Q289" s="298">
        <f t="shared" si="183"/>
        <v>522.70703297294563</v>
      </c>
      <c r="R289" s="298">
        <f t="shared" si="183"/>
        <v>444.71239195888882</v>
      </c>
      <c r="S289" s="298">
        <f t="shared" si="183"/>
        <v>418.66218186019387</v>
      </c>
      <c r="T289" s="298">
        <f t="shared" si="183"/>
        <v>418.66218186019387</v>
      </c>
      <c r="U289" s="298">
        <f t="shared" si="183"/>
        <v>418.66218186019387</v>
      </c>
      <c r="V289" s="298">
        <f t="shared" si="184"/>
        <v>444.6603955315461</v>
      </c>
      <c r="W289" s="298">
        <f t="shared" si="184"/>
        <v>886.63002794453462</v>
      </c>
      <c r="X289" s="298">
        <f t="shared" si="184"/>
        <v>418.66218186019387</v>
      </c>
      <c r="Y289" s="298">
        <f t="shared" si="184"/>
        <v>418.66218186019387</v>
      </c>
      <c r="Z289" s="298">
        <f t="shared" si="184"/>
        <v>444.6603955315461</v>
      </c>
      <c r="AA289" s="298">
        <f t="shared" si="184"/>
        <v>522.70703297294563</v>
      </c>
      <c r="AB289" s="298">
        <f t="shared" si="184"/>
        <v>522.70703297294563</v>
      </c>
      <c r="AC289" s="298">
        <f t="shared" si="184"/>
        <v>522.70703297294563</v>
      </c>
      <c r="AD289" s="298">
        <f t="shared" si="184"/>
        <v>444.71239195888882</v>
      </c>
      <c r="AE289" s="298">
        <f t="shared" si="184"/>
        <v>418.66218186019387</v>
      </c>
      <c r="AF289" s="298">
        <f t="shared" si="184"/>
        <v>418.66218186019387</v>
      </c>
      <c r="AH289" s="295">
        <f t="shared" si="189"/>
        <v>11107.965419376278</v>
      </c>
      <c r="AI289" s="295">
        <f t="shared" si="190"/>
        <v>5882.0952191863234</v>
      </c>
      <c r="AJ289" s="295">
        <f t="shared" si="191"/>
        <v>-5225.8702001899546</v>
      </c>
      <c r="AN289" s="295">
        <f t="shared" si="192"/>
        <v>-5225.8702001899546</v>
      </c>
    </row>
    <row r="290" spans="1:40">
      <c r="A290" s="168" t="s">
        <v>260</v>
      </c>
      <c r="B290" s="294" t="str">
        <f t="shared" si="180"/>
        <v>9110-04040</v>
      </c>
      <c r="C290" s="308" t="str">
        <f t="shared" si="181"/>
        <v>9110</v>
      </c>
      <c r="D290" s="298">
        <f>SUM($F290:K290)</f>
        <v>489.96</v>
      </c>
      <c r="E290" s="78">
        <f t="shared" si="182"/>
        <v>2.9994159843968662E-3</v>
      </c>
      <c r="F290" s="307">
        <f>+'Div009 history'!I290</f>
        <v>0</v>
      </c>
      <c r="G290" s="307">
        <f>+'Div009 history'!J290</f>
        <v>345.96</v>
      </c>
      <c r="H290" s="307">
        <f>+'Div009 history'!K290</f>
        <v>0</v>
      </c>
      <c r="I290" s="307">
        <f>+'Div009 history'!L290</f>
        <v>0</v>
      </c>
      <c r="J290" s="307">
        <f>+'Div009 history'!M290</f>
        <v>144</v>
      </c>
      <c r="K290" s="307">
        <f>+'Div009 history'!N290</f>
        <v>0</v>
      </c>
      <c r="L290" s="298">
        <f t="shared" si="183"/>
        <v>20.113633678967727</v>
      </c>
      <c r="M290" s="298">
        <f t="shared" si="183"/>
        <v>20.113633678967727</v>
      </c>
      <c r="N290" s="298">
        <f t="shared" si="183"/>
        <v>20.119032627739639</v>
      </c>
      <c r="O290" s="298">
        <f t="shared" si="183"/>
        <v>30.15237603772961</v>
      </c>
      <c r="P290" s="298">
        <f t="shared" si="183"/>
        <v>30.15237603772961</v>
      </c>
      <c r="Q290" s="298">
        <f t="shared" si="183"/>
        <v>30.15237603772961</v>
      </c>
      <c r="R290" s="298">
        <f t="shared" si="183"/>
        <v>25.653252061134314</v>
      </c>
      <c r="S290" s="298">
        <f t="shared" si="183"/>
        <v>24.150544652951481</v>
      </c>
      <c r="T290" s="298">
        <f t="shared" si="183"/>
        <v>24.150544652951481</v>
      </c>
      <c r="U290" s="298">
        <f t="shared" si="183"/>
        <v>24.150544652951481</v>
      </c>
      <c r="V290" s="298">
        <f t="shared" si="184"/>
        <v>25.650252645149916</v>
      </c>
      <c r="W290" s="298">
        <f t="shared" si="184"/>
        <v>51.14528851252328</v>
      </c>
      <c r="X290" s="298">
        <f t="shared" si="184"/>
        <v>24.150544652951481</v>
      </c>
      <c r="Y290" s="298">
        <f t="shared" si="184"/>
        <v>24.150544652951481</v>
      </c>
      <c r="Z290" s="298">
        <f t="shared" si="184"/>
        <v>25.650252645149916</v>
      </c>
      <c r="AA290" s="298">
        <f t="shared" si="184"/>
        <v>30.15237603772961</v>
      </c>
      <c r="AB290" s="298">
        <f t="shared" si="184"/>
        <v>30.15237603772961</v>
      </c>
      <c r="AC290" s="298">
        <f t="shared" si="184"/>
        <v>30.15237603772961</v>
      </c>
      <c r="AD290" s="298">
        <f t="shared" si="184"/>
        <v>25.653252061134314</v>
      </c>
      <c r="AE290" s="298">
        <f t="shared" si="184"/>
        <v>24.150544652951481</v>
      </c>
      <c r="AF290" s="298">
        <f t="shared" si="184"/>
        <v>24.150544652951481</v>
      </c>
      <c r="AH290" s="295">
        <f t="shared" si="189"/>
        <v>640.76342809886387</v>
      </c>
      <c r="AI290" s="295">
        <f t="shared" si="190"/>
        <v>339.30889724190365</v>
      </c>
      <c r="AJ290" s="295">
        <f t="shared" si="191"/>
        <v>-301.45453085696022</v>
      </c>
      <c r="AN290" s="295">
        <f t="shared" si="192"/>
        <v>-301.45453085696022</v>
      </c>
    </row>
    <row r="291" spans="1:40">
      <c r="A291" s="168" t="s">
        <v>261</v>
      </c>
      <c r="B291" s="294" t="str">
        <f t="shared" si="180"/>
        <v>9120-04040</v>
      </c>
      <c r="C291" s="308" t="str">
        <f t="shared" si="181"/>
        <v>9120</v>
      </c>
      <c r="D291" s="298">
        <f>SUM($F291:K291)</f>
        <v>1443.2</v>
      </c>
      <c r="E291" s="78">
        <f t="shared" si="182"/>
        <v>8.8349194805322027E-3</v>
      </c>
      <c r="F291" s="307">
        <f>+'Div009 history'!I291</f>
        <v>0</v>
      </c>
      <c r="G291" s="307">
        <f>+'Div009 history'!J291</f>
        <v>0</v>
      </c>
      <c r="H291" s="307">
        <f>+'Div009 history'!K291</f>
        <v>1293.2</v>
      </c>
      <c r="I291" s="307">
        <f>+'Div009 history'!L291</f>
        <v>150</v>
      </c>
      <c r="J291" s="307">
        <f>+'Div009 history'!M291</f>
        <v>0</v>
      </c>
      <c r="K291" s="307">
        <f>+'Div009 history'!N291</f>
        <v>0</v>
      </c>
      <c r="L291" s="298">
        <f t="shared" si="183"/>
        <v>59.245644798526875</v>
      </c>
      <c r="M291" s="298">
        <f t="shared" si="183"/>
        <v>59.245644798526875</v>
      </c>
      <c r="N291" s="298">
        <f t="shared" si="183"/>
        <v>59.261547653591826</v>
      </c>
      <c r="O291" s="298">
        <f t="shared" si="183"/>
        <v>88.815227973000617</v>
      </c>
      <c r="P291" s="298">
        <f t="shared" si="183"/>
        <v>88.815227973000617</v>
      </c>
      <c r="Q291" s="298">
        <f t="shared" si="183"/>
        <v>88.815227973000617</v>
      </c>
      <c r="R291" s="298">
        <f t="shared" si="183"/>
        <v>75.562848752202314</v>
      </c>
      <c r="S291" s="298">
        <f t="shared" si="183"/>
        <v>71.136554092455683</v>
      </c>
      <c r="T291" s="298">
        <f t="shared" si="183"/>
        <v>71.136554092455683</v>
      </c>
      <c r="U291" s="298">
        <f t="shared" si="183"/>
        <v>71.136554092455683</v>
      </c>
      <c r="V291" s="298">
        <f t="shared" si="184"/>
        <v>75.554013832721779</v>
      </c>
      <c r="W291" s="298">
        <f t="shared" si="184"/>
        <v>150.65082941724552</v>
      </c>
      <c r="X291" s="298">
        <f t="shared" si="184"/>
        <v>71.136554092455683</v>
      </c>
      <c r="Y291" s="298">
        <f t="shared" si="184"/>
        <v>71.136554092455683</v>
      </c>
      <c r="Z291" s="298">
        <f t="shared" si="184"/>
        <v>75.554013832721779</v>
      </c>
      <c r="AA291" s="298">
        <f t="shared" si="184"/>
        <v>88.815227973000617</v>
      </c>
      <c r="AB291" s="298">
        <f t="shared" si="184"/>
        <v>88.815227973000617</v>
      </c>
      <c r="AC291" s="298">
        <f t="shared" si="184"/>
        <v>88.815227973000617</v>
      </c>
      <c r="AD291" s="298">
        <f t="shared" si="184"/>
        <v>75.562848752202314</v>
      </c>
      <c r="AE291" s="298">
        <f t="shared" si="184"/>
        <v>71.136554092455683</v>
      </c>
      <c r="AF291" s="298">
        <f t="shared" si="184"/>
        <v>71.136554092455683</v>
      </c>
      <c r="AH291" s="295">
        <f t="shared" si="189"/>
        <v>1887.3985211696477</v>
      </c>
      <c r="AI291" s="295">
        <f t="shared" si="190"/>
        <v>999.45016021617164</v>
      </c>
      <c r="AJ291" s="295">
        <f t="shared" si="191"/>
        <v>-887.94836095347603</v>
      </c>
      <c r="AN291" s="295">
        <f t="shared" si="192"/>
        <v>-887.94836095347603</v>
      </c>
    </row>
    <row r="292" spans="1:40">
      <c r="A292" s="168" t="s">
        <v>262</v>
      </c>
      <c r="B292" s="294" t="str">
        <f t="shared" si="180"/>
        <v>9130-04040</v>
      </c>
      <c r="C292" s="308" t="str">
        <f t="shared" si="181"/>
        <v>9130</v>
      </c>
      <c r="D292" s="298">
        <f>SUM($F292:K292)</f>
        <v>15202.81</v>
      </c>
      <c r="E292" s="78">
        <f t="shared" si="182"/>
        <v>9.3067906199992903E-2</v>
      </c>
      <c r="F292" s="307">
        <f>+'Div009 history'!I292</f>
        <v>219.5</v>
      </c>
      <c r="G292" s="307">
        <f>+'Div009 history'!J292</f>
        <v>1673.69</v>
      </c>
      <c r="H292" s="307">
        <f>+'Div009 history'!K292</f>
        <v>1165.01</v>
      </c>
      <c r="I292" s="307">
        <f>+'Div009 history'!L292</f>
        <v>9214.2800000000007</v>
      </c>
      <c r="J292" s="307">
        <f>+'Div009 history'!M292</f>
        <v>724.35</v>
      </c>
      <c r="K292" s="307">
        <f>+'Div009 history'!N292</f>
        <v>2205.98</v>
      </c>
      <c r="L292" s="298">
        <f t="shared" si="183"/>
        <v>624.09941879122243</v>
      </c>
      <c r="M292" s="298">
        <f t="shared" si="183"/>
        <v>624.09941879122243</v>
      </c>
      <c r="N292" s="298">
        <f t="shared" si="183"/>
        <v>624.26694102238241</v>
      </c>
      <c r="O292" s="298">
        <f t="shared" si="183"/>
        <v>935.58830098407248</v>
      </c>
      <c r="P292" s="298">
        <f t="shared" si="183"/>
        <v>935.58830098407248</v>
      </c>
      <c r="Q292" s="298">
        <f t="shared" si="183"/>
        <v>935.58830098407248</v>
      </c>
      <c r="R292" s="298">
        <f t="shared" si="183"/>
        <v>795.98644168408305</v>
      </c>
      <c r="S292" s="298">
        <f t="shared" si="183"/>
        <v>749.35942067788665</v>
      </c>
      <c r="T292" s="298">
        <f t="shared" si="183"/>
        <v>749.35942067788665</v>
      </c>
      <c r="U292" s="298">
        <f t="shared" si="183"/>
        <v>749.35942067788665</v>
      </c>
      <c r="V292" s="298">
        <f t="shared" si="184"/>
        <v>795.89337377788308</v>
      </c>
      <c r="W292" s="298">
        <f t="shared" si="184"/>
        <v>1586.9705764778228</v>
      </c>
      <c r="X292" s="298">
        <f t="shared" si="184"/>
        <v>749.35942067788665</v>
      </c>
      <c r="Y292" s="298">
        <f t="shared" si="184"/>
        <v>749.35942067788665</v>
      </c>
      <c r="Z292" s="298">
        <f t="shared" si="184"/>
        <v>795.89337377788308</v>
      </c>
      <c r="AA292" s="298">
        <f t="shared" si="184"/>
        <v>935.58830098407248</v>
      </c>
      <c r="AB292" s="298">
        <f t="shared" si="184"/>
        <v>935.58830098407248</v>
      </c>
      <c r="AC292" s="298">
        <f t="shared" si="184"/>
        <v>935.58830098407248</v>
      </c>
      <c r="AD292" s="298">
        <f t="shared" si="184"/>
        <v>795.98644168408305</v>
      </c>
      <c r="AE292" s="298">
        <f t="shared" si="184"/>
        <v>749.35942067788665</v>
      </c>
      <c r="AF292" s="298">
        <f t="shared" si="184"/>
        <v>749.35942067788665</v>
      </c>
      <c r="AH292" s="295">
        <f t="shared" si="189"/>
        <v>19882.040681557046</v>
      </c>
      <c r="AI292" s="295">
        <f t="shared" si="190"/>
        <v>10528.305772059324</v>
      </c>
      <c r="AJ292" s="295">
        <f t="shared" si="191"/>
        <v>-9353.7349094977217</v>
      </c>
      <c r="AN292" s="295">
        <f t="shared" si="192"/>
        <v>-9353.7349094977217</v>
      </c>
    </row>
    <row r="293" spans="1:40">
      <c r="A293" s="168" t="s">
        <v>263</v>
      </c>
      <c r="B293" s="294" t="str">
        <f t="shared" si="180"/>
        <v>8700-04040</v>
      </c>
      <c r="C293" s="308" t="str">
        <f t="shared" si="181"/>
        <v>8700</v>
      </c>
      <c r="D293" s="298">
        <f>SUM($F293:K293)</f>
        <v>11394.95</v>
      </c>
      <c r="E293" s="78">
        <f t="shared" si="182"/>
        <v>6.9757113175367536E-2</v>
      </c>
      <c r="F293" s="307">
        <f>+'Div009 history'!I293</f>
        <v>246.31</v>
      </c>
      <c r="G293" s="307">
        <f>+'Div009 history'!J293</f>
        <v>481.47</v>
      </c>
      <c r="H293" s="307">
        <f>+'Div009 history'!K293</f>
        <v>3846.61</v>
      </c>
      <c r="I293" s="307">
        <f>+'Div009 history'!L293</f>
        <v>914.01</v>
      </c>
      <c r="J293" s="307">
        <f>+'Div009 history'!M293</f>
        <v>870.49</v>
      </c>
      <c r="K293" s="307">
        <f>+'Div009 history'!N293</f>
        <v>5036.0600000000004</v>
      </c>
      <c r="L293" s="298">
        <f t="shared" ref="L293:U303" si="193">$E293*L$304</f>
        <v>467.78073738703841</v>
      </c>
      <c r="M293" s="298">
        <f t="shared" si="193"/>
        <v>467.78073738703841</v>
      </c>
      <c r="N293" s="298">
        <f t="shared" si="193"/>
        <v>467.90630019075405</v>
      </c>
      <c r="O293" s="298">
        <f t="shared" si="193"/>
        <v>701.25074971656284</v>
      </c>
      <c r="P293" s="298">
        <f t="shared" si="193"/>
        <v>701.25074971656284</v>
      </c>
      <c r="Q293" s="298">
        <f t="shared" si="193"/>
        <v>701.25074971656284</v>
      </c>
      <c r="R293" s="298">
        <f t="shared" si="193"/>
        <v>596.61507995351155</v>
      </c>
      <c r="S293" s="298">
        <f t="shared" si="193"/>
        <v>561.66676625265234</v>
      </c>
      <c r="T293" s="298">
        <f t="shared" si="193"/>
        <v>561.66676625265234</v>
      </c>
      <c r="U293" s="298">
        <f t="shared" si="193"/>
        <v>561.66676625265234</v>
      </c>
      <c r="V293" s="298">
        <f t="shared" ref="V293:AF303" si="194">$E293*V$304</f>
        <v>596.5453228403361</v>
      </c>
      <c r="W293" s="298">
        <f t="shared" si="194"/>
        <v>1189.4807848309601</v>
      </c>
      <c r="X293" s="298">
        <f t="shared" si="194"/>
        <v>561.66676625265234</v>
      </c>
      <c r="Y293" s="298">
        <f t="shared" si="194"/>
        <v>561.66676625265234</v>
      </c>
      <c r="Z293" s="298">
        <f t="shared" si="194"/>
        <v>596.5453228403361</v>
      </c>
      <c r="AA293" s="298">
        <f t="shared" si="194"/>
        <v>701.25074971656284</v>
      </c>
      <c r="AB293" s="298">
        <f t="shared" si="194"/>
        <v>701.25074971656284</v>
      </c>
      <c r="AC293" s="298">
        <f t="shared" si="194"/>
        <v>701.25074971656284</v>
      </c>
      <c r="AD293" s="298">
        <f t="shared" si="194"/>
        <v>596.61507995351155</v>
      </c>
      <c r="AE293" s="298">
        <f t="shared" si="194"/>
        <v>561.66676625265234</v>
      </c>
      <c r="AF293" s="298">
        <f t="shared" si="194"/>
        <v>561.66676625265234</v>
      </c>
      <c r="AH293" s="295">
        <f t="shared" si="189"/>
        <v>14902.170024114519</v>
      </c>
      <c r="AI293" s="295">
        <f t="shared" si="190"/>
        <v>7891.272590878094</v>
      </c>
      <c r="AJ293" s="295">
        <f t="shared" si="191"/>
        <v>-7010.8974332364251</v>
      </c>
      <c r="AN293" s="295">
        <f t="shared" si="192"/>
        <v>-7010.8974332364251</v>
      </c>
    </row>
    <row r="294" spans="1:40">
      <c r="A294" s="168" t="s">
        <v>1221</v>
      </c>
      <c r="B294" s="294" t="str">
        <f t="shared" si="180"/>
        <v>8780-04040</v>
      </c>
      <c r="C294" s="308" t="str">
        <f t="shared" si="181"/>
        <v>8780</v>
      </c>
      <c r="D294" s="298">
        <f>SUM($F294:K294)</f>
        <v>0</v>
      </c>
      <c r="E294" s="78">
        <f t="shared" si="182"/>
        <v>0</v>
      </c>
      <c r="F294" s="307">
        <f>+'Div009 history'!I294</f>
        <v>0</v>
      </c>
      <c r="G294" s="307">
        <f>+'Div009 history'!J294</f>
        <v>0</v>
      </c>
      <c r="H294" s="307">
        <f>+'Div009 history'!K294</f>
        <v>0</v>
      </c>
      <c r="I294" s="307">
        <f>+'Div009 history'!L294</f>
        <v>0</v>
      </c>
      <c r="J294" s="307">
        <f>+'Div009 history'!M294</f>
        <v>0</v>
      </c>
      <c r="K294" s="307">
        <f>+'Div009 history'!N294</f>
        <v>0</v>
      </c>
      <c r="L294" s="298">
        <f t="shared" si="193"/>
        <v>0</v>
      </c>
      <c r="M294" s="298">
        <f t="shared" si="193"/>
        <v>0</v>
      </c>
      <c r="N294" s="298">
        <f t="shared" si="193"/>
        <v>0</v>
      </c>
      <c r="O294" s="298">
        <f t="shared" si="193"/>
        <v>0</v>
      </c>
      <c r="P294" s="298">
        <f t="shared" si="193"/>
        <v>0</v>
      </c>
      <c r="Q294" s="298">
        <f t="shared" si="193"/>
        <v>0</v>
      </c>
      <c r="R294" s="298">
        <f t="shared" si="193"/>
        <v>0</v>
      </c>
      <c r="S294" s="298">
        <f t="shared" si="193"/>
        <v>0</v>
      </c>
      <c r="T294" s="298">
        <f t="shared" si="193"/>
        <v>0</v>
      </c>
      <c r="U294" s="298">
        <f t="shared" si="193"/>
        <v>0</v>
      </c>
      <c r="V294" s="298">
        <f t="shared" si="194"/>
        <v>0</v>
      </c>
      <c r="W294" s="298">
        <f t="shared" si="194"/>
        <v>0</v>
      </c>
      <c r="X294" s="298">
        <f t="shared" si="194"/>
        <v>0</v>
      </c>
      <c r="Y294" s="298">
        <f t="shared" si="194"/>
        <v>0</v>
      </c>
      <c r="Z294" s="298">
        <f t="shared" si="194"/>
        <v>0</v>
      </c>
      <c r="AA294" s="298">
        <f t="shared" si="194"/>
        <v>0</v>
      </c>
      <c r="AB294" s="298">
        <f t="shared" si="194"/>
        <v>0</v>
      </c>
      <c r="AC294" s="298">
        <f t="shared" si="194"/>
        <v>0</v>
      </c>
      <c r="AD294" s="298">
        <f t="shared" si="194"/>
        <v>0</v>
      </c>
      <c r="AE294" s="298">
        <f t="shared" si="194"/>
        <v>0</v>
      </c>
      <c r="AF294" s="298">
        <f t="shared" si="194"/>
        <v>0</v>
      </c>
      <c r="AH294" s="295">
        <f t="shared" si="189"/>
        <v>0</v>
      </c>
      <c r="AI294" s="295">
        <f t="shared" si="190"/>
        <v>0</v>
      </c>
      <c r="AJ294" s="295">
        <f t="shared" si="191"/>
        <v>0</v>
      </c>
      <c r="AN294" s="295">
        <f t="shared" si="192"/>
        <v>0</v>
      </c>
    </row>
    <row r="295" spans="1:40">
      <c r="A295" s="168" t="s">
        <v>1223</v>
      </c>
      <c r="B295" s="294" t="str">
        <f t="shared" si="180"/>
        <v>9270-04044</v>
      </c>
      <c r="C295" s="308" t="str">
        <f t="shared" si="181"/>
        <v>9270</v>
      </c>
      <c r="D295" s="298">
        <f>SUM($F295:K295)</f>
        <v>85</v>
      </c>
      <c r="E295" s="78">
        <f t="shared" si="182"/>
        <v>5.2034933193267538E-4</v>
      </c>
      <c r="F295" s="307">
        <f>+'Div009 history'!I295</f>
        <v>0</v>
      </c>
      <c r="G295" s="307">
        <f>+'Div009 history'!J295</f>
        <v>0</v>
      </c>
      <c r="H295" s="307">
        <f>+'Div009 history'!K295</f>
        <v>0</v>
      </c>
      <c r="I295" s="307">
        <f>+'Div009 history'!L295</f>
        <v>0</v>
      </c>
      <c r="J295" s="307">
        <f>+'Div009 history'!M295</f>
        <v>0</v>
      </c>
      <c r="K295" s="307">
        <f>+'Div009 history'!N295</f>
        <v>85</v>
      </c>
      <c r="L295" s="298">
        <f t="shared" si="193"/>
        <v>3.4893845675407316</v>
      </c>
      <c r="M295" s="298">
        <f t="shared" si="193"/>
        <v>3.4893845675407316</v>
      </c>
      <c r="N295" s="298">
        <f t="shared" si="193"/>
        <v>3.4903211963382099</v>
      </c>
      <c r="O295" s="298">
        <f t="shared" si="193"/>
        <v>5.2309412262368706</v>
      </c>
      <c r="P295" s="298">
        <f t="shared" si="193"/>
        <v>5.2309412262368706</v>
      </c>
      <c r="Q295" s="298">
        <f t="shared" si="193"/>
        <v>5.2309412262368706</v>
      </c>
      <c r="R295" s="298">
        <f t="shared" si="193"/>
        <v>4.4504172283378578</v>
      </c>
      <c r="S295" s="298">
        <f t="shared" si="193"/>
        <v>4.1897222130395866</v>
      </c>
      <c r="T295" s="298">
        <f t="shared" si="193"/>
        <v>4.1897222130395866</v>
      </c>
      <c r="U295" s="298">
        <f t="shared" si="193"/>
        <v>4.1897222130395866</v>
      </c>
      <c r="V295" s="298">
        <f t="shared" si="194"/>
        <v>4.4498968790059248</v>
      </c>
      <c r="W295" s="298">
        <f t="shared" si="194"/>
        <v>8.8728662004336663</v>
      </c>
      <c r="X295" s="298">
        <f t="shared" si="194"/>
        <v>4.1897222130395866</v>
      </c>
      <c r="Y295" s="298">
        <f t="shared" si="194"/>
        <v>4.1897222130395866</v>
      </c>
      <c r="Z295" s="298">
        <f t="shared" si="194"/>
        <v>4.4498968790059248</v>
      </c>
      <c r="AA295" s="298">
        <f t="shared" si="194"/>
        <v>5.2309412262368706</v>
      </c>
      <c r="AB295" s="298">
        <f t="shared" si="194"/>
        <v>5.2309412262368706</v>
      </c>
      <c r="AC295" s="298">
        <f t="shared" si="194"/>
        <v>5.2309412262368706</v>
      </c>
      <c r="AD295" s="298">
        <f t="shared" si="194"/>
        <v>4.4504172283378578</v>
      </c>
      <c r="AE295" s="298">
        <f t="shared" si="194"/>
        <v>4.1897222130395866</v>
      </c>
      <c r="AF295" s="298">
        <f t="shared" si="194"/>
        <v>4.1897222130395866</v>
      </c>
      <c r="AH295" s="295">
        <f t="shared" si="189"/>
        <v>111.16191401013026</v>
      </c>
      <c r="AI295" s="295">
        <f t="shared" si="190"/>
        <v>58.864511930691926</v>
      </c>
      <c r="AJ295" s="295">
        <f t="shared" si="191"/>
        <v>-52.297402079438335</v>
      </c>
      <c r="AN295" s="295">
        <f t="shared" si="192"/>
        <v>-52.297402079438335</v>
      </c>
    </row>
    <row r="296" spans="1:40">
      <c r="A296" s="168" t="s">
        <v>81</v>
      </c>
      <c r="B296" s="294" t="str">
        <f t="shared" si="180"/>
        <v>9120-04044</v>
      </c>
      <c r="C296" s="308" t="str">
        <f t="shared" si="181"/>
        <v>9120</v>
      </c>
      <c r="D296" s="298">
        <f>SUM($F296:K296)</f>
        <v>390.20000000000005</v>
      </c>
      <c r="E296" s="78">
        <f t="shared" si="182"/>
        <v>2.3887095214132938E-3</v>
      </c>
      <c r="F296" s="307">
        <f>+'Div009 history'!I296</f>
        <v>0</v>
      </c>
      <c r="G296" s="307">
        <f>+'Div009 history'!J296</f>
        <v>0</v>
      </c>
      <c r="H296" s="307">
        <f>+'Div009 history'!K296</f>
        <v>0</v>
      </c>
      <c r="I296" s="307">
        <f>+'Div009 history'!L296</f>
        <v>0</v>
      </c>
      <c r="J296" s="307">
        <f>+'Div009 history'!M296</f>
        <v>205.83</v>
      </c>
      <c r="K296" s="307">
        <f>+'Div009 history'!N296</f>
        <v>184.37</v>
      </c>
      <c r="L296" s="298">
        <f t="shared" si="193"/>
        <v>16.018327744169337</v>
      </c>
      <c r="M296" s="298">
        <f t="shared" si="193"/>
        <v>16.018327744169337</v>
      </c>
      <c r="N296" s="298">
        <f t="shared" si="193"/>
        <v>16.022627421307877</v>
      </c>
      <c r="O296" s="298">
        <f t="shared" si="193"/>
        <v>24.013097252677966</v>
      </c>
      <c r="P296" s="298">
        <f t="shared" si="193"/>
        <v>24.013097252677966</v>
      </c>
      <c r="Q296" s="298">
        <f t="shared" si="193"/>
        <v>24.013097252677966</v>
      </c>
      <c r="R296" s="298">
        <f t="shared" si="193"/>
        <v>20.430032970558027</v>
      </c>
      <c r="S296" s="298">
        <f t="shared" si="193"/>
        <v>19.233289500329967</v>
      </c>
      <c r="T296" s="298">
        <f t="shared" si="193"/>
        <v>19.233289500329967</v>
      </c>
      <c r="U296" s="298">
        <f t="shared" si="193"/>
        <v>19.233289500329967</v>
      </c>
      <c r="V296" s="298">
        <f t="shared" si="194"/>
        <v>20.427644261036612</v>
      </c>
      <c r="W296" s="298">
        <f t="shared" si="194"/>
        <v>40.731675193049611</v>
      </c>
      <c r="X296" s="298">
        <f t="shared" si="194"/>
        <v>19.233289500329967</v>
      </c>
      <c r="Y296" s="298">
        <f t="shared" si="194"/>
        <v>19.233289500329967</v>
      </c>
      <c r="Z296" s="298">
        <f t="shared" si="194"/>
        <v>20.427644261036612</v>
      </c>
      <c r="AA296" s="298">
        <f t="shared" si="194"/>
        <v>24.013097252677966</v>
      </c>
      <c r="AB296" s="298">
        <f t="shared" si="194"/>
        <v>24.013097252677966</v>
      </c>
      <c r="AC296" s="298">
        <f t="shared" si="194"/>
        <v>24.013097252677966</v>
      </c>
      <c r="AD296" s="298">
        <f t="shared" si="194"/>
        <v>20.430032970558027</v>
      </c>
      <c r="AE296" s="298">
        <f t="shared" si="194"/>
        <v>19.233289500329967</v>
      </c>
      <c r="AF296" s="298">
        <f t="shared" si="194"/>
        <v>19.233289500329967</v>
      </c>
      <c r="AH296" s="295">
        <f t="shared" si="189"/>
        <v>510.29857466768055</v>
      </c>
      <c r="AI296" s="295">
        <f t="shared" si="190"/>
        <v>270.2227359453646</v>
      </c>
      <c r="AJ296" s="295">
        <f t="shared" si="191"/>
        <v>-240.07583872231595</v>
      </c>
      <c r="AN296" s="295">
        <f t="shared" si="192"/>
        <v>-240.07583872231595</v>
      </c>
    </row>
    <row r="297" spans="1:40">
      <c r="A297" s="168" t="s">
        <v>264</v>
      </c>
      <c r="B297" s="294" t="str">
        <f t="shared" si="180"/>
        <v>9130-04044</v>
      </c>
      <c r="C297" s="308" t="str">
        <f t="shared" si="181"/>
        <v>9130</v>
      </c>
      <c r="D297" s="298">
        <f>SUM($F297:K297)</f>
        <v>23002.84</v>
      </c>
      <c r="E297" s="78">
        <f t="shared" si="182"/>
        <v>0.1408177932535791</v>
      </c>
      <c r="F297" s="307">
        <f>+'Div009 history'!I297</f>
        <v>3701.4</v>
      </c>
      <c r="G297" s="307">
        <f>+'Div009 history'!J297</f>
        <v>3706.27</v>
      </c>
      <c r="H297" s="307">
        <f>+'Div009 history'!K297</f>
        <v>4295.01</v>
      </c>
      <c r="I297" s="307">
        <f>+'Div009 history'!L297</f>
        <v>4793.66</v>
      </c>
      <c r="J297" s="307">
        <f>+'Div009 history'!M297</f>
        <v>6188.5000000000009</v>
      </c>
      <c r="K297" s="307">
        <f>+'Div009 history'!N297</f>
        <v>318</v>
      </c>
      <c r="L297" s="298">
        <f t="shared" si="193"/>
        <v>944.30299888951345</v>
      </c>
      <c r="M297" s="298">
        <f t="shared" si="193"/>
        <v>944.30299888951345</v>
      </c>
      <c r="N297" s="298">
        <f t="shared" si="193"/>
        <v>944.55647091736978</v>
      </c>
      <c r="O297" s="298">
        <f t="shared" si="193"/>
        <v>1415.605930312124</v>
      </c>
      <c r="P297" s="298">
        <f t="shared" si="193"/>
        <v>1415.605930312124</v>
      </c>
      <c r="Q297" s="298">
        <f t="shared" si="193"/>
        <v>1415.605930312124</v>
      </c>
      <c r="R297" s="298">
        <f t="shared" si="193"/>
        <v>1204.3792404317553</v>
      </c>
      <c r="S297" s="298">
        <f t="shared" si="193"/>
        <v>1133.8295260117122</v>
      </c>
      <c r="T297" s="298">
        <f t="shared" si="193"/>
        <v>1133.8295260117122</v>
      </c>
      <c r="U297" s="298">
        <f t="shared" si="193"/>
        <v>1133.8295260117122</v>
      </c>
      <c r="V297" s="298">
        <f t="shared" si="194"/>
        <v>1204.2384226385018</v>
      </c>
      <c r="W297" s="298">
        <f t="shared" si="194"/>
        <v>2401.189665293924</v>
      </c>
      <c r="X297" s="298">
        <f t="shared" si="194"/>
        <v>1133.8295260117122</v>
      </c>
      <c r="Y297" s="298">
        <f t="shared" si="194"/>
        <v>1133.8295260117122</v>
      </c>
      <c r="Z297" s="298">
        <f t="shared" si="194"/>
        <v>1204.2384226385018</v>
      </c>
      <c r="AA297" s="298">
        <f t="shared" si="194"/>
        <v>1415.605930312124</v>
      </c>
      <c r="AB297" s="298">
        <f t="shared" si="194"/>
        <v>1415.605930312124</v>
      </c>
      <c r="AC297" s="298">
        <f t="shared" si="194"/>
        <v>1415.605930312124</v>
      </c>
      <c r="AD297" s="298">
        <f t="shared" si="194"/>
        <v>1204.3792404317553</v>
      </c>
      <c r="AE297" s="298">
        <f t="shared" si="194"/>
        <v>1133.8295260117122</v>
      </c>
      <c r="AF297" s="298">
        <f t="shared" si="194"/>
        <v>1133.8295260117122</v>
      </c>
      <c r="AH297" s="295">
        <f t="shared" si="189"/>
        <v>30082.820259632776</v>
      </c>
      <c r="AI297" s="295">
        <f t="shared" si="190"/>
        <v>15930.011171997614</v>
      </c>
      <c r="AJ297" s="295">
        <f t="shared" si="191"/>
        <v>-14152.809087635162</v>
      </c>
      <c r="AN297" s="295">
        <f t="shared" si="192"/>
        <v>-14152.809087635162</v>
      </c>
    </row>
    <row r="298" spans="1:40">
      <c r="A298" s="168" t="s">
        <v>397</v>
      </c>
      <c r="B298" s="294" t="str">
        <f t="shared" si="180"/>
        <v>9090-04046</v>
      </c>
      <c r="C298" s="308" t="str">
        <f t="shared" si="181"/>
        <v>9090</v>
      </c>
      <c r="D298" s="298">
        <f>SUM($F298:K298)</f>
        <v>2414.79</v>
      </c>
      <c r="E298" s="78">
        <f t="shared" si="182"/>
        <v>1.4782757214796532E-2</v>
      </c>
      <c r="F298" s="307">
        <f>+'Div009 history'!I298</f>
        <v>466.01</v>
      </c>
      <c r="G298" s="307">
        <f>+'Div009 history'!J298</f>
        <v>0</v>
      </c>
      <c r="H298" s="307">
        <f>+'Div009 history'!K298</f>
        <v>0</v>
      </c>
      <c r="I298" s="307">
        <f>+'Div009 history'!L298</f>
        <v>1648.34</v>
      </c>
      <c r="J298" s="307">
        <f>+'Div009 history'!M298</f>
        <v>300.44</v>
      </c>
      <c r="K298" s="307">
        <f>+'Div009 history'!N298</f>
        <v>0</v>
      </c>
      <c r="L298" s="298">
        <f t="shared" si="193"/>
        <v>99.130952468843333</v>
      </c>
      <c r="M298" s="298">
        <f t="shared" si="193"/>
        <v>99.130952468843333</v>
      </c>
      <c r="N298" s="298">
        <f t="shared" si="193"/>
        <v>99.157561431829947</v>
      </c>
      <c r="O298" s="298">
        <f t="shared" si="193"/>
        <v>148.60734780828861</v>
      </c>
      <c r="P298" s="298">
        <f t="shared" si="193"/>
        <v>148.60734780828861</v>
      </c>
      <c r="Q298" s="298">
        <f t="shared" si="193"/>
        <v>148.60734780828861</v>
      </c>
      <c r="R298" s="298">
        <f t="shared" si="193"/>
        <v>126.43321198609382</v>
      </c>
      <c r="S298" s="298">
        <f t="shared" si="193"/>
        <v>119.02705062148075</v>
      </c>
      <c r="T298" s="298">
        <f t="shared" si="193"/>
        <v>119.02705062148075</v>
      </c>
      <c r="U298" s="298">
        <f t="shared" si="193"/>
        <v>119.02705062148075</v>
      </c>
      <c r="V298" s="298">
        <f t="shared" si="194"/>
        <v>126.41842922887902</v>
      </c>
      <c r="W298" s="298">
        <f t="shared" si="194"/>
        <v>252.07186555464955</v>
      </c>
      <c r="X298" s="298">
        <f t="shared" si="194"/>
        <v>119.02705062148075</v>
      </c>
      <c r="Y298" s="298">
        <f t="shared" si="194"/>
        <v>119.02705062148075</v>
      </c>
      <c r="Z298" s="298">
        <f t="shared" si="194"/>
        <v>126.41842922887902</v>
      </c>
      <c r="AA298" s="298">
        <f t="shared" si="194"/>
        <v>148.60734780828861</v>
      </c>
      <c r="AB298" s="298">
        <f t="shared" si="194"/>
        <v>148.60734780828861</v>
      </c>
      <c r="AC298" s="298">
        <f t="shared" si="194"/>
        <v>148.60734780828861</v>
      </c>
      <c r="AD298" s="298">
        <f t="shared" si="194"/>
        <v>126.43321198609382</v>
      </c>
      <c r="AE298" s="298">
        <f t="shared" si="194"/>
        <v>119.02705062148075</v>
      </c>
      <c r="AF298" s="298">
        <f t="shared" si="194"/>
        <v>119.02705062148075</v>
      </c>
      <c r="AH298" s="295">
        <f t="shared" si="189"/>
        <v>3158.0315097943817</v>
      </c>
      <c r="AI298" s="295">
        <f t="shared" si="190"/>
        <v>1672.299232530771</v>
      </c>
      <c r="AJ298" s="295">
        <f t="shared" si="191"/>
        <v>-1485.7322772636107</v>
      </c>
      <c r="AN298" s="295">
        <f t="shared" si="192"/>
        <v>-1485.7322772636107</v>
      </c>
    </row>
    <row r="299" spans="1:40">
      <c r="A299" s="168" t="s">
        <v>82</v>
      </c>
      <c r="B299" s="294" t="str">
        <f t="shared" si="180"/>
        <v>9120-04046</v>
      </c>
      <c r="C299" s="308" t="str">
        <f t="shared" si="181"/>
        <v>9120</v>
      </c>
      <c r="D299" s="298">
        <f>SUM($F299:K299)</f>
        <v>12722.629999999997</v>
      </c>
      <c r="E299" s="78">
        <f t="shared" si="182"/>
        <v>7.7884847305018975E-2</v>
      </c>
      <c r="F299" s="307">
        <f>+'Div009 history'!I299</f>
        <v>4865.3999999999996</v>
      </c>
      <c r="G299" s="307">
        <f>+'Div009 history'!J299</f>
        <v>762.04</v>
      </c>
      <c r="H299" s="307">
        <f>+'Div009 history'!K299</f>
        <v>226.57</v>
      </c>
      <c r="I299" s="307">
        <f>+'Div009 history'!L299</f>
        <v>1717.69</v>
      </c>
      <c r="J299" s="307">
        <f>+'Div009 history'!M299</f>
        <v>1527.05</v>
      </c>
      <c r="K299" s="307">
        <f>+'Div009 history'!N299</f>
        <v>3623.88</v>
      </c>
      <c r="L299" s="298">
        <f t="shared" si="193"/>
        <v>522.28410330036149</v>
      </c>
      <c r="M299" s="298">
        <f t="shared" si="193"/>
        <v>522.28410330036149</v>
      </c>
      <c r="N299" s="298">
        <f t="shared" si="193"/>
        <v>522.42429602551056</v>
      </c>
      <c r="O299" s="298">
        <f t="shared" si="193"/>
        <v>782.95682086068223</v>
      </c>
      <c r="P299" s="298">
        <f t="shared" si="193"/>
        <v>782.95682086068223</v>
      </c>
      <c r="Q299" s="298">
        <f t="shared" si="193"/>
        <v>782.95682086068223</v>
      </c>
      <c r="R299" s="298">
        <f t="shared" si="193"/>
        <v>666.1295499031537</v>
      </c>
      <c r="S299" s="298">
        <f t="shared" si="193"/>
        <v>627.10924140333918</v>
      </c>
      <c r="T299" s="298">
        <f t="shared" si="193"/>
        <v>627.10924140333918</v>
      </c>
      <c r="U299" s="298">
        <f t="shared" si="193"/>
        <v>627.10924140333918</v>
      </c>
      <c r="V299" s="298">
        <f t="shared" si="194"/>
        <v>666.05166505584873</v>
      </c>
      <c r="W299" s="298">
        <f t="shared" si="194"/>
        <v>1328.0728671485099</v>
      </c>
      <c r="X299" s="298">
        <f t="shared" si="194"/>
        <v>627.10924140333918</v>
      </c>
      <c r="Y299" s="298">
        <f t="shared" si="194"/>
        <v>627.10924140333918</v>
      </c>
      <c r="Z299" s="298">
        <f t="shared" si="194"/>
        <v>666.05166505584873</v>
      </c>
      <c r="AA299" s="298">
        <f t="shared" si="194"/>
        <v>782.95682086068223</v>
      </c>
      <c r="AB299" s="298">
        <f t="shared" si="194"/>
        <v>782.95682086068223</v>
      </c>
      <c r="AC299" s="298">
        <f t="shared" si="194"/>
        <v>782.95682086068223</v>
      </c>
      <c r="AD299" s="298">
        <f t="shared" si="194"/>
        <v>666.1295499031537</v>
      </c>
      <c r="AE299" s="298">
        <f t="shared" si="194"/>
        <v>627.10924140333918</v>
      </c>
      <c r="AF299" s="298">
        <f t="shared" si="194"/>
        <v>627.10924140333918</v>
      </c>
      <c r="AH299" s="295">
        <f t="shared" si="189"/>
        <v>16638.492965208276</v>
      </c>
      <c r="AI299" s="295">
        <f t="shared" si="190"/>
        <v>8810.7224167621043</v>
      </c>
      <c r="AJ299" s="295">
        <f t="shared" si="191"/>
        <v>-7827.7705484461712</v>
      </c>
      <c r="AN299" s="295">
        <f t="shared" si="192"/>
        <v>-7827.7705484461712</v>
      </c>
    </row>
    <row r="300" spans="1:40">
      <c r="A300" s="168" t="s">
        <v>1040</v>
      </c>
      <c r="B300" s="294" t="str">
        <f t="shared" si="180"/>
        <v>9130-04046</v>
      </c>
      <c r="C300" s="308" t="str">
        <f t="shared" si="181"/>
        <v>9130</v>
      </c>
      <c r="D300" s="298">
        <f>SUM($F300:K300)</f>
        <v>13269.55</v>
      </c>
      <c r="E300" s="78">
        <f t="shared" si="182"/>
        <v>8.1232958559379204E-2</v>
      </c>
      <c r="F300" s="307">
        <f>+'Div009 history'!I300</f>
        <v>0</v>
      </c>
      <c r="G300" s="307">
        <f>+'Div009 history'!J300</f>
        <v>0</v>
      </c>
      <c r="H300" s="307">
        <f>+'Div009 history'!K300</f>
        <v>0</v>
      </c>
      <c r="I300" s="307">
        <f>+'Div009 history'!L300</f>
        <v>13269.55</v>
      </c>
      <c r="J300" s="307">
        <f>+'Div009 history'!M300</f>
        <v>0</v>
      </c>
      <c r="K300" s="307">
        <f>+'Div009 history'!N300</f>
        <v>0</v>
      </c>
      <c r="L300" s="298">
        <f t="shared" si="193"/>
        <v>544.73603515541311</v>
      </c>
      <c r="M300" s="298">
        <f t="shared" si="193"/>
        <v>544.73603515541311</v>
      </c>
      <c r="N300" s="298">
        <f t="shared" si="193"/>
        <v>544.88225448081994</v>
      </c>
      <c r="O300" s="298">
        <f t="shared" si="193"/>
        <v>816.61454292484075</v>
      </c>
      <c r="P300" s="298">
        <f t="shared" si="193"/>
        <v>816.61454292484075</v>
      </c>
      <c r="Q300" s="298">
        <f t="shared" si="193"/>
        <v>816.61454292484075</v>
      </c>
      <c r="R300" s="298">
        <f t="shared" si="193"/>
        <v>694.76510508577189</v>
      </c>
      <c r="S300" s="298">
        <f t="shared" si="193"/>
        <v>654.06739284752291</v>
      </c>
      <c r="T300" s="298">
        <f t="shared" si="193"/>
        <v>654.06739284752291</v>
      </c>
      <c r="U300" s="298">
        <f t="shared" si="193"/>
        <v>654.06739284752291</v>
      </c>
      <c r="V300" s="298">
        <f t="shared" si="194"/>
        <v>694.68387212721257</v>
      </c>
      <c r="W300" s="298">
        <f t="shared" si="194"/>
        <v>1385.1640198819357</v>
      </c>
      <c r="X300" s="298">
        <f t="shared" si="194"/>
        <v>654.06739284752291</v>
      </c>
      <c r="Y300" s="298">
        <f t="shared" si="194"/>
        <v>654.06739284752291</v>
      </c>
      <c r="Z300" s="298">
        <f t="shared" si="194"/>
        <v>694.68387212721257</v>
      </c>
      <c r="AA300" s="298">
        <f t="shared" si="194"/>
        <v>816.61454292484075</v>
      </c>
      <c r="AB300" s="298">
        <f t="shared" si="194"/>
        <v>816.61454292484075</v>
      </c>
      <c r="AC300" s="298">
        <f t="shared" si="194"/>
        <v>816.61454292484075</v>
      </c>
      <c r="AD300" s="298">
        <f t="shared" si="194"/>
        <v>694.76510508577189</v>
      </c>
      <c r="AE300" s="298">
        <f t="shared" si="194"/>
        <v>654.06739284752291</v>
      </c>
      <c r="AF300" s="298">
        <f t="shared" si="194"/>
        <v>654.06739284752291</v>
      </c>
      <c r="AH300" s="295">
        <f t="shared" si="189"/>
        <v>17353.747953566166</v>
      </c>
      <c r="AI300" s="295">
        <f t="shared" si="190"/>
        <v>9189.4774622342702</v>
      </c>
      <c r="AJ300" s="295">
        <f t="shared" si="191"/>
        <v>-8164.2704913318958</v>
      </c>
      <c r="AN300" s="295">
        <f t="shared" si="192"/>
        <v>-8164.2704913318958</v>
      </c>
    </row>
    <row r="301" spans="1:40">
      <c r="A301" s="448" t="s">
        <v>1225</v>
      </c>
      <c r="B301" s="294" t="str">
        <f t="shared" si="180"/>
        <v>9160-04046</v>
      </c>
      <c r="C301" s="308" t="str">
        <f t="shared" si="181"/>
        <v>9160</v>
      </c>
      <c r="D301" s="298">
        <f>SUM($F301:K301)</f>
        <v>1989</v>
      </c>
      <c r="E301" s="78">
        <f t="shared" si="182"/>
        <v>1.2176174367224605E-2</v>
      </c>
      <c r="F301" s="307">
        <f>+'Div009 history'!I301</f>
        <v>0</v>
      </c>
      <c r="G301" s="307">
        <f>+'Div009 history'!J301</f>
        <v>0</v>
      </c>
      <c r="H301" s="307">
        <f>+'Div009 history'!K301</f>
        <v>1300</v>
      </c>
      <c r="I301" s="307">
        <f>+'Div009 history'!L301</f>
        <v>0</v>
      </c>
      <c r="J301" s="307">
        <f>+'Div009 history'!M301</f>
        <v>689</v>
      </c>
      <c r="K301" s="307">
        <f>+'Div009 history'!N301</f>
        <v>0</v>
      </c>
      <c r="L301" s="298">
        <f t="shared" si="193"/>
        <v>81.651598880453122</v>
      </c>
      <c r="M301" s="298">
        <f t="shared" si="193"/>
        <v>81.651598880453122</v>
      </c>
      <c r="N301" s="298">
        <f t="shared" si="193"/>
        <v>81.673515994314116</v>
      </c>
      <c r="O301" s="298">
        <f t="shared" si="193"/>
        <v>122.40402469394277</v>
      </c>
      <c r="P301" s="298">
        <f t="shared" si="193"/>
        <v>122.40402469394277</v>
      </c>
      <c r="Q301" s="298">
        <f t="shared" si="193"/>
        <v>122.40402469394277</v>
      </c>
      <c r="R301" s="298">
        <f t="shared" si="193"/>
        <v>104.13976314310587</v>
      </c>
      <c r="S301" s="298">
        <f t="shared" si="193"/>
        <v>98.039499785126338</v>
      </c>
      <c r="T301" s="298">
        <f t="shared" si="193"/>
        <v>98.039499785126338</v>
      </c>
      <c r="U301" s="298">
        <f t="shared" si="193"/>
        <v>98.039499785126338</v>
      </c>
      <c r="V301" s="298">
        <f t="shared" si="194"/>
        <v>104.12758696873864</v>
      </c>
      <c r="W301" s="298">
        <f t="shared" si="194"/>
        <v>207.62506909014778</v>
      </c>
      <c r="X301" s="298">
        <f t="shared" si="194"/>
        <v>98.039499785126338</v>
      </c>
      <c r="Y301" s="298">
        <f t="shared" si="194"/>
        <v>98.039499785126338</v>
      </c>
      <c r="Z301" s="298">
        <f t="shared" si="194"/>
        <v>104.12758696873864</v>
      </c>
      <c r="AA301" s="298">
        <f t="shared" si="194"/>
        <v>122.40402469394277</v>
      </c>
      <c r="AB301" s="298">
        <f t="shared" si="194"/>
        <v>122.40402469394277</v>
      </c>
      <c r="AC301" s="298">
        <f t="shared" si="194"/>
        <v>122.40402469394277</v>
      </c>
      <c r="AD301" s="298">
        <f t="shared" si="194"/>
        <v>104.13976314310587</v>
      </c>
      <c r="AE301" s="298">
        <f t="shared" si="194"/>
        <v>98.039499785126338</v>
      </c>
      <c r="AF301" s="298">
        <f t="shared" si="194"/>
        <v>98.039499785126338</v>
      </c>
      <c r="AH301" s="295">
        <f t="shared" si="189"/>
        <v>2601.188787837048</v>
      </c>
      <c r="AI301" s="440">
        <f>SUM(U301:AF301)-1377</f>
        <v>0.42957917819103386</v>
      </c>
      <c r="AJ301" s="295">
        <f t="shared" si="191"/>
        <v>-2600.759208658857</v>
      </c>
      <c r="AN301" s="295">
        <f t="shared" si="192"/>
        <v>-2600.759208658857</v>
      </c>
    </row>
    <row r="302" spans="1:40">
      <c r="A302" s="168" t="s">
        <v>995</v>
      </c>
      <c r="B302" s="294" t="str">
        <f t="shared" si="180"/>
        <v>8700-04046</v>
      </c>
      <c r="C302" s="308" t="str">
        <f t="shared" si="181"/>
        <v>8700</v>
      </c>
      <c r="D302" s="298">
        <f>SUM($F302:K302)</f>
        <v>42.4</v>
      </c>
      <c r="E302" s="78">
        <f t="shared" si="182"/>
        <v>2.5956249028171103E-4</v>
      </c>
      <c r="F302" s="307">
        <f>+'Div009 history'!I302</f>
        <v>0</v>
      </c>
      <c r="G302" s="307">
        <f>+'Div009 history'!J302</f>
        <v>0</v>
      </c>
      <c r="H302" s="307">
        <f>+'Div009 history'!K302</f>
        <v>42.4</v>
      </c>
      <c r="I302" s="307">
        <f>+'Div009 history'!L302</f>
        <v>0</v>
      </c>
      <c r="J302" s="307">
        <f>+'Div009 history'!M302</f>
        <v>0</v>
      </c>
      <c r="K302" s="307">
        <f>+'Div009 history'!N302</f>
        <v>0</v>
      </c>
      <c r="L302" s="298">
        <f t="shared" si="193"/>
        <v>1.740587125455612</v>
      </c>
      <c r="M302" s="298">
        <f t="shared" si="193"/>
        <v>1.740587125455612</v>
      </c>
      <c r="N302" s="298">
        <f t="shared" si="193"/>
        <v>1.7410543379381189</v>
      </c>
      <c r="O302" s="298">
        <f t="shared" si="193"/>
        <v>2.60931656461698</v>
      </c>
      <c r="P302" s="298">
        <f t="shared" si="193"/>
        <v>2.60931656461698</v>
      </c>
      <c r="Q302" s="298">
        <f t="shared" si="193"/>
        <v>2.60931656461698</v>
      </c>
      <c r="R302" s="298">
        <f t="shared" si="193"/>
        <v>2.2199728291944139</v>
      </c>
      <c r="S302" s="298">
        <f t="shared" si="193"/>
        <v>2.0899320215632766</v>
      </c>
      <c r="T302" s="298">
        <f t="shared" si="193"/>
        <v>2.0899320215632766</v>
      </c>
      <c r="U302" s="298">
        <f t="shared" si="193"/>
        <v>2.0899320215632766</v>
      </c>
      <c r="V302" s="298">
        <f t="shared" si="194"/>
        <v>2.2197132667041322</v>
      </c>
      <c r="W302" s="298">
        <f t="shared" si="194"/>
        <v>4.4259944340986754</v>
      </c>
      <c r="X302" s="298">
        <f t="shared" si="194"/>
        <v>2.0899320215632766</v>
      </c>
      <c r="Y302" s="298">
        <f t="shared" si="194"/>
        <v>2.0899320215632766</v>
      </c>
      <c r="Z302" s="298">
        <f t="shared" si="194"/>
        <v>2.2197132667041322</v>
      </c>
      <c r="AA302" s="298">
        <f t="shared" si="194"/>
        <v>2.60931656461698</v>
      </c>
      <c r="AB302" s="298">
        <f t="shared" si="194"/>
        <v>2.60931656461698</v>
      </c>
      <c r="AC302" s="298">
        <f t="shared" si="194"/>
        <v>2.60931656461698</v>
      </c>
      <c r="AD302" s="298">
        <f t="shared" si="194"/>
        <v>2.2199728291944139</v>
      </c>
      <c r="AE302" s="298">
        <f t="shared" si="194"/>
        <v>2.0899320215632766</v>
      </c>
      <c r="AF302" s="298">
        <f t="shared" si="194"/>
        <v>2.0899320215632766</v>
      </c>
      <c r="AH302" s="295">
        <f t="shared" si="189"/>
        <v>55.450178282700286</v>
      </c>
      <c r="AI302" s="295">
        <f t="shared" si="190"/>
        <v>29.363003598368678</v>
      </c>
      <c r="AJ302" s="295">
        <f t="shared" si="191"/>
        <v>-26.087174684331607</v>
      </c>
      <c r="AN302" s="295">
        <f t="shared" si="192"/>
        <v>-26.087174684331607</v>
      </c>
    </row>
    <row r="303" spans="1:40">
      <c r="A303" s="168" t="s">
        <v>83</v>
      </c>
      <c r="B303" s="294" t="str">
        <f t="shared" si="180"/>
        <v>9210-04046</v>
      </c>
      <c r="C303" s="308" t="str">
        <f t="shared" si="181"/>
        <v>9210</v>
      </c>
      <c r="D303" s="298">
        <f>SUM($F303:K303)</f>
        <v>2305</v>
      </c>
      <c r="E303" s="78">
        <f t="shared" si="182"/>
        <v>1.4110649530644904E-2</v>
      </c>
      <c r="F303" s="307">
        <f>+'Div009 history'!I303</f>
        <v>395</v>
      </c>
      <c r="G303" s="307">
        <f>+'Div009 history'!J303</f>
        <v>395</v>
      </c>
      <c r="H303" s="307">
        <f>+'Div009 history'!K303</f>
        <v>0</v>
      </c>
      <c r="I303" s="307">
        <f>+'Div009 history'!L303</f>
        <v>863.94</v>
      </c>
      <c r="J303" s="307">
        <f>+'Div009 history'!M303</f>
        <v>256.06</v>
      </c>
      <c r="K303" s="307">
        <f>+'Div009 history'!N303</f>
        <v>395</v>
      </c>
      <c r="L303" s="298">
        <f t="shared" si="193"/>
        <v>94.623899155075136</v>
      </c>
      <c r="M303" s="298">
        <f t="shared" si="193"/>
        <v>94.623899155075136</v>
      </c>
      <c r="N303" s="298">
        <f t="shared" si="193"/>
        <v>94.649298324230287</v>
      </c>
      <c r="O303" s="298">
        <f t="shared" si="193"/>
        <v>141.85081795854103</v>
      </c>
      <c r="P303" s="298">
        <f t="shared" si="193"/>
        <v>141.85081795854103</v>
      </c>
      <c r="Q303" s="298">
        <f t="shared" si="193"/>
        <v>141.85081795854103</v>
      </c>
      <c r="R303" s="298">
        <f t="shared" si="193"/>
        <v>120.68484366257367</v>
      </c>
      <c r="S303" s="298">
        <f t="shared" si="193"/>
        <v>113.61540824772058</v>
      </c>
      <c r="T303" s="298">
        <f t="shared" si="193"/>
        <v>113.61540824772058</v>
      </c>
      <c r="U303" s="298">
        <f t="shared" si="193"/>
        <v>113.61540824772058</v>
      </c>
      <c r="V303" s="298">
        <f t="shared" si="194"/>
        <v>120.67073301304302</v>
      </c>
      <c r="W303" s="298">
        <f t="shared" si="194"/>
        <v>240.61125402352471</v>
      </c>
      <c r="X303" s="298">
        <f t="shared" si="194"/>
        <v>113.61540824772058</v>
      </c>
      <c r="Y303" s="298">
        <f t="shared" si="194"/>
        <v>113.61540824772058</v>
      </c>
      <c r="Z303" s="298">
        <f t="shared" si="194"/>
        <v>120.67073301304302</v>
      </c>
      <c r="AA303" s="298">
        <f t="shared" si="194"/>
        <v>141.85081795854103</v>
      </c>
      <c r="AB303" s="298">
        <f t="shared" si="194"/>
        <v>141.85081795854103</v>
      </c>
      <c r="AC303" s="298">
        <f t="shared" si="194"/>
        <v>141.85081795854103</v>
      </c>
      <c r="AD303" s="298">
        <f t="shared" si="194"/>
        <v>120.68484366257367</v>
      </c>
      <c r="AE303" s="298">
        <f t="shared" si="194"/>
        <v>113.61540824772058</v>
      </c>
      <c r="AF303" s="298">
        <f t="shared" si="194"/>
        <v>113.61540824772058</v>
      </c>
      <c r="AH303" s="295">
        <f t="shared" si="189"/>
        <v>3014.4495505100031</v>
      </c>
      <c r="AI303" s="295">
        <f t="shared" si="190"/>
        <v>1596.2670588264104</v>
      </c>
      <c r="AJ303" s="295">
        <f t="shared" si="191"/>
        <v>-1418.1824916835926</v>
      </c>
      <c r="AN303" s="295">
        <f t="shared" si="192"/>
        <v>-1418.1824916835926</v>
      </c>
    </row>
    <row r="304" spans="1:40">
      <c r="A304" s="172" t="s">
        <v>329</v>
      </c>
      <c r="B304" s="293"/>
      <c r="C304" s="309"/>
      <c r="D304" s="306">
        <f t="shared" ref="D304:K304" si="195">SUM(D283:D303)</f>
        <v>163351.79999999999</v>
      </c>
      <c r="E304" s="174">
        <f t="shared" si="195"/>
        <v>1.0000000000000002</v>
      </c>
      <c r="F304" s="306">
        <f t="shared" si="195"/>
        <v>20721.599999999999</v>
      </c>
      <c r="G304" s="306">
        <f t="shared" si="195"/>
        <v>10918.84</v>
      </c>
      <c r="H304" s="306">
        <f t="shared" si="195"/>
        <v>16953.13</v>
      </c>
      <c r="I304" s="306">
        <f t="shared" si="195"/>
        <v>34739.53</v>
      </c>
      <c r="J304" s="306">
        <f t="shared" si="195"/>
        <v>12751.08</v>
      </c>
      <c r="K304" s="306">
        <f t="shared" si="195"/>
        <v>67267.62000000001</v>
      </c>
      <c r="L304" s="305">
        <f>'FY24 Budget'!K$114</f>
        <v>6705.85</v>
      </c>
      <c r="M304" s="305">
        <f>'FY24 Budget'!L$114</f>
        <v>6705.85</v>
      </c>
      <c r="N304" s="305">
        <f>'FY24 Budget'!M$114</f>
        <v>6707.65</v>
      </c>
      <c r="O304" s="305">
        <f>+'FY25 Budget'!B$329</f>
        <v>10052.749</v>
      </c>
      <c r="P304" s="305">
        <f>+'FY25 Budget'!C$329</f>
        <v>10052.749</v>
      </c>
      <c r="Q304" s="305">
        <f>+'FY25 Budget'!D$329</f>
        <v>10052.749</v>
      </c>
      <c r="R304" s="305">
        <f>+'FY25 Budget'!E$329</f>
        <v>8552.7489999999998</v>
      </c>
      <c r="S304" s="305">
        <f>+'FY25 Budget'!F$329</f>
        <v>8051.7489999999998</v>
      </c>
      <c r="T304" s="305">
        <f>+'FY25 Budget'!G$329</f>
        <v>8051.7489999999998</v>
      </c>
      <c r="U304" s="305">
        <f>+'FY25 Budget'!H$329</f>
        <v>8051.7489999999998</v>
      </c>
      <c r="V304" s="305">
        <f>+'FY25 Budget'!I$329</f>
        <v>8551.7489999999998</v>
      </c>
      <c r="W304" s="305">
        <f>+'FY25 Budget'!J$329</f>
        <v>17051.749</v>
      </c>
      <c r="X304" s="305">
        <f>+'FY25 Budget'!K$329</f>
        <v>8051.7489999999998</v>
      </c>
      <c r="Y304" s="305">
        <f>+'FY25 Budget'!L$329</f>
        <v>8051.7489999999998</v>
      </c>
      <c r="Z304" s="305">
        <f>+'FY25 Budget'!M$329</f>
        <v>8551.7489999999998</v>
      </c>
      <c r="AA304" s="301">
        <f t="shared" ref="AA304:AF304" si="196">O304*(1+AA$4)</f>
        <v>10052.749</v>
      </c>
      <c r="AB304" s="301">
        <f t="shared" si="196"/>
        <v>10052.749</v>
      </c>
      <c r="AC304" s="301">
        <f t="shared" si="196"/>
        <v>10052.749</v>
      </c>
      <c r="AD304" s="301">
        <f t="shared" si="196"/>
        <v>8552.7489999999998</v>
      </c>
      <c r="AE304" s="301">
        <f t="shared" si="196"/>
        <v>8051.7489999999998</v>
      </c>
      <c r="AF304" s="301">
        <f t="shared" si="196"/>
        <v>8051.7489999999998</v>
      </c>
      <c r="AH304" s="301">
        <f>SUM(F304:Q304)</f>
        <v>213629.39700000006</v>
      </c>
      <c r="AI304" s="441">
        <f>SUM(U304:AF304)-1377</f>
        <v>111747.98799999997</v>
      </c>
      <c r="AJ304" s="301">
        <f>AI304-AH304</f>
        <v>-101881.40900000009</v>
      </c>
    </row>
    <row r="305" spans="1:40">
      <c r="A305" s="168"/>
      <c r="B305" s="293"/>
      <c r="C305" s="309"/>
      <c r="D305" s="298">
        <f>D304-SUM(F304:K304)</f>
        <v>0</v>
      </c>
      <c r="F305" s="298">
        <f>F304-'Div009 history'!I304</f>
        <v>0</v>
      </c>
      <c r="G305" s="298">
        <f>G304-'Div009 history'!J304</f>
        <v>0</v>
      </c>
      <c r="H305" s="298">
        <f>H304-'Div009 history'!K304</f>
        <v>0</v>
      </c>
      <c r="I305" s="298">
        <f>I304-'Div009 history'!L304</f>
        <v>0</v>
      </c>
      <c r="J305" s="298">
        <f>J304-'Div009 history'!M304</f>
        <v>0</v>
      </c>
      <c r="K305" s="298">
        <f>K304-'Div009 history'!N304</f>
        <v>0</v>
      </c>
      <c r="L305" s="298">
        <f t="shared" ref="L305:AF305" si="197">L304-SUM(L283:L303)</f>
        <v>0</v>
      </c>
      <c r="M305" s="298">
        <f t="shared" si="197"/>
        <v>0</v>
      </c>
      <c r="N305" s="298">
        <f t="shared" si="197"/>
        <v>0</v>
      </c>
      <c r="O305" s="298">
        <f t="shared" si="197"/>
        <v>0</v>
      </c>
      <c r="P305" s="298">
        <f t="shared" si="197"/>
        <v>0</v>
      </c>
      <c r="Q305" s="298">
        <f t="shared" si="197"/>
        <v>0</v>
      </c>
      <c r="R305" s="298">
        <f t="shared" si="197"/>
        <v>0</v>
      </c>
      <c r="S305" s="298">
        <f t="shared" si="197"/>
        <v>0</v>
      </c>
      <c r="T305" s="298">
        <f t="shared" si="197"/>
        <v>0</v>
      </c>
      <c r="U305" s="298">
        <f t="shared" si="197"/>
        <v>0</v>
      </c>
      <c r="V305" s="298">
        <f t="shared" si="197"/>
        <v>0</v>
      </c>
      <c r="W305" s="298">
        <f t="shared" si="197"/>
        <v>0</v>
      </c>
      <c r="X305" s="298">
        <f t="shared" si="197"/>
        <v>0</v>
      </c>
      <c r="Y305" s="298">
        <f t="shared" si="197"/>
        <v>0</v>
      </c>
      <c r="Z305" s="298">
        <f t="shared" si="197"/>
        <v>0</v>
      </c>
      <c r="AA305" s="298">
        <f t="shared" si="197"/>
        <v>0</v>
      </c>
      <c r="AB305" s="298">
        <f t="shared" si="197"/>
        <v>0</v>
      </c>
      <c r="AC305" s="298">
        <f t="shared" si="197"/>
        <v>0</v>
      </c>
      <c r="AD305" s="298">
        <f t="shared" si="197"/>
        <v>0</v>
      </c>
      <c r="AE305" s="298">
        <f t="shared" si="197"/>
        <v>0</v>
      </c>
      <c r="AF305" s="298">
        <f t="shared" si="197"/>
        <v>0</v>
      </c>
      <c r="AN305" s="295">
        <f>AJ305</f>
        <v>0</v>
      </c>
    </row>
    <row r="306" spans="1:40">
      <c r="A306" s="168" t="s">
        <v>1227</v>
      </c>
      <c r="B306" s="294" t="str">
        <f>RIGHT(A306,10)</f>
        <v>8700-04145</v>
      </c>
      <c r="C306" s="308" t="str">
        <f>LEFT(B306,4)</f>
        <v>8700</v>
      </c>
      <c r="D306" s="298">
        <f>SUM($F306:K306)</f>
        <v>0</v>
      </c>
      <c r="E306" s="78">
        <f>IF(D308=0,0,D306/$D$308)</f>
        <v>0</v>
      </c>
      <c r="F306" s="307">
        <f>+'Div009 history'!I306</f>
        <v>0</v>
      </c>
      <c r="G306" s="307">
        <f>+'Div009 history'!J306</f>
        <v>0</v>
      </c>
      <c r="H306" s="307">
        <f>+'Div009 history'!K306</f>
        <v>0</v>
      </c>
      <c r="I306" s="307">
        <f>+'Div009 history'!L306</f>
        <v>0</v>
      </c>
      <c r="J306" s="307">
        <f>+'Div009 history'!M306</f>
        <v>0</v>
      </c>
      <c r="K306" s="307">
        <f>+'Div009 history'!N306</f>
        <v>0</v>
      </c>
      <c r="L306" s="298">
        <f t="shared" ref="L306:U307" si="198">$E306*L$308</f>
        <v>0</v>
      </c>
      <c r="M306" s="298">
        <f t="shared" si="198"/>
        <v>0</v>
      </c>
      <c r="N306" s="298">
        <f t="shared" si="198"/>
        <v>0</v>
      </c>
      <c r="O306" s="298">
        <f t="shared" si="198"/>
        <v>0</v>
      </c>
      <c r="P306" s="298">
        <f t="shared" si="198"/>
        <v>0</v>
      </c>
      <c r="Q306" s="298">
        <f t="shared" si="198"/>
        <v>0</v>
      </c>
      <c r="R306" s="298">
        <f t="shared" si="198"/>
        <v>0</v>
      </c>
      <c r="S306" s="298">
        <f t="shared" si="198"/>
        <v>0</v>
      </c>
      <c r="T306" s="298">
        <f t="shared" si="198"/>
        <v>0</v>
      </c>
      <c r="U306" s="298">
        <f t="shared" si="198"/>
        <v>0</v>
      </c>
      <c r="V306" s="298">
        <f t="shared" ref="V306:AF307" si="199">$E306*V$308</f>
        <v>0</v>
      </c>
      <c r="W306" s="298">
        <f t="shared" si="199"/>
        <v>0</v>
      </c>
      <c r="X306" s="298">
        <f t="shared" si="199"/>
        <v>0</v>
      </c>
      <c r="Y306" s="298">
        <f t="shared" si="199"/>
        <v>0</v>
      </c>
      <c r="Z306" s="298">
        <f t="shared" si="199"/>
        <v>0</v>
      </c>
      <c r="AA306" s="298">
        <f t="shared" si="199"/>
        <v>0</v>
      </c>
      <c r="AB306" s="298">
        <f t="shared" si="199"/>
        <v>0</v>
      </c>
      <c r="AC306" s="298">
        <f t="shared" si="199"/>
        <v>0</v>
      </c>
      <c r="AD306" s="298">
        <f t="shared" si="199"/>
        <v>0</v>
      </c>
      <c r="AE306" s="298">
        <f t="shared" si="199"/>
        <v>0</v>
      </c>
      <c r="AF306" s="298">
        <f t="shared" si="199"/>
        <v>0</v>
      </c>
      <c r="AH306" s="295">
        <f>SUM(F306:Q306)</f>
        <v>0</v>
      </c>
      <c r="AI306" s="295">
        <f>SUM(U306:AF306)</f>
        <v>0</v>
      </c>
      <c r="AJ306" s="295">
        <f>AI306-AH306</f>
        <v>0</v>
      </c>
      <c r="AN306" s="295">
        <f>AJ306</f>
        <v>0</v>
      </c>
    </row>
    <row r="307" spans="1:40">
      <c r="A307" s="168" t="s">
        <v>398</v>
      </c>
      <c r="B307" s="294" t="str">
        <f>RIGHT(A307,10)</f>
        <v>8700-04146</v>
      </c>
      <c r="C307" s="308" t="str">
        <f>LEFT(B307,4)</f>
        <v>8700</v>
      </c>
      <c r="D307" s="298">
        <f>SUM($F307:K307)</f>
        <v>0</v>
      </c>
      <c r="E307" s="78">
        <f>IF(D309=0,0,D307/$D$308)</f>
        <v>0</v>
      </c>
      <c r="F307" s="307">
        <f>+'Div009 history'!I307</f>
        <v>0</v>
      </c>
      <c r="G307" s="307">
        <f>+'Div009 history'!J307</f>
        <v>0</v>
      </c>
      <c r="H307" s="307">
        <f>+'Div009 history'!K307</f>
        <v>0</v>
      </c>
      <c r="I307" s="307">
        <f>+'Div009 history'!L307</f>
        <v>0</v>
      </c>
      <c r="J307" s="307">
        <f>+'Div009 history'!M307</f>
        <v>0</v>
      </c>
      <c r="K307" s="307">
        <f>+'Div009 history'!N307</f>
        <v>0</v>
      </c>
      <c r="L307" s="298">
        <f t="shared" si="198"/>
        <v>0</v>
      </c>
      <c r="M307" s="298">
        <f t="shared" si="198"/>
        <v>0</v>
      </c>
      <c r="N307" s="298">
        <f t="shared" si="198"/>
        <v>0</v>
      </c>
      <c r="O307" s="298">
        <f t="shared" si="198"/>
        <v>0</v>
      </c>
      <c r="P307" s="298">
        <f t="shared" si="198"/>
        <v>0</v>
      </c>
      <c r="Q307" s="298">
        <f t="shared" si="198"/>
        <v>0</v>
      </c>
      <c r="R307" s="298">
        <f t="shared" si="198"/>
        <v>0</v>
      </c>
      <c r="S307" s="298">
        <f t="shared" si="198"/>
        <v>0</v>
      </c>
      <c r="T307" s="298">
        <f t="shared" si="198"/>
        <v>0</v>
      </c>
      <c r="U307" s="298">
        <f t="shared" si="198"/>
        <v>0</v>
      </c>
      <c r="V307" s="298">
        <f t="shared" si="199"/>
        <v>0</v>
      </c>
      <c r="W307" s="298">
        <f t="shared" si="199"/>
        <v>0</v>
      </c>
      <c r="X307" s="298">
        <f t="shared" si="199"/>
        <v>0</v>
      </c>
      <c r="Y307" s="298">
        <f t="shared" si="199"/>
        <v>0</v>
      </c>
      <c r="Z307" s="298">
        <f t="shared" si="199"/>
        <v>0</v>
      </c>
      <c r="AA307" s="298">
        <f t="shared" si="199"/>
        <v>0</v>
      </c>
      <c r="AB307" s="298">
        <f t="shared" si="199"/>
        <v>0</v>
      </c>
      <c r="AC307" s="298">
        <f t="shared" si="199"/>
        <v>0</v>
      </c>
      <c r="AD307" s="298">
        <f t="shared" si="199"/>
        <v>0</v>
      </c>
      <c r="AE307" s="298">
        <f t="shared" si="199"/>
        <v>0</v>
      </c>
      <c r="AF307" s="298">
        <f t="shared" si="199"/>
        <v>0</v>
      </c>
      <c r="AH307" s="295">
        <f>SUM(F307:Q307)</f>
        <v>0</v>
      </c>
      <c r="AI307" s="295">
        <f>SUM(U307:AF307)</f>
        <v>0</v>
      </c>
      <c r="AJ307" s="295">
        <f>AI307-AH307</f>
        <v>0</v>
      </c>
      <c r="AN307" s="295">
        <f>AJ307</f>
        <v>0</v>
      </c>
    </row>
    <row r="308" spans="1:40">
      <c r="A308" s="172" t="s">
        <v>330</v>
      </c>
      <c r="B308" s="293"/>
      <c r="C308" s="309"/>
      <c r="D308" s="306">
        <f t="shared" ref="D308:K308" si="200">SUM(D306:D307)</f>
        <v>0</v>
      </c>
      <c r="E308" s="174">
        <f t="shared" si="200"/>
        <v>0</v>
      </c>
      <c r="F308" s="306">
        <f t="shared" si="200"/>
        <v>0</v>
      </c>
      <c r="G308" s="306">
        <f t="shared" si="200"/>
        <v>0</v>
      </c>
      <c r="H308" s="306">
        <f t="shared" si="200"/>
        <v>0</v>
      </c>
      <c r="I308" s="306">
        <f t="shared" si="200"/>
        <v>0</v>
      </c>
      <c r="J308" s="306">
        <f t="shared" si="200"/>
        <v>0</v>
      </c>
      <c r="K308" s="306">
        <f t="shared" si="200"/>
        <v>0</v>
      </c>
      <c r="L308" s="305">
        <f>'FY24 Budget'!K$130</f>
        <v>0</v>
      </c>
      <c r="M308" s="305">
        <f>'FY24 Budget'!L$130</f>
        <v>0</v>
      </c>
      <c r="N308" s="305">
        <f>'FY24 Budget'!M$130</f>
        <v>0</v>
      </c>
      <c r="O308" s="305">
        <f>'FY25 Budget'!B$356</f>
        <v>0</v>
      </c>
      <c r="P308" s="305">
        <f>'FY25 Budget'!C$356</f>
        <v>0</v>
      </c>
      <c r="Q308" s="305">
        <f>'FY25 Budget'!D$356</f>
        <v>0</v>
      </c>
      <c r="R308" s="305">
        <f>'FY25 Budget'!E$356</f>
        <v>0</v>
      </c>
      <c r="S308" s="305">
        <f>'FY25 Budget'!F$356</f>
        <v>0</v>
      </c>
      <c r="T308" s="305">
        <f>'FY25 Budget'!G$356</f>
        <v>0</v>
      </c>
      <c r="U308" s="305">
        <f>'FY25 Budget'!H$356</f>
        <v>0</v>
      </c>
      <c r="V308" s="305">
        <f>'FY25 Budget'!I$356</f>
        <v>0</v>
      </c>
      <c r="W308" s="305">
        <f>'FY25 Budget'!J$356</f>
        <v>0</v>
      </c>
      <c r="X308" s="305">
        <f>'FY25 Budget'!K$356</f>
        <v>0</v>
      </c>
      <c r="Y308" s="305">
        <f>'FY25 Budget'!L$356</f>
        <v>0</v>
      </c>
      <c r="Z308" s="305">
        <f>'FY25 Budget'!M$356</f>
        <v>0</v>
      </c>
      <c r="AA308" s="301">
        <f t="shared" ref="AA308:AF308" si="201">O308*(1+AA$4)</f>
        <v>0</v>
      </c>
      <c r="AB308" s="301">
        <f t="shared" si="201"/>
        <v>0</v>
      </c>
      <c r="AC308" s="301">
        <f t="shared" si="201"/>
        <v>0</v>
      </c>
      <c r="AD308" s="301">
        <f t="shared" si="201"/>
        <v>0</v>
      </c>
      <c r="AE308" s="301">
        <f t="shared" si="201"/>
        <v>0</v>
      </c>
      <c r="AF308" s="301">
        <f t="shared" si="201"/>
        <v>0</v>
      </c>
      <c r="AH308" s="301">
        <f>SUM(F308:Q308)</f>
        <v>0</v>
      </c>
      <c r="AI308" s="301">
        <f>SUM(U308:AF308)</f>
        <v>0</v>
      </c>
      <c r="AJ308" s="301">
        <f>AI308-AH308</f>
        <v>0</v>
      </c>
      <c r="AN308" s="313"/>
    </row>
    <row r="309" spans="1:40">
      <c r="A309" s="168"/>
      <c r="B309" s="293"/>
      <c r="C309" s="309"/>
      <c r="D309" s="298">
        <f>D308-SUM(F308:K308)</f>
        <v>0</v>
      </c>
      <c r="F309" s="298">
        <f>F308-'Div009 history'!I308</f>
        <v>0</v>
      </c>
      <c r="G309" s="298">
        <f>G308-'Div009 history'!J308</f>
        <v>0</v>
      </c>
      <c r="H309" s="298">
        <f>H308-'Div009 history'!K308</f>
        <v>0</v>
      </c>
      <c r="I309" s="298">
        <f>I308-'Div009 history'!L308</f>
        <v>0</v>
      </c>
      <c r="J309" s="298">
        <f>J308-'Div009 history'!M308</f>
        <v>0</v>
      </c>
      <c r="K309" s="298">
        <f>K308-'Div009 history'!N308</f>
        <v>0</v>
      </c>
      <c r="L309" s="298">
        <f t="shared" ref="L309:AF309" si="202">L308-SUM(L306:L307)</f>
        <v>0</v>
      </c>
      <c r="M309" s="298">
        <f t="shared" si="202"/>
        <v>0</v>
      </c>
      <c r="N309" s="298">
        <f t="shared" si="202"/>
        <v>0</v>
      </c>
      <c r="O309" s="298">
        <f t="shared" si="202"/>
        <v>0</v>
      </c>
      <c r="P309" s="298">
        <f t="shared" si="202"/>
        <v>0</v>
      </c>
      <c r="Q309" s="298">
        <f t="shared" si="202"/>
        <v>0</v>
      </c>
      <c r="R309" s="298">
        <f t="shared" si="202"/>
        <v>0</v>
      </c>
      <c r="S309" s="298">
        <f t="shared" si="202"/>
        <v>0</v>
      </c>
      <c r="T309" s="298">
        <f t="shared" si="202"/>
        <v>0</v>
      </c>
      <c r="U309" s="298">
        <f t="shared" si="202"/>
        <v>0</v>
      </c>
      <c r="V309" s="298">
        <f t="shared" si="202"/>
        <v>0</v>
      </c>
      <c r="W309" s="298">
        <f t="shared" si="202"/>
        <v>0</v>
      </c>
      <c r="X309" s="298">
        <f t="shared" si="202"/>
        <v>0</v>
      </c>
      <c r="Y309" s="298">
        <f t="shared" si="202"/>
        <v>0</v>
      </c>
      <c r="Z309" s="298">
        <f t="shared" si="202"/>
        <v>0</v>
      </c>
      <c r="AA309" s="298">
        <f t="shared" si="202"/>
        <v>0</v>
      </c>
      <c r="AB309" s="298">
        <f t="shared" si="202"/>
        <v>0</v>
      </c>
      <c r="AC309" s="298">
        <f t="shared" si="202"/>
        <v>0</v>
      </c>
      <c r="AD309" s="298">
        <f t="shared" si="202"/>
        <v>0</v>
      </c>
      <c r="AE309" s="298">
        <f t="shared" si="202"/>
        <v>0</v>
      </c>
      <c r="AF309" s="298">
        <f t="shared" si="202"/>
        <v>0</v>
      </c>
      <c r="AN309" s="289"/>
    </row>
    <row r="310" spans="1:40">
      <c r="A310" s="168" t="s">
        <v>997</v>
      </c>
      <c r="B310" s="294" t="str">
        <f t="shared" ref="B310:B319" si="203">RIGHT(A310,10)</f>
        <v>8410-05415</v>
      </c>
      <c r="C310" s="308" t="str">
        <f t="shared" ref="C310:C319" si="204">LEFT(B310,4)</f>
        <v>8410</v>
      </c>
      <c r="D310" s="298">
        <f>SUM($F310:K310)</f>
        <v>0</v>
      </c>
      <c r="E310" s="78">
        <f t="shared" ref="E310:E319" si="205">D310/$D$320</f>
        <v>0</v>
      </c>
      <c r="F310" s="307">
        <f>+'Div009 history'!I310</f>
        <v>0</v>
      </c>
      <c r="G310" s="307">
        <f>+'Div009 history'!J310</f>
        <v>0</v>
      </c>
      <c r="H310" s="307">
        <f>+'Div009 history'!K310</f>
        <v>0</v>
      </c>
      <c r="I310" s="307">
        <f>+'Div009 history'!L310</f>
        <v>0</v>
      </c>
      <c r="J310" s="307">
        <f>+'Div009 history'!M310</f>
        <v>0</v>
      </c>
      <c r="K310" s="307">
        <f>+'Div009 history'!N310</f>
        <v>0</v>
      </c>
      <c r="L310" s="298">
        <f t="shared" ref="L310:U319" si="206">$E310*L$320</f>
        <v>0</v>
      </c>
      <c r="M310" s="298">
        <f t="shared" si="206"/>
        <v>0</v>
      </c>
      <c r="N310" s="298">
        <f t="shared" si="206"/>
        <v>0</v>
      </c>
      <c r="O310" s="298">
        <f t="shared" si="206"/>
        <v>0</v>
      </c>
      <c r="P310" s="298">
        <f t="shared" si="206"/>
        <v>0</v>
      </c>
      <c r="Q310" s="298">
        <f t="shared" si="206"/>
        <v>0</v>
      </c>
      <c r="R310" s="298">
        <f t="shared" si="206"/>
        <v>0</v>
      </c>
      <c r="S310" s="298">
        <f t="shared" si="206"/>
        <v>0</v>
      </c>
      <c r="T310" s="298">
        <f t="shared" si="206"/>
        <v>0</v>
      </c>
      <c r="U310" s="298">
        <f t="shared" si="206"/>
        <v>0</v>
      </c>
      <c r="V310" s="298">
        <f t="shared" ref="V310:AF319" si="207">$E310*V$320</f>
        <v>0</v>
      </c>
      <c r="W310" s="298">
        <f t="shared" si="207"/>
        <v>0</v>
      </c>
      <c r="X310" s="298">
        <f t="shared" si="207"/>
        <v>0</v>
      </c>
      <c r="Y310" s="298">
        <f t="shared" si="207"/>
        <v>0</v>
      </c>
      <c r="Z310" s="298">
        <f t="shared" si="207"/>
        <v>0</v>
      </c>
      <c r="AA310" s="298">
        <f t="shared" si="207"/>
        <v>0</v>
      </c>
      <c r="AB310" s="298">
        <f t="shared" si="207"/>
        <v>0</v>
      </c>
      <c r="AC310" s="298">
        <f t="shared" si="207"/>
        <v>0</v>
      </c>
      <c r="AD310" s="298">
        <f t="shared" si="207"/>
        <v>0</v>
      </c>
      <c r="AE310" s="298">
        <f t="shared" si="207"/>
        <v>0</v>
      </c>
      <c r="AF310" s="298">
        <f t="shared" si="207"/>
        <v>0</v>
      </c>
      <c r="AH310" s="295">
        <f t="shared" ref="AH310:AH320" si="208">SUM(F310:Q310)</f>
        <v>0</v>
      </c>
      <c r="AI310" s="295">
        <f t="shared" ref="AI310:AI320" si="209">SUM(U310:AF310)</f>
        <v>0</v>
      </c>
      <c r="AJ310" s="295">
        <f t="shared" ref="AJ310:AJ320" si="210">AI310-AH310</f>
        <v>0</v>
      </c>
      <c r="AN310" s="295">
        <f t="shared" ref="AN310:AN319" si="211">AJ310</f>
        <v>0</v>
      </c>
    </row>
    <row r="311" spans="1:40">
      <c r="A311" s="168" t="s">
        <v>266</v>
      </c>
      <c r="B311" s="294" t="str">
        <f t="shared" si="203"/>
        <v>8700-05415</v>
      </c>
      <c r="C311" s="308" t="str">
        <f t="shared" si="204"/>
        <v>8700</v>
      </c>
      <c r="D311" s="298">
        <f>SUM($F311:K311)</f>
        <v>3411.3900000000003</v>
      </c>
      <c r="E311" s="78">
        <f t="shared" si="205"/>
        <v>4.31903854076486E-2</v>
      </c>
      <c r="F311" s="307">
        <f>+'Div009 history'!I311</f>
        <v>1000</v>
      </c>
      <c r="G311" s="307">
        <f>+'Div009 history'!J311</f>
        <v>1434</v>
      </c>
      <c r="H311" s="307">
        <f>+'Div009 history'!K311</f>
        <v>58.88</v>
      </c>
      <c r="I311" s="307">
        <f>+'Div009 history'!L311</f>
        <v>233.51</v>
      </c>
      <c r="J311" s="307">
        <f>+'Div009 history'!M311</f>
        <v>32.14</v>
      </c>
      <c r="K311" s="307">
        <f>+'Div009 history'!N311</f>
        <v>652.86</v>
      </c>
      <c r="L311" s="298">
        <f t="shared" si="206"/>
        <v>798.87312321184288</v>
      </c>
      <c r="M311" s="298">
        <f t="shared" si="206"/>
        <v>93.451036906529268</v>
      </c>
      <c r="N311" s="298">
        <f t="shared" si="206"/>
        <v>117.59748567638336</v>
      </c>
      <c r="O311" s="298">
        <f t="shared" si="206"/>
        <v>457.17014315918959</v>
      </c>
      <c r="P311" s="298">
        <f t="shared" si="206"/>
        <v>287.34554773631532</v>
      </c>
      <c r="Q311" s="298">
        <f t="shared" si="206"/>
        <v>180.44977575623909</v>
      </c>
      <c r="R311" s="298">
        <f t="shared" si="206"/>
        <v>722.79187722393669</v>
      </c>
      <c r="S311" s="298">
        <f t="shared" si="206"/>
        <v>567.22183660100279</v>
      </c>
      <c r="T311" s="298">
        <f t="shared" si="206"/>
        <v>650.31884241375644</v>
      </c>
      <c r="U311" s="298">
        <f t="shared" si="206"/>
        <v>81.330000764955955</v>
      </c>
      <c r="V311" s="298">
        <f t="shared" si="207"/>
        <v>459.38408231518576</v>
      </c>
      <c r="W311" s="298">
        <f t="shared" si="207"/>
        <v>162.78577193221898</v>
      </c>
      <c r="X311" s="298">
        <f t="shared" si="207"/>
        <v>832.84141114647935</v>
      </c>
      <c r="Y311" s="298">
        <f t="shared" si="207"/>
        <v>27.342019005395208</v>
      </c>
      <c r="Z311" s="298">
        <f t="shared" si="207"/>
        <v>733.7972193296597</v>
      </c>
      <c r="AA311" s="298">
        <f t="shared" si="207"/>
        <v>457.17014315918959</v>
      </c>
      <c r="AB311" s="298">
        <f t="shared" si="207"/>
        <v>287.34554773631532</v>
      </c>
      <c r="AC311" s="298">
        <f t="shared" si="207"/>
        <v>180.44977575623909</v>
      </c>
      <c r="AD311" s="298">
        <f t="shared" si="207"/>
        <v>722.79187722393669</v>
      </c>
      <c r="AE311" s="298">
        <f t="shared" si="207"/>
        <v>567.22183660100279</v>
      </c>
      <c r="AF311" s="298">
        <f t="shared" si="207"/>
        <v>650.31884241375644</v>
      </c>
      <c r="AH311" s="295">
        <f t="shared" si="208"/>
        <v>5346.2771124464989</v>
      </c>
      <c r="AI311" s="295">
        <f t="shared" si="209"/>
        <v>5162.7785273843347</v>
      </c>
      <c r="AJ311" s="295">
        <f t="shared" si="210"/>
        <v>-183.49858506216424</v>
      </c>
      <c r="AN311" s="295">
        <f t="shared" si="211"/>
        <v>-183.49858506216424</v>
      </c>
    </row>
    <row r="312" spans="1:40">
      <c r="A312" s="168" t="s">
        <v>267</v>
      </c>
      <c r="B312" s="294" t="str">
        <f t="shared" si="203"/>
        <v>8740-05415</v>
      </c>
      <c r="C312" s="308" t="str">
        <f t="shared" si="204"/>
        <v>8740</v>
      </c>
      <c r="D312" s="298">
        <f>SUM($F312:K312)</f>
        <v>295</v>
      </c>
      <c r="E312" s="78">
        <f t="shared" si="205"/>
        <v>3.7348892079933213E-3</v>
      </c>
      <c r="F312" s="307">
        <f>+'Div009 history'!I312</f>
        <v>0</v>
      </c>
      <c r="G312" s="307">
        <f>+'Div009 history'!J312</f>
        <v>295</v>
      </c>
      <c r="H312" s="307">
        <f>+'Div009 history'!K312</f>
        <v>0</v>
      </c>
      <c r="I312" s="307">
        <f>+'Div009 history'!L312</f>
        <v>0</v>
      </c>
      <c r="J312" s="307">
        <f>+'Div009 history'!M312</f>
        <v>0</v>
      </c>
      <c r="K312" s="307">
        <f>+'Div009 history'!N312</f>
        <v>0</v>
      </c>
      <c r="L312" s="298">
        <f t="shared" si="206"/>
        <v>69.082564980108884</v>
      </c>
      <c r="M312" s="298">
        <f t="shared" si="206"/>
        <v>8.0811797793351481</v>
      </c>
      <c r="N312" s="298">
        <f t="shared" si="206"/>
        <v>10.169244288847974</v>
      </c>
      <c r="O312" s="298">
        <f t="shared" si="206"/>
        <v>39.53379479683089</v>
      </c>
      <c r="P312" s="298">
        <f t="shared" si="206"/>
        <v>24.848210431001149</v>
      </c>
      <c r="Q312" s="298">
        <f t="shared" si="206"/>
        <v>15.604396990109759</v>
      </c>
      <c r="R312" s="298">
        <f t="shared" si="206"/>
        <v>62.503438123773975</v>
      </c>
      <c r="S312" s="298">
        <f t="shared" si="206"/>
        <v>49.050516592150352</v>
      </c>
      <c r="T312" s="298">
        <f t="shared" si="206"/>
        <v>56.236331381653265</v>
      </c>
      <c r="U312" s="298">
        <f t="shared" si="206"/>
        <v>7.0330130022254878</v>
      </c>
      <c r="V312" s="298">
        <f t="shared" si="207"/>
        <v>39.725245217632633</v>
      </c>
      <c r="W312" s="298">
        <f t="shared" si="207"/>
        <v>14.076902001824651</v>
      </c>
      <c r="X312" s="298">
        <f t="shared" si="207"/>
        <v>72.019973174633037</v>
      </c>
      <c r="Y312" s="298">
        <f t="shared" si="207"/>
        <v>2.3644014922338359</v>
      </c>
      <c r="Z312" s="298">
        <f t="shared" si="207"/>
        <v>63.455125242862756</v>
      </c>
      <c r="AA312" s="298">
        <f t="shared" si="207"/>
        <v>39.53379479683089</v>
      </c>
      <c r="AB312" s="298">
        <f t="shared" si="207"/>
        <v>24.848210431001149</v>
      </c>
      <c r="AC312" s="298">
        <f t="shared" si="207"/>
        <v>15.604396990109759</v>
      </c>
      <c r="AD312" s="298">
        <f t="shared" si="207"/>
        <v>62.503438123773975</v>
      </c>
      <c r="AE312" s="298">
        <f t="shared" si="207"/>
        <v>49.050516592150352</v>
      </c>
      <c r="AF312" s="298">
        <f t="shared" si="207"/>
        <v>56.236331381653265</v>
      </c>
      <c r="AH312" s="295">
        <f t="shared" si="208"/>
        <v>462.31939126623377</v>
      </c>
      <c r="AI312" s="295">
        <f t="shared" si="209"/>
        <v>446.45134844693183</v>
      </c>
      <c r="AJ312" s="295">
        <f t="shared" si="210"/>
        <v>-15.868042819301934</v>
      </c>
      <c r="AN312" s="295">
        <f t="shared" si="211"/>
        <v>-15.868042819301934</v>
      </c>
    </row>
    <row r="313" spans="1:40">
      <c r="A313" s="168" t="s">
        <v>1229</v>
      </c>
      <c r="B313" s="294" t="str">
        <f t="shared" si="203"/>
        <v>9090-05415</v>
      </c>
      <c r="C313" s="308" t="str">
        <f t="shared" si="204"/>
        <v>9090</v>
      </c>
      <c r="D313" s="298">
        <f>SUM($F313:K313)</f>
        <v>229.25</v>
      </c>
      <c r="E313" s="78">
        <f t="shared" si="205"/>
        <v>2.9024520370592166E-3</v>
      </c>
      <c r="F313" s="307">
        <f>+'Div009 history'!I313</f>
        <v>109.75</v>
      </c>
      <c r="G313" s="307">
        <f>+'Div009 history'!J313</f>
        <v>119.5</v>
      </c>
      <c r="H313" s="307">
        <f>+'Div009 history'!K313</f>
        <v>0</v>
      </c>
      <c r="I313" s="307">
        <f>+'Div009 history'!L313</f>
        <v>0</v>
      </c>
      <c r="J313" s="307">
        <f>+'Div009 history'!M313</f>
        <v>0</v>
      </c>
      <c r="K313" s="307">
        <f>+'Div009 history'!N313</f>
        <v>0</v>
      </c>
      <c r="L313" s="298">
        <f t="shared" si="206"/>
        <v>53.685349226067665</v>
      </c>
      <c r="M313" s="298">
        <f t="shared" si="206"/>
        <v>6.280035472585026</v>
      </c>
      <c r="N313" s="298">
        <f t="shared" si="206"/>
        <v>7.9027093329437221</v>
      </c>
      <c r="O313" s="298">
        <f t="shared" si="206"/>
        <v>30.722449007367732</v>
      </c>
      <c r="P313" s="298">
        <f t="shared" si="206"/>
        <v>19.310007597650891</v>
      </c>
      <c r="Q313" s="298">
        <f t="shared" si="206"/>
        <v>12.126467830449704</v>
      </c>
      <c r="R313" s="298">
        <f t="shared" si="206"/>
        <v>48.572587084322656</v>
      </c>
      <c r="S313" s="298">
        <f t="shared" si="206"/>
        <v>38.118070944916845</v>
      </c>
      <c r="T313" s="298">
        <f t="shared" si="206"/>
        <v>43.702301590657662</v>
      </c>
      <c r="U313" s="298">
        <f t="shared" si="206"/>
        <v>5.465485528000654</v>
      </c>
      <c r="V313" s="298">
        <f t="shared" si="207"/>
        <v>30.871228698787395</v>
      </c>
      <c r="W313" s="298">
        <f t="shared" si="207"/>
        <v>10.939422996333224</v>
      </c>
      <c r="X313" s="298">
        <f t="shared" si="207"/>
        <v>55.968063899269907</v>
      </c>
      <c r="Y313" s="298">
        <f t="shared" si="207"/>
        <v>1.8374204816766335</v>
      </c>
      <c r="Z313" s="298">
        <f t="shared" si="207"/>
        <v>49.312160887885717</v>
      </c>
      <c r="AA313" s="298">
        <f t="shared" si="207"/>
        <v>30.722449007367732</v>
      </c>
      <c r="AB313" s="298">
        <f t="shared" si="207"/>
        <v>19.310007597650891</v>
      </c>
      <c r="AC313" s="298">
        <f t="shared" si="207"/>
        <v>12.126467830449704</v>
      </c>
      <c r="AD313" s="298">
        <f t="shared" si="207"/>
        <v>48.572587084322656</v>
      </c>
      <c r="AE313" s="298">
        <f t="shared" si="207"/>
        <v>38.118070944916845</v>
      </c>
      <c r="AF313" s="298">
        <f t="shared" si="207"/>
        <v>43.702301590657662</v>
      </c>
      <c r="AH313" s="295">
        <f t="shared" si="208"/>
        <v>359.27701846706481</v>
      </c>
      <c r="AI313" s="295">
        <f t="shared" si="209"/>
        <v>346.94566654731904</v>
      </c>
      <c r="AJ313" s="295">
        <f t="shared" si="210"/>
        <v>-12.331351919745771</v>
      </c>
      <c r="AN313" s="295">
        <f t="shared" si="211"/>
        <v>-12.331351919745771</v>
      </c>
    </row>
    <row r="314" spans="1:40">
      <c r="A314" s="168" t="s">
        <v>84</v>
      </c>
      <c r="B314" s="294" t="str">
        <f t="shared" si="203"/>
        <v>9302-05415</v>
      </c>
      <c r="C314" s="308" t="str">
        <f t="shared" si="204"/>
        <v>9302</v>
      </c>
      <c r="D314" s="298">
        <f>SUM($F314:K314)</f>
        <v>4091.04</v>
      </c>
      <c r="E314" s="78">
        <f t="shared" si="205"/>
        <v>5.1795190323623716E-2</v>
      </c>
      <c r="F314" s="307">
        <f>+'Div009 history'!I314</f>
        <v>0</v>
      </c>
      <c r="G314" s="307">
        <f>+'Div009 history'!J314</f>
        <v>0</v>
      </c>
      <c r="H314" s="307">
        <f>+'Div009 history'!K314</f>
        <v>0</v>
      </c>
      <c r="I314" s="307">
        <f>+'Div009 history'!L314</f>
        <v>0</v>
      </c>
      <c r="J314" s="307">
        <f>+'Div009 history'!M314</f>
        <v>0</v>
      </c>
      <c r="K314" s="307">
        <f>+'Div009 history'!N314</f>
        <v>4091.04</v>
      </c>
      <c r="L314" s="298">
        <f t="shared" si="206"/>
        <v>958.03232758042236</v>
      </c>
      <c r="M314" s="298">
        <f t="shared" si="206"/>
        <v>112.06925330322463</v>
      </c>
      <c r="N314" s="298">
        <f t="shared" si="206"/>
        <v>141.02639035745293</v>
      </c>
      <c r="O314" s="298">
        <f t="shared" si="206"/>
        <v>548.25198598517636</v>
      </c>
      <c r="P314" s="298">
        <f t="shared" si="206"/>
        <v>344.59329763268789</v>
      </c>
      <c r="Q314" s="298">
        <f t="shared" si="206"/>
        <v>216.40071953362246</v>
      </c>
      <c r="R314" s="298">
        <f t="shared" si="206"/>
        <v>866.79344237926875</v>
      </c>
      <c r="S314" s="298">
        <f t="shared" si="206"/>
        <v>680.22923864118911</v>
      </c>
      <c r="T314" s="298">
        <f t="shared" si="206"/>
        <v>779.88163096813139</v>
      </c>
      <c r="U314" s="298">
        <f t="shared" si="206"/>
        <v>97.533347500422224</v>
      </c>
      <c r="V314" s="298">
        <f t="shared" si="207"/>
        <v>550.90700744116543</v>
      </c>
      <c r="W314" s="298">
        <f t="shared" si="207"/>
        <v>195.21752259506684</v>
      </c>
      <c r="X314" s="298">
        <f t="shared" si="207"/>
        <v>998.76810527576515</v>
      </c>
      <c r="Y314" s="298">
        <f t="shared" si="207"/>
        <v>32.789359595892584</v>
      </c>
      <c r="Z314" s="298">
        <f t="shared" si="207"/>
        <v>879.9913748256314</v>
      </c>
      <c r="AA314" s="298">
        <f t="shared" si="207"/>
        <v>548.25198598517636</v>
      </c>
      <c r="AB314" s="298">
        <f t="shared" si="207"/>
        <v>344.59329763268789</v>
      </c>
      <c r="AC314" s="298">
        <f t="shared" si="207"/>
        <v>216.40071953362246</v>
      </c>
      <c r="AD314" s="298">
        <f t="shared" si="207"/>
        <v>866.79344237926875</v>
      </c>
      <c r="AE314" s="298">
        <f t="shared" si="207"/>
        <v>680.22923864118911</v>
      </c>
      <c r="AF314" s="298">
        <f t="shared" si="207"/>
        <v>779.88163096813139</v>
      </c>
      <c r="AH314" s="295">
        <f t="shared" si="208"/>
        <v>6411.4139743925862</v>
      </c>
      <c r="AI314" s="295">
        <f t="shared" si="209"/>
        <v>6191.3570323740196</v>
      </c>
      <c r="AJ314" s="295">
        <f t="shared" si="210"/>
        <v>-220.05694201856659</v>
      </c>
      <c r="AN314" s="295">
        <f t="shared" si="211"/>
        <v>-220.05694201856659</v>
      </c>
    </row>
    <row r="315" spans="1:40">
      <c r="A315" s="168" t="s">
        <v>720</v>
      </c>
      <c r="B315" s="294" t="str">
        <f t="shared" si="203"/>
        <v>8700-05416</v>
      </c>
      <c r="C315" s="308" t="str">
        <f t="shared" si="204"/>
        <v>8700</v>
      </c>
      <c r="D315" s="298">
        <f>SUM($F315:K315)</f>
        <v>800</v>
      </c>
      <c r="E315" s="78">
        <f t="shared" si="205"/>
        <v>1.0128513106422566E-2</v>
      </c>
      <c r="F315" s="307">
        <f>+'Div009 history'!I315</f>
        <v>50</v>
      </c>
      <c r="G315" s="307">
        <f>+'Div009 history'!J315</f>
        <v>0</v>
      </c>
      <c r="H315" s="307">
        <f>+'Div009 history'!K315</f>
        <v>0</v>
      </c>
      <c r="I315" s="307">
        <f>+'Div009 history'!L315</f>
        <v>0</v>
      </c>
      <c r="J315" s="307">
        <f>+'Div009 history'!M315</f>
        <v>750</v>
      </c>
      <c r="K315" s="307">
        <f>+'Div009 history'!N315</f>
        <v>0</v>
      </c>
      <c r="L315" s="298">
        <f t="shared" si="206"/>
        <v>187.34254909860033</v>
      </c>
      <c r="M315" s="298">
        <f t="shared" si="206"/>
        <v>21.915063808366504</v>
      </c>
      <c r="N315" s="298">
        <f t="shared" si="206"/>
        <v>27.577611630774165</v>
      </c>
      <c r="O315" s="298">
        <f t="shared" si="206"/>
        <v>107.21029097445664</v>
      </c>
      <c r="P315" s="298">
        <f t="shared" si="206"/>
        <v>67.384977440003112</v>
      </c>
      <c r="Q315" s="298">
        <f t="shared" si="206"/>
        <v>42.317008786738327</v>
      </c>
      <c r="R315" s="298">
        <f t="shared" si="206"/>
        <v>169.50084914921754</v>
      </c>
      <c r="S315" s="298">
        <f t="shared" si="206"/>
        <v>133.01835008040774</v>
      </c>
      <c r="T315" s="298">
        <f t="shared" si="206"/>
        <v>152.50530544177155</v>
      </c>
      <c r="U315" s="298">
        <f t="shared" si="206"/>
        <v>19.072577633153863</v>
      </c>
      <c r="V315" s="298">
        <f t="shared" si="207"/>
        <v>107.72947855629188</v>
      </c>
      <c r="W315" s="298">
        <f t="shared" si="207"/>
        <v>38.174649496473627</v>
      </c>
      <c r="X315" s="298">
        <f t="shared" si="207"/>
        <v>195.30840182951329</v>
      </c>
      <c r="Y315" s="298">
        <f t="shared" si="207"/>
        <v>6.4119362501256569</v>
      </c>
      <c r="Z315" s="298">
        <f t="shared" si="207"/>
        <v>172.08169557386509</v>
      </c>
      <c r="AA315" s="298">
        <f t="shared" si="207"/>
        <v>107.21029097445664</v>
      </c>
      <c r="AB315" s="298">
        <f t="shared" si="207"/>
        <v>67.384977440003112</v>
      </c>
      <c r="AC315" s="298">
        <f t="shared" si="207"/>
        <v>42.317008786738327</v>
      </c>
      <c r="AD315" s="298">
        <f t="shared" si="207"/>
        <v>169.50084914921754</v>
      </c>
      <c r="AE315" s="298">
        <f t="shared" si="207"/>
        <v>133.01835008040774</v>
      </c>
      <c r="AF315" s="298">
        <f t="shared" si="207"/>
        <v>152.50530544177155</v>
      </c>
      <c r="AH315" s="295">
        <f t="shared" si="208"/>
        <v>1253.747501738939</v>
      </c>
      <c r="AI315" s="295">
        <f t="shared" si="209"/>
        <v>1210.7155212120183</v>
      </c>
      <c r="AJ315" s="295">
        <f t="shared" si="210"/>
        <v>-43.031980526920734</v>
      </c>
      <c r="AN315" s="295">
        <f t="shared" si="211"/>
        <v>-43.031980526920734</v>
      </c>
    </row>
    <row r="316" spans="1:40">
      <c r="A316" s="168" t="s">
        <v>312</v>
      </c>
      <c r="B316" s="294" t="str">
        <f t="shared" si="203"/>
        <v>8700-05417</v>
      </c>
      <c r="C316" s="308" t="str">
        <f t="shared" si="204"/>
        <v>8700</v>
      </c>
      <c r="D316" s="298">
        <f>SUM($F316:K316)</f>
        <v>0</v>
      </c>
      <c r="E316" s="78">
        <f t="shared" si="205"/>
        <v>0</v>
      </c>
      <c r="F316" s="307">
        <f>+'Div009 history'!I316</f>
        <v>0</v>
      </c>
      <c r="G316" s="307">
        <f>+'Div009 history'!J316</f>
        <v>0</v>
      </c>
      <c r="H316" s="307">
        <f>+'Div009 history'!K316</f>
        <v>0</v>
      </c>
      <c r="I316" s="307">
        <f>+'Div009 history'!L316</f>
        <v>0</v>
      </c>
      <c r="J316" s="307">
        <f>+'Div009 history'!M316</f>
        <v>0</v>
      </c>
      <c r="K316" s="307">
        <f>+'Div009 history'!N316</f>
        <v>0</v>
      </c>
      <c r="L316" s="298">
        <f t="shared" si="206"/>
        <v>0</v>
      </c>
      <c r="M316" s="298">
        <f t="shared" si="206"/>
        <v>0</v>
      </c>
      <c r="N316" s="298">
        <f t="shared" si="206"/>
        <v>0</v>
      </c>
      <c r="O316" s="298">
        <f t="shared" si="206"/>
        <v>0</v>
      </c>
      <c r="P316" s="298">
        <f t="shared" si="206"/>
        <v>0</v>
      </c>
      <c r="Q316" s="298">
        <f t="shared" si="206"/>
        <v>0</v>
      </c>
      <c r="R316" s="298">
        <f t="shared" si="206"/>
        <v>0</v>
      </c>
      <c r="S316" s="298">
        <f t="shared" si="206"/>
        <v>0</v>
      </c>
      <c r="T316" s="298">
        <f t="shared" si="206"/>
        <v>0</v>
      </c>
      <c r="U316" s="298">
        <f t="shared" si="206"/>
        <v>0</v>
      </c>
      <c r="V316" s="298">
        <f t="shared" si="207"/>
        <v>0</v>
      </c>
      <c r="W316" s="298">
        <f t="shared" si="207"/>
        <v>0</v>
      </c>
      <c r="X316" s="298">
        <f t="shared" si="207"/>
        <v>0</v>
      </c>
      <c r="Y316" s="298">
        <f t="shared" si="207"/>
        <v>0</v>
      </c>
      <c r="Z316" s="298">
        <f t="shared" si="207"/>
        <v>0</v>
      </c>
      <c r="AA316" s="298">
        <f t="shared" si="207"/>
        <v>0</v>
      </c>
      <c r="AB316" s="298">
        <f t="shared" si="207"/>
        <v>0</v>
      </c>
      <c r="AC316" s="298">
        <f t="shared" si="207"/>
        <v>0</v>
      </c>
      <c r="AD316" s="298">
        <f t="shared" si="207"/>
        <v>0</v>
      </c>
      <c r="AE316" s="298">
        <f t="shared" si="207"/>
        <v>0</v>
      </c>
      <c r="AF316" s="298">
        <f t="shared" si="207"/>
        <v>0</v>
      </c>
      <c r="AH316" s="295">
        <f t="shared" si="208"/>
        <v>0</v>
      </c>
      <c r="AI316" s="295">
        <f t="shared" si="209"/>
        <v>0</v>
      </c>
      <c r="AJ316" s="295">
        <f t="shared" si="210"/>
        <v>0</v>
      </c>
      <c r="AN316" s="295">
        <f t="shared" si="211"/>
        <v>0</v>
      </c>
    </row>
    <row r="317" spans="1:40">
      <c r="A317" s="168" t="s">
        <v>399</v>
      </c>
      <c r="B317" s="294" t="str">
        <f t="shared" si="203"/>
        <v>9120-07510</v>
      </c>
      <c r="C317" s="308" t="str">
        <f t="shared" si="204"/>
        <v>9120</v>
      </c>
      <c r="D317" s="298">
        <f>SUM($F317:K317)</f>
        <v>44270</v>
      </c>
      <c r="E317" s="78">
        <f t="shared" si="205"/>
        <v>0.56048659402665879</v>
      </c>
      <c r="F317" s="307">
        <f>+'Div009 history'!I317</f>
        <v>18620</v>
      </c>
      <c r="G317" s="307">
        <f>+'Div009 history'!J317</f>
        <v>0</v>
      </c>
      <c r="H317" s="307">
        <f>+'Div009 history'!K317</f>
        <v>-480</v>
      </c>
      <c r="I317" s="307">
        <f>+'Div009 history'!L317</f>
        <v>25740.91</v>
      </c>
      <c r="J317" s="307">
        <f>+'Div009 history'!M317</f>
        <v>-90.91</v>
      </c>
      <c r="K317" s="307">
        <f>+'Div009 history'!N317</f>
        <v>480</v>
      </c>
      <c r="L317" s="298">
        <f t="shared" si="206"/>
        <v>10367.068310743798</v>
      </c>
      <c r="M317" s="298">
        <f t="shared" si="206"/>
        <v>1212.7248434954815</v>
      </c>
      <c r="N317" s="298">
        <f t="shared" si="206"/>
        <v>1526.0760836179654</v>
      </c>
      <c r="O317" s="298">
        <f t="shared" si="206"/>
        <v>5932.7494767989947</v>
      </c>
      <c r="P317" s="298">
        <f t="shared" si="206"/>
        <v>3728.9161890861728</v>
      </c>
      <c r="Q317" s="298">
        <f t="shared" si="206"/>
        <v>2341.7174737361324</v>
      </c>
      <c r="R317" s="298">
        <f t="shared" si="206"/>
        <v>9379.7532397948271</v>
      </c>
      <c r="S317" s="298">
        <f t="shared" si="206"/>
        <v>7360.9029475745638</v>
      </c>
      <c r="T317" s="298">
        <f t="shared" si="206"/>
        <v>8439.2623398840351</v>
      </c>
      <c r="U317" s="298">
        <f t="shared" si="206"/>
        <v>1055.4287647746521</v>
      </c>
      <c r="V317" s="298">
        <f t="shared" si="207"/>
        <v>5961.4800196088026</v>
      </c>
      <c r="W317" s="298">
        <f t="shared" si="207"/>
        <v>2112.4896665111096</v>
      </c>
      <c r="X317" s="298">
        <f t="shared" si="207"/>
        <v>10807.878686240694</v>
      </c>
      <c r="Y317" s="298">
        <f t="shared" si="207"/>
        <v>354.82052224132855</v>
      </c>
      <c r="Z317" s="298">
        <f t="shared" si="207"/>
        <v>9522.5708288187616</v>
      </c>
      <c r="AA317" s="298">
        <f t="shared" si="207"/>
        <v>5932.7494767989947</v>
      </c>
      <c r="AB317" s="298">
        <f t="shared" si="207"/>
        <v>3728.9161890861728</v>
      </c>
      <c r="AC317" s="298">
        <f t="shared" si="207"/>
        <v>2341.7174737361324</v>
      </c>
      <c r="AD317" s="298">
        <f t="shared" si="207"/>
        <v>9379.7532397948271</v>
      </c>
      <c r="AE317" s="298">
        <f t="shared" si="207"/>
        <v>7360.9029475745638</v>
      </c>
      <c r="AF317" s="298">
        <f t="shared" si="207"/>
        <v>8439.2623398840351</v>
      </c>
      <c r="AH317" s="295">
        <f t="shared" si="208"/>
        <v>69379.252377478551</v>
      </c>
      <c r="AI317" s="295">
        <f t="shared" si="209"/>
        <v>66997.97015507007</v>
      </c>
      <c r="AJ317" s="295">
        <f t="shared" si="210"/>
        <v>-2381.2822224084812</v>
      </c>
      <c r="AN317" s="295">
        <f t="shared" si="211"/>
        <v>-2381.2822224084812</v>
      </c>
    </row>
    <row r="318" spans="1:40">
      <c r="A318" s="168" t="s">
        <v>88</v>
      </c>
      <c r="B318" s="294" t="str">
        <f t="shared" si="203"/>
        <v>9302-07510</v>
      </c>
      <c r="C318" s="308" t="str">
        <f t="shared" si="204"/>
        <v>9302</v>
      </c>
      <c r="D318" s="298">
        <f>SUM($F318:K318)</f>
        <v>12038.800000000001</v>
      </c>
      <c r="E318" s="78">
        <f t="shared" si="205"/>
        <v>0.152418929482</v>
      </c>
      <c r="F318" s="307">
        <f>+'Div009 history'!I318</f>
        <v>1544.42</v>
      </c>
      <c r="G318" s="307">
        <f>+'Div009 history'!J318</f>
        <v>5824.42</v>
      </c>
      <c r="H318" s="307">
        <f>+'Div009 history'!K318</f>
        <v>699.42</v>
      </c>
      <c r="I318" s="307">
        <f>+'Div009 history'!L318</f>
        <v>1199.42</v>
      </c>
      <c r="J318" s="307">
        <f>+'Div009 history'!M318</f>
        <v>2071.6999999999998</v>
      </c>
      <c r="K318" s="307">
        <f>+'Div009 history'!N318</f>
        <v>699.42</v>
      </c>
      <c r="L318" s="298">
        <f t="shared" si="206"/>
        <v>2819.2243501102876</v>
      </c>
      <c r="M318" s="298">
        <f t="shared" si="206"/>
        <v>329.78883772020339</v>
      </c>
      <c r="N318" s="298">
        <f t="shared" si="206"/>
        <v>415.00168862570507</v>
      </c>
      <c r="O318" s="298">
        <f t="shared" si="206"/>
        <v>1613.354063729111</v>
      </c>
      <c r="P318" s="298">
        <f t="shared" si="206"/>
        <v>1014.042833005887</v>
      </c>
      <c r="Q318" s="298">
        <f t="shared" si="206"/>
        <v>636.80750672723184</v>
      </c>
      <c r="R318" s="298">
        <f t="shared" si="206"/>
        <v>2550.7335284220007</v>
      </c>
      <c r="S318" s="298">
        <f t="shared" si="206"/>
        <v>2001.7266411850162</v>
      </c>
      <c r="T318" s="298">
        <f t="shared" si="206"/>
        <v>2294.9760889404997</v>
      </c>
      <c r="U318" s="298">
        <f t="shared" si="206"/>
        <v>287.01368451251597</v>
      </c>
      <c r="V318" s="298">
        <f t="shared" si="207"/>
        <v>1621.1670580543587</v>
      </c>
      <c r="W318" s="298">
        <f t="shared" si="207"/>
        <v>574.47121294768351</v>
      </c>
      <c r="X318" s="298">
        <f t="shared" si="207"/>
        <v>2939.0984849314314</v>
      </c>
      <c r="Y318" s="298">
        <f t="shared" si="207"/>
        <v>96.490022660015953</v>
      </c>
      <c r="Z318" s="298">
        <f t="shared" si="207"/>
        <v>2589.5713958433093</v>
      </c>
      <c r="AA318" s="298">
        <f t="shared" si="207"/>
        <v>1613.354063729111</v>
      </c>
      <c r="AB318" s="298">
        <f t="shared" si="207"/>
        <v>1014.042833005887</v>
      </c>
      <c r="AC318" s="298">
        <f t="shared" si="207"/>
        <v>636.80750672723184</v>
      </c>
      <c r="AD318" s="298">
        <f t="shared" si="207"/>
        <v>2550.7335284220007</v>
      </c>
      <c r="AE318" s="298">
        <f t="shared" si="207"/>
        <v>2001.7266411850162</v>
      </c>
      <c r="AF318" s="298">
        <f t="shared" si="207"/>
        <v>2294.9760889404997</v>
      </c>
      <c r="AH318" s="295">
        <f t="shared" si="208"/>
        <v>18867.019279918426</v>
      </c>
      <c r="AI318" s="295">
        <f t="shared" si="209"/>
        <v>18219.452520959061</v>
      </c>
      <c r="AJ318" s="295">
        <f t="shared" si="210"/>
        <v>-647.56675895936496</v>
      </c>
      <c r="AN318" s="295">
        <f t="shared" si="211"/>
        <v>-647.56675895936496</v>
      </c>
    </row>
    <row r="319" spans="1:40">
      <c r="A319" s="168" t="s">
        <v>268</v>
      </c>
      <c r="B319" s="294" t="str">
        <f t="shared" si="203"/>
        <v>8700-07510</v>
      </c>
      <c r="C319" s="308" t="str">
        <f t="shared" si="204"/>
        <v>8700</v>
      </c>
      <c r="D319" s="298">
        <f>SUM($F319:K319)</f>
        <v>13849.46</v>
      </c>
      <c r="E319" s="78">
        <f t="shared" si="205"/>
        <v>0.17534304640859383</v>
      </c>
      <c r="F319" s="307">
        <f>+'Div009 history'!I319</f>
        <v>1647</v>
      </c>
      <c r="G319" s="307">
        <f>+'Div009 history'!J319</f>
        <v>200</v>
      </c>
      <c r="H319" s="307">
        <f>+'Div009 history'!K319</f>
        <v>11285</v>
      </c>
      <c r="I319" s="307">
        <f>+'Div009 history'!L319</f>
        <v>0</v>
      </c>
      <c r="J319" s="307">
        <f>+'Div009 history'!M319</f>
        <v>292.45999999999998</v>
      </c>
      <c r="K319" s="307">
        <f>+'Div009 history'!N319</f>
        <v>425</v>
      </c>
      <c r="L319" s="298">
        <f t="shared" si="206"/>
        <v>3243.2414250488769</v>
      </c>
      <c r="M319" s="298">
        <f t="shared" si="206"/>
        <v>379.38974951427446</v>
      </c>
      <c r="N319" s="298">
        <f t="shared" si="206"/>
        <v>477.41878646992694</v>
      </c>
      <c r="O319" s="298">
        <f t="shared" si="206"/>
        <v>1856.0057955488728</v>
      </c>
      <c r="P319" s="298">
        <f t="shared" si="206"/>
        <v>1166.5569370702819</v>
      </c>
      <c r="Q319" s="298">
        <f t="shared" si="206"/>
        <v>732.58465063947619</v>
      </c>
      <c r="R319" s="298">
        <f t="shared" si="206"/>
        <v>2934.3690378226529</v>
      </c>
      <c r="S319" s="298">
        <f t="shared" si="206"/>
        <v>2302.7903983807546</v>
      </c>
      <c r="T319" s="298">
        <f t="shared" si="206"/>
        <v>2640.1451593794968</v>
      </c>
      <c r="U319" s="298">
        <f t="shared" si="206"/>
        <v>330.18112628407386</v>
      </c>
      <c r="V319" s="298">
        <f t="shared" si="207"/>
        <v>1864.9938801077776</v>
      </c>
      <c r="W319" s="298">
        <f t="shared" si="207"/>
        <v>660.8728515192895</v>
      </c>
      <c r="X319" s="298">
        <f t="shared" si="207"/>
        <v>3381.1448735022141</v>
      </c>
      <c r="Y319" s="298">
        <f t="shared" si="207"/>
        <v>111.0023182733316</v>
      </c>
      <c r="Z319" s="298">
        <f t="shared" si="207"/>
        <v>2979.0481994780271</v>
      </c>
      <c r="AA319" s="298">
        <f t="shared" si="207"/>
        <v>1856.0057955488728</v>
      </c>
      <c r="AB319" s="298">
        <f t="shared" si="207"/>
        <v>1166.5569370702819</v>
      </c>
      <c r="AC319" s="298">
        <f t="shared" si="207"/>
        <v>732.58465063947619</v>
      </c>
      <c r="AD319" s="298">
        <f t="shared" si="207"/>
        <v>2934.3690378226529</v>
      </c>
      <c r="AE319" s="298">
        <f t="shared" si="207"/>
        <v>2302.7903983807546</v>
      </c>
      <c r="AF319" s="298">
        <f t="shared" si="207"/>
        <v>2640.1451593794968</v>
      </c>
      <c r="AH319" s="295">
        <f t="shared" si="208"/>
        <v>21704.657344291711</v>
      </c>
      <c r="AI319" s="295">
        <f t="shared" si="209"/>
        <v>20959.695228006247</v>
      </c>
      <c r="AJ319" s="295">
        <f t="shared" si="210"/>
        <v>-744.96211628546371</v>
      </c>
      <c r="AN319" s="295">
        <f t="shared" si="211"/>
        <v>-744.96211628546371</v>
      </c>
    </row>
    <row r="320" spans="1:40">
      <c r="A320" s="172" t="s">
        <v>348</v>
      </c>
      <c r="B320" s="293"/>
      <c r="C320" s="309"/>
      <c r="D320" s="306">
        <f t="shared" ref="D320:K320" si="212">SUM(D310:D319)</f>
        <v>78984.94</v>
      </c>
      <c r="E320" s="174">
        <f t="shared" si="212"/>
        <v>1</v>
      </c>
      <c r="F320" s="306">
        <f t="shared" si="212"/>
        <v>22971.17</v>
      </c>
      <c r="G320" s="306">
        <f t="shared" si="212"/>
        <v>7872.92</v>
      </c>
      <c r="H320" s="306">
        <f t="shared" si="212"/>
        <v>11563.3</v>
      </c>
      <c r="I320" s="306">
        <f t="shared" si="212"/>
        <v>27173.839999999997</v>
      </c>
      <c r="J320" s="306">
        <f t="shared" si="212"/>
        <v>3055.39</v>
      </c>
      <c r="K320" s="306">
        <f t="shared" si="212"/>
        <v>6348.32</v>
      </c>
      <c r="L320" s="305">
        <f>'FY24 Budget'!K$135</f>
        <v>18496.550000000003</v>
      </c>
      <c r="M320" s="305">
        <f>'FY24 Budget'!L$135</f>
        <v>2163.6999999999998</v>
      </c>
      <c r="N320" s="305">
        <f>'FY24 Budget'!M$135</f>
        <v>2722.7699999999995</v>
      </c>
      <c r="O320" s="305">
        <f>'FY25 Budget'!B$374</f>
        <v>10584.998</v>
      </c>
      <c r="P320" s="305">
        <f>'FY25 Budget'!C$374</f>
        <v>6652.9979999999996</v>
      </c>
      <c r="Q320" s="305">
        <f>'FY25 Budget'!D$374</f>
        <v>4178.0079999999998</v>
      </c>
      <c r="R320" s="305">
        <f>'FY25 Budget'!E$374</f>
        <v>16735.018</v>
      </c>
      <c r="S320" s="305">
        <f>'FY25 Budget'!F$374</f>
        <v>13133.058000000001</v>
      </c>
      <c r="T320" s="305">
        <f>'FY25 Budget'!G$374</f>
        <v>15057.028</v>
      </c>
      <c r="U320" s="305">
        <f>'FY25 Budget'!H$374</f>
        <v>1883.058</v>
      </c>
      <c r="V320" s="305">
        <f>'FY25 Budget'!I$374</f>
        <v>10636.258000000002</v>
      </c>
      <c r="W320" s="305">
        <f>'FY25 Budget'!J$374</f>
        <v>3769.0279999999998</v>
      </c>
      <c r="X320" s="305">
        <f>'FY25 Budget'!K$374</f>
        <v>19283.027999999998</v>
      </c>
      <c r="Y320" s="305">
        <f>'FY25 Budget'!L$374</f>
        <v>633.05799999999999</v>
      </c>
      <c r="Z320" s="305">
        <f>'FY25 Budget'!M$374</f>
        <v>16989.828000000001</v>
      </c>
      <c r="AA320" s="301">
        <f t="shared" ref="AA320:AF320" si="213">O320*(1+AA$4)</f>
        <v>10584.998</v>
      </c>
      <c r="AB320" s="301">
        <f t="shared" si="213"/>
        <v>6652.9979999999996</v>
      </c>
      <c r="AC320" s="301">
        <f t="shared" si="213"/>
        <v>4178.0079999999998</v>
      </c>
      <c r="AD320" s="301">
        <f t="shared" si="213"/>
        <v>16735.018</v>
      </c>
      <c r="AE320" s="301">
        <f t="shared" si="213"/>
        <v>13133.058000000001</v>
      </c>
      <c r="AF320" s="301">
        <f t="shared" si="213"/>
        <v>15057.028</v>
      </c>
      <c r="AH320" s="301">
        <f t="shared" si="208"/>
        <v>123783.96400000001</v>
      </c>
      <c r="AI320" s="301">
        <f t="shared" si="209"/>
        <v>119535.36600000001</v>
      </c>
      <c r="AJ320" s="301">
        <f t="shared" si="210"/>
        <v>-4248.5979999999981</v>
      </c>
    </row>
    <row r="321" spans="1:40">
      <c r="A321" s="168"/>
      <c r="B321" s="293"/>
      <c r="C321" s="309"/>
      <c r="D321" s="298">
        <f>D320-SUM(F320:K320)</f>
        <v>0</v>
      </c>
      <c r="F321" s="298">
        <f>F320-'Div009 history'!I320</f>
        <v>0</v>
      </c>
      <c r="G321" s="298">
        <f>G320-'Div009 history'!J320</f>
        <v>0</v>
      </c>
      <c r="H321" s="298">
        <f>H320-'Div009 history'!K320</f>
        <v>0</v>
      </c>
      <c r="I321" s="298">
        <f>I320-'Div009 history'!L320</f>
        <v>0</v>
      </c>
      <c r="J321" s="298">
        <f>J320-'Div009 history'!M320</f>
        <v>0</v>
      </c>
      <c r="K321" s="298">
        <f>K320-'Div009 history'!N320</f>
        <v>0</v>
      </c>
      <c r="L321" s="298">
        <f t="shared" ref="L321:AF321" si="214">L320-SUM(L310:L319)</f>
        <v>0</v>
      </c>
      <c r="M321" s="298">
        <f t="shared" si="214"/>
        <v>0</v>
      </c>
      <c r="N321" s="298">
        <f t="shared" si="214"/>
        <v>0</v>
      </c>
      <c r="O321" s="298">
        <f t="shared" si="214"/>
        <v>0</v>
      </c>
      <c r="P321" s="298">
        <f t="shared" si="214"/>
        <v>0</v>
      </c>
      <c r="Q321" s="298">
        <f t="shared" si="214"/>
        <v>0</v>
      </c>
      <c r="R321" s="298">
        <f t="shared" si="214"/>
        <v>0</v>
      </c>
      <c r="S321" s="298">
        <f t="shared" si="214"/>
        <v>0</v>
      </c>
      <c r="T321" s="298">
        <f t="shared" si="214"/>
        <v>0</v>
      </c>
      <c r="U321" s="298">
        <f t="shared" si="214"/>
        <v>0</v>
      </c>
      <c r="V321" s="298">
        <f t="shared" si="214"/>
        <v>0</v>
      </c>
      <c r="W321" s="298">
        <f t="shared" si="214"/>
        <v>0</v>
      </c>
      <c r="X321" s="298">
        <f t="shared" si="214"/>
        <v>0</v>
      </c>
      <c r="Y321" s="298">
        <f t="shared" si="214"/>
        <v>0</v>
      </c>
      <c r="Z321" s="298">
        <f t="shared" si="214"/>
        <v>0</v>
      </c>
      <c r="AA321" s="298">
        <f t="shared" si="214"/>
        <v>0</v>
      </c>
      <c r="AB321" s="298">
        <f t="shared" si="214"/>
        <v>0</v>
      </c>
      <c r="AC321" s="298">
        <f t="shared" si="214"/>
        <v>0</v>
      </c>
      <c r="AD321" s="298">
        <f t="shared" si="214"/>
        <v>0</v>
      </c>
      <c r="AE321" s="298">
        <f t="shared" si="214"/>
        <v>0</v>
      </c>
      <c r="AF321" s="298">
        <f t="shared" si="214"/>
        <v>0</v>
      </c>
    </row>
    <row r="322" spans="1:40">
      <c r="A322" s="168" t="s">
        <v>1000</v>
      </c>
      <c r="B322" s="294" t="str">
        <f t="shared" ref="B322:B328" si="215">RIGHT(A322,10)</f>
        <v>8560-05111</v>
      </c>
      <c r="C322" s="308" t="str">
        <f t="shared" ref="C322:C328" si="216">LEFT(B322,4)</f>
        <v>8560</v>
      </c>
      <c r="D322" s="298">
        <f>SUM($F322:K322)</f>
        <v>55.260000000000005</v>
      </c>
      <c r="E322" s="78">
        <f t="shared" ref="E322:E328" si="217">D322/$D$329</f>
        <v>-7.4224511012789844E-3</v>
      </c>
      <c r="F322" s="307">
        <f>+'Div009 history'!I322</f>
        <v>0</v>
      </c>
      <c r="G322" s="307">
        <f>+'Div009 history'!J322</f>
        <v>31.51</v>
      </c>
      <c r="H322" s="307">
        <f>+'Div009 history'!K322</f>
        <v>0</v>
      </c>
      <c r="I322" s="307">
        <f>+'Div009 history'!L322</f>
        <v>0</v>
      </c>
      <c r="J322" s="307">
        <f>+'Div009 history'!M322</f>
        <v>0</v>
      </c>
      <c r="K322" s="307">
        <f>+'Div009 history'!N322</f>
        <v>23.75</v>
      </c>
      <c r="L322" s="298">
        <f t="shared" ref="L322:U328" si="218">$E322*L$329</f>
        <v>-27.899954546553523</v>
      </c>
      <c r="M322" s="298">
        <f t="shared" si="218"/>
        <v>-29.911438795000127</v>
      </c>
      <c r="N322" s="298">
        <f t="shared" si="218"/>
        <v>-33.397021832160739</v>
      </c>
      <c r="O322" s="298">
        <f t="shared" si="218"/>
        <v>-18.036099695365202</v>
      </c>
      <c r="P322" s="298">
        <f t="shared" si="218"/>
        <v>-19.164312262759609</v>
      </c>
      <c r="Q322" s="298">
        <f t="shared" si="218"/>
        <v>-24.256113718236989</v>
      </c>
      <c r="R322" s="298">
        <f t="shared" si="218"/>
        <v>-18.414644701530431</v>
      </c>
      <c r="S322" s="298">
        <f t="shared" si="218"/>
        <v>-19.476055209013325</v>
      </c>
      <c r="T322" s="298">
        <f t="shared" si="218"/>
        <v>-23.179858308551538</v>
      </c>
      <c r="U322" s="298">
        <f t="shared" si="218"/>
        <v>-18.043522146466479</v>
      </c>
      <c r="V322" s="298">
        <f t="shared" ref="V322:AF328" si="219">$E322*V$329</f>
        <v>-18.919371376417402</v>
      </c>
      <c r="W322" s="298">
        <f t="shared" si="219"/>
        <v>-22.934917422209331</v>
      </c>
      <c r="X322" s="298">
        <f t="shared" si="219"/>
        <v>-18.503714114745776</v>
      </c>
      <c r="Y322" s="298">
        <f t="shared" si="219"/>
        <v>-20.515198363192383</v>
      </c>
      <c r="Z322" s="298">
        <f t="shared" si="219"/>
        <v>-22.711353195038811</v>
      </c>
      <c r="AA322" s="298">
        <f t="shared" si="219"/>
        <v>-18.036099695365202</v>
      </c>
      <c r="AB322" s="298">
        <f t="shared" si="219"/>
        <v>-19.164312262759609</v>
      </c>
      <c r="AC322" s="298">
        <f t="shared" si="219"/>
        <v>-24.256113718236989</v>
      </c>
      <c r="AD322" s="298">
        <f t="shared" si="219"/>
        <v>-18.414644701530431</v>
      </c>
      <c r="AE322" s="298">
        <f t="shared" si="219"/>
        <v>-19.476055209013325</v>
      </c>
      <c r="AF322" s="298">
        <f t="shared" si="219"/>
        <v>-23.179858308551538</v>
      </c>
      <c r="AH322" s="295">
        <f t="shared" ref="AH322:AH329" si="220">SUM(F322:Q322)</f>
        <v>-97.404940850076187</v>
      </c>
      <c r="AI322" s="295">
        <f t="shared" ref="AI322:AI329" si="221">SUM(U322:AF322)</f>
        <v>-244.15516051352725</v>
      </c>
      <c r="AJ322" s="295">
        <f t="shared" ref="AJ322:AJ329" si="222">AI322-AH322</f>
        <v>-146.75021966345105</v>
      </c>
      <c r="AN322" s="295">
        <f t="shared" ref="AN322:AN328" si="223">AJ322</f>
        <v>-146.75021966345105</v>
      </c>
    </row>
    <row r="323" spans="1:40">
      <c r="A323" s="168" t="s">
        <v>269</v>
      </c>
      <c r="B323" s="294" t="str">
        <f t="shared" si="215"/>
        <v>8700-05111</v>
      </c>
      <c r="C323" s="308" t="str">
        <f t="shared" si="216"/>
        <v>8700</v>
      </c>
      <c r="D323" s="298">
        <f>SUM($F323:K323)</f>
        <v>5069.7700000000004</v>
      </c>
      <c r="E323" s="78">
        <f t="shared" si="217"/>
        <v>-0.68096489177942743</v>
      </c>
      <c r="F323" s="307">
        <f>+'Div009 history'!I323</f>
        <v>866.51</v>
      </c>
      <c r="G323" s="307">
        <f>+'Div009 history'!J323</f>
        <v>1316.15</v>
      </c>
      <c r="H323" s="307">
        <f>+'Div009 history'!K323</f>
        <v>506.92</v>
      </c>
      <c r="I323" s="307">
        <f>+'Div009 history'!L323</f>
        <v>992.3900000000001</v>
      </c>
      <c r="J323" s="307">
        <f>+'Div009 history'!M323</f>
        <v>541.58999999999992</v>
      </c>
      <c r="K323" s="307">
        <f>+'Div009 history'!N323</f>
        <v>846.21</v>
      </c>
      <c r="L323" s="298">
        <f t="shared" si="218"/>
        <v>-2559.6516931140186</v>
      </c>
      <c r="M323" s="298">
        <f t="shared" si="218"/>
        <v>-2744.1931787862432</v>
      </c>
      <c r="N323" s="298">
        <f t="shared" si="218"/>
        <v>-3063.9742919658624</v>
      </c>
      <c r="O323" s="298">
        <f t="shared" si="218"/>
        <v>-1654.7028076831641</v>
      </c>
      <c r="P323" s="298">
        <f t="shared" si="218"/>
        <v>-1758.209471233637</v>
      </c>
      <c r="Q323" s="298">
        <f t="shared" si="218"/>
        <v>-2225.351386994324</v>
      </c>
      <c r="R323" s="298">
        <f t="shared" si="218"/>
        <v>-1689.4320171639149</v>
      </c>
      <c r="S323" s="298">
        <f t="shared" si="218"/>
        <v>-1786.8099966883731</v>
      </c>
      <c r="T323" s="298">
        <f t="shared" si="218"/>
        <v>-2126.6114776863074</v>
      </c>
      <c r="U323" s="298">
        <f t="shared" si="218"/>
        <v>-1655.3837725749436</v>
      </c>
      <c r="V323" s="298">
        <f t="shared" si="219"/>
        <v>-1735.737629804916</v>
      </c>
      <c r="W323" s="298">
        <f t="shared" si="219"/>
        <v>-2104.1396362575861</v>
      </c>
      <c r="X323" s="298">
        <f t="shared" si="219"/>
        <v>-1697.6035958652681</v>
      </c>
      <c r="Y323" s="298">
        <f t="shared" si="219"/>
        <v>-1882.1450815374928</v>
      </c>
      <c r="Z323" s="298">
        <f t="shared" si="219"/>
        <v>-2083.6289737171901</v>
      </c>
      <c r="AA323" s="298">
        <f t="shared" si="219"/>
        <v>-1654.7028076831641</v>
      </c>
      <c r="AB323" s="298">
        <f t="shared" si="219"/>
        <v>-1758.209471233637</v>
      </c>
      <c r="AC323" s="298">
        <f t="shared" si="219"/>
        <v>-2225.351386994324</v>
      </c>
      <c r="AD323" s="298">
        <f t="shared" si="219"/>
        <v>-1689.4320171639149</v>
      </c>
      <c r="AE323" s="298">
        <f t="shared" si="219"/>
        <v>-1786.8099966883731</v>
      </c>
      <c r="AF323" s="298">
        <f t="shared" si="219"/>
        <v>-2126.6114776863074</v>
      </c>
      <c r="AH323" s="295">
        <f t="shared" si="220"/>
        <v>-8936.3128297772491</v>
      </c>
      <c r="AI323" s="295">
        <f t="shared" si="221"/>
        <v>-22399.755847207121</v>
      </c>
      <c r="AJ323" s="295">
        <f t="shared" si="222"/>
        <v>-13463.443017429872</v>
      </c>
      <c r="AN323" s="295">
        <f t="shared" si="223"/>
        <v>-13463.443017429872</v>
      </c>
    </row>
    <row r="324" spans="1:40">
      <c r="A324" s="168" t="s">
        <v>270</v>
      </c>
      <c r="B324" s="294" t="str">
        <f t="shared" si="215"/>
        <v>8740-05111</v>
      </c>
      <c r="C324" s="308" t="str">
        <f t="shared" si="216"/>
        <v>8740</v>
      </c>
      <c r="D324" s="298">
        <f>SUM($F324:K324)</f>
        <v>730.49</v>
      </c>
      <c r="E324" s="78">
        <f t="shared" si="217"/>
        <v>-9.8118463716490856E-2</v>
      </c>
      <c r="F324" s="307">
        <f>+'Div009 history'!I324</f>
        <v>0</v>
      </c>
      <c r="G324" s="307">
        <f>+'Div009 history'!J324</f>
        <v>49.5</v>
      </c>
      <c r="H324" s="307">
        <f>+'Div009 history'!K324</f>
        <v>194.1</v>
      </c>
      <c r="I324" s="307">
        <f>+'Div009 history'!L324</f>
        <v>0</v>
      </c>
      <c r="J324" s="307">
        <f>+'Div009 history'!M324</f>
        <v>55.39</v>
      </c>
      <c r="K324" s="307">
        <f>+'Div009 history'!N324</f>
        <v>431.5</v>
      </c>
      <c r="L324" s="298">
        <f t="shared" si="218"/>
        <v>-368.81356852536885</v>
      </c>
      <c r="M324" s="298">
        <f t="shared" si="218"/>
        <v>-395.40367219253778</v>
      </c>
      <c r="N324" s="298">
        <f t="shared" si="218"/>
        <v>-441.48010275380193</v>
      </c>
      <c r="O324" s="298">
        <f t="shared" si="218"/>
        <v>-238.4218325455542</v>
      </c>
      <c r="P324" s="298">
        <f t="shared" si="218"/>
        <v>-253.33583903046079</v>
      </c>
      <c r="Q324" s="298">
        <f t="shared" si="218"/>
        <v>-320.64510513997351</v>
      </c>
      <c r="R324" s="298">
        <f t="shared" si="218"/>
        <v>-243.42587419509522</v>
      </c>
      <c r="S324" s="298">
        <f t="shared" si="218"/>
        <v>-257.45681450655343</v>
      </c>
      <c r="T324" s="298">
        <f t="shared" si="218"/>
        <v>-306.41792790108235</v>
      </c>
      <c r="U324" s="298">
        <f t="shared" si="218"/>
        <v>-238.51995100927067</v>
      </c>
      <c r="V324" s="298">
        <f t="shared" si="219"/>
        <v>-250.09792972781659</v>
      </c>
      <c r="W324" s="298">
        <f t="shared" si="219"/>
        <v>-303.18001859843815</v>
      </c>
      <c r="X324" s="298">
        <f t="shared" si="219"/>
        <v>-244.60329575969311</v>
      </c>
      <c r="Y324" s="298">
        <f t="shared" si="219"/>
        <v>-271.19339942686213</v>
      </c>
      <c r="Z324" s="298">
        <f t="shared" si="219"/>
        <v>-300.22469047129744</v>
      </c>
      <c r="AA324" s="298">
        <f t="shared" si="219"/>
        <v>-238.4218325455542</v>
      </c>
      <c r="AB324" s="298">
        <f t="shared" si="219"/>
        <v>-253.33583903046079</v>
      </c>
      <c r="AC324" s="298">
        <f t="shared" si="219"/>
        <v>-320.64510513997351</v>
      </c>
      <c r="AD324" s="298">
        <f t="shared" si="219"/>
        <v>-243.42587419509522</v>
      </c>
      <c r="AE324" s="298">
        <f t="shared" si="219"/>
        <v>-257.45681450655343</v>
      </c>
      <c r="AF324" s="298">
        <f t="shared" si="219"/>
        <v>-306.41792790108235</v>
      </c>
      <c r="AH324" s="295">
        <f t="shared" si="220"/>
        <v>-1287.610120187697</v>
      </c>
      <c r="AI324" s="295">
        <f t="shared" si="221"/>
        <v>-3227.5226783120979</v>
      </c>
      <c r="AJ324" s="295">
        <f t="shared" si="222"/>
        <v>-1939.9125581244009</v>
      </c>
      <c r="AN324" s="295">
        <f t="shared" si="223"/>
        <v>-1939.9125581244009</v>
      </c>
    </row>
    <row r="325" spans="1:40">
      <c r="A325" s="168" t="s">
        <v>271</v>
      </c>
      <c r="B325" s="294" t="str">
        <f t="shared" si="215"/>
        <v>8780-05111</v>
      </c>
      <c r="C325" s="308" t="str">
        <f t="shared" si="216"/>
        <v>8780</v>
      </c>
      <c r="D325" s="298">
        <f>SUM($F325:K325)</f>
        <v>22.86</v>
      </c>
      <c r="E325" s="78">
        <f t="shared" si="217"/>
        <v>-3.0705253741447262E-3</v>
      </c>
      <c r="F325" s="307">
        <f>+'Div009 history'!I325</f>
        <v>0</v>
      </c>
      <c r="G325" s="307">
        <f>+'Div009 history'!J325</f>
        <v>0</v>
      </c>
      <c r="H325" s="307">
        <f>+'Div009 history'!K325</f>
        <v>0</v>
      </c>
      <c r="I325" s="307">
        <f>+'Div009 history'!L325</f>
        <v>22.86</v>
      </c>
      <c r="J325" s="307">
        <f>+'Div009 history'!M325</f>
        <v>0</v>
      </c>
      <c r="K325" s="307">
        <f>+'Div009 history'!N325</f>
        <v>0</v>
      </c>
      <c r="L325" s="298">
        <f t="shared" si="218"/>
        <v>-11.541675007857647</v>
      </c>
      <c r="M325" s="298">
        <f t="shared" si="218"/>
        <v>-12.373787384250866</v>
      </c>
      <c r="N325" s="298">
        <f t="shared" si="218"/>
        <v>-13.81570609994923</v>
      </c>
      <c r="O325" s="298">
        <f t="shared" si="218"/>
        <v>-7.4611878218611745</v>
      </c>
      <c r="P325" s="298">
        <f t="shared" si="218"/>
        <v>-7.9279076787311729</v>
      </c>
      <c r="Q325" s="298">
        <f t="shared" si="218"/>
        <v>-10.034288085394454</v>
      </c>
      <c r="R325" s="298">
        <f t="shared" si="218"/>
        <v>-7.6177846159425551</v>
      </c>
      <c r="S325" s="298">
        <f t="shared" si="218"/>
        <v>-8.0568697444452511</v>
      </c>
      <c r="T325" s="298">
        <f t="shared" si="218"/>
        <v>-9.5890619061434688</v>
      </c>
      <c r="U325" s="298">
        <f t="shared" si="218"/>
        <v>-7.4642583472353188</v>
      </c>
      <c r="V325" s="298">
        <f t="shared" si="219"/>
        <v>-7.8265803413843962</v>
      </c>
      <c r="W325" s="298">
        <f t="shared" si="219"/>
        <v>-9.487734568796693</v>
      </c>
      <c r="X325" s="298">
        <f t="shared" si="219"/>
        <v>-7.6546309204322922</v>
      </c>
      <c r="Y325" s="298">
        <f t="shared" si="219"/>
        <v>-8.4867432968255123</v>
      </c>
      <c r="Z325" s="298">
        <f t="shared" si="219"/>
        <v>-9.3952503445274544</v>
      </c>
      <c r="AA325" s="298">
        <f t="shared" si="219"/>
        <v>-7.4611878218611745</v>
      </c>
      <c r="AB325" s="298">
        <f t="shared" si="219"/>
        <v>-7.9279076787311729</v>
      </c>
      <c r="AC325" s="298">
        <f t="shared" si="219"/>
        <v>-10.034288085394454</v>
      </c>
      <c r="AD325" s="298">
        <f t="shared" si="219"/>
        <v>-7.6177846159425551</v>
      </c>
      <c r="AE325" s="298">
        <f t="shared" si="219"/>
        <v>-8.0568697444452511</v>
      </c>
      <c r="AF325" s="298">
        <f t="shared" si="219"/>
        <v>-9.5890619061434688</v>
      </c>
      <c r="AH325" s="295">
        <f t="shared" si="220"/>
        <v>-40.294552078044546</v>
      </c>
      <c r="AI325" s="295">
        <f t="shared" si="221"/>
        <v>-101.00229767171975</v>
      </c>
      <c r="AJ325" s="295">
        <f t="shared" si="222"/>
        <v>-60.707745593675199</v>
      </c>
      <c r="AN325" s="295">
        <f t="shared" si="223"/>
        <v>-60.707745593675199</v>
      </c>
    </row>
    <row r="326" spans="1:40">
      <c r="A326" s="168" t="s">
        <v>400</v>
      </c>
      <c r="B326" s="294" t="str">
        <f t="shared" si="215"/>
        <v>8890-05111</v>
      </c>
      <c r="C326" s="308" t="str">
        <f t="shared" si="216"/>
        <v>8890</v>
      </c>
      <c r="D326" s="298">
        <f>SUM($F326:K326)</f>
        <v>25.41</v>
      </c>
      <c r="E326" s="78">
        <f t="shared" si="217"/>
        <v>-3.4130380471136261E-3</v>
      </c>
      <c r="F326" s="307">
        <f>+'Div009 history'!I326</f>
        <v>0</v>
      </c>
      <c r="G326" s="307">
        <f>+'Div009 history'!J326</f>
        <v>0</v>
      </c>
      <c r="H326" s="307">
        <f>+'Div009 history'!K326</f>
        <v>0</v>
      </c>
      <c r="I326" s="307">
        <f>+'Div009 history'!L326</f>
        <v>25.41</v>
      </c>
      <c r="J326" s="307">
        <f>+'Div009 history'!M326</f>
        <v>0</v>
      </c>
      <c r="K326" s="307">
        <f>+'Div009 history'!N326</f>
        <v>0</v>
      </c>
      <c r="L326" s="298">
        <f t="shared" si="218"/>
        <v>-12.829132193773525</v>
      </c>
      <c r="M326" s="298">
        <f t="shared" si="218"/>
        <v>-13.754065504541316</v>
      </c>
      <c r="N326" s="298">
        <f t="shared" si="218"/>
        <v>-15.356828171465876</v>
      </c>
      <c r="O326" s="298">
        <f t="shared" si="218"/>
        <v>-8.2934725526462127</v>
      </c>
      <c r="P326" s="298">
        <f t="shared" si="218"/>
        <v>-8.8122543358074843</v>
      </c>
      <c r="Q326" s="298">
        <f t="shared" si="218"/>
        <v>-11.153598436127432</v>
      </c>
      <c r="R326" s="298">
        <f t="shared" si="218"/>
        <v>-8.4675374930490079</v>
      </c>
      <c r="S326" s="298">
        <f t="shared" si="218"/>
        <v>-8.9556019337862569</v>
      </c>
      <c r="T326" s="298">
        <f t="shared" si="218"/>
        <v>-10.658707919295956</v>
      </c>
      <c r="U326" s="298">
        <f t="shared" si="218"/>
        <v>-8.2968855906933268</v>
      </c>
      <c r="V326" s="298">
        <f t="shared" si="219"/>
        <v>-8.6996240802527343</v>
      </c>
      <c r="W326" s="298">
        <f t="shared" si="219"/>
        <v>-10.546077663741206</v>
      </c>
      <c r="X326" s="298">
        <f t="shared" si="219"/>
        <v>-8.5084939496143708</v>
      </c>
      <c r="Y326" s="298">
        <f t="shared" si="219"/>
        <v>-9.4334272603821638</v>
      </c>
      <c r="Z326" s="298">
        <f t="shared" si="219"/>
        <v>-10.443276957762144</v>
      </c>
      <c r="AA326" s="298">
        <f t="shared" si="219"/>
        <v>-8.2934725526462127</v>
      </c>
      <c r="AB326" s="298">
        <f t="shared" si="219"/>
        <v>-8.8122543358074843</v>
      </c>
      <c r="AC326" s="298">
        <f t="shared" si="219"/>
        <v>-11.153598436127432</v>
      </c>
      <c r="AD326" s="298">
        <f t="shared" si="219"/>
        <v>-8.4675374930490079</v>
      </c>
      <c r="AE326" s="298">
        <f t="shared" si="219"/>
        <v>-8.9556019337862569</v>
      </c>
      <c r="AF326" s="298">
        <f t="shared" si="219"/>
        <v>-10.658707919295956</v>
      </c>
      <c r="AH326" s="295">
        <f t="shared" si="220"/>
        <v>-44.789351194361849</v>
      </c>
      <c r="AI326" s="295">
        <f t="shared" si="221"/>
        <v>-112.2689581731583</v>
      </c>
      <c r="AJ326" s="295">
        <f t="shared" si="222"/>
        <v>-67.479606978796454</v>
      </c>
      <c r="AN326" s="295">
        <f t="shared" si="223"/>
        <v>-67.479606978796454</v>
      </c>
    </row>
    <row r="327" spans="1:40">
      <c r="A327" s="168" t="s">
        <v>313</v>
      </c>
      <c r="B327" s="294" t="str">
        <f t="shared" si="215"/>
        <v>9110-05111</v>
      </c>
      <c r="C327" s="308" t="str">
        <f t="shared" si="216"/>
        <v>9110</v>
      </c>
      <c r="D327" s="298">
        <f>SUM($F327:K327)</f>
        <v>0</v>
      </c>
      <c r="E327" s="78">
        <f t="shared" si="217"/>
        <v>0</v>
      </c>
      <c r="F327" s="307">
        <f>+'Div009 history'!I327</f>
        <v>0</v>
      </c>
      <c r="G327" s="307">
        <f>+'Div009 history'!J327</f>
        <v>0</v>
      </c>
      <c r="H327" s="307">
        <f>+'Div009 history'!K327</f>
        <v>0</v>
      </c>
      <c r="I327" s="307">
        <f>+'Div009 history'!L327</f>
        <v>0</v>
      </c>
      <c r="J327" s="307">
        <f>+'Div009 history'!M327</f>
        <v>0</v>
      </c>
      <c r="K327" s="307">
        <f>+'Div009 history'!N327</f>
        <v>0</v>
      </c>
      <c r="L327" s="298">
        <f t="shared" si="218"/>
        <v>0</v>
      </c>
      <c r="M327" s="298">
        <f t="shared" si="218"/>
        <v>0</v>
      </c>
      <c r="N327" s="298">
        <f t="shared" si="218"/>
        <v>0</v>
      </c>
      <c r="O327" s="298">
        <f t="shared" si="218"/>
        <v>0</v>
      </c>
      <c r="P327" s="298">
        <f t="shared" si="218"/>
        <v>0</v>
      </c>
      <c r="Q327" s="298">
        <f t="shared" si="218"/>
        <v>0</v>
      </c>
      <c r="R327" s="298">
        <f t="shared" si="218"/>
        <v>0</v>
      </c>
      <c r="S327" s="298">
        <f t="shared" si="218"/>
        <v>0</v>
      </c>
      <c r="T327" s="298">
        <f t="shared" si="218"/>
        <v>0</v>
      </c>
      <c r="U327" s="298">
        <f t="shared" si="218"/>
        <v>0</v>
      </c>
      <c r="V327" s="298">
        <f t="shared" si="219"/>
        <v>0</v>
      </c>
      <c r="W327" s="298">
        <f t="shared" si="219"/>
        <v>0</v>
      </c>
      <c r="X327" s="298">
        <f t="shared" si="219"/>
        <v>0</v>
      </c>
      <c r="Y327" s="298">
        <f t="shared" si="219"/>
        <v>0</v>
      </c>
      <c r="Z327" s="298">
        <f t="shared" si="219"/>
        <v>0</v>
      </c>
      <c r="AA327" s="298">
        <f t="shared" si="219"/>
        <v>0</v>
      </c>
      <c r="AB327" s="298">
        <f t="shared" si="219"/>
        <v>0</v>
      </c>
      <c r="AC327" s="298">
        <f t="shared" si="219"/>
        <v>0</v>
      </c>
      <c r="AD327" s="298">
        <f t="shared" si="219"/>
        <v>0</v>
      </c>
      <c r="AE327" s="298">
        <f t="shared" si="219"/>
        <v>0</v>
      </c>
      <c r="AF327" s="298">
        <f t="shared" si="219"/>
        <v>0</v>
      </c>
      <c r="AH327" s="295">
        <f t="shared" si="220"/>
        <v>0</v>
      </c>
      <c r="AI327" s="295">
        <f t="shared" si="221"/>
        <v>0</v>
      </c>
      <c r="AJ327" s="295">
        <f t="shared" si="222"/>
        <v>0</v>
      </c>
      <c r="AN327" s="295">
        <f t="shared" si="223"/>
        <v>0</v>
      </c>
    </row>
    <row r="328" spans="1:40">
      <c r="A328" s="168" t="s">
        <v>401</v>
      </c>
      <c r="B328" s="294" t="str">
        <f t="shared" si="215"/>
        <v>8700-05215</v>
      </c>
      <c r="C328" s="308" t="str">
        <f t="shared" si="216"/>
        <v>8700</v>
      </c>
      <c r="D328" s="298">
        <f>SUM($F328:K328)</f>
        <v>-13348.769999999999</v>
      </c>
      <c r="E328" s="78">
        <f t="shared" si="217"/>
        <v>1.7929893700184556</v>
      </c>
      <c r="F328" s="307">
        <f>+'Div009 history'!I328</f>
        <v>-2412.4299999999998</v>
      </c>
      <c r="G328" s="307">
        <f>+'Div009 history'!J328</f>
        <v>-1448.56</v>
      </c>
      <c r="H328" s="307">
        <f>+'Div009 history'!K328</f>
        <v>-2482.21</v>
      </c>
      <c r="I328" s="307">
        <f>+'Div009 history'!L328</f>
        <v>-2393.36</v>
      </c>
      <c r="J328" s="307">
        <f>+'Div009 history'!M328</f>
        <v>-2343.89</v>
      </c>
      <c r="K328" s="307">
        <f>+'Div009 history'!N328</f>
        <v>-2268.3200000000002</v>
      </c>
      <c r="L328" s="298">
        <f t="shared" si="218"/>
        <v>6739.5960233875721</v>
      </c>
      <c r="M328" s="298">
        <f t="shared" si="218"/>
        <v>7225.4961426625732</v>
      </c>
      <c r="N328" s="298">
        <f t="shared" si="218"/>
        <v>8067.4839508232399</v>
      </c>
      <c r="O328" s="298">
        <f t="shared" si="218"/>
        <v>4356.8539002985908</v>
      </c>
      <c r="P328" s="298">
        <f t="shared" si="218"/>
        <v>4629.3882845413955</v>
      </c>
      <c r="Q328" s="298">
        <f t="shared" si="218"/>
        <v>5859.378992374056</v>
      </c>
      <c r="R328" s="298">
        <f t="shared" si="218"/>
        <v>4448.2963581695321</v>
      </c>
      <c r="S328" s="298">
        <f t="shared" si="218"/>
        <v>4704.6938380821712</v>
      </c>
      <c r="T328" s="298">
        <f t="shared" si="218"/>
        <v>5599.3955337213802</v>
      </c>
      <c r="U328" s="298">
        <f t="shared" si="218"/>
        <v>4358.6468896686092</v>
      </c>
      <c r="V328" s="298">
        <f t="shared" si="219"/>
        <v>4570.2196353307863</v>
      </c>
      <c r="W328" s="298">
        <f t="shared" si="219"/>
        <v>5540.226884510771</v>
      </c>
      <c r="X328" s="298">
        <f t="shared" si="219"/>
        <v>4469.812230609753</v>
      </c>
      <c r="Y328" s="298">
        <f t="shared" si="219"/>
        <v>4955.712349884755</v>
      </c>
      <c r="Z328" s="298">
        <f t="shared" si="219"/>
        <v>5486.2220446858155</v>
      </c>
      <c r="AA328" s="298">
        <f t="shared" si="219"/>
        <v>4356.8539002985908</v>
      </c>
      <c r="AB328" s="298">
        <f t="shared" si="219"/>
        <v>4629.3882845413955</v>
      </c>
      <c r="AC328" s="298">
        <f t="shared" si="219"/>
        <v>5859.378992374056</v>
      </c>
      <c r="AD328" s="298">
        <f t="shared" si="219"/>
        <v>4448.2963581695321</v>
      </c>
      <c r="AE328" s="298">
        <f t="shared" si="219"/>
        <v>4704.6938380821712</v>
      </c>
      <c r="AF328" s="298">
        <f t="shared" si="219"/>
        <v>5599.3955337213802</v>
      </c>
      <c r="AH328" s="295">
        <f t="shared" si="220"/>
        <v>23529.427294087429</v>
      </c>
      <c r="AI328" s="295">
        <f t="shared" si="221"/>
        <v>58978.846941877615</v>
      </c>
      <c r="AJ328" s="295">
        <f t="shared" si="222"/>
        <v>35449.419647790186</v>
      </c>
      <c r="AN328" s="295">
        <f t="shared" si="223"/>
        <v>35449.419647790186</v>
      </c>
    </row>
    <row r="329" spans="1:40">
      <c r="A329" s="172" t="s">
        <v>331</v>
      </c>
      <c r="B329" s="293"/>
      <c r="C329" s="309"/>
      <c r="D329" s="306">
        <f t="shared" ref="D329:K329" si="224">SUM(D322:D328)</f>
        <v>-7444.9799999999987</v>
      </c>
      <c r="E329" s="174">
        <f t="shared" si="224"/>
        <v>0.99999999999999989</v>
      </c>
      <c r="F329" s="306">
        <f t="shared" si="224"/>
        <v>-1545.9199999999998</v>
      </c>
      <c r="G329" s="306">
        <f t="shared" si="224"/>
        <v>-51.399999999999864</v>
      </c>
      <c r="H329" s="306">
        <f t="shared" si="224"/>
        <v>-1781.19</v>
      </c>
      <c r="I329" s="306">
        <f t="shared" si="224"/>
        <v>-1352.7</v>
      </c>
      <c r="J329" s="306">
        <f t="shared" si="224"/>
        <v>-1746.9099999999999</v>
      </c>
      <c r="K329" s="306">
        <f t="shared" si="224"/>
        <v>-966.86000000000013</v>
      </c>
      <c r="L329" s="305">
        <f>'FY24 Budget'!K$138</f>
        <v>3758.86</v>
      </c>
      <c r="M329" s="305">
        <f>'FY24 Budget'!L$138</f>
        <v>4029.8599999999997</v>
      </c>
      <c r="N329" s="305">
        <f>'FY24 Budget'!M$138</f>
        <v>4499.46</v>
      </c>
      <c r="O329" s="305">
        <f>'FY25 Budget'!B$388</f>
        <v>2429.9384999999997</v>
      </c>
      <c r="P329" s="305">
        <f>'FY25 Budget'!C$388</f>
        <v>2581.9384999999997</v>
      </c>
      <c r="Q329" s="305">
        <f>'FY25 Budget'!D$388</f>
        <v>3267.9384999999997</v>
      </c>
      <c r="R329" s="305">
        <f>'FY25 Budget'!E$388</f>
        <v>2480.9384999999997</v>
      </c>
      <c r="S329" s="305">
        <f>'FY25 Budget'!F$388</f>
        <v>2623.9384999999997</v>
      </c>
      <c r="T329" s="305">
        <f>'FY25 Budget'!G$388</f>
        <v>3122.9384999999997</v>
      </c>
      <c r="U329" s="305">
        <f>'FY25 Budget'!H$388</f>
        <v>2430.9384999999997</v>
      </c>
      <c r="V329" s="305">
        <f>'FY25 Budget'!I$388</f>
        <v>2548.9384999999997</v>
      </c>
      <c r="W329" s="305">
        <f>'FY25 Budget'!J$388</f>
        <v>3089.9384999999997</v>
      </c>
      <c r="X329" s="305">
        <f>'FY25 Budget'!K$388</f>
        <v>2492.9384999999997</v>
      </c>
      <c r="Y329" s="305">
        <f>'FY25 Budget'!L$388</f>
        <v>2763.9384999999997</v>
      </c>
      <c r="Z329" s="305">
        <f>'FY25 Budget'!M$388</f>
        <v>3059.8184999999999</v>
      </c>
      <c r="AA329" s="301">
        <f t="shared" ref="AA329:AF329" si="225">O329*(1+AA$4)</f>
        <v>2429.9384999999997</v>
      </c>
      <c r="AB329" s="301">
        <f t="shared" si="225"/>
        <v>2581.9384999999997</v>
      </c>
      <c r="AC329" s="301">
        <f t="shared" si="225"/>
        <v>3267.9384999999997</v>
      </c>
      <c r="AD329" s="301">
        <f t="shared" si="225"/>
        <v>2480.9384999999997</v>
      </c>
      <c r="AE329" s="301">
        <f t="shared" si="225"/>
        <v>2623.9384999999997</v>
      </c>
      <c r="AF329" s="301">
        <f t="shared" si="225"/>
        <v>3122.9384999999997</v>
      </c>
      <c r="AH329" s="301">
        <f t="shared" si="220"/>
        <v>13123.015500000001</v>
      </c>
      <c r="AI329" s="301">
        <f t="shared" si="221"/>
        <v>32894.142</v>
      </c>
      <c r="AJ329" s="301">
        <f t="shared" si="222"/>
        <v>19771.126499999998</v>
      </c>
    </row>
    <row r="330" spans="1:40">
      <c r="A330" s="168"/>
      <c r="B330" s="293"/>
      <c r="C330" s="309"/>
      <c r="D330" s="298">
        <f>D329-SUM(F329:K329)</f>
        <v>0</v>
      </c>
      <c r="F330" s="298">
        <f>F329-'Div009 history'!I329</f>
        <v>0</v>
      </c>
      <c r="G330" s="298">
        <f>G329-'Div009 history'!J329</f>
        <v>0</v>
      </c>
      <c r="H330" s="298">
        <f>H329-'Div009 history'!K329</f>
        <v>0</v>
      </c>
      <c r="I330" s="298">
        <f>I329-'Div009 history'!L329</f>
        <v>0</v>
      </c>
      <c r="J330" s="298">
        <f>J329-'Div009 history'!M329</f>
        <v>0</v>
      </c>
      <c r="K330" s="298">
        <f>K329-'Div009 history'!N329</f>
        <v>0</v>
      </c>
      <c r="L330" s="298">
        <f t="shared" ref="L330:AF330" si="226">L329-SUM(L322:L328)</f>
        <v>0</v>
      </c>
      <c r="M330" s="298">
        <f t="shared" si="226"/>
        <v>0</v>
      </c>
      <c r="N330" s="298">
        <f t="shared" si="226"/>
        <v>0</v>
      </c>
      <c r="O330" s="298">
        <f t="shared" si="226"/>
        <v>0</v>
      </c>
      <c r="P330" s="298">
        <f t="shared" si="226"/>
        <v>0</v>
      </c>
      <c r="Q330" s="298">
        <f t="shared" si="226"/>
        <v>0</v>
      </c>
      <c r="R330" s="298">
        <f t="shared" si="226"/>
        <v>0</v>
      </c>
      <c r="S330" s="298">
        <f t="shared" si="226"/>
        <v>0</v>
      </c>
      <c r="T330" s="298">
        <f t="shared" si="226"/>
        <v>0</v>
      </c>
      <c r="U330" s="298">
        <f t="shared" si="226"/>
        <v>0</v>
      </c>
      <c r="V330" s="298">
        <f t="shared" si="226"/>
        <v>0</v>
      </c>
      <c r="W330" s="298">
        <f t="shared" si="226"/>
        <v>0</v>
      </c>
      <c r="X330" s="298">
        <f t="shared" si="226"/>
        <v>0</v>
      </c>
      <c r="Y330" s="298">
        <f t="shared" si="226"/>
        <v>0</v>
      </c>
      <c r="Z330" s="298">
        <f t="shared" si="226"/>
        <v>0</v>
      </c>
      <c r="AA330" s="298">
        <f t="shared" si="226"/>
        <v>0</v>
      </c>
      <c r="AB330" s="298">
        <f t="shared" si="226"/>
        <v>0</v>
      </c>
      <c r="AC330" s="298">
        <f t="shared" si="226"/>
        <v>0</v>
      </c>
      <c r="AD330" s="298">
        <f t="shared" si="226"/>
        <v>0</v>
      </c>
      <c r="AE330" s="298">
        <f t="shared" si="226"/>
        <v>0</v>
      </c>
      <c r="AF330" s="298">
        <f t="shared" si="226"/>
        <v>0</v>
      </c>
    </row>
    <row r="331" spans="1:40">
      <c r="A331" s="168" t="s">
        <v>1231</v>
      </c>
      <c r="B331" s="294" t="str">
        <f t="shared" ref="B331:B368" si="227">RIGHT(A331,10)</f>
        <v>8870-05411</v>
      </c>
      <c r="C331" s="308" t="str">
        <f t="shared" ref="C331:C368" si="228">LEFT(B331,4)</f>
        <v>8870</v>
      </c>
      <c r="D331" s="298">
        <f>SUM($F331:K331)</f>
        <v>4634.7000000000007</v>
      </c>
      <c r="E331" s="78">
        <f t="shared" ref="E331:E368" si="229">D331/$D$369</f>
        <v>2.1789993396757995E-2</v>
      </c>
      <c r="F331" s="307">
        <f>+'Div009 history'!I331</f>
        <v>1384.0600000000002</v>
      </c>
      <c r="G331" s="307">
        <f>+'Div009 history'!J331</f>
        <v>872.17000000000007</v>
      </c>
      <c r="H331" s="307">
        <f>+'Div009 history'!K331</f>
        <v>349.91999999999996</v>
      </c>
      <c r="I331" s="307">
        <f>+'Div009 history'!L331</f>
        <v>743.17</v>
      </c>
      <c r="J331" s="307">
        <f>+'Div009 history'!M331</f>
        <v>723.57999999999993</v>
      </c>
      <c r="K331" s="307">
        <f>+'Div009 history'!N331</f>
        <v>561.80000000000007</v>
      </c>
      <c r="L331" s="298">
        <f t="shared" ref="L331:U340" si="230">$E331*L$369</f>
        <v>513.73308671826862</v>
      </c>
      <c r="M331" s="298">
        <f t="shared" si="230"/>
        <v>609.82695759797139</v>
      </c>
      <c r="N331" s="298">
        <f t="shared" si="230"/>
        <v>664.55688401260852</v>
      </c>
      <c r="O331" s="298">
        <f t="shared" si="230"/>
        <v>661.94014985358388</v>
      </c>
      <c r="P331" s="298">
        <f t="shared" si="230"/>
        <v>661.94014985358388</v>
      </c>
      <c r="Q331" s="298">
        <f t="shared" si="230"/>
        <v>661.94014985358388</v>
      </c>
      <c r="R331" s="298">
        <f t="shared" si="230"/>
        <v>674.55655603030675</v>
      </c>
      <c r="S331" s="298">
        <f t="shared" si="230"/>
        <v>690.64846615381259</v>
      </c>
      <c r="T331" s="298">
        <f t="shared" si="230"/>
        <v>698.24227885258279</v>
      </c>
      <c r="U331" s="298">
        <f t="shared" si="230"/>
        <v>732.30003853171536</v>
      </c>
      <c r="V331" s="298">
        <f t="shared" ref="V331:AF340" si="231">$E331*V$369</f>
        <v>739.57789632623258</v>
      </c>
      <c r="W331" s="298">
        <f t="shared" si="231"/>
        <v>704.7574868782134</v>
      </c>
      <c r="X331" s="298">
        <f t="shared" si="231"/>
        <v>705.86877654144803</v>
      </c>
      <c r="Y331" s="298">
        <f t="shared" si="231"/>
        <v>736.11328737614804</v>
      </c>
      <c r="Z331" s="298">
        <f t="shared" si="231"/>
        <v>788.31644615649702</v>
      </c>
      <c r="AA331" s="298">
        <f t="shared" si="231"/>
        <v>661.94014985358388</v>
      </c>
      <c r="AB331" s="298">
        <f t="shared" si="231"/>
        <v>661.94014985358388</v>
      </c>
      <c r="AC331" s="298">
        <f t="shared" si="231"/>
        <v>661.94014985358388</v>
      </c>
      <c r="AD331" s="298">
        <f t="shared" si="231"/>
        <v>674.55655603030675</v>
      </c>
      <c r="AE331" s="298">
        <f t="shared" si="231"/>
        <v>690.64846615381259</v>
      </c>
      <c r="AF331" s="298">
        <f t="shared" si="231"/>
        <v>698.24227885258279</v>
      </c>
      <c r="AH331" s="295">
        <f t="shared" ref="AH331:AH369" si="232">SUM(F331:Q331)</f>
        <v>8408.6373778895995</v>
      </c>
      <c r="AI331" s="295">
        <f t="shared" ref="AI331:AI369" si="233">SUM(U331:AF331)</f>
        <v>8456.2016824077073</v>
      </c>
      <c r="AJ331" s="295">
        <f t="shared" ref="AJ331:AJ369" si="234">AI331-AH331</f>
        <v>47.564304518107747</v>
      </c>
      <c r="AN331" s="295">
        <f t="shared" ref="AN331:AN368" si="235">AJ331</f>
        <v>47.564304518107747</v>
      </c>
    </row>
    <row r="332" spans="1:40">
      <c r="A332" s="168" t="s">
        <v>123</v>
      </c>
      <c r="B332" s="294" t="str">
        <f t="shared" si="227"/>
        <v>9030-05411</v>
      </c>
      <c r="C332" s="308" t="str">
        <f t="shared" si="228"/>
        <v>9030</v>
      </c>
      <c r="D332" s="298">
        <f>SUM($F332:K332)</f>
        <v>12100.34</v>
      </c>
      <c r="E332" s="78">
        <f t="shared" si="229"/>
        <v>5.6889621485430905E-2</v>
      </c>
      <c r="F332" s="307">
        <f>+'Div009 history'!I332</f>
        <v>273.01</v>
      </c>
      <c r="G332" s="307">
        <f>+'Div009 history'!J332</f>
        <v>1826.85</v>
      </c>
      <c r="H332" s="307">
        <f>+'Div009 history'!K332</f>
        <v>3608.7000000000003</v>
      </c>
      <c r="I332" s="307">
        <f>+'Div009 history'!L332</f>
        <v>3473.0899999999997</v>
      </c>
      <c r="J332" s="307">
        <f>+'Div009 history'!M332</f>
        <v>1506.68</v>
      </c>
      <c r="K332" s="307">
        <f>+'Div009 history'!N332</f>
        <v>1412.01</v>
      </c>
      <c r="L332" s="298">
        <f t="shared" si="230"/>
        <v>1341.2615743285508</v>
      </c>
      <c r="M332" s="298">
        <f t="shared" si="230"/>
        <v>1592.144805079301</v>
      </c>
      <c r="N332" s="298">
        <f t="shared" si="230"/>
        <v>1735.034467364258</v>
      </c>
      <c r="O332" s="298">
        <f t="shared" si="230"/>
        <v>1728.2026609876184</v>
      </c>
      <c r="P332" s="298">
        <f t="shared" si="230"/>
        <v>1728.2026609876184</v>
      </c>
      <c r="Q332" s="298">
        <f t="shared" si="230"/>
        <v>1728.2026609876184</v>
      </c>
      <c r="R332" s="298">
        <f t="shared" si="230"/>
        <v>1761.1417518276828</v>
      </c>
      <c r="S332" s="298">
        <f t="shared" si="230"/>
        <v>1803.1547372946736</v>
      </c>
      <c r="T332" s="298">
        <f t="shared" si="230"/>
        <v>1822.9807703823462</v>
      </c>
      <c r="U332" s="298">
        <f t="shared" si="230"/>
        <v>1911.8992487640746</v>
      </c>
      <c r="V332" s="298">
        <f t="shared" si="231"/>
        <v>1930.9003823402086</v>
      </c>
      <c r="W332" s="298">
        <f t="shared" si="231"/>
        <v>1839.9907672064901</v>
      </c>
      <c r="X332" s="298">
        <f t="shared" si="231"/>
        <v>1842.892137902247</v>
      </c>
      <c r="Y332" s="298">
        <f t="shared" si="231"/>
        <v>1921.8549325240249</v>
      </c>
      <c r="Z332" s="298">
        <f t="shared" si="231"/>
        <v>2058.147674301531</v>
      </c>
      <c r="AA332" s="298">
        <f t="shared" si="231"/>
        <v>1728.2026609876184</v>
      </c>
      <c r="AB332" s="298">
        <f t="shared" si="231"/>
        <v>1728.2026609876184</v>
      </c>
      <c r="AC332" s="298">
        <f t="shared" si="231"/>
        <v>1728.2026609876184</v>
      </c>
      <c r="AD332" s="298">
        <f t="shared" si="231"/>
        <v>1761.1417518276828</v>
      </c>
      <c r="AE332" s="298">
        <f t="shared" si="231"/>
        <v>1803.1547372946736</v>
      </c>
      <c r="AF332" s="298">
        <f t="shared" si="231"/>
        <v>1822.9807703823462</v>
      </c>
      <c r="AH332" s="295">
        <f t="shared" si="232"/>
        <v>21953.388829734969</v>
      </c>
      <c r="AI332" s="295">
        <f t="shared" si="233"/>
        <v>22077.570385506137</v>
      </c>
      <c r="AJ332" s="295">
        <f t="shared" si="234"/>
        <v>124.18155577116704</v>
      </c>
      <c r="AN332" s="295">
        <f t="shared" si="235"/>
        <v>124.18155577116704</v>
      </c>
    </row>
    <row r="333" spans="1:40">
      <c r="A333" s="168" t="s">
        <v>272</v>
      </c>
      <c r="B333" s="294" t="str">
        <f t="shared" si="227"/>
        <v>9090-05411</v>
      </c>
      <c r="C333" s="308" t="str">
        <f t="shared" si="228"/>
        <v>9090</v>
      </c>
      <c r="D333" s="298">
        <f>SUM($F333:K333)</f>
        <v>5256.1</v>
      </c>
      <c r="E333" s="78">
        <f t="shared" si="229"/>
        <v>2.4711498973547304E-2</v>
      </c>
      <c r="F333" s="307">
        <f>+'Div009 history'!I333</f>
        <v>0</v>
      </c>
      <c r="G333" s="307">
        <f>+'Div009 history'!J333</f>
        <v>2583.37</v>
      </c>
      <c r="H333" s="307">
        <f>+'Div009 history'!K333</f>
        <v>79.16</v>
      </c>
      <c r="I333" s="307">
        <f>+'Div009 history'!L333</f>
        <v>313.84000000000003</v>
      </c>
      <c r="J333" s="307">
        <f>+'Div009 history'!M333</f>
        <v>1285</v>
      </c>
      <c r="K333" s="307">
        <f>+'Div009 history'!N333</f>
        <v>994.73</v>
      </c>
      <c r="L333" s="298">
        <f t="shared" si="230"/>
        <v>582.61213823977641</v>
      </c>
      <c r="M333" s="298">
        <f t="shared" si="230"/>
        <v>691.58984871311998</v>
      </c>
      <c r="N333" s="298">
        <f t="shared" si="230"/>
        <v>753.65772068497881</v>
      </c>
      <c r="O333" s="298">
        <f t="shared" si="230"/>
        <v>750.69014642704428</v>
      </c>
      <c r="P333" s="298">
        <f t="shared" si="230"/>
        <v>750.69014642704428</v>
      </c>
      <c r="Q333" s="298">
        <f t="shared" si="230"/>
        <v>750.69014642704428</v>
      </c>
      <c r="R333" s="298">
        <f t="shared" si="230"/>
        <v>764.99810433272819</v>
      </c>
      <c r="S333" s="298">
        <f t="shared" si="230"/>
        <v>783.24754632469285</v>
      </c>
      <c r="T333" s="298">
        <f t="shared" si="230"/>
        <v>791.85950371697413</v>
      </c>
      <c r="U333" s="298">
        <f t="shared" si="230"/>
        <v>830.48357661262844</v>
      </c>
      <c r="V333" s="298">
        <f t="shared" si="231"/>
        <v>838.73721726979318</v>
      </c>
      <c r="W333" s="298">
        <f t="shared" si="231"/>
        <v>799.24824191006473</v>
      </c>
      <c r="X333" s="298">
        <f t="shared" si="231"/>
        <v>800.50852835771559</v>
      </c>
      <c r="Y333" s="298">
        <f t="shared" si="231"/>
        <v>834.80808893299923</v>
      </c>
      <c r="Z333" s="298">
        <f t="shared" si="231"/>
        <v>894.01041548388537</v>
      </c>
      <c r="AA333" s="298">
        <f t="shared" si="231"/>
        <v>750.69014642704428</v>
      </c>
      <c r="AB333" s="298">
        <f t="shared" si="231"/>
        <v>750.69014642704428</v>
      </c>
      <c r="AC333" s="298">
        <f t="shared" si="231"/>
        <v>750.69014642704428</v>
      </c>
      <c r="AD333" s="298">
        <f t="shared" si="231"/>
        <v>764.99810433272819</v>
      </c>
      <c r="AE333" s="298">
        <f t="shared" si="231"/>
        <v>783.24754632469285</v>
      </c>
      <c r="AF333" s="298">
        <f t="shared" si="231"/>
        <v>791.85950371697413</v>
      </c>
      <c r="AH333" s="295">
        <f t="shared" si="232"/>
        <v>9536.030146919009</v>
      </c>
      <c r="AI333" s="295">
        <f t="shared" si="233"/>
        <v>9589.9716622226133</v>
      </c>
      <c r="AJ333" s="295">
        <f t="shared" si="234"/>
        <v>53.941515303604319</v>
      </c>
      <c r="AN333" s="295">
        <f t="shared" si="235"/>
        <v>53.941515303604319</v>
      </c>
    </row>
    <row r="334" spans="1:40">
      <c r="A334" s="168" t="s">
        <v>273</v>
      </c>
      <c r="B334" s="294" t="str">
        <f t="shared" si="227"/>
        <v>9110-05411</v>
      </c>
      <c r="C334" s="308" t="str">
        <f t="shared" si="228"/>
        <v>9110</v>
      </c>
      <c r="D334" s="298">
        <f>SUM($F334:K334)</f>
        <v>1623.61</v>
      </c>
      <c r="E334" s="78">
        <f t="shared" si="229"/>
        <v>7.633385370986308E-3</v>
      </c>
      <c r="F334" s="307">
        <f>+'Div009 history'!I334</f>
        <v>26.48</v>
      </c>
      <c r="G334" s="307">
        <f>+'Div009 history'!J334</f>
        <v>272.2</v>
      </c>
      <c r="H334" s="307">
        <f>+'Div009 history'!K334</f>
        <v>363.82000000000005</v>
      </c>
      <c r="I334" s="307">
        <f>+'Div009 history'!L334</f>
        <v>168.62</v>
      </c>
      <c r="J334" s="307">
        <f>+'Div009 history'!M334</f>
        <v>555.73</v>
      </c>
      <c r="K334" s="307">
        <f>+'Div009 history'!N334</f>
        <v>236.76</v>
      </c>
      <c r="L334" s="298">
        <f t="shared" si="230"/>
        <v>179.96896820218092</v>
      </c>
      <c r="M334" s="298">
        <f t="shared" si="230"/>
        <v>213.63219768823055</v>
      </c>
      <c r="N334" s="298">
        <f t="shared" si="230"/>
        <v>232.8049717245369</v>
      </c>
      <c r="O334" s="298">
        <f t="shared" si="230"/>
        <v>231.88828763539757</v>
      </c>
      <c r="P334" s="298">
        <f t="shared" si="230"/>
        <v>231.88828763539757</v>
      </c>
      <c r="Q334" s="298">
        <f t="shared" si="230"/>
        <v>231.88828763539757</v>
      </c>
      <c r="R334" s="298">
        <f t="shared" si="230"/>
        <v>236.30801776519866</v>
      </c>
      <c r="S334" s="298">
        <f t="shared" si="230"/>
        <v>241.94527286167204</v>
      </c>
      <c r="T334" s="298">
        <f t="shared" si="230"/>
        <v>244.60550766346077</v>
      </c>
      <c r="U334" s="298">
        <f t="shared" si="230"/>
        <v>256.53648899831234</v>
      </c>
      <c r="V334" s="298">
        <f t="shared" si="231"/>
        <v>259.08603971222175</v>
      </c>
      <c r="W334" s="298">
        <f t="shared" si="231"/>
        <v>246.88788988938569</v>
      </c>
      <c r="X334" s="298">
        <f t="shared" si="231"/>
        <v>247.27719254330597</v>
      </c>
      <c r="Y334" s="298">
        <f t="shared" si="231"/>
        <v>257.87233143823494</v>
      </c>
      <c r="Z334" s="298">
        <f t="shared" si="231"/>
        <v>276.15993810692169</v>
      </c>
      <c r="AA334" s="298">
        <f t="shared" si="231"/>
        <v>231.88828763539757</v>
      </c>
      <c r="AB334" s="298">
        <f t="shared" si="231"/>
        <v>231.88828763539757</v>
      </c>
      <c r="AC334" s="298">
        <f t="shared" si="231"/>
        <v>231.88828763539757</v>
      </c>
      <c r="AD334" s="298">
        <f t="shared" si="231"/>
        <v>236.30801776519866</v>
      </c>
      <c r="AE334" s="298">
        <f t="shared" si="231"/>
        <v>241.94527286167204</v>
      </c>
      <c r="AF334" s="298">
        <f t="shared" si="231"/>
        <v>244.60550766346077</v>
      </c>
      <c r="AH334" s="295">
        <f t="shared" si="232"/>
        <v>2945.6810005211414</v>
      </c>
      <c r="AI334" s="295">
        <f t="shared" si="233"/>
        <v>2962.3435418849067</v>
      </c>
      <c r="AJ334" s="295">
        <f t="shared" si="234"/>
        <v>16.662541363765285</v>
      </c>
      <c r="AN334" s="295">
        <f t="shared" si="235"/>
        <v>16.662541363765285</v>
      </c>
    </row>
    <row r="335" spans="1:40">
      <c r="A335" s="168" t="s">
        <v>92</v>
      </c>
      <c r="B335" s="294" t="str">
        <f t="shared" si="227"/>
        <v>9210-05411</v>
      </c>
      <c r="C335" s="308" t="str">
        <f t="shared" si="228"/>
        <v>9210</v>
      </c>
      <c r="D335" s="298">
        <f>SUM($F335:K335)</f>
        <v>0</v>
      </c>
      <c r="E335" s="78">
        <f t="shared" si="229"/>
        <v>0</v>
      </c>
      <c r="F335" s="307">
        <f>+'Div009 history'!I335</f>
        <v>0</v>
      </c>
      <c r="G335" s="307">
        <f>+'Div009 history'!J335</f>
        <v>0</v>
      </c>
      <c r="H335" s="307">
        <f>+'Div009 history'!K335</f>
        <v>0</v>
      </c>
      <c r="I335" s="307">
        <f>+'Div009 history'!L335</f>
        <v>0</v>
      </c>
      <c r="J335" s="307">
        <f>+'Div009 history'!M335</f>
        <v>0</v>
      </c>
      <c r="K335" s="307">
        <f>+'Div009 history'!N335</f>
        <v>0</v>
      </c>
      <c r="L335" s="298">
        <f t="shared" si="230"/>
        <v>0</v>
      </c>
      <c r="M335" s="298">
        <f t="shared" si="230"/>
        <v>0</v>
      </c>
      <c r="N335" s="298">
        <f t="shared" si="230"/>
        <v>0</v>
      </c>
      <c r="O335" s="298">
        <f t="shared" si="230"/>
        <v>0</v>
      </c>
      <c r="P335" s="298">
        <f t="shared" si="230"/>
        <v>0</v>
      </c>
      <c r="Q335" s="298">
        <f t="shared" si="230"/>
        <v>0</v>
      </c>
      <c r="R335" s="298">
        <f t="shared" si="230"/>
        <v>0</v>
      </c>
      <c r="S335" s="298">
        <f t="shared" si="230"/>
        <v>0</v>
      </c>
      <c r="T335" s="298">
        <f t="shared" si="230"/>
        <v>0</v>
      </c>
      <c r="U335" s="298">
        <f t="shared" si="230"/>
        <v>0</v>
      </c>
      <c r="V335" s="298">
        <f t="shared" si="231"/>
        <v>0</v>
      </c>
      <c r="W335" s="298">
        <f t="shared" si="231"/>
        <v>0</v>
      </c>
      <c r="X335" s="298">
        <f t="shared" si="231"/>
        <v>0</v>
      </c>
      <c r="Y335" s="298">
        <f t="shared" si="231"/>
        <v>0</v>
      </c>
      <c r="Z335" s="298">
        <f t="shared" si="231"/>
        <v>0</v>
      </c>
      <c r="AA335" s="298">
        <f t="shared" si="231"/>
        <v>0</v>
      </c>
      <c r="AB335" s="298">
        <f t="shared" si="231"/>
        <v>0</v>
      </c>
      <c r="AC335" s="298">
        <f t="shared" si="231"/>
        <v>0</v>
      </c>
      <c r="AD335" s="298">
        <f t="shared" si="231"/>
        <v>0</v>
      </c>
      <c r="AE335" s="298">
        <f t="shared" si="231"/>
        <v>0</v>
      </c>
      <c r="AF335" s="298">
        <f t="shared" si="231"/>
        <v>0</v>
      </c>
      <c r="AH335" s="295">
        <f t="shared" si="232"/>
        <v>0</v>
      </c>
      <c r="AI335" s="295">
        <f t="shared" si="233"/>
        <v>0</v>
      </c>
      <c r="AJ335" s="295">
        <f t="shared" si="234"/>
        <v>0</v>
      </c>
      <c r="AN335" s="295">
        <f t="shared" si="235"/>
        <v>0</v>
      </c>
    </row>
    <row r="336" spans="1:40">
      <c r="A336" s="168" t="s">
        <v>274</v>
      </c>
      <c r="B336" s="294" t="str">
        <f t="shared" si="227"/>
        <v>9260-05411</v>
      </c>
      <c r="C336" s="308" t="str">
        <f t="shared" si="228"/>
        <v>9260</v>
      </c>
      <c r="D336" s="298">
        <f>SUM($F336:K336)</f>
        <v>116.50000000000001</v>
      </c>
      <c r="E336" s="78">
        <f t="shared" si="229"/>
        <v>5.477235270292158E-4</v>
      </c>
      <c r="F336" s="307">
        <f>+'Div009 history'!I336</f>
        <v>89.24</v>
      </c>
      <c r="G336" s="307">
        <f>+'Div009 history'!J336</f>
        <v>-118.32</v>
      </c>
      <c r="H336" s="307">
        <f>+'Div009 history'!K336</f>
        <v>0</v>
      </c>
      <c r="I336" s="307">
        <f>+'Div009 history'!L336</f>
        <v>0</v>
      </c>
      <c r="J336" s="307">
        <f>+'Div009 history'!M336</f>
        <v>145.58000000000001</v>
      </c>
      <c r="K336" s="307">
        <f>+'Div009 history'!N336</f>
        <v>0</v>
      </c>
      <c r="L336" s="298">
        <f t="shared" si="230"/>
        <v>12.913436598415927</v>
      </c>
      <c r="M336" s="298">
        <f t="shared" si="230"/>
        <v>15.328897352614769</v>
      </c>
      <c r="N336" s="298">
        <f t="shared" si="230"/>
        <v>16.704614535454052</v>
      </c>
      <c r="O336" s="298">
        <f t="shared" si="230"/>
        <v>16.638839074361346</v>
      </c>
      <c r="P336" s="298">
        <f t="shared" si="230"/>
        <v>16.638839074361346</v>
      </c>
      <c r="Q336" s="298">
        <f t="shared" si="230"/>
        <v>16.638839074361346</v>
      </c>
      <c r="R336" s="298">
        <f t="shared" si="230"/>
        <v>16.955970996511262</v>
      </c>
      <c r="S336" s="298">
        <f t="shared" si="230"/>
        <v>17.360464821222337</v>
      </c>
      <c r="T336" s="298">
        <f t="shared" si="230"/>
        <v>17.551346470392019</v>
      </c>
      <c r="U336" s="298">
        <f t="shared" si="230"/>
        <v>18.407438343138683</v>
      </c>
      <c r="V336" s="298">
        <f t="shared" si="231"/>
        <v>18.590378001166439</v>
      </c>
      <c r="W336" s="298">
        <f t="shared" si="231"/>
        <v>17.715115804973756</v>
      </c>
      <c r="X336" s="298">
        <f t="shared" si="231"/>
        <v>17.743049704852243</v>
      </c>
      <c r="Y336" s="298">
        <f t="shared" si="231"/>
        <v>18.503289960368793</v>
      </c>
      <c r="Z336" s="298">
        <f t="shared" si="231"/>
        <v>19.815493123013766</v>
      </c>
      <c r="AA336" s="298">
        <f t="shared" si="231"/>
        <v>16.638839074361346</v>
      </c>
      <c r="AB336" s="298">
        <f t="shared" si="231"/>
        <v>16.638839074361346</v>
      </c>
      <c r="AC336" s="298">
        <f t="shared" si="231"/>
        <v>16.638839074361346</v>
      </c>
      <c r="AD336" s="298">
        <f t="shared" si="231"/>
        <v>16.955970996511262</v>
      </c>
      <c r="AE336" s="298">
        <f t="shared" si="231"/>
        <v>17.360464821222337</v>
      </c>
      <c r="AF336" s="298">
        <f t="shared" si="231"/>
        <v>17.551346470392019</v>
      </c>
      <c r="AH336" s="295">
        <f t="shared" si="232"/>
        <v>211.36346570956886</v>
      </c>
      <c r="AI336" s="295">
        <f t="shared" si="233"/>
        <v>212.55906444872335</v>
      </c>
      <c r="AJ336" s="295">
        <f t="shared" si="234"/>
        <v>1.1955987391544909</v>
      </c>
      <c r="AN336" s="295">
        <f t="shared" si="235"/>
        <v>1.1955987391544909</v>
      </c>
    </row>
    <row r="337" spans="1:40">
      <c r="A337" s="168" t="s">
        <v>275</v>
      </c>
      <c r="B337" s="294" t="str">
        <f t="shared" si="227"/>
        <v>8410-05411</v>
      </c>
      <c r="C337" s="308" t="str">
        <f t="shared" si="228"/>
        <v>8410</v>
      </c>
      <c r="D337" s="298">
        <f>SUM($F337:K337)</f>
        <v>1095.51</v>
      </c>
      <c r="E337" s="78">
        <f t="shared" si="229"/>
        <v>5.1505287647706103E-3</v>
      </c>
      <c r="F337" s="307">
        <f>+'Div009 history'!I337</f>
        <v>0</v>
      </c>
      <c r="G337" s="307">
        <f>+'Div009 history'!J337</f>
        <v>12.23</v>
      </c>
      <c r="H337" s="307">
        <f>+'Div009 history'!K337</f>
        <v>155.9</v>
      </c>
      <c r="I337" s="307">
        <f>+'Div009 history'!L337</f>
        <v>0</v>
      </c>
      <c r="J337" s="307">
        <f>+'Div009 history'!M337</f>
        <v>609.59</v>
      </c>
      <c r="K337" s="307">
        <f>+'Div009 history'!N337</f>
        <v>317.79000000000002</v>
      </c>
      <c r="L337" s="298">
        <f t="shared" si="230"/>
        <v>121.43175045434016</v>
      </c>
      <c r="M337" s="298">
        <f t="shared" si="230"/>
        <v>144.14558230697855</v>
      </c>
      <c r="N337" s="298">
        <f t="shared" si="230"/>
        <v>157.08216540545291</v>
      </c>
      <c r="O337" s="298">
        <f t="shared" si="230"/>
        <v>156.46364458672613</v>
      </c>
      <c r="P337" s="298">
        <f t="shared" si="230"/>
        <v>156.46364458672613</v>
      </c>
      <c r="Q337" s="298">
        <f t="shared" si="230"/>
        <v>156.46364458672613</v>
      </c>
      <c r="R337" s="298">
        <f t="shared" si="230"/>
        <v>159.4458007415283</v>
      </c>
      <c r="S337" s="298">
        <f t="shared" si="230"/>
        <v>163.2494662343114</v>
      </c>
      <c r="T337" s="298">
        <f t="shared" si="230"/>
        <v>165.04442550883397</v>
      </c>
      <c r="U337" s="298">
        <f t="shared" si="230"/>
        <v>173.09470196817043</v>
      </c>
      <c r="V337" s="298">
        <f t="shared" si="231"/>
        <v>174.81497857560379</v>
      </c>
      <c r="W337" s="298">
        <f t="shared" si="231"/>
        <v>166.58443360950039</v>
      </c>
      <c r="X337" s="298">
        <f t="shared" si="231"/>
        <v>166.84711057650367</v>
      </c>
      <c r="Y337" s="298">
        <f t="shared" si="231"/>
        <v>173.99604450200528</v>
      </c>
      <c r="Z337" s="298">
        <f t="shared" si="231"/>
        <v>186.33537228491679</v>
      </c>
      <c r="AA337" s="298">
        <f t="shared" si="231"/>
        <v>156.46364458672613</v>
      </c>
      <c r="AB337" s="298">
        <f t="shared" si="231"/>
        <v>156.46364458672613</v>
      </c>
      <c r="AC337" s="298">
        <f t="shared" si="231"/>
        <v>156.46364458672613</v>
      </c>
      <c r="AD337" s="298">
        <f t="shared" si="231"/>
        <v>159.4458007415283</v>
      </c>
      <c r="AE337" s="298">
        <f t="shared" si="231"/>
        <v>163.2494662343114</v>
      </c>
      <c r="AF337" s="298">
        <f t="shared" si="231"/>
        <v>165.04442550883397</v>
      </c>
      <c r="AH337" s="295">
        <f t="shared" si="232"/>
        <v>1987.5604319269498</v>
      </c>
      <c r="AI337" s="295">
        <f t="shared" si="233"/>
        <v>1998.8032677615522</v>
      </c>
      <c r="AJ337" s="295">
        <f t="shared" si="234"/>
        <v>11.242835834602374</v>
      </c>
      <c r="AN337" s="295">
        <f t="shared" si="235"/>
        <v>11.242835834602374</v>
      </c>
    </row>
    <row r="338" spans="1:40">
      <c r="A338" s="168" t="s">
        <v>1233</v>
      </c>
      <c r="B338" s="294" t="str">
        <f t="shared" si="227"/>
        <v>8560-05411</v>
      </c>
      <c r="C338" s="308" t="str">
        <f t="shared" si="228"/>
        <v>8560</v>
      </c>
      <c r="D338" s="298">
        <f>SUM($F338:K338)</f>
        <v>377.2</v>
      </c>
      <c r="E338" s="78">
        <f t="shared" si="229"/>
        <v>1.7734018403040357E-3</v>
      </c>
      <c r="F338" s="307">
        <f>+'Div009 history'!I338</f>
        <v>0</v>
      </c>
      <c r="G338" s="307">
        <f>+'Div009 history'!J338</f>
        <v>0</v>
      </c>
      <c r="H338" s="307">
        <f>+'Div009 history'!K338</f>
        <v>84.77</v>
      </c>
      <c r="I338" s="307">
        <f>+'Div009 history'!L338</f>
        <v>0</v>
      </c>
      <c r="J338" s="307">
        <f>+'Div009 history'!M338</f>
        <v>205.04</v>
      </c>
      <c r="K338" s="307">
        <f>+'Div009 history'!N338</f>
        <v>87.39</v>
      </c>
      <c r="L338" s="298">
        <f t="shared" si="230"/>
        <v>41.810714892038511</v>
      </c>
      <c r="M338" s="298">
        <f t="shared" si="230"/>
        <v>49.631417007779312</v>
      </c>
      <c r="N338" s="298">
        <f t="shared" si="230"/>
        <v>54.085670410070968</v>
      </c>
      <c r="O338" s="298">
        <f t="shared" si="230"/>
        <v>53.872704711151059</v>
      </c>
      <c r="P338" s="298">
        <f t="shared" si="230"/>
        <v>53.872704711151059</v>
      </c>
      <c r="Q338" s="298">
        <f t="shared" si="230"/>
        <v>53.872704711151059</v>
      </c>
      <c r="R338" s="298">
        <f t="shared" si="230"/>
        <v>54.899504376687098</v>
      </c>
      <c r="S338" s="298">
        <f t="shared" si="230"/>
        <v>56.209161635751627</v>
      </c>
      <c r="T338" s="298">
        <f t="shared" si="230"/>
        <v>56.827192177097579</v>
      </c>
      <c r="U338" s="298">
        <f t="shared" si="230"/>
        <v>59.599019253492784</v>
      </c>
      <c r="V338" s="298">
        <f t="shared" si="231"/>
        <v>60.191335468154335</v>
      </c>
      <c r="W338" s="298">
        <f t="shared" si="231"/>
        <v>57.357439327348487</v>
      </c>
      <c r="X338" s="298">
        <f t="shared" si="231"/>
        <v>57.447882821203997</v>
      </c>
      <c r="Y338" s="298">
        <f t="shared" si="231"/>
        <v>59.909364575545993</v>
      </c>
      <c r="Z338" s="298">
        <f t="shared" si="231"/>
        <v>64.157974300435981</v>
      </c>
      <c r="AA338" s="298">
        <f t="shared" si="231"/>
        <v>53.872704711151059</v>
      </c>
      <c r="AB338" s="298">
        <f t="shared" si="231"/>
        <v>53.872704711151059</v>
      </c>
      <c r="AC338" s="298">
        <f t="shared" si="231"/>
        <v>53.872704711151059</v>
      </c>
      <c r="AD338" s="298">
        <f t="shared" si="231"/>
        <v>54.899504376687098</v>
      </c>
      <c r="AE338" s="298">
        <f t="shared" si="231"/>
        <v>56.209161635751627</v>
      </c>
      <c r="AF338" s="298">
        <f t="shared" si="231"/>
        <v>56.827192177097579</v>
      </c>
      <c r="AH338" s="295">
        <f t="shared" si="232"/>
        <v>684.34591644334193</v>
      </c>
      <c r="AI338" s="295">
        <f t="shared" si="233"/>
        <v>688.21698806917095</v>
      </c>
      <c r="AJ338" s="295">
        <f t="shared" si="234"/>
        <v>3.8710716258290176</v>
      </c>
      <c r="AN338" s="295">
        <f t="shared" si="235"/>
        <v>3.8710716258290176</v>
      </c>
    </row>
    <row r="339" spans="1:40">
      <c r="A339" s="168" t="s">
        <v>93</v>
      </c>
      <c r="B339" s="294" t="str">
        <f t="shared" si="227"/>
        <v>8700-05411</v>
      </c>
      <c r="C339" s="308" t="str">
        <f t="shared" si="228"/>
        <v>8700</v>
      </c>
      <c r="D339" s="298">
        <f>SUM($F339:K339)</f>
        <v>43198.94</v>
      </c>
      <c r="E339" s="78">
        <f t="shared" si="229"/>
        <v>0.20309936292466496</v>
      </c>
      <c r="F339" s="307">
        <f>+'Div009 history'!I339</f>
        <v>6344.27</v>
      </c>
      <c r="G339" s="307">
        <f>+'Div009 history'!J339</f>
        <v>7039.119999999999</v>
      </c>
      <c r="H339" s="307">
        <f>+'Div009 history'!K339</f>
        <v>5489.38</v>
      </c>
      <c r="I339" s="307">
        <f>+'Div009 history'!L339</f>
        <v>8386.2400000000016</v>
      </c>
      <c r="J339" s="307">
        <f>+'Div009 history'!M339</f>
        <v>9400.5700000000015</v>
      </c>
      <c r="K339" s="307">
        <f>+'Div009 history'!N339</f>
        <v>6539.3600000000006</v>
      </c>
      <c r="L339" s="298">
        <f t="shared" si="230"/>
        <v>4788.3843159551388</v>
      </c>
      <c r="M339" s="298">
        <f t="shared" si="230"/>
        <v>5684.0525064529111</v>
      </c>
      <c r="N339" s="298">
        <f t="shared" si="230"/>
        <v>6194.1771763107927</v>
      </c>
      <c r="O339" s="298">
        <f t="shared" si="230"/>
        <v>6169.7872175364055</v>
      </c>
      <c r="P339" s="298">
        <f t="shared" si="230"/>
        <v>6169.7872175364055</v>
      </c>
      <c r="Q339" s="298">
        <f t="shared" si="230"/>
        <v>6169.7872175364055</v>
      </c>
      <c r="R339" s="298">
        <f t="shared" si="230"/>
        <v>6287.3817486697862</v>
      </c>
      <c r="S339" s="298">
        <f t="shared" si="230"/>
        <v>6437.3706281896511</v>
      </c>
      <c r="T339" s="298">
        <f t="shared" si="230"/>
        <v>6508.1507561688968</v>
      </c>
      <c r="U339" s="298">
        <f t="shared" si="230"/>
        <v>6825.5950604201471</v>
      </c>
      <c r="V339" s="298">
        <f t="shared" si="231"/>
        <v>6893.4302476369858</v>
      </c>
      <c r="W339" s="298">
        <f t="shared" si="231"/>
        <v>6568.8774656833721</v>
      </c>
      <c r="X339" s="298">
        <f t="shared" si="231"/>
        <v>6579.2355331925291</v>
      </c>
      <c r="Y339" s="298">
        <f t="shared" si="231"/>
        <v>6861.1374489319642</v>
      </c>
      <c r="Z339" s="298">
        <f t="shared" si="231"/>
        <v>7347.7107166651003</v>
      </c>
      <c r="AA339" s="298">
        <f t="shared" si="231"/>
        <v>6169.7872175364055</v>
      </c>
      <c r="AB339" s="298">
        <f t="shared" si="231"/>
        <v>6169.7872175364055</v>
      </c>
      <c r="AC339" s="298">
        <f t="shared" si="231"/>
        <v>6169.7872175364055</v>
      </c>
      <c r="AD339" s="298">
        <f t="shared" si="231"/>
        <v>6287.3817486697862</v>
      </c>
      <c r="AE339" s="298">
        <f t="shared" si="231"/>
        <v>6437.3706281896511</v>
      </c>
      <c r="AF339" s="298">
        <f t="shared" si="231"/>
        <v>6508.1507561688968</v>
      </c>
      <c r="AH339" s="295">
        <f t="shared" si="232"/>
        <v>78374.915651328061</v>
      </c>
      <c r="AI339" s="295">
        <f t="shared" si="233"/>
        <v>78818.251258167627</v>
      </c>
      <c r="AJ339" s="295">
        <f t="shared" si="234"/>
        <v>443.33560683956603</v>
      </c>
      <c r="AN339" s="295">
        <f t="shared" si="235"/>
        <v>443.33560683956603</v>
      </c>
    </row>
    <row r="340" spans="1:40">
      <c r="A340" s="168" t="s">
        <v>276</v>
      </c>
      <c r="B340" s="294" t="str">
        <f t="shared" si="227"/>
        <v>8740-05411</v>
      </c>
      <c r="C340" s="308" t="str">
        <f t="shared" si="228"/>
        <v>8740</v>
      </c>
      <c r="D340" s="298">
        <f>SUM($F340:K340)</f>
        <v>6827.77</v>
      </c>
      <c r="E340" s="78">
        <f t="shared" si="229"/>
        <v>3.2100688979779128E-2</v>
      </c>
      <c r="F340" s="307">
        <f>+'Div009 history'!I340</f>
        <v>204.16000000000003</v>
      </c>
      <c r="G340" s="307">
        <f>+'Div009 history'!J340</f>
        <v>2958.4100000000003</v>
      </c>
      <c r="H340" s="307">
        <f>+'Div009 history'!K340</f>
        <v>1399.28</v>
      </c>
      <c r="I340" s="307">
        <f>+'Div009 history'!L340</f>
        <v>469.76</v>
      </c>
      <c r="J340" s="307">
        <f>+'Div009 history'!M340</f>
        <v>446.93</v>
      </c>
      <c r="K340" s="307">
        <f>+'Div009 history'!N340</f>
        <v>1349.23</v>
      </c>
      <c r="L340" s="298">
        <f t="shared" si="230"/>
        <v>756.82381977310138</v>
      </c>
      <c r="M340" s="298">
        <f t="shared" si="230"/>
        <v>898.38785817392727</v>
      </c>
      <c r="N340" s="298">
        <f t="shared" si="230"/>
        <v>979.01515868443869</v>
      </c>
      <c r="O340" s="298">
        <f t="shared" si="230"/>
        <v>975.16022546568377</v>
      </c>
      <c r="P340" s="298">
        <f t="shared" si="230"/>
        <v>975.16022546568377</v>
      </c>
      <c r="Q340" s="298">
        <f t="shared" si="230"/>
        <v>975.16022546568377</v>
      </c>
      <c r="R340" s="298">
        <f t="shared" si="230"/>
        <v>993.74652438497583</v>
      </c>
      <c r="S340" s="298">
        <f t="shared" si="230"/>
        <v>1017.4528831965428</v>
      </c>
      <c r="T340" s="298">
        <f t="shared" si="230"/>
        <v>1028.6399733059957</v>
      </c>
      <c r="U340" s="298">
        <f t="shared" si="230"/>
        <v>1078.8133501813904</v>
      </c>
      <c r="V340" s="298">
        <f t="shared" si="231"/>
        <v>1089.5349803006366</v>
      </c>
      <c r="W340" s="298">
        <f t="shared" si="231"/>
        <v>1038.2380793109496</v>
      </c>
      <c r="X340" s="298">
        <f t="shared" si="231"/>
        <v>1039.8752144489185</v>
      </c>
      <c r="Y340" s="298">
        <f t="shared" si="231"/>
        <v>1084.4309707528516</v>
      </c>
      <c r="Z340" s="298">
        <f t="shared" si="231"/>
        <v>1161.3358753692678</v>
      </c>
      <c r="AA340" s="298">
        <f t="shared" si="231"/>
        <v>975.16022546568377</v>
      </c>
      <c r="AB340" s="298">
        <f t="shared" si="231"/>
        <v>975.16022546568377</v>
      </c>
      <c r="AC340" s="298">
        <f t="shared" si="231"/>
        <v>975.16022546568377</v>
      </c>
      <c r="AD340" s="298">
        <f t="shared" si="231"/>
        <v>993.74652438497583</v>
      </c>
      <c r="AE340" s="298">
        <f t="shared" si="231"/>
        <v>1017.4528831965428</v>
      </c>
      <c r="AF340" s="298">
        <f t="shared" si="231"/>
        <v>1028.6399733059957</v>
      </c>
      <c r="AH340" s="295">
        <f t="shared" si="232"/>
        <v>12387.477513028522</v>
      </c>
      <c r="AI340" s="295">
        <f t="shared" si="233"/>
        <v>12457.548527648582</v>
      </c>
      <c r="AJ340" s="295">
        <f t="shared" si="234"/>
        <v>70.071014620059941</v>
      </c>
      <c r="AN340" s="295">
        <f t="shared" si="235"/>
        <v>70.071014620059941</v>
      </c>
    </row>
    <row r="341" spans="1:40">
      <c r="A341" s="168" t="s">
        <v>277</v>
      </c>
      <c r="B341" s="294" t="str">
        <f t="shared" si="227"/>
        <v>8750-05411</v>
      </c>
      <c r="C341" s="308" t="str">
        <f t="shared" si="228"/>
        <v>8750</v>
      </c>
      <c r="D341" s="298">
        <f>SUM($F341:K341)</f>
        <v>1389.9900000000002</v>
      </c>
      <c r="E341" s="78">
        <f t="shared" si="229"/>
        <v>6.535023393436392E-3</v>
      </c>
      <c r="F341" s="307">
        <f>+'Div009 history'!I341</f>
        <v>10.56</v>
      </c>
      <c r="G341" s="307">
        <f>+'Div009 history'!J341</f>
        <v>53.62</v>
      </c>
      <c r="H341" s="307">
        <f>+'Div009 history'!K341</f>
        <v>975.51</v>
      </c>
      <c r="I341" s="307">
        <f>+'Div009 history'!L341</f>
        <v>333.88</v>
      </c>
      <c r="J341" s="307">
        <f>+'Div009 history'!M341</f>
        <v>0</v>
      </c>
      <c r="K341" s="307">
        <f>+'Div009 history'!N341</f>
        <v>16.420000000000002</v>
      </c>
      <c r="L341" s="298">
        <f t="shared" ref="L341:U350" si="236">$E341*L$369</f>
        <v>154.07337113675669</v>
      </c>
      <c r="M341" s="298">
        <f t="shared" si="236"/>
        <v>182.89282430181117</v>
      </c>
      <c r="N341" s="298">
        <f t="shared" si="236"/>
        <v>199.30684255910538</v>
      </c>
      <c r="O341" s="298">
        <f t="shared" si="236"/>
        <v>198.52205944181568</v>
      </c>
      <c r="P341" s="298">
        <f t="shared" si="236"/>
        <v>198.52205944181568</v>
      </c>
      <c r="Q341" s="298">
        <f t="shared" si="236"/>
        <v>198.52205944181568</v>
      </c>
      <c r="R341" s="298">
        <f t="shared" si="236"/>
        <v>202.30583798661536</v>
      </c>
      <c r="S341" s="298">
        <f t="shared" si="236"/>
        <v>207.13195276266813</v>
      </c>
      <c r="T341" s="298">
        <f t="shared" si="236"/>
        <v>209.40940841528069</v>
      </c>
      <c r="U341" s="298">
        <f t="shared" si="236"/>
        <v>219.62364997922177</v>
      </c>
      <c r="V341" s="298">
        <f t="shared" ref="V341:AF350" si="237">$E341*V$369</f>
        <v>221.80634779262951</v>
      </c>
      <c r="W341" s="298">
        <f t="shared" si="237"/>
        <v>211.36338040991819</v>
      </c>
      <c r="X341" s="298">
        <f t="shared" si="237"/>
        <v>211.69666660298344</v>
      </c>
      <c r="Y341" s="298">
        <f t="shared" si="237"/>
        <v>220.76727907307313</v>
      </c>
      <c r="Z341" s="298">
        <f t="shared" si="237"/>
        <v>236.42349601766443</v>
      </c>
      <c r="AA341" s="298">
        <f t="shared" si="237"/>
        <v>198.52205944181568</v>
      </c>
      <c r="AB341" s="298">
        <f t="shared" si="237"/>
        <v>198.52205944181568</v>
      </c>
      <c r="AC341" s="298">
        <f t="shared" si="237"/>
        <v>198.52205944181568</v>
      </c>
      <c r="AD341" s="298">
        <f t="shared" si="237"/>
        <v>202.30583798661536</v>
      </c>
      <c r="AE341" s="298">
        <f t="shared" si="237"/>
        <v>207.13195276266813</v>
      </c>
      <c r="AF341" s="298">
        <f t="shared" si="237"/>
        <v>209.40940841528069</v>
      </c>
      <c r="AH341" s="295">
        <f t="shared" si="232"/>
        <v>2521.8292163231204</v>
      </c>
      <c r="AI341" s="295">
        <f t="shared" si="233"/>
        <v>2536.0941973655013</v>
      </c>
      <c r="AJ341" s="295">
        <f t="shared" si="234"/>
        <v>14.264981042380896</v>
      </c>
      <c r="AN341" s="295">
        <f t="shared" si="235"/>
        <v>14.264981042380896</v>
      </c>
    </row>
    <row r="342" spans="1:40">
      <c r="A342" s="168" t="s">
        <v>278</v>
      </c>
      <c r="B342" s="294" t="str">
        <f t="shared" si="227"/>
        <v>8780-05411</v>
      </c>
      <c r="C342" s="308" t="str">
        <f t="shared" si="228"/>
        <v>8780</v>
      </c>
      <c r="D342" s="298">
        <f>SUM($F342:K342)</f>
        <v>3844.54</v>
      </c>
      <c r="E342" s="78">
        <f t="shared" si="229"/>
        <v>1.8075064451544214E-2</v>
      </c>
      <c r="F342" s="307">
        <f>+'Div009 history'!I342</f>
        <v>413.19</v>
      </c>
      <c r="G342" s="307">
        <f>+'Div009 history'!J342</f>
        <v>278.81</v>
      </c>
      <c r="H342" s="307">
        <f>+'Div009 history'!K342</f>
        <v>361.18</v>
      </c>
      <c r="I342" s="307">
        <f>+'Div009 history'!L342</f>
        <v>161.63</v>
      </c>
      <c r="J342" s="307">
        <f>+'Div009 history'!M342</f>
        <v>1176.51</v>
      </c>
      <c r="K342" s="307">
        <f>+'Div009 history'!N342</f>
        <v>1453.22</v>
      </c>
      <c r="L342" s="298">
        <f t="shared" si="236"/>
        <v>426.14784154569918</v>
      </c>
      <c r="M342" s="298">
        <f t="shared" si="236"/>
        <v>505.85887577700919</v>
      </c>
      <c r="N342" s="298">
        <f t="shared" si="236"/>
        <v>551.25801515995283</v>
      </c>
      <c r="O342" s="298">
        <f t="shared" si="236"/>
        <v>549.08740236004428</v>
      </c>
      <c r="P342" s="298">
        <f t="shared" si="236"/>
        <v>549.08740236004428</v>
      </c>
      <c r="Q342" s="298">
        <f t="shared" si="236"/>
        <v>549.08740236004428</v>
      </c>
      <c r="R342" s="298">
        <f t="shared" si="236"/>
        <v>559.55286467748829</v>
      </c>
      <c r="S342" s="298">
        <f t="shared" si="236"/>
        <v>572.90129977495371</v>
      </c>
      <c r="T342" s="298">
        <f t="shared" si="236"/>
        <v>579.20045973631693</v>
      </c>
      <c r="U342" s="298">
        <f t="shared" si="236"/>
        <v>607.45178547408045</v>
      </c>
      <c r="V342" s="298">
        <f t="shared" si="237"/>
        <v>613.48885700089625</v>
      </c>
      <c r="W342" s="298">
        <f t="shared" si="237"/>
        <v>584.60490400732863</v>
      </c>
      <c r="X342" s="298">
        <f t="shared" si="237"/>
        <v>585.52673229435732</v>
      </c>
      <c r="Y342" s="298">
        <f t="shared" si="237"/>
        <v>610.6149217531007</v>
      </c>
      <c r="Z342" s="298">
        <f t="shared" si="237"/>
        <v>653.91807666224315</v>
      </c>
      <c r="AA342" s="298">
        <f t="shared" si="237"/>
        <v>549.08740236004428</v>
      </c>
      <c r="AB342" s="298">
        <f t="shared" si="237"/>
        <v>549.08740236004428</v>
      </c>
      <c r="AC342" s="298">
        <f t="shared" si="237"/>
        <v>549.08740236004428</v>
      </c>
      <c r="AD342" s="298">
        <f t="shared" si="237"/>
        <v>559.55286467748829</v>
      </c>
      <c r="AE342" s="298">
        <f t="shared" si="237"/>
        <v>572.90129977495371</v>
      </c>
      <c r="AF342" s="298">
        <f t="shared" si="237"/>
        <v>579.20045973631693</v>
      </c>
      <c r="AH342" s="295">
        <f t="shared" si="232"/>
        <v>6975.0669395627956</v>
      </c>
      <c r="AI342" s="295">
        <f t="shared" si="233"/>
        <v>7014.5221084608975</v>
      </c>
      <c r="AJ342" s="295">
        <f t="shared" si="234"/>
        <v>39.455168898101874</v>
      </c>
      <c r="AN342" s="295">
        <f t="shared" si="235"/>
        <v>39.455168898101874</v>
      </c>
    </row>
    <row r="343" spans="1:40">
      <c r="A343" s="168" t="s">
        <v>279</v>
      </c>
      <c r="B343" s="294" t="str">
        <f t="shared" si="227"/>
        <v>8700-05412</v>
      </c>
      <c r="C343" s="308" t="str">
        <f t="shared" si="228"/>
        <v>8700</v>
      </c>
      <c r="D343" s="298">
        <f>SUM($F343:K343)</f>
        <v>0</v>
      </c>
      <c r="E343" s="78">
        <f t="shared" si="229"/>
        <v>0</v>
      </c>
      <c r="F343" s="307">
        <f>+'Div009 history'!I343</f>
        <v>0</v>
      </c>
      <c r="G343" s="307">
        <f>+'Div009 history'!J343</f>
        <v>0</v>
      </c>
      <c r="H343" s="307">
        <f>+'Div009 history'!K343</f>
        <v>0</v>
      </c>
      <c r="I343" s="307">
        <f>+'Div009 history'!L343</f>
        <v>0</v>
      </c>
      <c r="J343" s="307">
        <f>+'Div009 history'!M343</f>
        <v>0</v>
      </c>
      <c r="K343" s="307">
        <f>+'Div009 history'!N343</f>
        <v>0</v>
      </c>
      <c r="L343" s="298">
        <f t="shared" si="236"/>
        <v>0</v>
      </c>
      <c r="M343" s="298">
        <f t="shared" si="236"/>
        <v>0</v>
      </c>
      <c r="N343" s="298">
        <f t="shared" si="236"/>
        <v>0</v>
      </c>
      <c r="O343" s="298">
        <f t="shared" si="236"/>
        <v>0</v>
      </c>
      <c r="P343" s="298">
        <f t="shared" si="236"/>
        <v>0</v>
      </c>
      <c r="Q343" s="298">
        <f t="shared" si="236"/>
        <v>0</v>
      </c>
      <c r="R343" s="298">
        <f t="shared" si="236"/>
        <v>0</v>
      </c>
      <c r="S343" s="298">
        <f t="shared" si="236"/>
        <v>0</v>
      </c>
      <c r="T343" s="298">
        <f t="shared" si="236"/>
        <v>0</v>
      </c>
      <c r="U343" s="298">
        <f t="shared" si="236"/>
        <v>0</v>
      </c>
      <c r="V343" s="298">
        <f t="shared" si="237"/>
        <v>0</v>
      </c>
      <c r="W343" s="298">
        <f t="shared" si="237"/>
        <v>0</v>
      </c>
      <c r="X343" s="298">
        <f t="shared" si="237"/>
        <v>0</v>
      </c>
      <c r="Y343" s="298">
        <f t="shared" si="237"/>
        <v>0</v>
      </c>
      <c r="Z343" s="298">
        <f t="shared" si="237"/>
        <v>0</v>
      </c>
      <c r="AA343" s="298">
        <f t="shared" si="237"/>
        <v>0</v>
      </c>
      <c r="AB343" s="298">
        <f t="shared" si="237"/>
        <v>0</v>
      </c>
      <c r="AC343" s="298">
        <f t="shared" si="237"/>
        <v>0</v>
      </c>
      <c r="AD343" s="298">
        <f t="shared" si="237"/>
        <v>0</v>
      </c>
      <c r="AE343" s="298">
        <f t="shared" si="237"/>
        <v>0</v>
      </c>
      <c r="AF343" s="298">
        <f t="shared" si="237"/>
        <v>0</v>
      </c>
      <c r="AH343" s="295">
        <f t="shared" si="232"/>
        <v>0</v>
      </c>
      <c r="AI343" s="295">
        <f t="shared" si="233"/>
        <v>0</v>
      </c>
      <c r="AJ343" s="295">
        <f t="shared" si="234"/>
        <v>0</v>
      </c>
      <c r="AN343" s="295">
        <f t="shared" si="235"/>
        <v>0</v>
      </c>
    </row>
    <row r="344" spans="1:40">
      <c r="A344" s="168" t="s">
        <v>1005</v>
      </c>
      <c r="B344" s="294" t="str">
        <f t="shared" si="227"/>
        <v>8410-05413</v>
      </c>
      <c r="C344" s="308" t="str">
        <f t="shared" si="228"/>
        <v>8410</v>
      </c>
      <c r="D344" s="298">
        <f>SUM($F344:K344)</f>
        <v>19.5</v>
      </c>
      <c r="E344" s="78">
        <f t="shared" si="229"/>
        <v>9.1679045296735683E-5</v>
      </c>
      <c r="F344" s="307">
        <f>+'Div009 history'!I344</f>
        <v>0</v>
      </c>
      <c r="G344" s="307">
        <f>+'Div009 history'!J344</f>
        <v>0</v>
      </c>
      <c r="H344" s="307">
        <f>+'Div009 history'!K344</f>
        <v>0</v>
      </c>
      <c r="I344" s="307">
        <f>+'Div009 history'!L344</f>
        <v>0</v>
      </c>
      <c r="J344" s="307">
        <f>+'Div009 history'!M344</f>
        <v>19.5</v>
      </c>
      <c r="K344" s="307">
        <f>+'Div009 history'!N344</f>
        <v>0</v>
      </c>
      <c r="L344" s="298">
        <f t="shared" si="236"/>
        <v>2.1614765121812063</v>
      </c>
      <c r="M344" s="298">
        <f t="shared" si="236"/>
        <v>2.5657811019398107</v>
      </c>
      <c r="N344" s="298">
        <f t="shared" si="236"/>
        <v>2.7960513600116221</v>
      </c>
      <c r="O344" s="298">
        <f t="shared" si="236"/>
        <v>2.7850417334767914</v>
      </c>
      <c r="P344" s="298">
        <f t="shared" si="236"/>
        <v>2.7850417334767914</v>
      </c>
      <c r="Q344" s="298">
        <f t="shared" si="236"/>
        <v>2.7850417334767914</v>
      </c>
      <c r="R344" s="298">
        <f t="shared" si="236"/>
        <v>2.8381239007036014</v>
      </c>
      <c r="S344" s="298">
        <f t="shared" si="236"/>
        <v>2.9058288756552408</v>
      </c>
      <c r="T344" s="298">
        <f t="shared" si="236"/>
        <v>2.9377790229411529</v>
      </c>
      <c r="U344" s="298">
        <f t="shared" si="236"/>
        <v>3.0810733707399507</v>
      </c>
      <c r="V344" s="298">
        <f t="shared" si="237"/>
        <v>3.1116941718690603</v>
      </c>
      <c r="W344" s="298">
        <f t="shared" si="237"/>
        <v>2.9651910574848772</v>
      </c>
      <c r="X344" s="298">
        <f t="shared" si="237"/>
        <v>2.9698666887950105</v>
      </c>
      <c r="Y344" s="298">
        <f t="shared" si="237"/>
        <v>3.0971172036668793</v>
      </c>
      <c r="Z344" s="298">
        <f t="shared" si="237"/>
        <v>3.3167563596460807</v>
      </c>
      <c r="AA344" s="298">
        <f t="shared" si="237"/>
        <v>2.7850417334767914</v>
      </c>
      <c r="AB344" s="298">
        <f t="shared" si="237"/>
        <v>2.7850417334767914</v>
      </c>
      <c r="AC344" s="298">
        <f t="shared" si="237"/>
        <v>2.7850417334767914</v>
      </c>
      <c r="AD344" s="298">
        <f t="shared" si="237"/>
        <v>2.8381239007036014</v>
      </c>
      <c r="AE344" s="298">
        <f t="shared" si="237"/>
        <v>2.9058288756552408</v>
      </c>
      <c r="AF344" s="298">
        <f t="shared" si="237"/>
        <v>2.9377790229411529</v>
      </c>
      <c r="AH344" s="295">
        <f t="shared" si="232"/>
        <v>35.378434174563004</v>
      </c>
      <c r="AI344" s="295">
        <f t="shared" si="233"/>
        <v>35.578555851932222</v>
      </c>
      <c r="AJ344" s="295">
        <f t="shared" si="234"/>
        <v>0.20012167736921782</v>
      </c>
      <c r="AN344" s="295">
        <f t="shared" si="235"/>
        <v>0.20012167736921782</v>
      </c>
    </row>
    <row r="345" spans="1:40">
      <c r="A345" s="168" t="s">
        <v>95</v>
      </c>
      <c r="B345" s="294" t="str">
        <f t="shared" si="227"/>
        <v>8700-05413</v>
      </c>
      <c r="C345" s="308" t="str">
        <f t="shared" si="228"/>
        <v>8700</v>
      </c>
      <c r="D345" s="298">
        <f>SUM($F345:K345)</f>
        <v>12349.59</v>
      </c>
      <c r="E345" s="78">
        <f t="shared" si="229"/>
        <v>5.8061467743903278E-2</v>
      </c>
      <c r="F345" s="307">
        <f>+'Div009 history'!I345</f>
        <v>1404.5700000000002</v>
      </c>
      <c r="G345" s="307">
        <f>+'Div009 history'!J345</f>
        <v>771.82999999999993</v>
      </c>
      <c r="H345" s="307">
        <f>+'Div009 history'!K345</f>
        <v>1872.53</v>
      </c>
      <c r="I345" s="307">
        <f>+'Div009 history'!L345</f>
        <v>1099.73</v>
      </c>
      <c r="J345" s="307">
        <f>+'Div009 history'!M345</f>
        <v>2046.3700000000001</v>
      </c>
      <c r="K345" s="307">
        <f>+'Div009 history'!N345</f>
        <v>5154.5600000000004</v>
      </c>
      <c r="L345" s="298">
        <f t="shared" si="236"/>
        <v>1368.8896779522001</v>
      </c>
      <c r="M345" s="298">
        <f t="shared" si="236"/>
        <v>1624.9407507028136</v>
      </c>
      <c r="N345" s="298">
        <f t="shared" si="236"/>
        <v>1770.7737392351758</v>
      </c>
      <c r="O345" s="298">
        <f t="shared" si="236"/>
        <v>1763.8012072475715</v>
      </c>
      <c r="P345" s="298">
        <f t="shared" si="236"/>
        <v>1763.8012072475715</v>
      </c>
      <c r="Q345" s="298">
        <f t="shared" si="236"/>
        <v>1763.8012072475715</v>
      </c>
      <c r="R345" s="298">
        <f t="shared" si="236"/>
        <v>1797.4187970712915</v>
      </c>
      <c r="S345" s="298">
        <f t="shared" si="236"/>
        <v>1840.297191000164</v>
      </c>
      <c r="T345" s="298">
        <f t="shared" si="236"/>
        <v>1860.5316125089143</v>
      </c>
      <c r="U345" s="298">
        <f t="shared" si="236"/>
        <v>1951.281686592635</v>
      </c>
      <c r="V345" s="298">
        <f t="shared" si="237"/>
        <v>1970.6742168190988</v>
      </c>
      <c r="W345" s="298">
        <f t="shared" si="237"/>
        <v>1877.8919913643415</v>
      </c>
      <c r="X345" s="298">
        <f t="shared" si="237"/>
        <v>1880.8531262192805</v>
      </c>
      <c r="Y345" s="298">
        <f t="shared" si="237"/>
        <v>1961.4424434478181</v>
      </c>
      <c r="Z345" s="298">
        <f t="shared" si="237"/>
        <v>2100.5426241805967</v>
      </c>
      <c r="AA345" s="298">
        <f t="shared" si="237"/>
        <v>1763.8012072475715</v>
      </c>
      <c r="AB345" s="298">
        <f t="shared" si="237"/>
        <v>1763.8012072475715</v>
      </c>
      <c r="AC345" s="298">
        <f t="shared" si="237"/>
        <v>1763.8012072475715</v>
      </c>
      <c r="AD345" s="298">
        <f t="shared" si="237"/>
        <v>1797.4187970712915</v>
      </c>
      <c r="AE345" s="298">
        <f t="shared" si="237"/>
        <v>1840.297191000164</v>
      </c>
      <c r="AF345" s="298">
        <f t="shared" si="237"/>
        <v>1860.5316125089143</v>
      </c>
      <c r="AH345" s="295">
        <f t="shared" si="232"/>
        <v>22405.597789632906</v>
      </c>
      <c r="AI345" s="295">
        <f t="shared" si="233"/>
        <v>22532.337310946859</v>
      </c>
      <c r="AJ345" s="295">
        <f t="shared" si="234"/>
        <v>126.73952131395345</v>
      </c>
      <c r="AN345" s="295">
        <f t="shared" si="235"/>
        <v>126.73952131395345</v>
      </c>
    </row>
    <row r="346" spans="1:40">
      <c r="A346" s="168" t="s">
        <v>732</v>
      </c>
      <c r="B346" s="294" t="str">
        <f t="shared" si="227"/>
        <v>8740-05413</v>
      </c>
      <c r="C346" s="308" t="str">
        <f t="shared" si="228"/>
        <v>8740</v>
      </c>
      <c r="D346" s="298">
        <f>SUM($F346:K346)</f>
        <v>11583.79</v>
      </c>
      <c r="E346" s="78">
        <f t="shared" si="229"/>
        <v>5.4461067082967891E-2</v>
      </c>
      <c r="F346" s="307">
        <f>+'Div009 history'!I346</f>
        <v>1393.82</v>
      </c>
      <c r="G346" s="307">
        <f>+'Div009 history'!J346</f>
        <v>2512.79</v>
      </c>
      <c r="H346" s="307">
        <f>+'Div009 history'!K346</f>
        <v>0</v>
      </c>
      <c r="I346" s="307">
        <f>+'Div009 history'!L346</f>
        <v>0</v>
      </c>
      <c r="J346" s="307">
        <f>+'Div009 history'!M346</f>
        <v>832.11</v>
      </c>
      <c r="K346" s="307">
        <f>+'Div009 history'!N346</f>
        <v>6845.0700000000006</v>
      </c>
      <c r="L346" s="298">
        <f t="shared" si="236"/>
        <v>1284.0046157456172</v>
      </c>
      <c r="M346" s="298">
        <f t="shared" si="236"/>
        <v>1524.1779215815056</v>
      </c>
      <c r="N346" s="298">
        <f t="shared" si="236"/>
        <v>1660.9677837737963</v>
      </c>
      <c r="O346" s="298">
        <f t="shared" si="236"/>
        <v>1654.4276195810833</v>
      </c>
      <c r="P346" s="298">
        <f t="shared" si="236"/>
        <v>1654.4276195810833</v>
      </c>
      <c r="Q346" s="298">
        <f t="shared" si="236"/>
        <v>1654.4276195810833</v>
      </c>
      <c r="R346" s="298">
        <f t="shared" si="236"/>
        <v>1685.9605774221216</v>
      </c>
      <c r="S346" s="298">
        <f t="shared" si="236"/>
        <v>1726.1800754628935</v>
      </c>
      <c r="T346" s="298">
        <f t="shared" si="236"/>
        <v>1745.1597573413078</v>
      </c>
      <c r="U346" s="298">
        <f t="shared" si="236"/>
        <v>1830.2824051919863</v>
      </c>
      <c r="V346" s="298">
        <f t="shared" si="237"/>
        <v>1848.4724015976976</v>
      </c>
      <c r="W346" s="298">
        <f t="shared" si="237"/>
        <v>1761.4436163991152</v>
      </c>
      <c r="X346" s="298">
        <f t="shared" si="237"/>
        <v>1764.2211308203466</v>
      </c>
      <c r="Y346" s="298">
        <f t="shared" si="237"/>
        <v>1839.8130919315058</v>
      </c>
      <c r="Z346" s="298">
        <f t="shared" si="237"/>
        <v>1970.287648784855</v>
      </c>
      <c r="AA346" s="298">
        <f t="shared" si="237"/>
        <v>1654.4276195810833</v>
      </c>
      <c r="AB346" s="298">
        <f t="shared" si="237"/>
        <v>1654.4276195810833</v>
      </c>
      <c r="AC346" s="298">
        <f t="shared" si="237"/>
        <v>1654.4276195810833</v>
      </c>
      <c r="AD346" s="298">
        <f t="shared" si="237"/>
        <v>1685.9605774221216</v>
      </c>
      <c r="AE346" s="298">
        <f t="shared" si="237"/>
        <v>1726.1800754628935</v>
      </c>
      <c r="AF346" s="298">
        <f t="shared" si="237"/>
        <v>1745.1597573413078</v>
      </c>
      <c r="AH346" s="295">
        <f t="shared" si="232"/>
        <v>21016.223179844164</v>
      </c>
      <c r="AI346" s="295">
        <f t="shared" si="233"/>
        <v>21135.10356369508</v>
      </c>
      <c r="AJ346" s="295">
        <f t="shared" si="234"/>
        <v>118.88038385091568</v>
      </c>
      <c r="AN346" s="295">
        <f t="shared" si="235"/>
        <v>118.88038385091568</v>
      </c>
    </row>
    <row r="347" spans="1:40">
      <c r="A347" s="168" t="s">
        <v>1007</v>
      </c>
      <c r="B347" s="294" t="str">
        <f t="shared" si="227"/>
        <v>8750-05413</v>
      </c>
      <c r="C347" s="308" t="str">
        <f t="shared" si="228"/>
        <v>8750</v>
      </c>
      <c r="D347" s="298">
        <f>SUM($F347:K347)</f>
        <v>2048.79</v>
      </c>
      <c r="E347" s="78">
        <f t="shared" si="229"/>
        <v>9.632364677615338E-3</v>
      </c>
      <c r="F347" s="307">
        <f>+'Div009 history'!I347</f>
        <v>709.9</v>
      </c>
      <c r="G347" s="307">
        <f>+'Div009 history'!J347</f>
        <v>465.2</v>
      </c>
      <c r="H347" s="307">
        <f>+'Div009 history'!K347</f>
        <v>873.69</v>
      </c>
      <c r="I347" s="307">
        <f>+'Div009 history'!L347</f>
        <v>0</v>
      </c>
      <c r="J347" s="307">
        <f>+'Div009 history'!M347</f>
        <v>0</v>
      </c>
      <c r="K347" s="307">
        <f>+'Div009 history'!N347</f>
        <v>0</v>
      </c>
      <c r="L347" s="298">
        <f t="shared" si="236"/>
        <v>227.09802376367864</v>
      </c>
      <c r="M347" s="298">
        <f t="shared" si="236"/>
        <v>269.57675199196228</v>
      </c>
      <c r="N347" s="298">
        <f t="shared" si="236"/>
        <v>293.7703623527288</v>
      </c>
      <c r="O347" s="298">
        <f t="shared" si="236"/>
        <v>292.61362323743157</v>
      </c>
      <c r="P347" s="298">
        <f t="shared" si="236"/>
        <v>292.61362323743157</v>
      </c>
      <c r="Q347" s="298">
        <f t="shared" si="236"/>
        <v>292.61362323743157</v>
      </c>
      <c r="R347" s="298">
        <f t="shared" si="236"/>
        <v>298.19076238577082</v>
      </c>
      <c r="S347" s="298">
        <f t="shared" si="236"/>
        <v>305.30426370018978</v>
      </c>
      <c r="T347" s="298">
        <f t="shared" si="236"/>
        <v>308.66114279033872</v>
      </c>
      <c r="U347" s="298">
        <f t="shared" si="236"/>
        <v>323.71652878145142</v>
      </c>
      <c r="V347" s="298">
        <f t="shared" si="237"/>
        <v>326.93373858377498</v>
      </c>
      <c r="W347" s="298">
        <f t="shared" si="237"/>
        <v>311.54121982894571</v>
      </c>
      <c r="X347" s="298">
        <f t="shared" si="237"/>
        <v>312.03247042750405</v>
      </c>
      <c r="Y347" s="298">
        <f t="shared" si="237"/>
        <v>325.40219260003414</v>
      </c>
      <c r="Z347" s="298">
        <f t="shared" si="237"/>
        <v>348.47883395278427</v>
      </c>
      <c r="AA347" s="298">
        <f t="shared" si="237"/>
        <v>292.61362323743157</v>
      </c>
      <c r="AB347" s="298">
        <f t="shared" si="237"/>
        <v>292.61362323743157</v>
      </c>
      <c r="AC347" s="298">
        <f t="shared" si="237"/>
        <v>292.61362323743157</v>
      </c>
      <c r="AD347" s="298">
        <f t="shared" si="237"/>
        <v>298.19076238577082</v>
      </c>
      <c r="AE347" s="298">
        <f t="shared" si="237"/>
        <v>305.30426370018978</v>
      </c>
      <c r="AF347" s="298">
        <f t="shared" si="237"/>
        <v>308.66114279033872</v>
      </c>
      <c r="AH347" s="295">
        <f t="shared" si="232"/>
        <v>3717.076007820664</v>
      </c>
      <c r="AI347" s="295">
        <f t="shared" si="233"/>
        <v>3738.1020227630888</v>
      </c>
      <c r="AJ347" s="295">
        <f t="shared" si="234"/>
        <v>21.026014942424808</v>
      </c>
      <c r="AN347" s="295">
        <f t="shared" si="235"/>
        <v>21.026014942424808</v>
      </c>
    </row>
    <row r="348" spans="1:40">
      <c r="A348" s="168" t="s">
        <v>1009</v>
      </c>
      <c r="B348" s="294" t="str">
        <f t="shared" si="227"/>
        <v>8780-05413</v>
      </c>
      <c r="C348" s="308" t="str">
        <f t="shared" si="228"/>
        <v>8780</v>
      </c>
      <c r="D348" s="298">
        <f>SUM($F348:K348)</f>
        <v>2308.27</v>
      </c>
      <c r="E348" s="78">
        <f t="shared" si="229"/>
        <v>1.0852307173697234E-2</v>
      </c>
      <c r="F348" s="307">
        <f>+'Div009 history'!I348</f>
        <v>0</v>
      </c>
      <c r="G348" s="307">
        <f>+'Div009 history'!J348</f>
        <v>129.85</v>
      </c>
      <c r="H348" s="307">
        <f>+'Div009 history'!K348</f>
        <v>909.92</v>
      </c>
      <c r="I348" s="307">
        <f>+'Div009 history'!L348</f>
        <v>0</v>
      </c>
      <c r="J348" s="307">
        <f>+'Div009 history'!M348</f>
        <v>0</v>
      </c>
      <c r="K348" s="307">
        <f>+'Div009 history'!N348</f>
        <v>1268.5</v>
      </c>
      <c r="L348" s="298">
        <f t="shared" si="236"/>
        <v>255.86007121910322</v>
      </c>
      <c r="M348" s="298">
        <f t="shared" si="236"/>
        <v>303.71874585510801</v>
      </c>
      <c r="N348" s="298">
        <f t="shared" si="236"/>
        <v>330.97648578328341</v>
      </c>
      <c r="O348" s="298">
        <f t="shared" si="236"/>
        <v>329.6732452375627</v>
      </c>
      <c r="P348" s="298">
        <f t="shared" si="236"/>
        <v>329.6732452375627</v>
      </c>
      <c r="Q348" s="298">
        <f t="shared" si="236"/>
        <v>329.6732452375627</v>
      </c>
      <c r="R348" s="298">
        <f t="shared" si="236"/>
        <v>335.95673109113341</v>
      </c>
      <c r="S348" s="298">
        <f t="shared" si="236"/>
        <v>343.97115993890884</v>
      </c>
      <c r="T348" s="298">
        <f t="shared" si="236"/>
        <v>347.75318898894233</v>
      </c>
      <c r="U348" s="298">
        <f t="shared" si="236"/>
        <v>364.71534510143107</v>
      </c>
      <c r="V348" s="298">
        <f t="shared" si="237"/>
        <v>368.34001569744595</v>
      </c>
      <c r="W348" s="298">
        <f t="shared" si="237"/>
        <v>350.99802883387775</v>
      </c>
      <c r="X348" s="298">
        <f t="shared" si="237"/>
        <v>351.55149649973634</v>
      </c>
      <c r="Y348" s="298">
        <f t="shared" si="237"/>
        <v>366.61449885682805</v>
      </c>
      <c r="Z348" s="298">
        <f t="shared" si="237"/>
        <v>392.61380524514146</v>
      </c>
      <c r="AA348" s="298">
        <f t="shared" si="237"/>
        <v>329.6732452375627</v>
      </c>
      <c r="AB348" s="298">
        <f t="shared" si="237"/>
        <v>329.6732452375627</v>
      </c>
      <c r="AC348" s="298">
        <f t="shared" si="237"/>
        <v>329.6732452375627</v>
      </c>
      <c r="AD348" s="298">
        <f t="shared" si="237"/>
        <v>335.95673109113341</v>
      </c>
      <c r="AE348" s="298">
        <f t="shared" si="237"/>
        <v>343.97115993890884</v>
      </c>
      <c r="AF348" s="298">
        <f t="shared" si="237"/>
        <v>347.75318898894233</v>
      </c>
      <c r="AH348" s="295">
        <f t="shared" si="232"/>
        <v>4187.8450385701826</v>
      </c>
      <c r="AI348" s="295">
        <f t="shared" si="233"/>
        <v>4211.534005966133</v>
      </c>
      <c r="AJ348" s="295">
        <f t="shared" si="234"/>
        <v>23.688967395950385</v>
      </c>
      <c r="AN348" s="295">
        <f t="shared" si="235"/>
        <v>23.688967395950385</v>
      </c>
    </row>
    <row r="349" spans="1:40">
      <c r="A349" s="168" t="s">
        <v>1235</v>
      </c>
      <c r="B349" s="294" t="str">
        <f t="shared" si="227"/>
        <v>8870-05413</v>
      </c>
      <c r="C349" s="308" t="str">
        <f t="shared" si="228"/>
        <v>8870</v>
      </c>
      <c r="D349" s="298">
        <f>SUM($F349:K349)</f>
        <v>10629.859999999999</v>
      </c>
      <c r="E349" s="78">
        <f t="shared" si="229"/>
        <v>4.9976175201946596E-2</v>
      </c>
      <c r="F349" s="307">
        <f>+'Div009 history'!I349</f>
        <v>4997.01</v>
      </c>
      <c r="G349" s="307">
        <f>+'Div009 history'!J349</f>
        <v>2732.43</v>
      </c>
      <c r="H349" s="307">
        <f>+'Div009 history'!K349</f>
        <v>499.07</v>
      </c>
      <c r="I349" s="307">
        <f>+'Div009 history'!L349</f>
        <v>323.83999999999997</v>
      </c>
      <c r="J349" s="307">
        <f>+'Div009 history'!M349</f>
        <v>680.13</v>
      </c>
      <c r="K349" s="307">
        <f>+'Div009 history'!N349</f>
        <v>1397.3799999999999</v>
      </c>
      <c r="L349" s="298">
        <f t="shared" si="236"/>
        <v>1178.2662932192059</v>
      </c>
      <c r="M349" s="298">
        <f t="shared" si="236"/>
        <v>1398.6612258597904</v>
      </c>
      <c r="N349" s="298">
        <f t="shared" si="236"/>
        <v>1524.1863851145199</v>
      </c>
      <c r="O349" s="298">
        <f t="shared" si="236"/>
        <v>1518.1848062059282</v>
      </c>
      <c r="P349" s="298">
        <f t="shared" si="236"/>
        <v>1518.1848062059282</v>
      </c>
      <c r="Q349" s="298">
        <f t="shared" si="236"/>
        <v>1518.1848062059282</v>
      </c>
      <c r="R349" s="298">
        <f t="shared" si="236"/>
        <v>1547.1210116478553</v>
      </c>
      <c r="S349" s="298">
        <f t="shared" si="236"/>
        <v>1584.028417034493</v>
      </c>
      <c r="T349" s="298">
        <f t="shared" si="236"/>
        <v>1601.4451140923713</v>
      </c>
      <c r="U349" s="298">
        <f t="shared" si="236"/>
        <v>1679.5578759330137</v>
      </c>
      <c r="V349" s="298">
        <f t="shared" si="237"/>
        <v>1696.2499184504638</v>
      </c>
      <c r="W349" s="298">
        <f t="shared" si="237"/>
        <v>1616.3879904777534</v>
      </c>
      <c r="X349" s="298">
        <f t="shared" si="237"/>
        <v>1618.9367754130526</v>
      </c>
      <c r="Y349" s="298">
        <f t="shared" si="237"/>
        <v>1688.3037065933543</v>
      </c>
      <c r="Z349" s="298">
        <f t="shared" si="237"/>
        <v>1808.0336285716658</v>
      </c>
      <c r="AA349" s="298">
        <f t="shared" si="237"/>
        <v>1518.1848062059282</v>
      </c>
      <c r="AB349" s="298">
        <f t="shared" si="237"/>
        <v>1518.1848062059282</v>
      </c>
      <c r="AC349" s="298">
        <f t="shared" si="237"/>
        <v>1518.1848062059282</v>
      </c>
      <c r="AD349" s="298">
        <f t="shared" si="237"/>
        <v>1547.1210116478553</v>
      </c>
      <c r="AE349" s="298">
        <f t="shared" si="237"/>
        <v>1584.028417034493</v>
      </c>
      <c r="AF349" s="298">
        <f t="shared" si="237"/>
        <v>1601.4451140923713</v>
      </c>
      <c r="AH349" s="295">
        <f t="shared" si="232"/>
        <v>19285.5283228113</v>
      </c>
      <c r="AI349" s="295">
        <f t="shared" si="233"/>
        <v>19394.61885683181</v>
      </c>
      <c r="AJ349" s="295">
        <f t="shared" si="234"/>
        <v>109.09053402050995</v>
      </c>
      <c r="AN349" s="295">
        <f t="shared" si="235"/>
        <v>109.09053402050995</v>
      </c>
    </row>
    <row r="350" spans="1:40">
      <c r="A350" s="168" t="s">
        <v>126</v>
      </c>
      <c r="B350" s="294" t="str">
        <f t="shared" si="227"/>
        <v>9030-05413</v>
      </c>
      <c r="C350" s="308" t="str">
        <f t="shared" si="228"/>
        <v>9030</v>
      </c>
      <c r="D350" s="298">
        <f>SUM($F350:K350)</f>
        <v>3095.9</v>
      </c>
      <c r="E350" s="78">
        <f t="shared" si="229"/>
        <v>1.4555341350469948E-2</v>
      </c>
      <c r="F350" s="307">
        <f>+'Div009 history'!I350</f>
        <v>1374.4</v>
      </c>
      <c r="G350" s="307">
        <f>+'Div009 history'!J350</f>
        <v>554.6</v>
      </c>
      <c r="H350" s="307">
        <f>+'Div009 history'!K350</f>
        <v>0</v>
      </c>
      <c r="I350" s="307">
        <f>+'Div009 history'!L350</f>
        <v>0</v>
      </c>
      <c r="J350" s="307">
        <f>+'Div009 history'!M350</f>
        <v>0</v>
      </c>
      <c r="K350" s="307">
        <f>+'Div009 history'!N350</f>
        <v>1166.9000000000001</v>
      </c>
      <c r="L350" s="298">
        <f t="shared" si="236"/>
        <v>343.16487866983573</v>
      </c>
      <c r="M350" s="298">
        <f t="shared" si="236"/>
        <v>407.35393402540819</v>
      </c>
      <c r="N350" s="298">
        <f t="shared" si="236"/>
        <v>443.91258489538359</v>
      </c>
      <c r="O350" s="298">
        <f t="shared" si="236"/>
        <v>442.16465141901529</v>
      </c>
      <c r="P350" s="298">
        <f t="shared" si="236"/>
        <v>442.16465141901529</v>
      </c>
      <c r="Q350" s="298">
        <f t="shared" si="236"/>
        <v>442.16465141901529</v>
      </c>
      <c r="R350" s="298">
        <f t="shared" si="236"/>
        <v>450.5921940609374</v>
      </c>
      <c r="S350" s="298">
        <f t="shared" si="236"/>
        <v>461.34131364825942</v>
      </c>
      <c r="T350" s="298">
        <f t="shared" si="236"/>
        <v>466.4138501088982</v>
      </c>
      <c r="U350" s="298">
        <f t="shared" si="236"/>
        <v>489.16384863968267</v>
      </c>
      <c r="V350" s="298">
        <f t="shared" si="237"/>
        <v>494.02533265073964</v>
      </c>
      <c r="W350" s="298">
        <f t="shared" si="237"/>
        <v>470.76589717268871</v>
      </c>
      <c r="X350" s="298">
        <f t="shared" si="237"/>
        <v>471.50821958156268</v>
      </c>
      <c r="Y350" s="298">
        <f t="shared" si="237"/>
        <v>491.71103337601494</v>
      </c>
      <c r="Z350" s="298">
        <f t="shared" si="237"/>
        <v>526.58184686298978</v>
      </c>
      <c r="AA350" s="298">
        <f t="shared" si="237"/>
        <v>442.16465141901529</v>
      </c>
      <c r="AB350" s="298">
        <f t="shared" si="237"/>
        <v>442.16465141901529</v>
      </c>
      <c r="AC350" s="298">
        <f t="shared" si="237"/>
        <v>442.16465141901529</v>
      </c>
      <c r="AD350" s="298">
        <f t="shared" si="237"/>
        <v>450.5921940609374</v>
      </c>
      <c r="AE350" s="298">
        <f t="shared" si="237"/>
        <v>461.34131364825942</v>
      </c>
      <c r="AF350" s="298">
        <f t="shared" si="237"/>
        <v>466.4138501088982</v>
      </c>
      <c r="AH350" s="295">
        <f t="shared" si="232"/>
        <v>5616.8253518476731</v>
      </c>
      <c r="AI350" s="295">
        <f t="shared" si="233"/>
        <v>5648.5974903588194</v>
      </c>
      <c r="AJ350" s="295">
        <f t="shared" si="234"/>
        <v>31.772138511146295</v>
      </c>
      <c r="AN350" s="295">
        <f t="shared" si="235"/>
        <v>31.772138511146295</v>
      </c>
    </row>
    <row r="351" spans="1:40">
      <c r="A351" s="168" t="s">
        <v>280</v>
      </c>
      <c r="B351" s="294" t="str">
        <f t="shared" si="227"/>
        <v>9090-05413</v>
      </c>
      <c r="C351" s="308" t="str">
        <f t="shared" si="228"/>
        <v>9090</v>
      </c>
      <c r="D351" s="298">
        <f>SUM($F351:K351)</f>
        <v>8456.380000000001</v>
      </c>
      <c r="E351" s="78">
        <f t="shared" si="229"/>
        <v>3.9757581798277424E-2</v>
      </c>
      <c r="F351" s="307">
        <f>+'Div009 history'!I351</f>
        <v>235.5</v>
      </c>
      <c r="G351" s="307">
        <f>+'Div009 history'!J351</f>
        <v>2704.86</v>
      </c>
      <c r="H351" s="307">
        <f>+'Div009 history'!K351</f>
        <v>471</v>
      </c>
      <c r="I351" s="307">
        <f>+'Div009 history'!L351</f>
        <v>1418.1</v>
      </c>
      <c r="J351" s="307">
        <f>+'Div009 history'!M351</f>
        <v>2367.42</v>
      </c>
      <c r="K351" s="307">
        <f>+'Div009 history'!N351</f>
        <v>1259.5</v>
      </c>
      <c r="L351" s="298">
        <f t="shared" ref="L351:U360" si="238">$E351*L$369</f>
        <v>937.3470127219955</v>
      </c>
      <c r="M351" s="298">
        <f t="shared" si="238"/>
        <v>1112.6779484523988</v>
      </c>
      <c r="N351" s="298">
        <f t="shared" si="238"/>
        <v>1212.5370666551325</v>
      </c>
      <c r="O351" s="298">
        <f t="shared" si="238"/>
        <v>1207.7626263660754</v>
      </c>
      <c r="P351" s="298">
        <f t="shared" si="238"/>
        <v>1207.7626263660754</v>
      </c>
      <c r="Q351" s="298">
        <f t="shared" si="238"/>
        <v>1207.7626263660754</v>
      </c>
      <c r="R351" s="298">
        <f t="shared" si="238"/>
        <v>1230.7822662272781</v>
      </c>
      <c r="S351" s="298">
        <f t="shared" si="238"/>
        <v>1260.1432403853059</v>
      </c>
      <c r="T351" s="298">
        <f t="shared" si="238"/>
        <v>1273.9987576420056</v>
      </c>
      <c r="U351" s="298">
        <f t="shared" si="238"/>
        <v>1336.1398579927131</v>
      </c>
      <c r="V351" s="298">
        <f t="shared" ref="V351:AF360" si="239">$E351*V$369</f>
        <v>1349.4188903133377</v>
      </c>
      <c r="W351" s="298">
        <f t="shared" si="239"/>
        <v>1285.8862745996905</v>
      </c>
      <c r="X351" s="298">
        <f t="shared" si="239"/>
        <v>1287.9139112714026</v>
      </c>
      <c r="Y351" s="298">
        <f t="shared" si="239"/>
        <v>1343.0974348074117</v>
      </c>
      <c r="Z351" s="298">
        <f t="shared" si="239"/>
        <v>1438.3462638248168</v>
      </c>
      <c r="AA351" s="298">
        <f t="shared" si="239"/>
        <v>1207.7626263660754</v>
      </c>
      <c r="AB351" s="298">
        <f t="shared" si="239"/>
        <v>1207.7626263660754</v>
      </c>
      <c r="AC351" s="298">
        <f t="shared" si="239"/>
        <v>1207.7626263660754</v>
      </c>
      <c r="AD351" s="298">
        <f t="shared" si="239"/>
        <v>1230.7822662272781</v>
      </c>
      <c r="AE351" s="298">
        <f t="shared" si="239"/>
        <v>1260.1432403853059</v>
      </c>
      <c r="AF351" s="298">
        <f t="shared" si="239"/>
        <v>1273.9987576420056</v>
      </c>
      <c r="AH351" s="295">
        <f t="shared" si="232"/>
        <v>15342.229906927754</v>
      </c>
      <c r="AI351" s="295">
        <f t="shared" si="233"/>
        <v>15429.014776162188</v>
      </c>
      <c r="AJ351" s="295">
        <f t="shared" si="234"/>
        <v>86.784869234434154</v>
      </c>
      <c r="AN351" s="295">
        <f t="shared" si="235"/>
        <v>86.784869234434154</v>
      </c>
    </row>
    <row r="352" spans="1:40">
      <c r="A352" s="168" t="s">
        <v>281</v>
      </c>
      <c r="B352" s="294" t="str">
        <f t="shared" si="227"/>
        <v>9110-05413</v>
      </c>
      <c r="C352" s="308" t="str">
        <f t="shared" si="228"/>
        <v>9110</v>
      </c>
      <c r="D352" s="298">
        <f>SUM($F352:K352)</f>
        <v>11799.18</v>
      </c>
      <c r="E352" s="78">
        <f t="shared" si="229"/>
        <v>5.547372090688911E-2</v>
      </c>
      <c r="F352" s="307">
        <f>+'Div009 history'!I352</f>
        <v>942.02</v>
      </c>
      <c r="G352" s="307">
        <f>+'Div009 history'!J352</f>
        <v>1917.67</v>
      </c>
      <c r="H352" s="307">
        <f>+'Div009 history'!K352</f>
        <v>1602.6399999999999</v>
      </c>
      <c r="I352" s="307">
        <f>+'Div009 history'!L352</f>
        <v>2872.2400000000002</v>
      </c>
      <c r="J352" s="307">
        <f>+'Div009 history'!M352</f>
        <v>3106.3199999999997</v>
      </c>
      <c r="K352" s="307">
        <f>+'Div009 history'!N352</f>
        <v>1358.29</v>
      </c>
      <c r="L352" s="298">
        <f t="shared" si="238"/>
        <v>1307.8795093845254</v>
      </c>
      <c r="M352" s="298">
        <f t="shared" si="238"/>
        <v>1552.5186185839063</v>
      </c>
      <c r="N352" s="298">
        <f t="shared" si="238"/>
        <v>1691.85196338574</v>
      </c>
      <c r="O352" s="298">
        <f t="shared" si="238"/>
        <v>1685.1901908104967</v>
      </c>
      <c r="P352" s="298">
        <f t="shared" si="238"/>
        <v>1685.1901908104967</v>
      </c>
      <c r="Q352" s="298">
        <f t="shared" si="238"/>
        <v>1685.1901908104967</v>
      </c>
      <c r="R352" s="298">
        <f t="shared" si="238"/>
        <v>1717.3094752155855</v>
      </c>
      <c r="S352" s="298">
        <f t="shared" si="238"/>
        <v>1758.2768181053232</v>
      </c>
      <c r="T352" s="298">
        <f t="shared" si="238"/>
        <v>1777.6094098413739</v>
      </c>
      <c r="U352" s="298">
        <f t="shared" si="238"/>
        <v>1864.3148356188415</v>
      </c>
      <c r="V352" s="298">
        <f t="shared" si="239"/>
        <v>1882.8430584017424</v>
      </c>
      <c r="W352" s="298">
        <f t="shared" si="239"/>
        <v>1794.1960523925338</v>
      </c>
      <c r="X352" s="298">
        <f t="shared" si="239"/>
        <v>1797.0252121587851</v>
      </c>
      <c r="Y352" s="298">
        <f t="shared" si="239"/>
        <v>1874.0227367775469</v>
      </c>
      <c r="Z352" s="298">
        <f t="shared" si="239"/>
        <v>2006.9233489030173</v>
      </c>
      <c r="AA352" s="298">
        <f t="shared" si="239"/>
        <v>1685.1901908104967</v>
      </c>
      <c r="AB352" s="298">
        <f t="shared" si="239"/>
        <v>1685.1901908104967</v>
      </c>
      <c r="AC352" s="298">
        <f t="shared" si="239"/>
        <v>1685.1901908104967</v>
      </c>
      <c r="AD352" s="298">
        <f t="shared" si="239"/>
        <v>1717.3094752155855</v>
      </c>
      <c r="AE352" s="298">
        <f t="shared" si="239"/>
        <v>1758.2768181053232</v>
      </c>
      <c r="AF352" s="298">
        <f t="shared" si="239"/>
        <v>1777.6094098413739</v>
      </c>
      <c r="AH352" s="295">
        <f t="shared" si="232"/>
        <v>21407.00066378566</v>
      </c>
      <c r="AI352" s="295">
        <f t="shared" si="233"/>
        <v>21528.091519846239</v>
      </c>
      <c r="AJ352" s="295">
        <f t="shared" si="234"/>
        <v>121.09085606057852</v>
      </c>
      <c r="AN352" s="295">
        <f t="shared" si="235"/>
        <v>121.09085606057852</v>
      </c>
    </row>
    <row r="353" spans="1:40">
      <c r="A353" s="168" t="s">
        <v>96</v>
      </c>
      <c r="B353" s="294" t="str">
        <f t="shared" si="227"/>
        <v>9210-05413</v>
      </c>
      <c r="C353" s="308" t="str">
        <f t="shared" si="228"/>
        <v>9210</v>
      </c>
      <c r="D353" s="298">
        <f>SUM($F353:K353)</f>
        <v>0</v>
      </c>
      <c r="E353" s="78">
        <f t="shared" si="229"/>
        <v>0</v>
      </c>
      <c r="F353" s="307">
        <f>+'Div009 history'!I353</f>
        <v>0</v>
      </c>
      <c r="G353" s="307">
        <f>+'Div009 history'!J353</f>
        <v>0</v>
      </c>
      <c r="H353" s="307">
        <f>+'Div009 history'!K353</f>
        <v>0</v>
      </c>
      <c r="I353" s="307">
        <f>+'Div009 history'!L353</f>
        <v>0</v>
      </c>
      <c r="J353" s="307">
        <f>+'Div009 history'!M353</f>
        <v>0</v>
      </c>
      <c r="K353" s="307">
        <f>+'Div009 history'!N353</f>
        <v>0</v>
      </c>
      <c r="L353" s="298">
        <f t="shared" si="238"/>
        <v>0</v>
      </c>
      <c r="M353" s="298">
        <f t="shared" si="238"/>
        <v>0</v>
      </c>
      <c r="N353" s="298">
        <f t="shared" si="238"/>
        <v>0</v>
      </c>
      <c r="O353" s="298">
        <f t="shared" si="238"/>
        <v>0</v>
      </c>
      <c r="P353" s="298">
        <f t="shared" si="238"/>
        <v>0</v>
      </c>
      <c r="Q353" s="298">
        <f t="shared" si="238"/>
        <v>0</v>
      </c>
      <c r="R353" s="298">
        <f t="shared" si="238"/>
        <v>0</v>
      </c>
      <c r="S353" s="298">
        <f t="shared" si="238"/>
        <v>0</v>
      </c>
      <c r="T353" s="298">
        <f t="shared" si="238"/>
        <v>0</v>
      </c>
      <c r="U353" s="298">
        <f t="shared" si="238"/>
        <v>0</v>
      </c>
      <c r="V353" s="298">
        <f t="shared" si="239"/>
        <v>0</v>
      </c>
      <c r="W353" s="298">
        <f t="shared" si="239"/>
        <v>0</v>
      </c>
      <c r="X353" s="298">
        <f t="shared" si="239"/>
        <v>0</v>
      </c>
      <c r="Y353" s="298">
        <f t="shared" si="239"/>
        <v>0</v>
      </c>
      <c r="Z353" s="298">
        <f t="shared" si="239"/>
        <v>0</v>
      </c>
      <c r="AA353" s="298">
        <f t="shared" si="239"/>
        <v>0</v>
      </c>
      <c r="AB353" s="298">
        <f t="shared" si="239"/>
        <v>0</v>
      </c>
      <c r="AC353" s="298">
        <f t="shared" si="239"/>
        <v>0</v>
      </c>
      <c r="AD353" s="298">
        <f t="shared" si="239"/>
        <v>0</v>
      </c>
      <c r="AE353" s="298">
        <f t="shared" si="239"/>
        <v>0</v>
      </c>
      <c r="AF353" s="298">
        <f t="shared" si="239"/>
        <v>0</v>
      </c>
      <c r="AH353" s="295">
        <f t="shared" si="232"/>
        <v>0</v>
      </c>
      <c r="AI353" s="295">
        <f t="shared" si="233"/>
        <v>0</v>
      </c>
      <c r="AJ353" s="295">
        <f t="shared" si="234"/>
        <v>0</v>
      </c>
      <c r="AN353" s="295">
        <f t="shared" si="235"/>
        <v>0</v>
      </c>
    </row>
    <row r="354" spans="1:40">
      <c r="A354" s="168" t="s">
        <v>282</v>
      </c>
      <c r="B354" s="294" t="str">
        <f t="shared" si="227"/>
        <v>9090-05414</v>
      </c>
      <c r="C354" s="308" t="str">
        <f t="shared" si="228"/>
        <v>9090</v>
      </c>
      <c r="D354" s="298">
        <f>SUM($F354:K354)</f>
        <v>2663.4300000000003</v>
      </c>
      <c r="E354" s="78">
        <f t="shared" si="229"/>
        <v>1.2522088185368449E-2</v>
      </c>
      <c r="F354" s="307">
        <f>+'Div009 history'!I354</f>
        <v>0</v>
      </c>
      <c r="G354" s="307">
        <f>+'Div009 history'!J354</f>
        <v>1055.26</v>
      </c>
      <c r="H354" s="307">
        <f>+'Div009 history'!K354</f>
        <v>0</v>
      </c>
      <c r="I354" s="307">
        <f>+'Div009 history'!L354</f>
        <v>303.77</v>
      </c>
      <c r="J354" s="307">
        <f>+'Div009 history'!M354</f>
        <v>509.95000000000005</v>
      </c>
      <c r="K354" s="307">
        <f>+'Div009 history'!N354</f>
        <v>794.45</v>
      </c>
      <c r="L354" s="298">
        <f t="shared" si="238"/>
        <v>295.22776342763035</v>
      </c>
      <c r="M354" s="298">
        <f t="shared" si="238"/>
        <v>350.4501723251052</v>
      </c>
      <c r="N354" s="298">
        <f t="shared" si="238"/>
        <v>381.90190122029514</v>
      </c>
      <c r="O354" s="298">
        <f t="shared" si="238"/>
        <v>380.39813867662008</v>
      </c>
      <c r="P354" s="298">
        <f t="shared" si="238"/>
        <v>380.39813867662008</v>
      </c>
      <c r="Q354" s="298">
        <f t="shared" si="238"/>
        <v>380.39813867662008</v>
      </c>
      <c r="R354" s="298">
        <f t="shared" si="238"/>
        <v>387.64842773594842</v>
      </c>
      <c r="S354" s="298">
        <f t="shared" si="238"/>
        <v>396.89598986084303</v>
      </c>
      <c r="T354" s="298">
        <f t="shared" si="238"/>
        <v>401.25993759344391</v>
      </c>
      <c r="U354" s="298">
        <f t="shared" si="238"/>
        <v>420.83196142717475</v>
      </c>
      <c r="V354" s="298">
        <f t="shared" si="239"/>
        <v>425.01433888108784</v>
      </c>
      <c r="W354" s="298">
        <f t="shared" si="239"/>
        <v>405.00404196086907</v>
      </c>
      <c r="X354" s="298">
        <f t="shared" si="239"/>
        <v>405.64266845832287</v>
      </c>
      <c r="Y354" s="298">
        <f t="shared" si="239"/>
        <v>423.02332685961426</v>
      </c>
      <c r="Z354" s="298">
        <f t="shared" si="239"/>
        <v>453.02299440882882</v>
      </c>
      <c r="AA354" s="298">
        <f t="shared" si="239"/>
        <v>380.39813867662008</v>
      </c>
      <c r="AB354" s="298">
        <f t="shared" si="239"/>
        <v>380.39813867662008</v>
      </c>
      <c r="AC354" s="298">
        <f t="shared" si="239"/>
        <v>380.39813867662008</v>
      </c>
      <c r="AD354" s="298">
        <f t="shared" si="239"/>
        <v>387.64842773594842</v>
      </c>
      <c r="AE354" s="298">
        <f t="shared" si="239"/>
        <v>396.89598986084303</v>
      </c>
      <c r="AF354" s="298">
        <f t="shared" si="239"/>
        <v>401.25993759344391</v>
      </c>
      <c r="AH354" s="295">
        <f t="shared" si="232"/>
        <v>4832.2042530028912</v>
      </c>
      <c r="AI354" s="295">
        <f t="shared" si="233"/>
        <v>4859.538103215993</v>
      </c>
      <c r="AJ354" s="295">
        <f t="shared" si="234"/>
        <v>27.333850213101869</v>
      </c>
      <c r="AN354" s="295">
        <f t="shared" si="235"/>
        <v>27.333850213101869</v>
      </c>
    </row>
    <row r="355" spans="1:40">
      <c r="A355" s="168" t="s">
        <v>283</v>
      </c>
      <c r="B355" s="294" t="str">
        <f t="shared" si="227"/>
        <v>9110-05414</v>
      </c>
      <c r="C355" s="308" t="str">
        <f t="shared" si="228"/>
        <v>9110</v>
      </c>
      <c r="D355" s="298">
        <f>SUM($F355:K355)</f>
        <v>2278.19</v>
      </c>
      <c r="E355" s="78">
        <f t="shared" si="229"/>
        <v>1.0710886369465142E-2</v>
      </c>
      <c r="F355" s="307">
        <f>+'Div009 history'!I355</f>
        <v>224.1</v>
      </c>
      <c r="G355" s="307">
        <f>+'Div009 history'!J355</f>
        <v>320.85000000000002</v>
      </c>
      <c r="H355" s="307">
        <f>+'Div009 history'!K355</f>
        <v>732.56</v>
      </c>
      <c r="I355" s="307">
        <f>+'Div009 history'!L355</f>
        <v>324.74</v>
      </c>
      <c r="J355" s="307">
        <f>+'Div009 history'!M355</f>
        <v>156.51</v>
      </c>
      <c r="K355" s="307">
        <f>+'Div009 history'!N355</f>
        <v>519.42999999999995</v>
      </c>
      <c r="L355" s="298">
        <f t="shared" si="238"/>
        <v>252.52585514287705</v>
      </c>
      <c r="M355" s="298">
        <f t="shared" si="238"/>
        <v>299.76086403221831</v>
      </c>
      <c r="N355" s="298">
        <f t="shared" si="238"/>
        <v>326.66339732640398</v>
      </c>
      <c r="O355" s="298">
        <f t="shared" si="238"/>
        <v>325.37713983535855</v>
      </c>
      <c r="P355" s="298">
        <f t="shared" si="238"/>
        <v>325.37713983535855</v>
      </c>
      <c r="Q355" s="298">
        <f t="shared" si="238"/>
        <v>325.37713983535855</v>
      </c>
      <c r="R355" s="298">
        <f t="shared" si="238"/>
        <v>331.57874304327885</v>
      </c>
      <c r="S355" s="298">
        <f t="shared" si="238"/>
        <v>339.48873262712885</v>
      </c>
      <c r="T355" s="298">
        <f t="shared" si="238"/>
        <v>343.22147652688744</v>
      </c>
      <c r="U355" s="298">
        <f t="shared" si="238"/>
        <v>359.96259192236147</v>
      </c>
      <c r="V355" s="298">
        <f t="shared" si="239"/>
        <v>363.54002796976278</v>
      </c>
      <c r="W355" s="298">
        <f t="shared" si="239"/>
        <v>346.42403155135753</v>
      </c>
      <c r="X355" s="298">
        <f t="shared" si="239"/>
        <v>346.97028675620027</v>
      </c>
      <c r="Y355" s="298">
        <f t="shared" si="239"/>
        <v>361.83699703701785</v>
      </c>
      <c r="Z355" s="298">
        <f t="shared" si="239"/>
        <v>387.49749594780025</v>
      </c>
      <c r="AA355" s="298">
        <f t="shared" si="239"/>
        <v>325.37713983535855</v>
      </c>
      <c r="AB355" s="298">
        <f t="shared" si="239"/>
        <v>325.37713983535855</v>
      </c>
      <c r="AC355" s="298">
        <f t="shared" si="239"/>
        <v>325.37713983535855</v>
      </c>
      <c r="AD355" s="298">
        <f t="shared" si="239"/>
        <v>331.57874304327885</v>
      </c>
      <c r="AE355" s="298">
        <f t="shared" si="239"/>
        <v>339.48873262712885</v>
      </c>
      <c r="AF355" s="298">
        <f t="shared" si="239"/>
        <v>343.22147652688744</v>
      </c>
      <c r="AH355" s="295">
        <f t="shared" si="232"/>
        <v>4133.2715360075745</v>
      </c>
      <c r="AI355" s="295">
        <f t="shared" si="233"/>
        <v>4156.65180288787</v>
      </c>
      <c r="AJ355" s="295">
        <f t="shared" si="234"/>
        <v>23.380266880295494</v>
      </c>
      <c r="AN355" s="295">
        <f t="shared" si="235"/>
        <v>23.380266880295494</v>
      </c>
    </row>
    <row r="356" spans="1:40">
      <c r="A356" s="168" t="s">
        <v>433</v>
      </c>
      <c r="B356" s="294" t="str">
        <f t="shared" si="227"/>
        <v>9210-05414</v>
      </c>
      <c r="C356" s="308" t="str">
        <f t="shared" si="228"/>
        <v>9210</v>
      </c>
      <c r="D356" s="298">
        <f>SUM($F356:K356)</f>
        <v>0</v>
      </c>
      <c r="E356" s="78">
        <f t="shared" si="229"/>
        <v>0</v>
      </c>
      <c r="F356" s="307">
        <f>+'Div009 history'!I356</f>
        <v>0</v>
      </c>
      <c r="G356" s="307">
        <f>+'Div009 history'!J356</f>
        <v>0</v>
      </c>
      <c r="H356" s="307">
        <f>+'Div009 history'!K356</f>
        <v>0</v>
      </c>
      <c r="I356" s="307">
        <f>+'Div009 history'!L356</f>
        <v>0</v>
      </c>
      <c r="J356" s="307">
        <f>+'Div009 history'!M356</f>
        <v>0</v>
      </c>
      <c r="K356" s="307">
        <f>+'Div009 history'!N356</f>
        <v>0</v>
      </c>
      <c r="L356" s="298">
        <f t="shared" si="238"/>
        <v>0</v>
      </c>
      <c r="M356" s="298">
        <f t="shared" si="238"/>
        <v>0</v>
      </c>
      <c r="N356" s="298">
        <f t="shared" si="238"/>
        <v>0</v>
      </c>
      <c r="O356" s="298">
        <f t="shared" si="238"/>
        <v>0</v>
      </c>
      <c r="P356" s="298">
        <f t="shared" si="238"/>
        <v>0</v>
      </c>
      <c r="Q356" s="298">
        <f t="shared" si="238"/>
        <v>0</v>
      </c>
      <c r="R356" s="298">
        <f t="shared" si="238"/>
        <v>0</v>
      </c>
      <c r="S356" s="298">
        <f t="shared" si="238"/>
        <v>0</v>
      </c>
      <c r="T356" s="298">
        <f t="shared" si="238"/>
        <v>0</v>
      </c>
      <c r="U356" s="298">
        <f t="shared" si="238"/>
        <v>0</v>
      </c>
      <c r="V356" s="298">
        <f t="shared" si="239"/>
        <v>0</v>
      </c>
      <c r="W356" s="298">
        <f t="shared" si="239"/>
        <v>0</v>
      </c>
      <c r="X356" s="298">
        <f t="shared" si="239"/>
        <v>0</v>
      </c>
      <c r="Y356" s="298">
        <f t="shared" si="239"/>
        <v>0</v>
      </c>
      <c r="Z356" s="298">
        <f t="shared" si="239"/>
        <v>0</v>
      </c>
      <c r="AA356" s="298">
        <f t="shared" si="239"/>
        <v>0</v>
      </c>
      <c r="AB356" s="298">
        <f t="shared" si="239"/>
        <v>0</v>
      </c>
      <c r="AC356" s="298">
        <f t="shared" si="239"/>
        <v>0</v>
      </c>
      <c r="AD356" s="298">
        <f t="shared" si="239"/>
        <v>0</v>
      </c>
      <c r="AE356" s="298">
        <f t="shared" si="239"/>
        <v>0</v>
      </c>
      <c r="AF356" s="298">
        <f t="shared" si="239"/>
        <v>0</v>
      </c>
      <c r="AH356" s="295">
        <f t="shared" si="232"/>
        <v>0</v>
      </c>
      <c r="AI356" s="295">
        <f t="shared" si="233"/>
        <v>0</v>
      </c>
      <c r="AJ356" s="295">
        <f t="shared" si="234"/>
        <v>0</v>
      </c>
      <c r="AN356" s="295">
        <f t="shared" si="235"/>
        <v>0</v>
      </c>
    </row>
    <row r="357" spans="1:40">
      <c r="A357" s="168" t="s">
        <v>284</v>
      </c>
      <c r="B357" s="294" t="str">
        <f t="shared" si="227"/>
        <v>8410-05414</v>
      </c>
      <c r="C357" s="308" t="str">
        <f t="shared" si="228"/>
        <v>8410</v>
      </c>
      <c r="D357" s="298">
        <f>SUM($F357:K357)</f>
        <v>1435.2700000000002</v>
      </c>
      <c r="E357" s="78">
        <f t="shared" si="229"/>
        <v>6.747906838104915E-3</v>
      </c>
      <c r="F357" s="307">
        <f>+'Div009 history'!I357</f>
        <v>0</v>
      </c>
      <c r="G357" s="307">
        <f>+'Div009 history'!J357</f>
        <v>371.81</v>
      </c>
      <c r="H357" s="307">
        <f>+'Div009 history'!K357</f>
        <v>190.4</v>
      </c>
      <c r="I357" s="307">
        <f>+'Div009 history'!L357</f>
        <v>0</v>
      </c>
      <c r="J357" s="307">
        <f>+'Div009 history'!M357</f>
        <v>558.9</v>
      </c>
      <c r="K357" s="307">
        <f>+'Div009 history'!N357</f>
        <v>314.16000000000003</v>
      </c>
      <c r="L357" s="298">
        <f t="shared" si="238"/>
        <v>159.0924304429908</v>
      </c>
      <c r="M357" s="298">
        <f t="shared" si="238"/>
        <v>188.85069959903348</v>
      </c>
      <c r="N357" s="298">
        <f t="shared" si="238"/>
        <v>205.79941720430162</v>
      </c>
      <c r="O357" s="298">
        <f t="shared" si="238"/>
        <v>204.98906916960181</v>
      </c>
      <c r="P357" s="298">
        <f t="shared" si="238"/>
        <v>204.98906916960181</v>
      </c>
      <c r="Q357" s="298">
        <f t="shared" si="238"/>
        <v>204.98906916960181</v>
      </c>
      <c r="R357" s="298">
        <f t="shared" si="238"/>
        <v>208.89610722886454</v>
      </c>
      <c r="S357" s="298">
        <f t="shared" si="238"/>
        <v>213.87943642880504</v>
      </c>
      <c r="T357" s="298">
        <f t="shared" si="238"/>
        <v>216.2310819618846</v>
      </c>
      <c r="U357" s="298">
        <f t="shared" si="238"/>
        <v>226.77806034984255</v>
      </c>
      <c r="V357" s="298">
        <f t="shared" si="239"/>
        <v>229.03186123376958</v>
      </c>
      <c r="W357" s="298">
        <f t="shared" si="239"/>
        <v>218.24870610647795</v>
      </c>
      <c r="X357" s="298">
        <f t="shared" si="239"/>
        <v>218.59284935522132</v>
      </c>
      <c r="Y357" s="298">
        <f t="shared" si="239"/>
        <v>227.95894404651091</v>
      </c>
      <c r="Z357" s="298">
        <f t="shared" si="239"/>
        <v>244.12517437483237</v>
      </c>
      <c r="AA357" s="298">
        <f t="shared" si="239"/>
        <v>204.98906916960181</v>
      </c>
      <c r="AB357" s="298">
        <f t="shared" si="239"/>
        <v>204.98906916960181</v>
      </c>
      <c r="AC357" s="298">
        <f t="shared" si="239"/>
        <v>204.98906916960181</v>
      </c>
      <c r="AD357" s="298">
        <f t="shared" si="239"/>
        <v>208.89610722886454</v>
      </c>
      <c r="AE357" s="298">
        <f t="shared" si="239"/>
        <v>213.87943642880504</v>
      </c>
      <c r="AF357" s="298">
        <f t="shared" si="239"/>
        <v>216.2310819618846</v>
      </c>
      <c r="AH357" s="295">
        <f t="shared" si="232"/>
        <v>2603.9797547551316</v>
      </c>
      <c r="AI357" s="295">
        <f t="shared" si="233"/>
        <v>2618.7094285950143</v>
      </c>
      <c r="AJ357" s="295">
        <f t="shared" si="234"/>
        <v>14.729673839882707</v>
      </c>
      <c r="AN357" s="295">
        <f t="shared" si="235"/>
        <v>14.729673839882707</v>
      </c>
    </row>
    <row r="358" spans="1:40">
      <c r="A358" s="168" t="s">
        <v>97</v>
      </c>
      <c r="B358" s="294" t="str">
        <f t="shared" si="227"/>
        <v>8700-05414</v>
      </c>
      <c r="C358" s="308" t="str">
        <f t="shared" si="228"/>
        <v>8700</v>
      </c>
      <c r="D358" s="298">
        <f>SUM($F358:K358)</f>
        <v>36763.140000000007</v>
      </c>
      <c r="E358" s="78">
        <f t="shared" si="229"/>
        <v>0.17284151678514031</v>
      </c>
      <c r="F358" s="307">
        <f>+'Div009 history'!I358</f>
        <v>4407.2700000000004</v>
      </c>
      <c r="G358" s="307">
        <f>+'Div009 history'!J358</f>
        <v>3809.66</v>
      </c>
      <c r="H358" s="307">
        <f>+'Div009 history'!K358</f>
        <v>2993.7100000000005</v>
      </c>
      <c r="I358" s="307">
        <f>+'Div009 history'!L358</f>
        <v>9408.9600000000009</v>
      </c>
      <c r="J358" s="307">
        <f>+'Div009 history'!M358</f>
        <v>4122.92</v>
      </c>
      <c r="K358" s="307">
        <f>+'Div009 history'!N358</f>
        <v>12020.62</v>
      </c>
      <c r="L358" s="298">
        <f t="shared" si="238"/>
        <v>4075.0083909758673</v>
      </c>
      <c r="M358" s="298">
        <f t="shared" si="238"/>
        <v>4837.2394799983358</v>
      </c>
      <c r="N358" s="298">
        <f t="shared" si="238"/>
        <v>5271.3655177075734</v>
      </c>
      <c r="O358" s="298">
        <f t="shared" si="238"/>
        <v>5250.6091873666664</v>
      </c>
      <c r="P358" s="298">
        <f t="shared" si="238"/>
        <v>5250.6091873666664</v>
      </c>
      <c r="Q358" s="298">
        <f t="shared" si="238"/>
        <v>5250.6091873666664</v>
      </c>
      <c r="R358" s="298">
        <f t="shared" si="238"/>
        <v>5350.684425585262</v>
      </c>
      <c r="S358" s="298">
        <f t="shared" si="238"/>
        <v>5478.3278857310888</v>
      </c>
      <c r="T358" s="298">
        <f t="shared" si="238"/>
        <v>5538.5631543307099</v>
      </c>
      <c r="U358" s="298">
        <f t="shared" si="238"/>
        <v>5808.7144450658834</v>
      </c>
      <c r="V358" s="298">
        <f t="shared" si="239"/>
        <v>5866.4435116721206</v>
      </c>
      <c r="W358" s="298">
        <f t="shared" si="239"/>
        <v>5590.2427678494669</v>
      </c>
      <c r="X358" s="298">
        <f t="shared" si="239"/>
        <v>5599.0576852055092</v>
      </c>
      <c r="Y358" s="298">
        <f t="shared" si="239"/>
        <v>5838.961710503283</v>
      </c>
      <c r="Z358" s="298">
        <f t="shared" si="239"/>
        <v>6253.0450459261147</v>
      </c>
      <c r="AA358" s="298">
        <f t="shared" si="239"/>
        <v>5250.6091873666664</v>
      </c>
      <c r="AB358" s="298">
        <f t="shared" si="239"/>
        <v>5250.6091873666664</v>
      </c>
      <c r="AC358" s="298">
        <f t="shared" si="239"/>
        <v>5250.6091873666664</v>
      </c>
      <c r="AD358" s="298">
        <f t="shared" si="239"/>
        <v>5350.684425585262</v>
      </c>
      <c r="AE358" s="298">
        <f t="shared" si="239"/>
        <v>5478.3278857310888</v>
      </c>
      <c r="AF358" s="298">
        <f t="shared" si="239"/>
        <v>5538.5631543307099</v>
      </c>
      <c r="AH358" s="295">
        <f t="shared" si="232"/>
        <v>66698.58095078179</v>
      </c>
      <c r="AI358" s="295">
        <f t="shared" si="233"/>
        <v>67075.868193969436</v>
      </c>
      <c r="AJ358" s="295">
        <f t="shared" si="234"/>
        <v>377.2872431876458</v>
      </c>
      <c r="AN358" s="295">
        <f t="shared" si="235"/>
        <v>377.2872431876458</v>
      </c>
    </row>
    <row r="359" spans="1:40">
      <c r="A359" s="168" t="s">
        <v>737</v>
      </c>
      <c r="B359" s="294" t="str">
        <f t="shared" si="227"/>
        <v>8740-05414</v>
      </c>
      <c r="C359" s="308" t="str">
        <f t="shared" si="228"/>
        <v>8740</v>
      </c>
      <c r="D359" s="298">
        <f>SUM($F359:K359)</f>
        <v>11642.98</v>
      </c>
      <c r="E359" s="78">
        <f t="shared" si="229"/>
        <v>5.4739348246614743E-2</v>
      </c>
      <c r="F359" s="307">
        <f>+'Div009 history'!I359</f>
        <v>0</v>
      </c>
      <c r="G359" s="307">
        <f>+'Div009 history'!J359</f>
        <v>0</v>
      </c>
      <c r="H359" s="307">
        <f>+'Div009 history'!K359</f>
        <v>1942.23</v>
      </c>
      <c r="I359" s="307">
        <f>+'Div009 history'!L359</f>
        <v>0</v>
      </c>
      <c r="J359" s="307">
        <f>+'Div009 history'!M359</f>
        <v>1541.44</v>
      </c>
      <c r="K359" s="307">
        <f>+'Div009 history'!N359</f>
        <v>8159.31</v>
      </c>
      <c r="L359" s="298">
        <f t="shared" si="238"/>
        <v>1290.565528297207</v>
      </c>
      <c r="M359" s="298">
        <f t="shared" si="238"/>
        <v>1531.9660540647781</v>
      </c>
      <c r="N359" s="298">
        <f t="shared" si="238"/>
        <v>1669.4548750558006</v>
      </c>
      <c r="O359" s="298">
        <f t="shared" si="238"/>
        <v>1662.8812924120825</v>
      </c>
      <c r="P359" s="298">
        <f t="shared" si="238"/>
        <v>1662.8812924120825</v>
      </c>
      <c r="Q359" s="298">
        <f t="shared" si="238"/>
        <v>1662.8812924120825</v>
      </c>
      <c r="R359" s="298">
        <f t="shared" si="238"/>
        <v>1694.5753750468725</v>
      </c>
      <c r="S359" s="298">
        <f t="shared" si="238"/>
        <v>1735.0003837269974</v>
      </c>
      <c r="T359" s="298">
        <f t="shared" si="238"/>
        <v>1754.0770465909427</v>
      </c>
      <c r="U359" s="298">
        <f t="shared" si="238"/>
        <v>1839.6346479004012</v>
      </c>
      <c r="V359" s="298">
        <f t="shared" si="239"/>
        <v>1857.9175902147706</v>
      </c>
      <c r="W359" s="298">
        <f t="shared" si="239"/>
        <v>1770.4441117166805</v>
      </c>
      <c r="X359" s="298">
        <f t="shared" si="239"/>
        <v>1773.2358184772579</v>
      </c>
      <c r="Y359" s="298">
        <f t="shared" si="239"/>
        <v>1849.2140338435588</v>
      </c>
      <c r="Z359" s="298">
        <f t="shared" si="239"/>
        <v>1980.3552800119037</v>
      </c>
      <c r="AA359" s="298">
        <f t="shared" si="239"/>
        <v>1662.8812924120825</v>
      </c>
      <c r="AB359" s="298">
        <f t="shared" si="239"/>
        <v>1662.8812924120825</v>
      </c>
      <c r="AC359" s="298">
        <f t="shared" si="239"/>
        <v>1662.8812924120825</v>
      </c>
      <c r="AD359" s="298">
        <f t="shared" si="239"/>
        <v>1694.5753750468725</v>
      </c>
      <c r="AE359" s="298">
        <f t="shared" si="239"/>
        <v>1735.0003837269974</v>
      </c>
      <c r="AF359" s="298">
        <f t="shared" si="239"/>
        <v>1754.0770465909427</v>
      </c>
      <c r="AH359" s="295">
        <f t="shared" si="232"/>
        <v>21123.610334654033</v>
      </c>
      <c r="AI359" s="295">
        <f t="shared" si="233"/>
        <v>21243.098164765637</v>
      </c>
      <c r="AJ359" s="295">
        <f t="shared" si="234"/>
        <v>119.48783011160413</v>
      </c>
      <c r="AN359" s="295">
        <f t="shared" si="235"/>
        <v>119.48783011160413</v>
      </c>
    </row>
    <row r="360" spans="1:40">
      <c r="A360" s="168" t="s">
        <v>285</v>
      </c>
      <c r="B360" s="294" t="str">
        <f t="shared" si="227"/>
        <v>8750-05414</v>
      </c>
      <c r="C360" s="308" t="str">
        <f t="shared" si="228"/>
        <v>8750</v>
      </c>
      <c r="D360" s="298">
        <f>SUM($F360:K360)</f>
        <v>1593.42</v>
      </c>
      <c r="E360" s="78">
        <f t="shared" si="229"/>
        <v>7.4914474029089519E-3</v>
      </c>
      <c r="F360" s="307">
        <f>+'Div009 history'!I360</f>
        <v>670</v>
      </c>
      <c r="G360" s="307">
        <f>+'Div009 history'!J360</f>
        <v>0</v>
      </c>
      <c r="H360" s="307">
        <f>+'Div009 history'!K360</f>
        <v>299.45999999999998</v>
      </c>
      <c r="I360" s="307">
        <f>+'Div009 history'!L360</f>
        <v>489.83</v>
      </c>
      <c r="J360" s="307">
        <f>+'Div009 history'!M360</f>
        <v>0</v>
      </c>
      <c r="K360" s="307">
        <f>+'Div009 history'!N360</f>
        <v>134.13</v>
      </c>
      <c r="L360" s="298">
        <f t="shared" si="238"/>
        <v>176.62255918152707</v>
      </c>
      <c r="M360" s="298">
        <f t="shared" si="238"/>
        <v>209.65984222835553</v>
      </c>
      <c r="N360" s="298">
        <f t="shared" si="238"/>
        <v>228.47611067024198</v>
      </c>
      <c r="O360" s="298">
        <f t="shared" si="238"/>
        <v>227.57647174136352</v>
      </c>
      <c r="P360" s="298">
        <f t="shared" si="238"/>
        <v>227.57647174136352</v>
      </c>
      <c r="Q360" s="298">
        <f t="shared" si="238"/>
        <v>227.57647174136352</v>
      </c>
      <c r="R360" s="298">
        <f t="shared" si="238"/>
        <v>231.91401978764782</v>
      </c>
      <c r="S360" s="298">
        <f t="shared" si="238"/>
        <v>237.44645369469606</v>
      </c>
      <c r="T360" s="298">
        <f t="shared" si="238"/>
        <v>240.05722311460983</v>
      </c>
      <c r="U360" s="298">
        <f t="shared" si="238"/>
        <v>251.76635540535651</v>
      </c>
      <c r="V360" s="298">
        <f t="shared" si="239"/>
        <v>254.26849883792809</v>
      </c>
      <c r="W360" s="298">
        <f t="shared" si="239"/>
        <v>242.2971658880796</v>
      </c>
      <c r="X360" s="298">
        <f t="shared" si="239"/>
        <v>242.67922970562796</v>
      </c>
      <c r="Y360" s="298">
        <f t="shared" si="239"/>
        <v>253.07735870086557</v>
      </c>
      <c r="Z360" s="298">
        <f t="shared" si="239"/>
        <v>271.02491890191067</v>
      </c>
      <c r="AA360" s="298">
        <f t="shared" si="239"/>
        <v>227.57647174136352</v>
      </c>
      <c r="AB360" s="298">
        <f t="shared" si="239"/>
        <v>227.57647174136352</v>
      </c>
      <c r="AC360" s="298">
        <f t="shared" si="239"/>
        <v>227.57647174136352</v>
      </c>
      <c r="AD360" s="298">
        <f t="shared" si="239"/>
        <v>231.91401978764782</v>
      </c>
      <c r="AE360" s="298">
        <f t="shared" si="239"/>
        <v>237.44645369469606</v>
      </c>
      <c r="AF360" s="298">
        <f t="shared" si="239"/>
        <v>240.05722311460983</v>
      </c>
      <c r="AH360" s="295">
        <f t="shared" si="232"/>
        <v>2890.9079273042153</v>
      </c>
      <c r="AI360" s="295">
        <f t="shared" si="233"/>
        <v>2907.2606392608127</v>
      </c>
      <c r="AJ360" s="295">
        <f t="shared" si="234"/>
        <v>16.352711956597432</v>
      </c>
      <c r="AN360" s="295">
        <f t="shared" si="235"/>
        <v>16.352711956597432</v>
      </c>
    </row>
    <row r="361" spans="1:40">
      <c r="A361" s="168" t="s">
        <v>1013</v>
      </c>
      <c r="B361" s="294" t="str">
        <f t="shared" si="227"/>
        <v>8780-05414</v>
      </c>
      <c r="C361" s="308" t="str">
        <f t="shared" si="228"/>
        <v>8780</v>
      </c>
      <c r="D361" s="298">
        <f>SUM($F361:K361)</f>
        <v>7647.3899999999994</v>
      </c>
      <c r="E361" s="78">
        <f t="shared" si="229"/>
        <v>3.5954123805733505E-2</v>
      </c>
      <c r="F361" s="307">
        <f>+'Div009 history'!I361</f>
        <v>0</v>
      </c>
      <c r="G361" s="307">
        <f>+'Div009 history'!J361</f>
        <v>174.69</v>
      </c>
      <c r="H361" s="307">
        <f>+'Div009 history'!K361</f>
        <v>0</v>
      </c>
      <c r="I361" s="307">
        <f>+'Div009 history'!L361</f>
        <v>941.29</v>
      </c>
      <c r="J361" s="307">
        <f>+'Div009 history'!M361</f>
        <v>3586.09</v>
      </c>
      <c r="K361" s="307">
        <f>+'Div009 history'!N361</f>
        <v>2945.3199999999997</v>
      </c>
      <c r="L361" s="298">
        <f t="shared" ref="L361:U368" si="240">$E361*L$369</f>
        <v>847.67455715330425</v>
      </c>
      <c r="M361" s="298">
        <f t="shared" si="240"/>
        <v>1006.232243136589</v>
      </c>
      <c r="N361" s="298">
        <f t="shared" si="240"/>
        <v>1096.5382158994501</v>
      </c>
      <c r="O361" s="298">
        <f t="shared" si="240"/>
        <v>1092.2205283165679</v>
      </c>
      <c r="P361" s="298">
        <f t="shared" si="240"/>
        <v>1092.2205283165679</v>
      </c>
      <c r="Q361" s="298">
        <f t="shared" si="240"/>
        <v>1092.2205283165679</v>
      </c>
      <c r="R361" s="298">
        <f t="shared" si="240"/>
        <v>1113.0379660000876</v>
      </c>
      <c r="S361" s="298">
        <f t="shared" si="240"/>
        <v>1139.5900864306218</v>
      </c>
      <c r="T361" s="298">
        <f t="shared" si="240"/>
        <v>1152.1200985769201</v>
      </c>
      <c r="U361" s="298">
        <f t="shared" si="240"/>
        <v>1208.3163940852814</v>
      </c>
      <c r="V361" s="298">
        <f t="shared" ref="V361:AF368" si="241">$E361*V$369</f>
        <v>1220.3250714363962</v>
      </c>
      <c r="W361" s="298">
        <f t="shared" si="241"/>
        <v>1162.8703815948343</v>
      </c>
      <c r="X361" s="298">
        <f t="shared" si="241"/>
        <v>1164.7040419089267</v>
      </c>
      <c r="Y361" s="298">
        <f t="shared" si="241"/>
        <v>1214.6083657512847</v>
      </c>
      <c r="Z361" s="298">
        <f t="shared" si="241"/>
        <v>1300.7450983176327</v>
      </c>
      <c r="AA361" s="298">
        <f t="shared" si="241"/>
        <v>1092.2205283165679</v>
      </c>
      <c r="AB361" s="298">
        <f t="shared" si="241"/>
        <v>1092.2205283165679</v>
      </c>
      <c r="AC361" s="298">
        <f t="shared" si="241"/>
        <v>1092.2205283165679</v>
      </c>
      <c r="AD361" s="298">
        <f t="shared" si="241"/>
        <v>1113.0379660000876</v>
      </c>
      <c r="AE361" s="298">
        <f t="shared" si="241"/>
        <v>1139.5900864306218</v>
      </c>
      <c r="AF361" s="298">
        <f t="shared" si="241"/>
        <v>1152.1200985769201</v>
      </c>
      <c r="AH361" s="295">
        <f t="shared" si="232"/>
        <v>13874.496601139046</v>
      </c>
      <c r="AI361" s="295">
        <f t="shared" si="233"/>
        <v>13952.979089051689</v>
      </c>
      <c r="AJ361" s="295">
        <f t="shared" si="234"/>
        <v>78.482487912642682</v>
      </c>
      <c r="AN361" s="295">
        <f t="shared" si="235"/>
        <v>78.482487912642682</v>
      </c>
    </row>
    <row r="362" spans="1:40">
      <c r="A362" s="168" t="s">
        <v>1237</v>
      </c>
      <c r="B362" s="294" t="str">
        <f t="shared" si="227"/>
        <v>8870-05414</v>
      </c>
      <c r="C362" s="308" t="str">
        <f t="shared" si="228"/>
        <v>8870</v>
      </c>
      <c r="D362" s="298">
        <f>SUM($F362:K362)</f>
        <v>1537.52</v>
      </c>
      <c r="E362" s="78">
        <f t="shared" si="229"/>
        <v>7.2286341397249767E-3</v>
      </c>
      <c r="F362" s="307">
        <f>+'Div009 history'!I362</f>
        <v>6</v>
      </c>
      <c r="G362" s="307">
        <f>+'Div009 history'!J362</f>
        <v>945.76</v>
      </c>
      <c r="H362" s="307">
        <f>+'Div009 history'!K362</f>
        <v>0</v>
      </c>
      <c r="I362" s="307">
        <f>+'Div009 history'!L362</f>
        <v>180.34</v>
      </c>
      <c r="J362" s="307">
        <f>+'Div009 history'!M362</f>
        <v>0</v>
      </c>
      <c r="K362" s="307">
        <f>+'Div009 history'!N362</f>
        <v>405.42</v>
      </c>
      <c r="L362" s="298">
        <f t="shared" si="240"/>
        <v>170.42632651327429</v>
      </c>
      <c r="M362" s="298">
        <f t="shared" si="240"/>
        <v>202.30460306946142</v>
      </c>
      <c r="N362" s="298">
        <f t="shared" si="240"/>
        <v>220.46076343820869</v>
      </c>
      <c r="O362" s="298">
        <f t="shared" si="240"/>
        <v>219.59268543873006</v>
      </c>
      <c r="P362" s="298">
        <f t="shared" si="240"/>
        <v>219.59268543873006</v>
      </c>
      <c r="Q362" s="298">
        <f t="shared" si="240"/>
        <v>219.59268543873006</v>
      </c>
      <c r="R362" s="298">
        <f t="shared" si="240"/>
        <v>223.77806460563082</v>
      </c>
      <c r="S362" s="298">
        <f t="shared" si="240"/>
        <v>229.11641091781772</v>
      </c>
      <c r="T362" s="298">
        <f t="shared" si="240"/>
        <v>231.63558991551187</v>
      </c>
      <c r="U362" s="298">
        <f t="shared" si="240"/>
        <v>242.93394507590199</v>
      </c>
      <c r="V362" s="298">
        <f t="shared" si="241"/>
        <v>245.34830887857012</v>
      </c>
      <c r="W362" s="298">
        <f t="shared" si="241"/>
        <v>233.79695152328964</v>
      </c>
      <c r="X362" s="298">
        <f t="shared" si="241"/>
        <v>234.16561186441561</v>
      </c>
      <c r="Y362" s="298">
        <f t="shared" si="241"/>
        <v>244.19895605035387</v>
      </c>
      <c r="Z362" s="298">
        <f t="shared" si="241"/>
        <v>261.51688400425854</v>
      </c>
      <c r="AA362" s="298">
        <f t="shared" si="241"/>
        <v>219.59268543873006</v>
      </c>
      <c r="AB362" s="298">
        <f t="shared" si="241"/>
        <v>219.59268543873006</v>
      </c>
      <c r="AC362" s="298">
        <f t="shared" si="241"/>
        <v>219.59268543873006</v>
      </c>
      <c r="AD362" s="298">
        <f t="shared" si="241"/>
        <v>223.77806460563082</v>
      </c>
      <c r="AE362" s="298">
        <f t="shared" si="241"/>
        <v>229.11641091781772</v>
      </c>
      <c r="AF362" s="298">
        <f t="shared" si="241"/>
        <v>231.63558991551187</v>
      </c>
      <c r="AH362" s="295">
        <f t="shared" si="232"/>
        <v>2789.4897493371336</v>
      </c>
      <c r="AI362" s="295">
        <f t="shared" si="233"/>
        <v>2805.2687791519402</v>
      </c>
      <c r="AJ362" s="295">
        <f t="shared" si="234"/>
        <v>15.779029814806563</v>
      </c>
      <c r="AN362" s="295">
        <f t="shared" si="235"/>
        <v>15.779029814806563</v>
      </c>
    </row>
    <row r="363" spans="1:40">
      <c r="A363" s="168" t="s">
        <v>1015</v>
      </c>
      <c r="B363" s="294" t="str">
        <f t="shared" si="227"/>
        <v>9020-05414</v>
      </c>
      <c r="C363" s="308" t="str">
        <f t="shared" si="228"/>
        <v>9020</v>
      </c>
      <c r="D363" s="298">
        <f>SUM($F363:K363)</f>
        <v>985</v>
      </c>
      <c r="E363" s="78">
        <f t="shared" si="229"/>
        <v>4.6309671598607511E-3</v>
      </c>
      <c r="F363" s="307">
        <f>+'Div009 history'!I363</f>
        <v>0</v>
      </c>
      <c r="G363" s="307">
        <f>+'Div009 history'!J363</f>
        <v>0</v>
      </c>
      <c r="H363" s="307">
        <f>+'Div009 history'!K363</f>
        <v>0</v>
      </c>
      <c r="I363" s="307">
        <f>+'Div009 history'!L363</f>
        <v>0</v>
      </c>
      <c r="J363" s="307">
        <f>+'Div009 history'!M363</f>
        <v>0</v>
      </c>
      <c r="K363" s="307">
        <f>+'Div009 history'!N363</f>
        <v>985</v>
      </c>
      <c r="L363" s="298">
        <f t="shared" si="240"/>
        <v>109.18227510248659</v>
      </c>
      <c r="M363" s="298">
        <f t="shared" si="240"/>
        <v>129.6048402774725</v>
      </c>
      <c r="N363" s="298">
        <f t="shared" si="240"/>
        <v>141.23644049289476</v>
      </c>
      <c r="O363" s="298">
        <f t="shared" si="240"/>
        <v>140.68031320382767</v>
      </c>
      <c r="P363" s="298">
        <f t="shared" si="240"/>
        <v>140.68031320382767</v>
      </c>
      <c r="Q363" s="298">
        <f t="shared" si="240"/>
        <v>140.68031320382767</v>
      </c>
      <c r="R363" s="298">
        <f t="shared" si="240"/>
        <v>143.36164318938705</v>
      </c>
      <c r="S363" s="298">
        <f t="shared" si="240"/>
        <v>146.78161243694422</v>
      </c>
      <c r="T363" s="298">
        <f t="shared" si="240"/>
        <v>148.39550449215568</v>
      </c>
      <c r="U363" s="298">
        <f t="shared" si="240"/>
        <v>155.63370616301802</v>
      </c>
      <c r="V363" s="298">
        <f t="shared" si="241"/>
        <v>157.18044919441149</v>
      </c>
      <c r="W363" s="298">
        <f t="shared" si="241"/>
        <v>149.78016367295405</v>
      </c>
      <c r="X363" s="298">
        <f t="shared" si="241"/>
        <v>150.01634299810695</v>
      </c>
      <c r="Y363" s="298">
        <f t="shared" si="241"/>
        <v>156.44412541599365</v>
      </c>
      <c r="Z363" s="298">
        <f t="shared" si="241"/>
        <v>167.53871867955843</v>
      </c>
      <c r="AA363" s="298">
        <f t="shared" si="241"/>
        <v>140.68031320382767</v>
      </c>
      <c r="AB363" s="298">
        <f t="shared" si="241"/>
        <v>140.68031320382767</v>
      </c>
      <c r="AC363" s="298">
        <f t="shared" si="241"/>
        <v>140.68031320382767</v>
      </c>
      <c r="AD363" s="298">
        <f t="shared" si="241"/>
        <v>143.36164318938705</v>
      </c>
      <c r="AE363" s="298">
        <f t="shared" si="241"/>
        <v>146.78161243694422</v>
      </c>
      <c r="AF363" s="298">
        <f t="shared" si="241"/>
        <v>148.39550449215568</v>
      </c>
      <c r="AH363" s="295">
        <f t="shared" si="232"/>
        <v>1787.0644954843365</v>
      </c>
      <c r="AI363" s="295">
        <f t="shared" si="233"/>
        <v>1797.1732058540122</v>
      </c>
      <c r="AJ363" s="295">
        <f t="shared" si="234"/>
        <v>10.108710369675691</v>
      </c>
      <c r="AN363" s="295">
        <f t="shared" si="235"/>
        <v>10.108710369675691</v>
      </c>
    </row>
    <row r="364" spans="1:40">
      <c r="A364" s="168" t="s">
        <v>581</v>
      </c>
      <c r="B364" s="294" t="str">
        <f t="shared" si="227"/>
        <v>9030-05414</v>
      </c>
      <c r="C364" s="308" t="str">
        <f t="shared" si="228"/>
        <v>9030</v>
      </c>
      <c r="D364" s="298">
        <f>SUM($F364:K364)</f>
        <v>8220</v>
      </c>
      <c r="E364" s="78">
        <f t="shared" si="229"/>
        <v>3.8646243709700885E-2</v>
      </c>
      <c r="F364" s="307">
        <f>+'Div009 history'!I364</f>
        <v>7506</v>
      </c>
      <c r="G364" s="307">
        <f>+'Div009 history'!J364</f>
        <v>714</v>
      </c>
      <c r="H364" s="307">
        <f>+'Div009 history'!K364</f>
        <v>0</v>
      </c>
      <c r="I364" s="307">
        <f>+'Div009 history'!L364</f>
        <v>0</v>
      </c>
      <c r="J364" s="307">
        <f>+'Div009 history'!M364</f>
        <v>0</v>
      </c>
      <c r="K364" s="307">
        <f>+'Div009 history'!N364</f>
        <v>0</v>
      </c>
      <c r="L364" s="298">
        <f t="shared" si="240"/>
        <v>911.14548359638536</v>
      </c>
      <c r="M364" s="298">
        <f t="shared" si="240"/>
        <v>1081.5754183561662</v>
      </c>
      <c r="N364" s="298">
        <f t="shared" si="240"/>
        <v>1178.6431886818223</v>
      </c>
      <c r="O364" s="298">
        <f t="shared" si="240"/>
        <v>1174.0022076502166</v>
      </c>
      <c r="P364" s="298">
        <f t="shared" si="240"/>
        <v>1174.0022076502166</v>
      </c>
      <c r="Q364" s="298">
        <f t="shared" si="240"/>
        <v>1174.0022076502166</v>
      </c>
      <c r="R364" s="298">
        <f t="shared" si="240"/>
        <v>1196.3783827581335</v>
      </c>
      <c r="S364" s="298">
        <f t="shared" si="240"/>
        <v>1224.9186337377475</v>
      </c>
      <c r="T364" s="298">
        <f t="shared" si="240"/>
        <v>1238.3868496705784</v>
      </c>
      <c r="U364" s="298">
        <f t="shared" si="240"/>
        <v>1298.7909285888406</v>
      </c>
      <c r="V364" s="298">
        <f t="shared" si="241"/>
        <v>1311.6987739878807</v>
      </c>
      <c r="W364" s="298">
        <f t="shared" si="241"/>
        <v>1249.9420765397788</v>
      </c>
      <c r="X364" s="298">
        <f t="shared" si="241"/>
        <v>1251.9130349689735</v>
      </c>
      <c r="Y364" s="298">
        <f t="shared" si="241"/>
        <v>1305.5540212380383</v>
      </c>
      <c r="Z364" s="298">
        <f t="shared" si="241"/>
        <v>1398.1403731431169</v>
      </c>
      <c r="AA364" s="298">
        <f t="shared" si="241"/>
        <v>1174.0022076502166</v>
      </c>
      <c r="AB364" s="298">
        <f t="shared" si="241"/>
        <v>1174.0022076502166</v>
      </c>
      <c r="AC364" s="298">
        <f t="shared" si="241"/>
        <v>1174.0022076502166</v>
      </c>
      <c r="AD364" s="298">
        <f t="shared" si="241"/>
        <v>1196.3783827581335</v>
      </c>
      <c r="AE364" s="298">
        <f t="shared" si="241"/>
        <v>1224.9186337377475</v>
      </c>
      <c r="AF364" s="298">
        <f t="shared" si="241"/>
        <v>1238.3868496705784</v>
      </c>
      <c r="AH364" s="295">
        <f t="shared" si="232"/>
        <v>14913.370713585025</v>
      </c>
      <c r="AI364" s="295">
        <f t="shared" si="233"/>
        <v>14997.72969758374</v>
      </c>
      <c r="AJ364" s="295">
        <f t="shared" si="234"/>
        <v>84.358983998714393</v>
      </c>
      <c r="AN364" s="295">
        <f t="shared" si="235"/>
        <v>84.358983998714393</v>
      </c>
    </row>
    <row r="365" spans="1:40">
      <c r="A365" s="168" t="s">
        <v>1239</v>
      </c>
      <c r="B365" s="294" t="str">
        <f t="shared" si="227"/>
        <v>8560-05419</v>
      </c>
      <c r="C365" s="308" t="str">
        <f t="shared" si="228"/>
        <v>8560</v>
      </c>
      <c r="D365" s="298">
        <f>SUM($F365:K365)</f>
        <v>368</v>
      </c>
      <c r="E365" s="78">
        <f t="shared" si="229"/>
        <v>1.7301481368819861E-3</v>
      </c>
      <c r="F365" s="307">
        <f>+'Div009 history'!I365</f>
        <v>0</v>
      </c>
      <c r="G365" s="307">
        <f>+'Div009 history'!J365</f>
        <v>368</v>
      </c>
      <c r="H365" s="307">
        <f>+'Div009 history'!K365</f>
        <v>0</v>
      </c>
      <c r="I365" s="307">
        <f>+'Div009 history'!L365</f>
        <v>0</v>
      </c>
      <c r="J365" s="307">
        <f>+'Div009 history'!M365</f>
        <v>0</v>
      </c>
      <c r="K365" s="307">
        <f>+'Div009 history'!N365</f>
        <v>0</v>
      </c>
      <c r="L365" s="298">
        <f t="shared" si="240"/>
        <v>40.790941358086357</v>
      </c>
      <c r="M365" s="298">
        <f t="shared" si="240"/>
        <v>48.420894641735913</v>
      </c>
      <c r="N365" s="298">
        <f t="shared" si="240"/>
        <v>52.766507717142403</v>
      </c>
      <c r="O365" s="298">
        <f t="shared" si="240"/>
        <v>52.558736303562007</v>
      </c>
      <c r="P365" s="298">
        <f t="shared" si="240"/>
        <v>52.558736303562007</v>
      </c>
      <c r="Q365" s="298">
        <f t="shared" si="240"/>
        <v>52.558736303562007</v>
      </c>
      <c r="R365" s="298">
        <f t="shared" si="240"/>
        <v>53.560492074816679</v>
      </c>
      <c r="S365" s="298">
        <f t="shared" si="240"/>
        <v>54.83820647390403</v>
      </c>
      <c r="T365" s="298">
        <f t="shared" si="240"/>
        <v>55.441163099607401</v>
      </c>
      <c r="U365" s="298">
        <f t="shared" si="240"/>
        <v>58.145384637553938</v>
      </c>
      <c r="V365" s="298">
        <f t="shared" si="241"/>
        <v>58.723254115272518</v>
      </c>
      <c r="W365" s="298">
        <f t="shared" si="241"/>
        <v>55.958477392535116</v>
      </c>
      <c r="X365" s="298">
        <f t="shared" si="241"/>
        <v>56.046714947516094</v>
      </c>
      <c r="Y365" s="298">
        <f t="shared" si="241"/>
        <v>58.448160561508288</v>
      </c>
      <c r="Z365" s="298">
        <f t="shared" si="241"/>
        <v>62.59314565896193</v>
      </c>
      <c r="AA365" s="298">
        <f t="shared" si="241"/>
        <v>52.558736303562007</v>
      </c>
      <c r="AB365" s="298">
        <f t="shared" si="241"/>
        <v>52.558736303562007</v>
      </c>
      <c r="AC365" s="298">
        <f t="shared" si="241"/>
        <v>52.558736303562007</v>
      </c>
      <c r="AD365" s="298">
        <f t="shared" si="241"/>
        <v>53.560492074816679</v>
      </c>
      <c r="AE365" s="298">
        <f t="shared" si="241"/>
        <v>54.83820647390403</v>
      </c>
      <c r="AF365" s="298">
        <f t="shared" si="241"/>
        <v>55.441163099607401</v>
      </c>
      <c r="AH365" s="295">
        <f t="shared" si="232"/>
        <v>667.65455262765067</v>
      </c>
      <c r="AI365" s="295">
        <f t="shared" si="233"/>
        <v>671.43120787236194</v>
      </c>
      <c r="AJ365" s="295">
        <f t="shared" si="234"/>
        <v>3.7766552447112645</v>
      </c>
      <c r="AN365" s="295">
        <f t="shared" si="235"/>
        <v>3.7766552447112645</v>
      </c>
    </row>
    <row r="366" spans="1:40">
      <c r="A366" s="168" t="s">
        <v>100</v>
      </c>
      <c r="B366" s="294" t="str">
        <f t="shared" si="227"/>
        <v>8700-05419</v>
      </c>
      <c r="C366" s="308" t="str">
        <f t="shared" si="228"/>
        <v>8700</v>
      </c>
      <c r="D366" s="298">
        <f>SUM($F366:K366)</f>
        <v>-5385</v>
      </c>
      <c r="E366" s="78">
        <f t="shared" si="229"/>
        <v>-2.5317520970406238E-2</v>
      </c>
      <c r="F366" s="307">
        <f>+'Div009 history'!I366</f>
        <v>-14070</v>
      </c>
      <c r="G366" s="307">
        <f>+'Div009 history'!J366</f>
        <v>14720</v>
      </c>
      <c r="H366" s="307">
        <f>+'Div009 history'!K366</f>
        <v>-6585</v>
      </c>
      <c r="I366" s="307">
        <f>+'Div009 history'!L366</f>
        <v>0</v>
      </c>
      <c r="J366" s="307">
        <f>+'Div009 history'!M366</f>
        <v>550</v>
      </c>
      <c r="K366" s="307">
        <f>+'Div009 history'!N366</f>
        <v>0</v>
      </c>
      <c r="L366" s="298">
        <f t="shared" si="240"/>
        <v>-596.90005221004083</v>
      </c>
      <c r="M366" s="298">
        <f t="shared" si="240"/>
        <v>-708.55031968953233</v>
      </c>
      <c r="N366" s="298">
        <f t="shared" si="240"/>
        <v>-772.14033711090178</v>
      </c>
      <c r="O366" s="298">
        <f t="shared" si="240"/>
        <v>-769.09998639859089</v>
      </c>
      <c r="P366" s="298">
        <f t="shared" si="240"/>
        <v>-769.09998639859089</v>
      </c>
      <c r="Q366" s="298">
        <f t="shared" si="240"/>
        <v>-769.09998639859089</v>
      </c>
      <c r="R366" s="298">
        <f t="shared" si="240"/>
        <v>-783.75883104045602</v>
      </c>
      <c r="S366" s="298">
        <f t="shared" si="240"/>
        <v>-802.45582027710111</v>
      </c>
      <c r="T366" s="298">
        <f t="shared" si="240"/>
        <v>-811.27897633528767</v>
      </c>
      <c r="U366" s="298">
        <f t="shared" si="240"/>
        <v>-850.85026161203245</v>
      </c>
      <c r="V366" s="298">
        <f t="shared" si="241"/>
        <v>-859.30631361614815</v>
      </c>
      <c r="W366" s="298">
        <f t="shared" si="241"/>
        <v>-818.84891510543912</v>
      </c>
      <c r="X366" s="298">
        <f t="shared" si="241"/>
        <v>-820.14010867492982</v>
      </c>
      <c r="Y366" s="298">
        <f t="shared" si="241"/>
        <v>-855.28082778185353</v>
      </c>
      <c r="Z366" s="298">
        <f t="shared" si="241"/>
        <v>-915.93502547149455</v>
      </c>
      <c r="AA366" s="298">
        <f t="shared" si="241"/>
        <v>-769.09998639859089</v>
      </c>
      <c r="AB366" s="298">
        <f t="shared" si="241"/>
        <v>-769.09998639859089</v>
      </c>
      <c r="AC366" s="298">
        <f t="shared" si="241"/>
        <v>-769.09998639859089</v>
      </c>
      <c r="AD366" s="298">
        <f t="shared" si="241"/>
        <v>-783.75883104045602</v>
      </c>
      <c r="AE366" s="298">
        <f t="shared" si="241"/>
        <v>-802.45582027710111</v>
      </c>
      <c r="AF366" s="298">
        <f t="shared" si="241"/>
        <v>-811.27897633528767</v>
      </c>
      <c r="AH366" s="295">
        <f t="shared" si="232"/>
        <v>-9769.8906682062479</v>
      </c>
      <c r="AI366" s="295">
        <f t="shared" si="233"/>
        <v>-9825.1550391105138</v>
      </c>
      <c r="AJ366" s="295">
        <f t="shared" si="234"/>
        <v>-55.264370904265888</v>
      </c>
      <c r="AN366" s="295">
        <f t="shared" si="235"/>
        <v>-55.264370904265888</v>
      </c>
    </row>
    <row r="367" spans="1:40">
      <c r="A367" s="168" t="s">
        <v>286</v>
      </c>
      <c r="B367" s="294" t="str">
        <f t="shared" si="227"/>
        <v>8740-05419</v>
      </c>
      <c r="C367" s="308" t="str">
        <f t="shared" si="228"/>
        <v>8740</v>
      </c>
      <c r="D367" s="298">
        <f>SUM($F367:K367)</f>
        <v>192.75</v>
      </c>
      <c r="E367" s="78">
        <f t="shared" si="229"/>
        <v>9.062121015869642E-4</v>
      </c>
      <c r="F367" s="307">
        <f>+'Div009 history'!I367</f>
        <v>0</v>
      </c>
      <c r="G367" s="307">
        <f>+'Div009 history'!J367</f>
        <v>181.84</v>
      </c>
      <c r="H367" s="307">
        <f>+'Div009 history'!K367</f>
        <v>10.91</v>
      </c>
      <c r="I367" s="307">
        <f>+'Div009 history'!L367</f>
        <v>0</v>
      </c>
      <c r="J367" s="307">
        <f>+'Div009 history'!M367</f>
        <v>0</v>
      </c>
      <c r="K367" s="307">
        <f>+'Div009 history'!N367</f>
        <v>0</v>
      </c>
      <c r="L367" s="298">
        <f t="shared" si="240"/>
        <v>21.365363985791156</v>
      </c>
      <c r="M367" s="298">
        <f t="shared" si="240"/>
        <v>25.361759353789665</v>
      </c>
      <c r="N367" s="298">
        <f t="shared" si="240"/>
        <v>27.637892289345647</v>
      </c>
      <c r="O367" s="298">
        <f t="shared" si="240"/>
        <v>27.529066365520592</v>
      </c>
      <c r="P367" s="298">
        <f t="shared" si="240"/>
        <v>27.529066365520592</v>
      </c>
      <c r="Q367" s="298">
        <f t="shared" si="240"/>
        <v>27.529066365520592</v>
      </c>
      <c r="R367" s="298">
        <f t="shared" si="240"/>
        <v>28.053763172339444</v>
      </c>
      <c r="S367" s="298">
        <f t="shared" si="240"/>
        <v>28.723000809361416</v>
      </c>
      <c r="T367" s="298">
        <f t="shared" si="240"/>
        <v>29.038815726764472</v>
      </c>
      <c r="U367" s="298">
        <f t="shared" si="240"/>
        <v>30.455225241544895</v>
      </c>
      <c r="V367" s="298">
        <f t="shared" si="241"/>
        <v>30.75790008347494</v>
      </c>
      <c r="W367" s="298">
        <f t="shared" si="241"/>
        <v>29.309773145138976</v>
      </c>
      <c r="X367" s="298">
        <f t="shared" si="241"/>
        <v>29.35598996231991</v>
      </c>
      <c r="Y367" s="298">
        <f t="shared" si="241"/>
        <v>30.613812359322612</v>
      </c>
      <c r="Z367" s="298">
        <f t="shared" si="241"/>
        <v>32.784860939578564</v>
      </c>
      <c r="AA367" s="298">
        <f t="shared" si="241"/>
        <v>27.529066365520592</v>
      </c>
      <c r="AB367" s="298">
        <f t="shared" si="241"/>
        <v>27.529066365520592</v>
      </c>
      <c r="AC367" s="298">
        <f t="shared" si="241"/>
        <v>27.529066365520592</v>
      </c>
      <c r="AD367" s="298">
        <f t="shared" si="241"/>
        <v>28.053763172339444</v>
      </c>
      <c r="AE367" s="298">
        <f t="shared" si="241"/>
        <v>28.723000809361416</v>
      </c>
      <c r="AF367" s="298">
        <f t="shared" si="241"/>
        <v>29.038815726764472</v>
      </c>
      <c r="AH367" s="295">
        <f t="shared" si="232"/>
        <v>349.7022147254882</v>
      </c>
      <c r="AI367" s="295">
        <f t="shared" si="233"/>
        <v>351.68034053640696</v>
      </c>
      <c r="AJ367" s="295">
        <f t="shared" si="234"/>
        <v>1.9781258109187547</v>
      </c>
      <c r="AN367" s="295">
        <f t="shared" si="235"/>
        <v>1.9781258109187547</v>
      </c>
    </row>
    <row r="368" spans="1:40">
      <c r="A368" s="168" t="s">
        <v>1241</v>
      </c>
      <c r="B368" s="294" t="str">
        <f t="shared" si="227"/>
        <v>9090-05419</v>
      </c>
      <c r="C368" s="308" t="str">
        <f t="shared" si="228"/>
        <v>9090</v>
      </c>
      <c r="D368" s="298">
        <f>SUM($F368:K368)</f>
        <v>0</v>
      </c>
      <c r="E368" s="78">
        <f t="shared" si="229"/>
        <v>0</v>
      </c>
      <c r="F368" s="307">
        <f>+'Div009 history'!I368</f>
        <v>0</v>
      </c>
      <c r="G368" s="307">
        <f>+'Div009 history'!J368</f>
        <v>0</v>
      </c>
      <c r="H368" s="307">
        <f>+'Div009 history'!K368</f>
        <v>0</v>
      </c>
      <c r="I368" s="307">
        <f>+'Div009 history'!L368</f>
        <v>0</v>
      </c>
      <c r="J368" s="307">
        <f>+'Div009 history'!M368</f>
        <v>0</v>
      </c>
      <c r="K368" s="307">
        <f>+'Div009 history'!N368</f>
        <v>0</v>
      </c>
      <c r="L368" s="298">
        <f t="shared" si="240"/>
        <v>0</v>
      </c>
      <c r="M368" s="298">
        <f t="shared" si="240"/>
        <v>0</v>
      </c>
      <c r="N368" s="298">
        <f t="shared" si="240"/>
        <v>0</v>
      </c>
      <c r="O368" s="298">
        <f t="shared" si="240"/>
        <v>0</v>
      </c>
      <c r="P368" s="298">
        <f t="shared" si="240"/>
        <v>0</v>
      </c>
      <c r="Q368" s="298">
        <f t="shared" si="240"/>
        <v>0</v>
      </c>
      <c r="R368" s="298">
        <f t="shared" si="240"/>
        <v>0</v>
      </c>
      <c r="S368" s="298">
        <f t="shared" si="240"/>
        <v>0</v>
      </c>
      <c r="T368" s="298">
        <f t="shared" si="240"/>
        <v>0</v>
      </c>
      <c r="U368" s="298">
        <f t="shared" si="240"/>
        <v>0</v>
      </c>
      <c r="V368" s="298">
        <f t="shared" si="241"/>
        <v>0</v>
      </c>
      <c r="W368" s="298">
        <f t="shared" si="241"/>
        <v>0</v>
      </c>
      <c r="X368" s="298">
        <f t="shared" si="241"/>
        <v>0</v>
      </c>
      <c r="Y368" s="298">
        <f t="shared" si="241"/>
        <v>0</v>
      </c>
      <c r="Z368" s="298">
        <f t="shared" si="241"/>
        <v>0</v>
      </c>
      <c r="AA368" s="298">
        <f t="shared" si="241"/>
        <v>0</v>
      </c>
      <c r="AB368" s="298">
        <f t="shared" si="241"/>
        <v>0</v>
      </c>
      <c r="AC368" s="298">
        <f t="shared" si="241"/>
        <v>0</v>
      </c>
      <c r="AD368" s="298">
        <f t="shared" si="241"/>
        <v>0</v>
      </c>
      <c r="AE368" s="298">
        <f t="shared" si="241"/>
        <v>0</v>
      </c>
      <c r="AF368" s="298">
        <f t="shared" si="241"/>
        <v>0</v>
      </c>
      <c r="AH368" s="295">
        <f t="shared" si="232"/>
        <v>0</v>
      </c>
      <c r="AI368" s="295">
        <f t="shared" si="233"/>
        <v>0</v>
      </c>
      <c r="AJ368" s="295">
        <f t="shared" si="234"/>
        <v>0</v>
      </c>
      <c r="AN368" s="295">
        <f t="shared" si="235"/>
        <v>0</v>
      </c>
    </row>
    <row r="369" spans="1:40">
      <c r="A369" s="172" t="s">
        <v>332</v>
      </c>
      <c r="B369" s="293"/>
      <c r="C369" s="309"/>
      <c r="D369" s="306">
        <f t="shared" ref="D369:K369" si="242">SUM(D331:D368)</f>
        <v>212698.55000000002</v>
      </c>
      <c r="E369" s="174">
        <f t="shared" si="242"/>
        <v>0.99999999999999989</v>
      </c>
      <c r="F369" s="306">
        <f t="shared" si="242"/>
        <v>18545.560000000001</v>
      </c>
      <c r="G369" s="306">
        <f t="shared" si="242"/>
        <v>50229.560000000005</v>
      </c>
      <c r="H369" s="306">
        <f t="shared" si="242"/>
        <v>18680.740000000002</v>
      </c>
      <c r="I369" s="306">
        <f t="shared" si="242"/>
        <v>31413.070000000003</v>
      </c>
      <c r="J369" s="306">
        <f t="shared" si="242"/>
        <v>36132.870000000003</v>
      </c>
      <c r="K369" s="306">
        <f t="shared" si="242"/>
        <v>57696.75</v>
      </c>
      <c r="L369" s="305">
        <f>'FY24 Budget'!K$144</f>
        <v>23576.559999999998</v>
      </c>
      <c r="M369" s="305">
        <f>'FY24 Budget'!L$144</f>
        <v>27986.559999999998</v>
      </c>
      <c r="N369" s="305">
        <f>'FY24 Budget'!M$144</f>
        <v>30498.260000000002</v>
      </c>
      <c r="O369" s="305">
        <f>'FY25 Budget'!B$395</f>
        <v>30378.171200000001</v>
      </c>
      <c r="P369" s="305">
        <f>'FY25 Budget'!C$395</f>
        <v>30378.171200000001</v>
      </c>
      <c r="Q369" s="305">
        <f>'FY25 Budget'!D$395</f>
        <v>30378.171200000001</v>
      </c>
      <c r="R369" s="305">
        <f>'FY25 Budget'!E$395</f>
        <v>30957.171200000001</v>
      </c>
      <c r="S369" s="305">
        <f>'FY25 Budget'!F$395</f>
        <v>31695.671200000001</v>
      </c>
      <c r="T369" s="305">
        <f>'FY25 Budget'!G$395</f>
        <v>32044.171200000001</v>
      </c>
      <c r="U369" s="305">
        <f>'FY25 Budget'!H$395</f>
        <v>33607.171199999997</v>
      </c>
      <c r="V369" s="305">
        <f>'FY25 Budget'!I$395</f>
        <v>33941.171199999997</v>
      </c>
      <c r="W369" s="305">
        <f>'FY25 Budget'!J$395</f>
        <v>32343.171200000001</v>
      </c>
      <c r="X369" s="305">
        <f>'FY25 Budget'!K$395</f>
        <v>32394.171200000001</v>
      </c>
      <c r="Y369" s="305">
        <f>'FY25 Budget'!L$395</f>
        <v>33782.171199999997</v>
      </c>
      <c r="Z369" s="305">
        <f>'FY25 Budget'!M$395</f>
        <v>36177.911199999995</v>
      </c>
      <c r="AA369" s="301">
        <f t="shared" ref="AA369:AF369" si="243">O369*(1+AA$4)</f>
        <v>30378.171200000001</v>
      </c>
      <c r="AB369" s="301">
        <f t="shared" si="243"/>
        <v>30378.171200000001</v>
      </c>
      <c r="AC369" s="301">
        <f t="shared" si="243"/>
        <v>30378.171200000001</v>
      </c>
      <c r="AD369" s="301">
        <f t="shared" si="243"/>
        <v>30957.171200000001</v>
      </c>
      <c r="AE369" s="301">
        <f t="shared" si="243"/>
        <v>31695.671200000001</v>
      </c>
      <c r="AF369" s="301">
        <f t="shared" si="243"/>
        <v>32044.171200000001</v>
      </c>
      <c r="AH369" s="301">
        <f t="shared" si="232"/>
        <v>385894.4436</v>
      </c>
      <c r="AI369" s="301">
        <f t="shared" si="233"/>
        <v>388077.2943999999</v>
      </c>
      <c r="AJ369" s="301">
        <f t="shared" si="234"/>
        <v>2182.8507999998983</v>
      </c>
    </row>
    <row r="370" spans="1:40">
      <c r="A370" s="208"/>
      <c r="B370" s="293"/>
      <c r="C370" s="309"/>
      <c r="D370" s="298">
        <f>D369-SUM(F369:K369)</f>
        <v>0</v>
      </c>
      <c r="F370" s="298">
        <f>F369-'Div009 history'!I369</f>
        <v>0</v>
      </c>
      <c r="G370" s="298">
        <f>G369-'Div009 history'!J369</f>
        <v>0</v>
      </c>
      <c r="H370" s="298">
        <f>H369-'Div009 history'!K369</f>
        <v>0</v>
      </c>
      <c r="I370" s="298">
        <f>I369-'Div009 history'!L369</f>
        <v>0</v>
      </c>
      <c r="J370" s="298">
        <f>J369-'Div009 history'!M369</f>
        <v>0</v>
      </c>
      <c r="K370" s="298">
        <f>K369-'Div009 history'!N369</f>
        <v>0</v>
      </c>
      <c r="L370" s="298">
        <f t="shared" ref="L370:AF370" si="244">L369-SUM(L331:L368)</f>
        <v>0</v>
      </c>
      <c r="M370" s="298">
        <f t="shared" si="244"/>
        <v>0</v>
      </c>
      <c r="N370" s="298">
        <f t="shared" si="244"/>
        <v>0</v>
      </c>
      <c r="O370" s="298">
        <f t="shared" si="244"/>
        <v>0</v>
      </c>
      <c r="P370" s="298">
        <f t="shared" si="244"/>
        <v>0</v>
      </c>
      <c r="Q370" s="298">
        <f t="shared" si="244"/>
        <v>0</v>
      </c>
      <c r="R370" s="298">
        <f t="shared" si="244"/>
        <v>0</v>
      </c>
      <c r="S370" s="298">
        <f t="shared" si="244"/>
        <v>0</v>
      </c>
      <c r="T370" s="298">
        <f t="shared" si="244"/>
        <v>0</v>
      </c>
      <c r="U370" s="298">
        <f t="shared" si="244"/>
        <v>0</v>
      </c>
      <c r="V370" s="298">
        <f t="shared" si="244"/>
        <v>0</v>
      </c>
      <c r="W370" s="298">
        <f t="shared" si="244"/>
        <v>0</v>
      </c>
      <c r="X370" s="298">
        <f t="shared" si="244"/>
        <v>0</v>
      </c>
      <c r="Y370" s="298">
        <f t="shared" si="244"/>
        <v>0</v>
      </c>
      <c r="Z370" s="298">
        <f t="shared" si="244"/>
        <v>0</v>
      </c>
      <c r="AA370" s="298">
        <f t="shared" si="244"/>
        <v>0</v>
      </c>
      <c r="AB370" s="298">
        <f t="shared" si="244"/>
        <v>0</v>
      </c>
      <c r="AC370" s="298">
        <f t="shared" si="244"/>
        <v>0</v>
      </c>
      <c r="AD370" s="298">
        <f t="shared" si="244"/>
        <v>0</v>
      </c>
      <c r="AE370" s="298">
        <f t="shared" si="244"/>
        <v>0</v>
      </c>
      <c r="AF370" s="298">
        <f t="shared" si="244"/>
        <v>0</v>
      </c>
    </row>
    <row r="371" spans="1:40">
      <c r="A371" s="168" t="s">
        <v>1243</v>
      </c>
      <c r="B371" s="294" t="str">
        <f t="shared" ref="B371:B383" si="245">RIGHT(A371,10)</f>
        <v>8160-05420</v>
      </c>
      <c r="C371" s="308" t="str">
        <f t="shared" ref="C371:C383" si="246">LEFT(B371,4)</f>
        <v>8160</v>
      </c>
      <c r="D371" s="298">
        <f>SUM($F371:K371)</f>
        <v>881.92</v>
      </c>
      <c r="E371" s="78">
        <f t="shared" ref="E371:E383" si="247">D371/$D$384</f>
        <v>3.4588394109713198E-2</v>
      </c>
      <c r="F371" s="307">
        <f>+'Div009 history'!I371</f>
        <v>0</v>
      </c>
      <c r="G371" s="307">
        <f>+'Div009 history'!J371</f>
        <v>0</v>
      </c>
      <c r="H371" s="307">
        <f>+'Div009 history'!K371</f>
        <v>0</v>
      </c>
      <c r="I371" s="307">
        <f>+'Div009 history'!L371</f>
        <v>0</v>
      </c>
      <c r="J371" s="307">
        <f>+'Div009 history'!M371</f>
        <v>0</v>
      </c>
      <c r="K371" s="307">
        <f>+'Div009 history'!N371</f>
        <v>881.92</v>
      </c>
      <c r="L371" s="298">
        <f t="shared" ref="L371:U383" si="248">$E371*L$384</f>
        <v>33.828832975063897</v>
      </c>
      <c r="M371" s="298">
        <f t="shared" si="248"/>
        <v>68.417227084777096</v>
      </c>
      <c r="N371" s="298">
        <f t="shared" si="248"/>
        <v>172.1824094139167</v>
      </c>
      <c r="O371" s="298">
        <f t="shared" si="248"/>
        <v>317.31392756250887</v>
      </c>
      <c r="P371" s="298">
        <f t="shared" si="248"/>
        <v>104.45798786315716</v>
      </c>
      <c r="Q371" s="298">
        <f t="shared" si="248"/>
        <v>104.45798786315716</v>
      </c>
      <c r="R371" s="298">
        <f t="shared" si="248"/>
        <v>105.28810932179027</v>
      </c>
      <c r="S371" s="298">
        <f t="shared" si="248"/>
        <v>104.45798786315716</v>
      </c>
      <c r="T371" s="298">
        <f t="shared" si="248"/>
        <v>254.91750224040959</v>
      </c>
      <c r="U371" s="298">
        <f t="shared" si="248"/>
        <v>145.96406079481301</v>
      </c>
      <c r="V371" s="298">
        <f t="shared" ref="V371:AF383" si="249">$E371*V$384</f>
        <v>104.45798786315716</v>
      </c>
      <c r="W371" s="298">
        <f t="shared" si="249"/>
        <v>104.45798786315716</v>
      </c>
      <c r="X371" s="298">
        <f t="shared" si="249"/>
        <v>106.11823078042339</v>
      </c>
      <c r="Y371" s="298">
        <f t="shared" si="249"/>
        <v>139.04638197287036</v>
      </c>
      <c r="Z371" s="298">
        <f t="shared" si="249"/>
        <v>358.68268456954917</v>
      </c>
      <c r="AA371" s="298">
        <f t="shared" si="249"/>
        <v>317.31392756250887</v>
      </c>
      <c r="AB371" s="298">
        <f t="shared" si="249"/>
        <v>104.45798786315716</v>
      </c>
      <c r="AC371" s="298">
        <f t="shared" si="249"/>
        <v>104.45798786315716</v>
      </c>
      <c r="AD371" s="298">
        <f t="shared" si="249"/>
        <v>105.28810932179027</v>
      </c>
      <c r="AE371" s="298">
        <f t="shared" si="249"/>
        <v>104.45798786315716</v>
      </c>
      <c r="AF371" s="298">
        <f t="shared" si="249"/>
        <v>254.91750224040959</v>
      </c>
      <c r="AH371" s="295">
        <f t="shared" ref="AH371:AH384" si="250">SUM(F371:Q371)</f>
        <v>1682.5783727625808</v>
      </c>
      <c r="AI371" s="295">
        <f t="shared" ref="AI371:AI384" si="251">SUM(U371:AF371)</f>
        <v>1949.6208365581501</v>
      </c>
      <c r="AJ371" s="295">
        <f t="shared" ref="AJ371:AJ384" si="252">AI371-AH371</f>
        <v>267.04246379556935</v>
      </c>
      <c r="AN371" s="295">
        <f t="shared" ref="AN371:AN383" si="253">AJ371</f>
        <v>267.04246379556935</v>
      </c>
    </row>
    <row r="372" spans="1:40">
      <c r="A372" s="168" t="s">
        <v>1017</v>
      </c>
      <c r="B372" s="294" t="str">
        <f t="shared" si="245"/>
        <v>8410-05420</v>
      </c>
      <c r="C372" s="308" t="str">
        <f t="shared" si="246"/>
        <v>8410</v>
      </c>
      <c r="D372" s="298">
        <f>SUM($F372:K372)</f>
        <v>350</v>
      </c>
      <c r="E372" s="78">
        <f t="shared" si="247"/>
        <v>1.3726798279208568E-2</v>
      </c>
      <c r="F372" s="307">
        <f>+'Div009 history'!I372</f>
        <v>0</v>
      </c>
      <c r="G372" s="307">
        <f>+'Div009 history'!J372</f>
        <v>0</v>
      </c>
      <c r="H372" s="307">
        <f>+'Div009 history'!K372</f>
        <v>350</v>
      </c>
      <c r="I372" s="307">
        <f>+'Div009 history'!L372</f>
        <v>0</v>
      </c>
      <c r="J372" s="307">
        <f>+'Div009 history'!M372</f>
        <v>0</v>
      </c>
      <c r="K372" s="307">
        <f>+'Div009 history'!N372</f>
        <v>0</v>
      </c>
      <c r="L372" s="298">
        <f t="shared" si="248"/>
        <v>13.425357788997147</v>
      </c>
      <c r="M372" s="298">
        <f t="shared" si="248"/>
        <v>27.152156068205716</v>
      </c>
      <c r="N372" s="298">
        <f t="shared" si="248"/>
        <v>68.332550905831425</v>
      </c>
      <c r="O372" s="298">
        <f t="shared" si="248"/>
        <v>125.92964741345941</v>
      </c>
      <c r="P372" s="298">
        <f t="shared" si="248"/>
        <v>41.455342607158251</v>
      </c>
      <c r="Q372" s="298">
        <f t="shared" si="248"/>
        <v>41.455342607158251</v>
      </c>
      <c r="R372" s="298">
        <f t="shared" si="248"/>
        <v>41.784785765859262</v>
      </c>
      <c r="S372" s="298">
        <f t="shared" si="248"/>
        <v>41.455342607158251</v>
      </c>
      <c r="T372" s="298">
        <f t="shared" si="248"/>
        <v>101.16691512171553</v>
      </c>
      <c r="U372" s="298">
        <f t="shared" si="248"/>
        <v>57.927500542208541</v>
      </c>
      <c r="V372" s="298">
        <f t="shared" si="249"/>
        <v>41.455342607158251</v>
      </c>
      <c r="W372" s="298">
        <f t="shared" si="249"/>
        <v>41.455342607158251</v>
      </c>
      <c r="X372" s="298">
        <f t="shared" si="249"/>
        <v>42.114228924560265</v>
      </c>
      <c r="Y372" s="298">
        <f t="shared" si="249"/>
        <v>55.182140886366824</v>
      </c>
      <c r="Z372" s="298">
        <f t="shared" si="249"/>
        <v>142.34730995934123</v>
      </c>
      <c r="AA372" s="298">
        <f t="shared" si="249"/>
        <v>125.92964741345941</v>
      </c>
      <c r="AB372" s="298">
        <f t="shared" si="249"/>
        <v>41.455342607158251</v>
      </c>
      <c r="AC372" s="298">
        <f t="shared" si="249"/>
        <v>41.455342607158251</v>
      </c>
      <c r="AD372" s="298">
        <f t="shared" si="249"/>
        <v>41.784785765859262</v>
      </c>
      <c r="AE372" s="298">
        <f t="shared" si="249"/>
        <v>41.455342607158251</v>
      </c>
      <c r="AF372" s="298">
        <f t="shared" si="249"/>
        <v>101.16691512171553</v>
      </c>
      <c r="AH372" s="295">
        <f t="shared" si="250"/>
        <v>667.75039739081024</v>
      </c>
      <c r="AI372" s="295">
        <f t="shared" si="251"/>
        <v>773.72924164930248</v>
      </c>
      <c r="AJ372" s="295">
        <f t="shared" si="252"/>
        <v>105.97884425849224</v>
      </c>
      <c r="AN372" s="295">
        <f t="shared" si="253"/>
        <v>105.97884425849224</v>
      </c>
    </row>
    <row r="373" spans="1:40">
      <c r="A373" s="168" t="s">
        <v>287</v>
      </c>
      <c r="B373" s="294" t="str">
        <f t="shared" si="245"/>
        <v>8700-05420</v>
      </c>
      <c r="C373" s="308" t="str">
        <f t="shared" si="246"/>
        <v>8700</v>
      </c>
      <c r="D373" s="298">
        <f>SUM($F373:K373)</f>
        <v>800</v>
      </c>
      <c r="E373" s="78">
        <f t="shared" si="247"/>
        <v>3.1375538923905301E-2</v>
      </c>
      <c r="F373" s="307">
        <f>+'Div009 history'!I373</f>
        <v>0</v>
      </c>
      <c r="G373" s="307">
        <f>+'Div009 history'!J373</f>
        <v>200</v>
      </c>
      <c r="H373" s="307">
        <f>+'Div009 history'!K373</f>
        <v>175</v>
      </c>
      <c r="I373" s="307">
        <f>+'Div009 history'!L373</f>
        <v>425</v>
      </c>
      <c r="J373" s="307">
        <f>+'Div009 history'!M373</f>
        <v>0</v>
      </c>
      <c r="K373" s="307">
        <f>+'Div009 history'!N373</f>
        <v>0</v>
      </c>
      <c r="L373" s="298">
        <f t="shared" si="248"/>
        <v>30.686532089136339</v>
      </c>
      <c r="M373" s="298">
        <f t="shared" si="248"/>
        <v>62.062071013041638</v>
      </c>
      <c r="N373" s="298">
        <f t="shared" si="248"/>
        <v>156.18868778475755</v>
      </c>
      <c r="O373" s="298">
        <f t="shared" si="248"/>
        <v>287.83919408790723</v>
      </c>
      <c r="P373" s="298">
        <f t="shared" si="248"/>
        <v>94.755068816361728</v>
      </c>
      <c r="Q373" s="298">
        <f t="shared" si="248"/>
        <v>94.755068816361728</v>
      </c>
      <c r="R373" s="298">
        <f t="shared" si="248"/>
        <v>95.508081750535453</v>
      </c>
      <c r="S373" s="298">
        <f t="shared" si="248"/>
        <v>94.755068816361728</v>
      </c>
      <c r="T373" s="298">
        <f t="shared" si="248"/>
        <v>231.23866313534981</v>
      </c>
      <c r="U373" s="298">
        <f t="shared" si="248"/>
        <v>132.40571552504809</v>
      </c>
      <c r="V373" s="298">
        <f t="shared" si="249"/>
        <v>94.755068816361728</v>
      </c>
      <c r="W373" s="298">
        <f t="shared" si="249"/>
        <v>94.755068816361728</v>
      </c>
      <c r="X373" s="298">
        <f t="shared" si="249"/>
        <v>96.261094684709192</v>
      </c>
      <c r="Y373" s="298">
        <f t="shared" si="249"/>
        <v>126.13060774026704</v>
      </c>
      <c r="Z373" s="298">
        <f t="shared" si="249"/>
        <v>325.36527990706571</v>
      </c>
      <c r="AA373" s="298">
        <f t="shared" si="249"/>
        <v>287.83919408790723</v>
      </c>
      <c r="AB373" s="298">
        <f t="shared" si="249"/>
        <v>94.755068816361728</v>
      </c>
      <c r="AC373" s="298">
        <f t="shared" si="249"/>
        <v>94.755068816361728</v>
      </c>
      <c r="AD373" s="298">
        <f t="shared" si="249"/>
        <v>95.508081750535453</v>
      </c>
      <c r="AE373" s="298">
        <f t="shared" si="249"/>
        <v>94.755068816361728</v>
      </c>
      <c r="AF373" s="298">
        <f t="shared" si="249"/>
        <v>231.23866313534981</v>
      </c>
      <c r="AH373" s="295">
        <f t="shared" si="250"/>
        <v>1526.2866226075662</v>
      </c>
      <c r="AI373" s="295">
        <f t="shared" si="251"/>
        <v>1768.5239809126908</v>
      </c>
      <c r="AJ373" s="295">
        <f t="shared" si="252"/>
        <v>242.23735830512464</v>
      </c>
      <c r="AN373" s="295">
        <f t="shared" si="253"/>
        <v>242.23735830512464</v>
      </c>
    </row>
    <row r="374" spans="1:40">
      <c r="A374" s="168" t="s">
        <v>402</v>
      </c>
      <c r="B374" s="294" t="str">
        <f t="shared" si="245"/>
        <v>8740-05420</v>
      </c>
      <c r="C374" s="308" t="str">
        <f t="shared" si="246"/>
        <v>8740</v>
      </c>
      <c r="D374" s="298">
        <f>SUM($F374:K374)</f>
        <v>212</v>
      </c>
      <c r="E374" s="78">
        <f t="shared" si="247"/>
        <v>8.3145178148349031E-3</v>
      </c>
      <c r="F374" s="307">
        <f>+'Div009 history'!I374</f>
        <v>0</v>
      </c>
      <c r="G374" s="307">
        <f>+'Div009 history'!J374</f>
        <v>212</v>
      </c>
      <c r="H374" s="307">
        <f>+'Div009 history'!K374</f>
        <v>0</v>
      </c>
      <c r="I374" s="307">
        <f>+'Div009 history'!L374</f>
        <v>0</v>
      </c>
      <c r="J374" s="307">
        <f>+'Div009 history'!M374</f>
        <v>0</v>
      </c>
      <c r="K374" s="307">
        <f>+'Div009 history'!N374</f>
        <v>0</v>
      </c>
      <c r="L374" s="298">
        <f t="shared" si="248"/>
        <v>8.1319310036211281</v>
      </c>
      <c r="M374" s="298">
        <f t="shared" si="248"/>
        <v>16.44644881845603</v>
      </c>
      <c r="N374" s="298">
        <f t="shared" si="248"/>
        <v>41.390002262960742</v>
      </c>
      <c r="O374" s="298">
        <f t="shared" si="248"/>
        <v>76.277386433295405</v>
      </c>
      <c r="P374" s="298">
        <f t="shared" si="248"/>
        <v>25.110093236335853</v>
      </c>
      <c r="Q374" s="298">
        <f t="shared" si="248"/>
        <v>25.110093236335853</v>
      </c>
      <c r="R374" s="298">
        <f t="shared" si="248"/>
        <v>25.309641663891892</v>
      </c>
      <c r="S374" s="298">
        <f t="shared" si="248"/>
        <v>25.110093236335853</v>
      </c>
      <c r="T374" s="298">
        <f t="shared" si="248"/>
        <v>61.278245730867688</v>
      </c>
      <c r="U374" s="298">
        <f t="shared" si="248"/>
        <v>35.087514614137739</v>
      </c>
      <c r="V374" s="298">
        <f t="shared" si="249"/>
        <v>25.110093236335853</v>
      </c>
      <c r="W374" s="298">
        <f t="shared" si="249"/>
        <v>25.110093236335853</v>
      </c>
      <c r="X374" s="298">
        <f t="shared" si="249"/>
        <v>25.50919009144793</v>
      </c>
      <c r="Y374" s="298">
        <f t="shared" si="249"/>
        <v>33.424611051170757</v>
      </c>
      <c r="Z374" s="298">
        <f t="shared" si="249"/>
        <v>86.221799175372396</v>
      </c>
      <c r="AA374" s="298">
        <f t="shared" si="249"/>
        <v>76.277386433295405</v>
      </c>
      <c r="AB374" s="298">
        <f t="shared" si="249"/>
        <v>25.110093236335853</v>
      </c>
      <c r="AC374" s="298">
        <f t="shared" si="249"/>
        <v>25.110093236335853</v>
      </c>
      <c r="AD374" s="298">
        <f t="shared" si="249"/>
        <v>25.309641663891892</v>
      </c>
      <c r="AE374" s="298">
        <f t="shared" si="249"/>
        <v>25.110093236335853</v>
      </c>
      <c r="AF374" s="298">
        <f t="shared" si="249"/>
        <v>61.278245730867688</v>
      </c>
      <c r="AH374" s="295">
        <f t="shared" si="250"/>
        <v>404.46595499100499</v>
      </c>
      <c r="AI374" s="295">
        <f t="shared" si="251"/>
        <v>468.65885494186307</v>
      </c>
      <c r="AJ374" s="295">
        <f t="shared" si="252"/>
        <v>64.192899950858077</v>
      </c>
      <c r="AN374" s="295">
        <f t="shared" si="253"/>
        <v>64.192899950858077</v>
      </c>
    </row>
    <row r="375" spans="1:40">
      <c r="A375" s="168" t="s">
        <v>409</v>
      </c>
      <c r="B375" s="294" t="str">
        <f t="shared" si="245"/>
        <v>9090-05420</v>
      </c>
      <c r="C375" s="308" t="str">
        <f t="shared" si="246"/>
        <v>9090</v>
      </c>
      <c r="D375" s="298">
        <f>SUM($F375:K375)</f>
        <v>0</v>
      </c>
      <c r="E375" s="78">
        <f t="shared" si="247"/>
        <v>0</v>
      </c>
      <c r="F375" s="307">
        <f>+'Div009 history'!I375</f>
        <v>0</v>
      </c>
      <c r="G375" s="307">
        <f>+'Div009 history'!J375</f>
        <v>0</v>
      </c>
      <c r="H375" s="307">
        <f>+'Div009 history'!K375</f>
        <v>0</v>
      </c>
      <c r="I375" s="307">
        <f>+'Div009 history'!L375</f>
        <v>0</v>
      </c>
      <c r="J375" s="307">
        <f>+'Div009 history'!M375</f>
        <v>0</v>
      </c>
      <c r="K375" s="307">
        <f>+'Div009 history'!N375</f>
        <v>0</v>
      </c>
      <c r="L375" s="298">
        <f t="shared" si="248"/>
        <v>0</v>
      </c>
      <c r="M375" s="298">
        <f t="shared" si="248"/>
        <v>0</v>
      </c>
      <c r="N375" s="298">
        <f t="shared" si="248"/>
        <v>0</v>
      </c>
      <c r="O375" s="298">
        <f t="shared" si="248"/>
        <v>0</v>
      </c>
      <c r="P375" s="298">
        <f t="shared" si="248"/>
        <v>0</v>
      </c>
      <c r="Q375" s="298">
        <f t="shared" si="248"/>
        <v>0</v>
      </c>
      <c r="R375" s="298">
        <f t="shared" si="248"/>
        <v>0</v>
      </c>
      <c r="S375" s="298">
        <f t="shared" si="248"/>
        <v>0</v>
      </c>
      <c r="T375" s="298">
        <f t="shared" si="248"/>
        <v>0</v>
      </c>
      <c r="U375" s="298">
        <f t="shared" si="248"/>
        <v>0</v>
      </c>
      <c r="V375" s="298">
        <f t="shared" si="249"/>
        <v>0</v>
      </c>
      <c r="W375" s="298">
        <f t="shared" si="249"/>
        <v>0</v>
      </c>
      <c r="X375" s="298">
        <f t="shared" si="249"/>
        <v>0</v>
      </c>
      <c r="Y375" s="298">
        <f t="shared" si="249"/>
        <v>0</v>
      </c>
      <c r="Z375" s="298">
        <f t="shared" si="249"/>
        <v>0</v>
      </c>
      <c r="AA375" s="298">
        <f t="shared" si="249"/>
        <v>0</v>
      </c>
      <c r="AB375" s="298">
        <f t="shared" si="249"/>
        <v>0</v>
      </c>
      <c r="AC375" s="298">
        <f t="shared" si="249"/>
        <v>0</v>
      </c>
      <c r="AD375" s="298">
        <f t="shared" si="249"/>
        <v>0</v>
      </c>
      <c r="AE375" s="298">
        <f t="shared" si="249"/>
        <v>0</v>
      </c>
      <c r="AF375" s="298">
        <f t="shared" si="249"/>
        <v>0</v>
      </c>
      <c r="AH375" s="295">
        <f t="shared" si="250"/>
        <v>0</v>
      </c>
      <c r="AI375" s="295">
        <f t="shared" si="251"/>
        <v>0</v>
      </c>
      <c r="AJ375" s="295">
        <f t="shared" si="252"/>
        <v>0</v>
      </c>
      <c r="AN375" s="295">
        <f t="shared" si="253"/>
        <v>0</v>
      </c>
    </row>
    <row r="376" spans="1:40">
      <c r="A376" s="168" t="s">
        <v>314</v>
      </c>
      <c r="B376" s="294" t="str">
        <f t="shared" si="245"/>
        <v>8700-05421</v>
      </c>
      <c r="C376" s="308" t="str">
        <f t="shared" si="246"/>
        <v>8700</v>
      </c>
      <c r="D376" s="298">
        <f>SUM($F376:K376)</f>
        <v>15409.31</v>
      </c>
      <c r="E376" s="78">
        <f t="shared" si="247"/>
        <v>0.60434425711940387</v>
      </c>
      <c r="F376" s="307">
        <f>+'Div009 history'!I376</f>
        <v>14450.57</v>
      </c>
      <c r="G376" s="307">
        <f>+'Div009 history'!J376</f>
        <v>433.74</v>
      </c>
      <c r="H376" s="307">
        <f>+'Div009 history'!K376</f>
        <v>0</v>
      </c>
      <c r="I376" s="307">
        <f>+'Div009 history'!L376</f>
        <v>0</v>
      </c>
      <c r="J376" s="307">
        <f>+'Div009 history'!M376</f>
        <v>0</v>
      </c>
      <c r="K376" s="307">
        <f>+'Div009 history'!N376</f>
        <v>525</v>
      </c>
      <c r="L376" s="298">
        <f t="shared" si="248"/>
        <v>591.07285723306177</v>
      </c>
      <c r="M376" s="298">
        <f t="shared" si="248"/>
        <v>1195.4171143524657</v>
      </c>
      <c r="N376" s="298">
        <f t="shared" si="248"/>
        <v>3008.4498857106773</v>
      </c>
      <c r="O376" s="298">
        <f t="shared" si="248"/>
        <v>5544.2542148134107</v>
      </c>
      <c r="P376" s="298">
        <f t="shared" si="248"/>
        <v>1825.1377868283134</v>
      </c>
      <c r="Q376" s="298">
        <f t="shared" si="248"/>
        <v>1825.1377868283134</v>
      </c>
      <c r="R376" s="298">
        <f t="shared" si="248"/>
        <v>1839.642048999179</v>
      </c>
      <c r="S376" s="298">
        <f t="shared" si="248"/>
        <v>1825.1377868283134</v>
      </c>
      <c r="T376" s="298">
        <f t="shared" si="248"/>
        <v>4454.0353052977207</v>
      </c>
      <c r="U376" s="298">
        <f t="shared" si="248"/>
        <v>2550.3508953715982</v>
      </c>
      <c r="V376" s="298">
        <f t="shared" si="249"/>
        <v>1825.1377868283134</v>
      </c>
      <c r="W376" s="298">
        <f t="shared" si="249"/>
        <v>1825.1377868283134</v>
      </c>
      <c r="X376" s="298">
        <f t="shared" si="249"/>
        <v>1854.1463111700448</v>
      </c>
      <c r="Y376" s="298">
        <f t="shared" si="249"/>
        <v>2429.4820439477171</v>
      </c>
      <c r="Z376" s="298">
        <f t="shared" si="249"/>
        <v>6267.0680766559317</v>
      </c>
      <c r="AA376" s="298">
        <f t="shared" si="249"/>
        <v>5544.2542148134107</v>
      </c>
      <c r="AB376" s="298">
        <f t="shared" si="249"/>
        <v>1825.1377868283134</v>
      </c>
      <c r="AC376" s="298">
        <f t="shared" si="249"/>
        <v>1825.1377868283134</v>
      </c>
      <c r="AD376" s="298">
        <f t="shared" si="249"/>
        <v>1839.642048999179</v>
      </c>
      <c r="AE376" s="298">
        <f t="shared" si="249"/>
        <v>1825.1377868283134</v>
      </c>
      <c r="AF376" s="298">
        <f t="shared" si="249"/>
        <v>4454.0353052977207</v>
      </c>
      <c r="AH376" s="295">
        <f t="shared" si="250"/>
        <v>29398.779645766241</v>
      </c>
      <c r="AI376" s="295">
        <f t="shared" si="251"/>
        <v>34064.667830397164</v>
      </c>
      <c r="AJ376" s="295">
        <f t="shared" si="252"/>
        <v>4665.8881846309232</v>
      </c>
      <c r="AN376" s="295">
        <f t="shared" si="253"/>
        <v>4665.8881846309232</v>
      </c>
    </row>
    <row r="377" spans="1:40">
      <c r="A377" s="168" t="s">
        <v>288</v>
      </c>
      <c r="B377" s="294" t="str">
        <f t="shared" si="245"/>
        <v>8740-05421</v>
      </c>
      <c r="C377" s="308" t="str">
        <f t="shared" si="246"/>
        <v>8740</v>
      </c>
      <c r="D377" s="298">
        <f>SUM($F377:K377)</f>
        <v>1731.88</v>
      </c>
      <c r="E377" s="78">
        <f t="shared" si="247"/>
        <v>6.7923335439416394E-2</v>
      </c>
      <c r="F377" s="307">
        <f>+'Div009 history'!I377</f>
        <v>835.19</v>
      </c>
      <c r="G377" s="307">
        <f>+'Div009 history'!J377</f>
        <v>896.69</v>
      </c>
      <c r="H377" s="307">
        <f>+'Div009 history'!K377</f>
        <v>0</v>
      </c>
      <c r="I377" s="307">
        <f>+'Div009 history'!L377</f>
        <v>0</v>
      </c>
      <c r="J377" s="307">
        <f>+'Div009 history'!M377</f>
        <v>0</v>
      </c>
      <c r="K377" s="307">
        <f>+'Div009 history'!N377</f>
        <v>0</v>
      </c>
      <c r="L377" s="298">
        <f t="shared" si="248"/>
        <v>66.431738993166803</v>
      </c>
      <c r="M377" s="298">
        <f t="shared" si="248"/>
        <v>134.35507443258319</v>
      </c>
      <c r="N377" s="298">
        <f t="shared" si="248"/>
        <v>338.12508075083235</v>
      </c>
      <c r="O377" s="298">
        <f t="shared" si="248"/>
        <v>623.12867932120605</v>
      </c>
      <c r="P377" s="298">
        <f t="shared" si="248"/>
        <v>205.1305107271007</v>
      </c>
      <c r="Q377" s="298">
        <f t="shared" si="248"/>
        <v>205.1305107271007</v>
      </c>
      <c r="R377" s="298">
        <f t="shared" si="248"/>
        <v>206.76067077764671</v>
      </c>
      <c r="S377" s="298">
        <f t="shared" si="248"/>
        <v>205.1305107271007</v>
      </c>
      <c r="T377" s="298">
        <f t="shared" si="248"/>
        <v>500.59701988856204</v>
      </c>
      <c r="U377" s="298">
        <f t="shared" si="248"/>
        <v>286.63851325440038</v>
      </c>
      <c r="V377" s="298">
        <f t="shared" si="249"/>
        <v>205.1305107271007</v>
      </c>
      <c r="W377" s="298">
        <f t="shared" si="249"/>
        <v>205.1305107271007</v>
      </c>
      <c r="X377" s="298">
        <f t="shared" si="249"/>
        <v>208.39083082819269</v>
      </c>
      <c r="Y377" s="298">
        <f t="shared" si="249"/>
        <v>273.05384616651708</v>
      </c>
      <c r="Z377" s="298">
        <f t="shared" si="249"/>
        <v>704.36702620681126</v>
      </c>
      <c r="AA377" s="298">
        <f t="shared" si="249"/>
        <v>623.12867932120605</v>
      </c>
      <c r="AB377" s="298">
        <f t="shared" si="249"/>
        <v>205.1305107271007</v>
      </c>
      <c r="AC377" s="298">
        <f t="shared" si="249"/>
        <v>205.1305107271007</v>
      </c>
      <c r="AD377" s="298">
        <f t="shared" si="249"/>
        <v>206.76067077764671</v>
      </c>
      <c r="AE377" s="298">
        <f t="shared" si="249"/>
        <v>205.1305107271007</v>
      </c>
      <c r="AF377" s="298">
        <f t="shared" si="249"/>
        <v>500.59701988856204</v>
      </c>
      <c r="AH377" s="295">
        <f t="shared" si="250"/>
        <v>3304.1815949519896</v>
      </c>
      <c r="AI377" s="295">
        <f t="shared" si="251"/>
        <v>3828.5891400788391</v>
      </c>
      <c r="AJ377" s="295">
        <f t="shared" si="252"/>
        <v>524.40754512684953</v>
      </c>
      <c r="AN377" s="295">
        <f t="shared" si="253"/>
        <v>524.40754512684953</v>
      </c>
    </row>
    <row r="378" spans="1:40">
      <c r="A378" s="168" t="s">
        <v>1245</v>
      </c>
      <c r="B378" s="294" t="str">
        <f t="shared" si="245"/>
        <v>8750-05421</v>
      </c>
      <c r="C378" s="308" t="str">
        <f t="shared" si="246"/>
        <v>8750</v>
      </c>
      <c r="D378" s="298">
        <f>SUM($F378:K378)</f>
        <v>1925</v>
      </c>
      <c r="E378" s="78">
        <f t="shared" si="247"/>
        <v>7.5497390535647121E-2</v>
      </c>
      <c r="F378" s="307">
        <f>+'Div009 history'!I378</f>
        <v>0</v>
      </c>
      <c r="G378" s="307">
        <f>+'Div009 history'!J378</f>
        <v>0</v>
      </c>
      <c r="H378" s="307">
        <f>+'Div009 history'!K378</f>
        <v>0</v>
      </c>
      <c r="I378" s="307">
        <f>+'Div009 history'!L378</f>
        <v>1925</v>
      </c>
      <c r="J378" s="307">
        <f>+'Div009 history'!M378</f>
        <v>0</v>
      </c>
      <c r="K378" s="307">
        <f>+'Div009 history'!N378</f>
        <v>0</v>
      </c>
      <c r="L378" s="298">
        <f t="shared" si="248"/>
        <v>73.839467839484314</v>
      </c>
      <c r="M378" s="298">
        <f t="shared" si="248"/>
        <v>149.33685837513144</v>
      </c>
      <c r="N378" s="298">
        <f t="shared" si="248"/>
        <v>375.82902998207277</v>
      </c>
      <c r="O378" s="298">
        <f t="shared" si="248"/>
        <v>692.61306077402674</v>
      </c>
      <c r="P378" s="298">
        <f t="shared" si="248"/>
        <v>228.0043843393704</v>
      </c>
      <c r="Q378" s="298">
        <f t="shared" si="248"/>
        <v>228.0043843393704</v>
      </c>
      <c r="R378" s="298">
        <f t="shared" si="248"/>
        <v>229.81632171222591</v>
      </c>
      <c r="S378" s="298">
        <f t="shared" si="248"/>
        <v>228.0043843393704</v>
      </c>
      <c r="T378" s="298">
        <f t="shared" si="248"/>
        <v>556.41803316943538</v>
      </c>
      <c r="U378" s="298">
        <f t="shared" si="248"/>
        <v>318.60125298214695</v>
      </c>
      <c r="V378" s="298">
        <f t="shared" si="249"/>
        <v>228.0043843393704</v>
      </c>
      <c r="W378" s="298">
        <f t="shared" si="249"/>
        <v>228.0043843393704</v>
      </c>
      <c r="X378" s="298">
        <f t="shared" si="249"/>
        <v>231.62825908508145</v>
      </c>
      <c r="Y378" s="298">
        <f t="shared" si="249"/>
        <v>303.50177487501753</v>
      </c>
      <c r="Z378" s="298">
        <f t="shared" si="249"/>
        <v>782.91020477637676</v>
      </c>
      <c r="AA378" s="298">
        <f t="shared" si="249"/>
        <v>692.61306077402674</v>
      </c>
      <c r="AB378" s="298">
        <f t="shared" si="249"/>
        <v>228.0043843393704</v>
      </c>
      <c r="AC378" s="298">
        <f t="shared" si="249"/>
        <v>228.0043843393704</v>
      </c>
      <c r="AD378" s="298">
        <f t="shared" si="249"/>
        <v>229.81632171222591</v>
      </c>
      <c r="AE378" s="298">
        <f t="shared" si="249"/>
        <v>228.0043843393704</v>
      </c>
      <c r="AF378" s="298">
        <f t="shared" si="249"/>
        <v>556.41803316943538</v>
      </c>
      <c r="AH378" s="295">
        <f t="shared" si="250"/>
        <v>3672.6271856494568</v>
      </c>
      <c r="AI378" s="295">
        <f t="shared" si="251"/>
        <v>4255.5108290711632</v>
      </c>
      <c r="AJ378" s="295">
        <f t="shared" si="252"/>
        <v>582.88364342170644</v>
      </c>
      <c r="AN378" s="295">
        <f t="shared" si="253"/>
        <v>582.88364342170644</v>
      </c>
    </row>
    <row r="379" spans="1:40">
      <c r="A379" s="168" t="s">
        <v>1247</v>
      </c>
      <c r="B379" s="294" t="str">
        <f t="shared" si="245"/>
        <v>8700-05424</v>
      </c>
      <c r="C379" s="308" t="str">
        <f t="shared" si="246"/>
        <v>8700</v>
      </c>
      <c r="D379" s="298">
        <f>SUM($F379:K379)</f>
        <v>196.39</v>
      </c>
      <c r="E379" s="78">
        <f t="shared" si="247"/>
        <v>7.702302611582201E-3</v>
      </c>
      <c r="F379" s="307">
        <f>+'Div009 history'!I379</f>
        <v>0</v>
      </c>
      <c r="G379" s="307">
        <f>+'Div009 history'!J379</f>
        <v>0</v>
      </c>
      <c r="H379" s="307">
        <f>+'Div009 history'!K379</f>
        <v>0</v>
      </c>
      <c r="I379" s="307">
        <f>+'Div009 history'!L379</f>
        <v>196.39</v>
      </c>
      <c r="J379" s="307">
        <f>+'Div009 history'!M379</f>
        <v>0</v>
      </c>
      <c r="K379" s="307">
        <f>+'Div009 history'!N379</f>
        <v>0</v>
      </c>
      <c r="L379" s="298">
        <f t="shared" si="248"/>
        <v>7.5331600462318553</v>
      </c>
      <c r="M379" s="298">
        <f t="shared" si="248"/>
        <v>15.235462657814056</v>
      </c>
      <c r="N379" s="298">
        <f t="shared" si="248"/>
        <v>38.342370492560661</v>
      </c>
      <c r="O379" s="298">
        <f t="shared" si="248"/>
        <v>70.660924158655106</v>
      </c>
      <c r="P379" s="298">
        <f t="shared" si="248"/>
        <v>23.261184956056596</v>
      </c>
      <c r="Q379" s="298">
        <f t="shared" si="248"/>
        <v>23.261184956056596</v>
      </c>
      <c r="R379" s="298">
        <f t="shared" si="248"/>
        <v>23.44604021873457</v>
      </c>
      <c r="S379" s="298">
        <f t="shared" si="248"/>
        <v>23.261184956056596</v>
      </c>
      <c r="T379" s="298">
        <f t="shared" si="248"/>
        <v>56.766201316439172</v>
      </c>
      <c r="U379" s="298">
        <f t="shared" si="248"/>
        <v>32.503948089955237</v>
      </c>
      <c r="V379" s="298">
        <f t="shared" si="249"/>
        <v>23.261184956056596</v>
      </c>
      <c r="W379" s="298">
        <f t="shared" si="249"/>
        <v>23.261184956056596</v>
      </c>
      <c r="X379" s="298">
        <f t="shared" si="249"/>
        <v>23.630895481412541</v>
      </c>
      <c r="Y379" s="298">
        <f t="shared" si="249"/>
        <v>30.963487567638797</v>
      </c>
      <c r="Z379" s="298">
        <f t="shared" si="249"/>
        <v>79.873109151185773</v>
      </c>
      <c r="AA379" s="298">
        <f t="shared" si="249"/>
        <v>70.660924158655106</v>
      </c>
      <c r="AB379" s="298">
        <f t="shared" si="249"/>
        <v>23.261184956056596</v>
      </c>
      <c r="AC379" s="298">
        <f t="shared" si="249"/>
        <v>23.261184956056596</v>
      </c>
      <c r="AD379" s="298">
        <f t="shared" si="249"/>
        <v>23.44604021873457</v>
      </c>
      <c r="AE379" s="298">
        <f t="shared" si="249"/>
        <v>23.261184956056596</v>
      </c>
      <c r="AF379" s="298">
        <f t="shared" si="249"/>
        <v>56.766201316439172</v>
      </c>
      <c r="AH379" s="295">
        <f t="shared" si="250"/>
        <v>374.68428726737483</v>
      </c>
      <c r="AI379" s="295">
        <f t="shared" si="251"/>
        <v>434.15053076430416</v>
      </c>
      <c r="AJ379" s="295">
        <f t="shared" si="252"/>
        <v>59.466243496929337</v>
      </c>
      <c r="AN379" s="295">
        <f t="shared" si="253"/>
        <v>59.466243496929337</v>
      </c>
    </row>
    <row r="380" spans="1:40">
      <c r="A380" s="168" t="s">
        <v>315</v>
      </c>
      <c r="B380" s="294" t="str">
        <f t="shared" si="245"/>
        <v>8700-05425</v>
      </c>
      <c r="C380" s="308" t="str">
        <f t="shared" si="246"/>
        <v>8700</v>
      </c>
      <c r="D380" s="298">
        <f>SUM($F380:K380)</f>
        <v>0</v>
      </c>
      <c r="E380" s="78">
        <f t="shared" si="247"/>
        <v>0</v>
      </c>
      <c r="F380" s="307">
        <f>+'Div009 history'!I380</f>
        <v>0</v>
      </c>
      <c r="G380" s="307">
        <f>+'Div009 history'!J380</f>
        <v>0</v>
      </c>
      <c r="H380" s="307">
        <f>+'Div009 history'!K380</f>
        <v>0</v>
      </c>
      <c r="I380" s="307">
        <f>+'Div009 history'!L380</f>
        <v>0</v>
      </c>
      <c r="J380" s="307">
        <f>+'Div009 history'!M380</f>
        <v>0</v>
      </c>
      <c r="K380" s="307">
        <f>+'Div009 history'!N380</f>
        <v>0</v>
      </c>
      <c r="L380" s="298">
        <f t="shared" si="248"/>
        <v>0</v>
      </c>
      <c r="M380" s="298">
        <f t="shared" si="248"/>
        <v>0</v>
      </c>
      <c r="N380" s="298">
        <f t="shared" si="248"/>
        <v>0</v>
      </c>
      <c r="O380" s="298">
        <f t="shared" si="248"/>
        <v>0</v>
      </c>
      <c r="P380" s="298">
        <f t="shared" si="248"/>
        <v>0</v>
      </c>
      <c r="Q380" s="298">
        <f t="shared" si="248"/>
        <v>0</v>
      </c>
      <c r="R380" s="298">
        <f t="shared" si="248"/>
        <v>0</v>
      </c>
      <c r="S380" s="298">
        <f t="shared" si="248"/>
        <v>0</v>
      </c>
      <c r="T380" s="298">
        <f t="shared" si="248"/>
        <v>0</v>
      </c>
      <c r="U380" s="298">
        <f t="shared" si="248"/>
        <v>0</v>
      </c>
      <c r="V380" s="298">
        <f t="shared" si="249"/>
        <v>0</v>
      </c>
      <c r="W380" s="298">
        <f t="shared" si="249"/>
        <v>0</v>
      </c>
      <c r="X380" s="298">
        <f t="shared" si="249"/>
        <v>0</v>
      </c>
      <c r="Y380" s="298">
        <f t="shared" si="249"/>
        <v>0</v>
      </c>
      <c r="Z380" s="298">
        <f t="shared" si="249"/>
        <v>0</v>
      </c>
      <c r="AA380" s="298">
        <f t="shared" si="249"/>
        <v>0</v>
      </c>
      <c r="AB380" s="298">
        <f t="shared" si="249"/>
        <v>0</v>
      </c>
      <c r="AC380" s="298">
        <f t="shared" si="249"/>
        <v>0</v>
      </c>
      <c r="AD380" s="298">
        <f t="shared" si="249"/>
        <v>0</v>
      </c>
      <c r="AE380" s="298">
        <f t="shared" si="249"/>
        <v>0</v>
      </c>
      <c r="AF380" s="298">
        <f t="shared" si="249"/>
        <v>0</v>
      </c>
      <c r="AH380" s="295">
        <f t="shared" si="250"/>
        <v>0</v>
      </c>
      <c r="AI380" s="295">
        <f t="shared" si="251"/>
        <v>0</v>
      </c>
      <c r="AJ380" s="295">
        <f t="shared" si="252"/>
        <v>0</v>
      </c>
      <c r="AN380" s="295">
        <f t="shared" si="253"/>
        <v>0</v>
      </c>
    </row>
    <row r="381" spans="1:40">
      <c r="A381" s="168" t="s">
        <v>316</v>
      </c>
      <c r="B381" s="294" t="str">
        <f t="shared" si="245"/>
        <v>8700-05426</v>
      </c>
      <c r="C381" s="308" t="str">
        <f t="shared" si="246"/>
        <v>8700</v>
      </c>
      <c r="D381" s="298">
        <f>SUM($F381:K381)</f>
        <v>19.07</v>
      </c>
      <c r="E381" s="78">
        <f t="shared" si="247"/>
        <v>7.4791440909859259E-4</v>
      </c>
      <c r="F381" s="307">
        <f>+'Div009 history'!I381</f>
        <v>0</v>
      </c>
      <c r="G381" s="307">
        <f>+'Div009 history'!J381</f>
        <v>0</v>
      </c>
      <c r="H381" s="307">
        <f>+'Div009 history'!K381</f>
        <v>19.07</v>
      </c>
      <c r="I381" s="307">
        <f>+'Div009 history'!L381</f>
        <v>0</v>
      </c>
      <c r="J381" s="307">
        <f>+'Div009 history'!M381</f>
        <v>0</v>
      </c>
      <c r="K381" s="307">
        <f>+'Div009 history'!N381</f>
        <v>0</v>
      </c>
      <c r="L381" s="298">
        <f t="shared" si="248"/>
        <v>0.73149020867478742</v>
      </c>
      <c r="M381" s="298">
        <f t="shared" si="248"/>
        <v>1.4794046177733799</v>
      </c>
      <c r="N381" s="298">
        <f t="shared" si="248"/>
        <v>3.7231478450691577</v>
      </c>
      <c r="O381" s="298">
        <f t="shared" si="248"/>
        <v>6.8613667890704884</v>
      </c>
      <c r="P381" s="298">
        <f t="shared" si="248"/>
        <v>2.2587239529100227</v>
      </c>
      <c r="Q381" s="298">
        <f t="shared" si="248"/>
        <v>2.2587239529100227</v>
      </c>
      <c r="R381" s="298">
        <f t="shared" si="248"/>
        <v>2.2766738987283888</v>
      </c>
      <c r="S381" s="298">
        <f t="shared" si="248"/>
        <v>2.2587239529100227</v>
      </c>
      <c r="T381" s="298">
        <f t="shared" si="248"/>
        <v>5.5121516324889006</v>
      </c>
      <c r="U381" s="298">
        <f t="shared" si="248"/>
        <v>3.1562212438283344</v>
      </c>
      <c r="V381" s="298">
        <f t="shared" si="249"/>
        <v>2.2587239529100227</v>
      </c>
      <c r="W381" s="298">
        <f t="shared" si="249"/>
        <v>2.2587239529100227</v>
      </c>
      <c r="X381" s="298">
        <f t="shared" si="249"/>
        <v>2.2946238445467553</v>
      </c>
      <c r="Y381" s="298">
        <f t="shared" si="249"/>
        <v>3.0066383620086152</v>
      </c>
      <c r="Z381" s="298">
        <f t="shared" si="249"/>
        <v>7.7558948597846786</v>
      </c>
      <c r="AA381" s="298">
        <f t="shared" si="249"/>
        <v>6.8613667890704884</v>
      </c>
      <c r="AB381" s="298">
        <f t="shared" si="249"/>
        <v>2.2587239529100227</v>
      </c>
      <c r="AC381" s="298">
        <f t="shared" si="249"/>
        <v>2.2587239529100227</v>
      </c>
      <c r="AD381" s="298">
        <f t="shared" si="249"/>
        <v>2.2766738987283888</v>
      </c>
      <c r="AE381" s="298">
        <f t="shared" si="249"/>
        <v>2.2587239529100227</v>
      </c>
      <c r="AF381" s="298">
        <f t="shared" si="249"/>
        <v>5.5121516324889006</v>
      </c>
      <c r="AH381" s="295">
        <f t="shared" si="250"/>
        <v>36.382857366407862</v>
      </c>
      <c r="AI381" s="295">
        <f t="shared" si="251"/>
        <v>42.157190395006282</v>
      </c>
      <c r="AJ381" s="295">
        <f t="shared" si="252"/>
        <v>5.77433302859842</v>
      </c>
      <c r="AN381" s="295">
        <f t="shared" si="253"/>
        <v>5.77433302859842</v>
      </c>
    </row>
    <row r="382" spans="1:40">
      <c r="A382" s="168" t="s">
        <v>1022</v>
      </c>
      <c r="B382" s="294" t="str">
        <f t="shared" si="245"/>
        <v>8740-05427</v>
      </c>
      <c r="C382" s="308" t="str">
        <f t="shared" si="246"/>
        <v>8740</v>
      </c>
      <c r="D382" s="298">
        <f>SUM($F382:K382)</f>
        <v>736</v>
      </c>
      <c r="E382" s="78">
        <f t="shared" si="247"/>
        <v>2.8865495809992873E-2</v>
      </c>
      <c r="F382" s="307">
        <f>+'Div009 history'!I382</f>
        <v>0</v>
      </c>
      <c r="G382" s="307">
        <f>+'Div009 history'!J382</f>
        <v>0</v>
      </c>
      <c r="H382" s="307">
        <f>+'Div009 history'!K382</f>
        <v>0</v>
      </c>
      <c r="I382" s="307">
        <f>+'Div009 history'!L382</f>
        <v>736</v>
      </c>
      <c r="J382" s="307">
        <f>+'Div009 history'!M382</f>
        <v>0</v>
      </c>
      <c r="K382" s="307">
        <f>+'Div009 history'!N382</f>
        <v>0</v>
      </c>
      <c r="L382" s="298">
        <f t="shared" si="248"/>
        <v>28.231609522005428</v>
      </c>
      <c r="M382" s="298">
        <f t="shared" si="248"/>
        <v>57.0971053319983</v>
      </c>
      <c r="N382" s="298">
        <f t="shared" si="248"/>
        <v>143.69359276197693</v>
      </c>
      <c r="O382" s="298">
        <f t="shared" si="248"/>
        <v>264.81205856087462</v>
      </c>
      <c r="P382" s="298">
        <f t="shared" si="248"/>
        <v>87.174663311052782</v>
      </c>
      <c r="Q382" s="298">
        <f t="shared" si="248"/>
        <v>87.174663311052782</v>
      </c>
      <c r="R382" s="298">
        <f t="shared" si="248"/>
        <v>87.867435210492616</v>
      </c>
      <c r="S382" s="298">
        <f t="shared" si="248"/>
        <v>87.174663311052782</v>
      </c>
      <c r="T382" s="298">
        <f t="shared" si="248"/>
        <v>212.7395700845218</v>
      </c>
      <c r="U382" s="298">
        <f t="shared" si="248"/>
        <v>121.81325828304425</v>
      </c>
      <c r="V382" s="298">
        <f t="shared" si="249"/>
        <v>87.174663311052782</v>
      </c>
      <c r="W382" s="298">
        <f t="shared" si="249"/>
        <v>87.174663311052782</v>
      </c>
      <c r="X382" s="298">
        <f t="shared" si="249"/>
        <v>88.560207109932435</v>
      </c>
      <c r="Y382" s="298">
        <f t="shared" si="249"/>
        <v>116.04015912104565</v>
      </c>
      <c r="Z382" s="298">
        <f t="shared" si="249"/>
        <v>299.3360575145004</v>
      </c>
      <c r="AA382" s="298">
        <f t="shared" si="249"/>
        <v>264.81205856087462</v>
      </c>
      <c r="AB382" s="298">
        <f t="shared" si="249"/>
        <v>87.174663311052782</v>
      </c>
      <c r="AC382" s="298">
        <f t="shared" si="249"/>
        <v>87.174663311052782</v>
      </c>
      <c r="AD382" s="298">
        <f t="shared" si="249"/>
        <v>87.867435210492616</v>
      </c>
      <c r="AE382" s="298">
        <f t="shared" si="249"/>
        <v>87.174663311052782</v>
      </c>
      <c r="AF382" s="298">
        <f t="shared" si="249"/>
        <v>212.7395700845218</v>
      </c>
      <c r="AH382" s="295">
        <f t="shared" si="250"/>
        <v>1404.1836927989609</v>
      </c>
      <c r="AI382" s="295">
        <f t="shared" si="251"/>
        <v>1627.0420624396761</v>
      </c>
      <c r="AJ382" s="295">
        <f t="shared" si="252"/>
        <v>222.85836964071518</v>
      </c>
      <c r="AN382" s="295">
        <f t="shared" si="253"/>
        <v>222.85836964071518</v>
      </c>
    </row>
    <row r="383" spans="1:40">
      <c r="A383" s="168" t="s">
        <v>1024</v>
      </c>
      <c r="B383" s="294" t="str">
        <f t="shared" si="245"/>
        <v>8740-05429</v>
      </c>
      <c r="C383" s="308" t="str">
        <f t="shared" si="246"/>
        <v>8740</v>
      </c>
      <c r="D383" s="298">
        <f>SUM($F383:K383)</f>
        <v>3236</v>
      </c>
      <c r="E383" s="78">
        <f t="shared" si="247"/>
        <v>0.12691405494719693</v>
      </c>
      <c r="F383" s="307">
        <f>+'Div009 history'!I383</f>
        <v>0</v>
      </c>
      <c r="G383" s="307">
        <f>+'Div009 history'!J383</f>
        <v>728</v>
      </c>
      <c r="H383" s="307">
        <f>+'Div009 history'!K383</f>
        <v>368</v>
      </c>
      <c r="I383" s="307">
        <f>+'Div009 history'!L383</f>
        <v>1472</v>
      </c>
      <c r="J383" s="307">
        <f>+'Div009 history'!M383</f>
        <v>0</v>
      </c>
      <c r="K383" s="307">
        <f>+'Div009 history'!N383</f>
        <v>668</v>
      </c>
      <c r="L383" s="298">
        <f t="shared" si="248"/>
        <v>124.12702230055648</v>
      </c>
      <c r="M383" s="298">
        <f t="shared" si="248"/>
        <v>251.04107724775341</v>
      </c>
      <c r="N383" s="298">
        <f t="shared" si="248"/>
        <v>631.78324208934418</v>
      </c>
      <c r="O383" s="298">
        <f t="shared" si="248"/>
        <v>1164.3095400855846</v>
      </c>
      <c r="P383" s="298">
        <f t="shared" si="248"/>
        <v>383.28425336218316</v>
      </c>
      <c r="Q383" s="298">
        <f t="shared" si="248"/>
        <v>383.28425336218316</v>
      </c>
      <c r="R383" s="298">
        <f t="shared" si="248"/>
        <v>386.3301906809159</v>
      </c>
      <c r="S383" s="298">
        <f t="shared" si="248"/>
        <v>383.28425336218316</v>
      </c>
      <c r="T383" s="298">
        <f t="shared" si="248"/>
        <v>935.36039238248986</v>
      </c>
      <c r="U383" s="298">
        <f t="shared" si="248"/>
        <v>535.58111929881954</v>
      </c>
      <c r="V383" s="298">
        <f t="shared" si="249"/>
        <v>383.28425336218316</v>
      </c>
      <c r="W383" s="298">
        <f t="shared" si="249"/>
        <v>383.28425336218316</v>
      </c>
      <c r="X383" s="298">
        <f t="shared" si="249"/>
        <v>389.37612799964865</v>
      </c>
      <c r="Y383" s="298">
        <f t="shared" si="249"/>
        <v>510.19830830938008</v>
      </c>
      <c r="Z383" s="298">
        <f t="shared" si="249"/>
        <v>1316.1025572240806</v>
      </c>
      <c r="AA383" s="298">
        <f t="shared" si="249"/>
        <v>1164.3095400855846</v>
      </c>
      <c r="AB383" s="298">
        <f t="shared" si="249"/>
        <v>383.28425336218316</v>
      </c>
      <c r="AC383" s="298">
        <f t="shared" si="249"/>
        <v>383.28425336218316</v>
      </c>
      <c r="AD383" s="298">
        <f t="shared" si="249"/>
        <v>386.3301906809159</v>
      </c>
      <c r="AE383" s="298">
        <f t="shared" si="249"/>
        <v>383.28425336218316</v>
      </c>
      <c r="AF383" s="298">
        <f t="shared" si="249"/>
        <v>935.36039238248986</v>
      </c>
      <c r="AH383" s="295">
        <f t="shared" si="250"/>
        <v>6173.8293884476052</v>
      </c>
      <c r="AI383" s="295">
        <f t="shared" si="251"/>
        <v>7153.6795027918342</v>
      </c>
      <c r="AJ383" s="295">
        <f t="shared" si="252"/>
        <v>979.85011434422904</v>
      </c>
      <c r="AN383" s="295">
        <f t="shared" si="253"/>
        <v>979.85011434422904</v>
      </c>
    </row>
    <row r="384" spans="1:40">
      <c r="A384" s="172" t="s">
        <v>333</v>
      </c>
      <c r="B384" s="293"/>
      <c r="C384" s="309"/>
      <c r="D384" s="306">
        <f t="shared" ref="D384:K384" si="254">SUM(D371:D383)</f>
        <v>25497.57</v>
      </c>
      <c r="E384" s="174">
        <f t="shared" si="254"/>
        <v>1</v>
      </c>
      <c r="F384" s="306">
        <f t="shared" si="254"/>
        <v>15285.76</v>
      </c>
      <c r="G384" s="306">
        <f t="shared" si="254"/>
        <v>2470.4300000000003</v>
      </c>
      <c r="H384" s="306">
        <f t="shared" si="254"/>
        <v>912.07</v>
      </c>
      <c r="I384" s="306">
        <f t="shared" si="254"/>
        <v>4754.3899999999994</v>
      </c>
      <c r="J384" s="306">
        <f t="shared" si="254"/>
        <v>0</v>
      </c>
      <c r="K384" s="306">
        <f t="shared" si="254"/>
        <v>2074.92</v>
      </c>
      <c r="L384" s="305">
        <f>'FY24 Budget'!K$154</f>
        <v>978.04</v>
      </c>
      <c r="M384" s="305">
        <f>'FY24 Budget'!L$154</f>
        <v>1978.04</v>
      </c>
      <c r="N384" s="305">
        <f>'FY24 Budget'!M$154</f>
        <v>4978.04</v>
      </c>
      <c r="O384" s="305">
        <f>'FY25 Budget'!B$406</f>
        <v>9174</v>
      </c>
      <c r="P384" s="305">
        <f>'FY25 Budget'!C$406</f>
        <v>3020.03</v>
      </c>
      <c r="Q384" s="305">
        <f>'FY25 Budget'!D$406</f>
        <v>3020.03</v>
      </c>
      <c r="R384" s="305">
        <f>'FY25 Budget'!E$406</f>
        <v>3044.03</v>
      </c>
      <c r="S384" s="305">
        <f>'FY25 Budget'!F$406</f>
        <v>3020.03</v>
      </c>
      <c r="T384" s="305">
        <f>'FY25 Budget'!G$406</f>
        <v>7370.0300000000007</v>
      </c>
      <c r="U384" s="305">
        <f>'FY25 Budget'!H$406</f>
        <v>4220.0300000000007</v>
      </c>
      <c r="V384" s="305">
        <f>'FY25 Budget'!I$406</f>
        <v>3020.03</v>
      </c>
      <c r="W384" s="305">
        <f>'FY25 Budget'!J$406</f>
        <v>3020.03</v>
      </c>
      <c r="X384" s="305">
        <f>'FY25 Budget'!K$406</f>
        <v>3068.03</v>
      </c>
      <c r="Y384" s="305">
        <f>'FY25 Budget'!L$406</f>
        <v>4020.03</v>
      </c>
      <c r="Z384" s="305">
        <f>'FY25 Budget'!M$406</f>
        <v>10370.030000000001</v>
      </c>
      <c r="AA384" s="301">
        <f t="shared" ref="AA384:AF384" si="255">O384*(1+AA$4)</f>
        <v>9174</v>
      </c>
      <c r="AB384" s="301">
        <f t="shared" si="255"/>
        <v>3020.03</v>
      </c>
      <c r="AC384" s="301">
        <f t="shared" si="255"/>
        <v>3020.03</v>
      </c>
      <c r="AD384" s="301">
        <f t="shared" si="255"/>
        <v>3044.03</v>
      </c>
      <c r="AE384" s="301">
        <f t="shared" si="255"/>
        <v>3020.03</v>
      </c>
      <c r="AF384" s="301">
        <f t="shared" si="255"/>
        <v>7370.0300000000007</v>
      </c>
      <c r="AH384" s="301">
        <f t="shared" si="250"/>
        <v>48645.75</v>
      </c>
      <c r="AI384" s="301">
        <f t="shared" si="251"/>
        <v>56366.329999999994</v>
      </c>
      <c r="AJ384" s="301">
        <f t="shared" si="252"/>
        <v>7720.5799999999945</v>
      </c>
    </row>
    <row r="385" spans="1:40">
      <c r="A385" s="168"/>
      <c r="B385" s="293"/>
      <c r="C385" s="309"/>
      <c r="D385" s="298">
        <f>D384-SUM(F384:K384)</f>
        <v>0</v>
      </c>
      <c r="F385" s="298">
        <f>F384-'Div009 history'!I384</f>
        <v>0</v>
      </c>
      <c r="G385" s="298">
        <f>G384-'Div009 history'!J384</f>
        <v>0</v>
      </c>
      <c r="H385" s="298">
        <f>H384-'Div009 history'!K384</f>
        <v>0</v>
      </c>
      <c r="I385" s="298">
        <f>I384-'Div009 history'!L384</f>
        <v>0</v>
      </c>
      <c r="J385" s="298">
        <f>J384-'Div009 history'!M384</f>
        <v>0</v>
      </c>
      <c r="K385" s="298">
        <f>K384-'Div009 history'!N384</f>
        <v>0</v>
      </c>
      <c r="L385" s="298">
        <f t="shared" ref="L385:AF385" si="256">L384-SUM(L371:L383)</f>
        <v>0</v>
      </c>
      <c r="M385" s="298">
        <f t="shared" si="256"/>
        <v>0</v>
      </c>
      <c r="N385" s="298">
        <f t="shared" si="256"/>
        <v>0</v>
      </c>
      <c r="O385" s="298">
        <f t="shared" si="256"/>
        <v>0</v>
      </c>
      <c r="P385" s="298">
        <f t="shared" si="256"/>
        <v>0</v>
      </c>
      <c r="Q385" s="298">
        <f t="shared" si="256"/>
        <v>0</v>
      </c>
      <c r="R385" s="298">
        <f t="shared" si="256"/>
        <v>0</v>
      </c>
      <c r="S385" s="298">
        <f t="shared" si="256"/>
        <v>0</v>
      </c>
      <c r="T385" s="298">
        <f t="shared" si="256"/>
        <v>0</v>
      </c>
      <c r="U385" s="298">
        <f t="shared" si="256"/>
        <v>0</v>
      </c>
      <c r="V385" s="298">
        <f t="shared" si="256"/>
        <v>0</v>
      </c>
      <c r="W385" s="298">
        <f t="shared" si="256"/>
        <v>0</v>
      </c>
      <c r="X385" s="298">
        <f t="shared" si="256"/>
        <v>0</v>
      </c>
      <c r="Y385" s="298">
        <f t="shared" si="256"/>
        <v>0</v>
      </c>
      <c r="Z385" s="298">
        <f t="shared" si="256"/>
        <v>0</v>
      </c>
      <c r="AA385" s="298">
        <f t="shared" si="256"/>
        <v>0</v>
      </c>
      <c r="AB385" s="298">
        <f t="shared" si="256"/>
        <v>0</v>
      </c>
      <c r="AC385" s="298">
        <f t="shared" si="256"/>
        <v>0</v>
      </c>
      <c r="AD385" s="298">
        <f t="shared" si="256"/>
        <v>0</v>
      </c>
      <c r="AE385" s="298">
        <f t="shared" si="256"/>
        <v>0</v>
      </c>
      <c r="AF385" s="298">
        <f t="shared" si="256"/>
        <v>0</v>
      </c>
    </row>
    <row r="386" spans="1:40">
      <c r="A386" s="168" t="s">
        <v>131</v>
      </c>
      <c r="B386" s="294" t="str">
        <f t="shared" ref="B386:B402" si="257">RIGHT(A386,10)</f>
        <v>9250-05418</v>
      </c>
      <c r="C386" s="308" t="str">
        <f t="shared" ref="C386:C402" si="258">LEFT(B386,4)</f>
        <v>9250</v>
      </c>
      <c r="D386" s="298">
        <f>SUM($F386:K386)</f>
        <v>18442.18</v>
      </c>
      <c r="E386" s="78">
        <f t="shared" ref="E386:E402" si="259">D386/$D$403</f>
        <v>7.2606711158400864E-3</v>
      </c>
      <c r="F386" s="307">
        <f>+'Div009 history'!I386</f>
        <v>0</v>
      </c>
      <c r="G386" s="307">
        <f>+'Div009 history'!J386</f>
        <v>3625.03</v>
      </c>
      <c r="H386" s="307">
        <f>+'Div009 history'!K386</f>
        <v>1725.27</v>
      </c>
      <c r="I386" s="307">
        <f>+'Div009 history'!L386</f>
        <v>196.92</v>
      </c>
      <c r="J386" s="307">
        <f>+'Div009 history'!M386</f>
        <v>650</v>
      </c>
      <c r="K386" s="307">
        <f>+'Div009 history'!N386</f>
        <v>12244.96</v>
      </c>
      <c r="L386" s="298">
        <f t="shared" ref="L386:U395" si="260">$E386*L$403</f>
        <v>2528.0225747078248</v>
      </c>
      <c r="M386" s="298">
        <f t="shared" si="260"/>
        <v>2557.6315915182208</v>
      </c>
      <c r="N386" s="298">
        <f t="shared" si="260"/>
        <v>2531.6015773209556</v>
      </c>
      <c r="O386" s="298">
        <f t="shared" si="260"/>
        <v>1501.5204368174277</v>
      </c>
      <c r="P386" s="298">
        <f t="shared" si="260"/>
        <v>2075.1134549687945</v>
      </c>
      <c r="Q386" s="298">
        <f t="shared" si="260"/>
        <v>2564.9720574096241</v>
      </c>
      <c r="R386" s="298">
        <f t="shared" si="260"/>
        <v>1392.6103700798265</v>
      </c>
      <c r="S386" s="298">
        <f t="shared" si="260"/>
        <v>1501.5204368174277</v>
      </c>
      <c r="T386" s="298">
        <f t="shared" si="260"/>
        <v>1535.1010407281881</v>
      </c>
      <c r="U386" s="298">
        <f t="shared" si="260"/>
        <v>1799.2079525668712</v>
      </c>
      <c r="V386" s="298">
        <f t="shared" ref="V386:AF395" si="261">$E386*V$403</f>
        <v>2013.3977504841537</v>
      </c>
      <c r="W386" s="298">
        <f t="shared" si="261"/>
        <v>2311.9928501230775</v>
      </c>
      <c r="X386" s="298">
        <f t="shared" si="261"/>
        <v>2097.9119622725325</v>
      </c>
      <c r="Y386" s="298">
        <f t="shared" si="261"/>
        <v>2623.5845510593545</v>
      </c>
      <c r="Z386" s="298">
        <f t="shared" si="261"/>
        <v>1840.3396544381053</v>
      </c>
      <c r="AA386" s="298">
        <f t="shared" si="261"/>
        <v>1501.5204368174277</v>
      </c>
      <c r="AB386" s="298">
        <f t="shared" si="261"/>
        <v>2075.1134549687945</v>
      </c>
      <c r="AC386" s="298">
        <f t="shared" si="261"/>
        <v>2564.9720574096241</v>
      </c>
      <c r="AD386" s="298">
        <f t="shared" si="261"/>
        <v>1392.6103700798265</v>
      </c>
      <c r="AE386" s="298">
        <f t="shared" si="261"/>
        <v>1501.5204368174277</v>
      </c>
      <c r="AF386" s="298">
        <f t="shared" si="261"/>
        <v>1535.1010407281881</v>
      </c>
      <c r="AH386" s="295">
        <f t="shared" ref="AH386:AH403" si="262">SUM(F386:Q386)</f>
        <v>32201.041692742849</v>
      </c>
      <c r="AI386" s="295">
        <f t="shared" ref="AI386:AI403" si="263">SUM(U386:AF386)</f>
        <v>23257.272517765381</v>
      </c>
      <c r="AJ386" s="295">
        <f t="shared" ref="AJ386:AJ403" si="264">AI386-AH386</f>
        <v>-8943.7691749774676</v>
      </c>
      <c r="AN386" s="295">
        <f t="shared" ref="AN386:AN402" si="265">AJ386</f>
        <v>-8943.7691749774676</v>
      </c>
    </row>
    <row r="387" spans="1:40">
      <c r="A387" s="168" t="s">
        <v>289</v>
      </c>
      <c r="B387" s="294" t="str">
        <f t="shared" si="257"/>
        <v>8160-06111</v>
      </c>
      <c r="C387" s="308" t="str">
        <f t="shared" si="258"/>
        <v>8160</v>
      </c>
      <c r="D387" s="298">
        <f>SUM($F387:K387)</f>
        <v>3503.69</v>
      </c>
      <c r="E387" s="78">
        <f t="shared" si="259"/>
        <v>1.379399874735945E-3</v>
      </c>
      <c r="F387" s="307">
        <f>+'Div009 history'!I387</f>
        <v>0</v>
      </c>
      <c r="G387" s="307">
        <f>+'Div009 history'!J387</f>
        <v>1320</v>
      </c>
      <c r="H387" s="307">
        <f>+'Div009 history'!K387</f>
        <v>660</v>
      </c>
      <c r="I387" s="307">
        <f>+'Div009 history'!L387</f>
        <v>778.69</v>
      </c>
      <c r="J387" s="307">
        <f>+'Div009 history'!M387</f>
        <v>0</v>
      </c>
      <c r="K387" s="307">
        <f>+'Div009 history'!N387</f>
        <v>745</v>
      </c>
      <c r="L387" s="298">
        <f t="shared" si="260"/>
        <v>480.27984841152499</v>
      </c>
      <c r="M387" s="298">
        <f t="shared" si="260"/>
        <v>485.90504110069816</v>
      </c>
      <c r="N387" s="298">
        <f t="shared" si="260"/>
        <v>480.95979599177855</v>
      </c>
      <c r="O387" s="298">
        <f t="shared" si="260"/>
        <v>285.26248736715792</v>
      </c>
      <c r="P387" s="298">
        <f t="shared" si="260"/>
        <v>394.23507747129759</v>
      </c>
      <c r="Q387" s="298">
        <f t="shared" si="260"/>
        <v>487.29960058005753</v>
      </c>
      <c r="R387" s="298">
        <f t="shared" si="260"/>
        <v>264.57148924611874</v>
      </c>
      <c r="S387" s="298">
        <f t="shared" si="260"/>
        <v>285.26248736715792</v>
      </c>
      <c r="T387" s="298">
        <f t="shared" si="260"/>
        <v>291.64221178781168</v>
      </c>
      <c r="U387" s="298">
        <f t="shared" si="260"/>
        <v>341.81788223133168</v>
      </c>
      <c r="V387" s="298">
        <f t="shared" si="261"/>
        <v>382.51017853604208</v>
      </c>
      <c r="W387" s="298">
        <f t="shared" si="261"/>
        <v>439.23799838455778</v>
      </c>
      <c r="X387" s="298">
        <f t="shared" si="261"/>
        <v>398.56639307796848</v>
      </c>
      <c r="Y387" s="298">
        <f t="shared" si="261"/>
        <v>498.43494400885089</v>
      </c>
      <c r="Z387" s="298">
        <f t="shared" si="261"/>
        <v>349.63218252171083</v>
      </c>
      <c r="AA387" s="298">
        <f t="shared" si="261"/>
        <v>285.26248736715792</v>
      </c>
      <c r="AB387" s="298">
        <f t="shared" si="261"/>
        <v>394.23507747129759</v>
      </c>
      <c r="AC387" s="298">
        <f t="shared" si="261"/>
        <v>487.29960058005753</v>
      </c>
      <c r="AD387" s="298">
        <f t="shared" si="261"/>
        <v>264.57148924611874</v>
      </c>
      <c r="AE387" s="298">
        <f t="shared" si="261"/>
        <v>285.26248736715792</v>
      </c>
      <c r="AF387" s="298">
        <f t="shared" si="261"/>
        <v>291.64221178781168</v>
      </c>
      <c r="AH387" s="295">
        <f t="shared" si="262"/>
        <v>6117.6318509225148</v>
      </c>
      <c r="AI387" s="295">
        <f t="shared" si="263"/>
        <v>4418.4729325800636</v>
      </c>
      <c r="AJ387" s="295">
        <f t="shared" si="264"/>
        <v>-1699.1589183424512</v>
      </c>
      <c r="AN387" s="295">
        <f t="shared" si="265"/>
        <v>-1699.1589183424512</v>
      </c>
    </row>
    <row r="388" spans="1:40">
      <c r="A388" s="168" t="s">
        <v>1026</v>
      </c>
      <c r="B388" s="294" t="str">
        <f t="shared" si="257"/>
        <v>8560-06111</v>
      </c>
      <c r="C388" s="308" t="str">
        <f t="shared" si="258"/>
        <v>8560</v>
      </c>
      <c r="D388" s="298">
        <f>SUM($F388:K388)</f>
        <v>0</v>
      </c>
      <c r="E388" s="78">
        <f t="shared" si="259"/>
        <v>0</v>
      </c>
      <c r="F388" s="307">
        <f>+'Div009 history'!I388</f>
        <v>0</v>
      </c>
      <c r="G388" s="307">
        <f>+'Div009 history'!J388</f>
        <v>0</v>
      </c>
      <c r="H388" s="307">
        <f>+'Div009 history'!K388</f>
        <v>0</v>
      </c>
      <c r="I388" s="307">
        <f>+'Div009 history'!L388</f>
        <v>0</v>
      </c>
      <c r="J388" s="307">
        <f>+'Div009 history'!M388</f>
        <v>0</v>
      </c>
      <c r="K388" s="307">
        <f>+'Div009 history'!N388</f>
        <v>0</v>
      </c>
      <c r="L388" s="298">
        <f t="shared" si="260"/>
        <v>0</v>
      </c>
      <c r="M388" s="298">
        <f t="shared" si="260"/>
        <v>0</v>
      </c>
      <c r="N388" s="298">
        <f t="shared" si="260"/>
        <v>0</v>
      </c>
      <c r="O388" s="298">
        <f t="shared" si="260"/>
        <v>0</v>
      </c>
      <c r="P388" s="298">
        <f t="shared" si="260"/>
        <v>0</v>
      </c>
      <c r="Q388" s="298">
        <f t="shared" si="260"/>
        <v>0</v>
      </c>
      <c r="R388" s="298">
        <f t="shared" si="260"/>
        <v>0</v>
      </c>
      <c r="S388" s="298">
        <f t="shared" si="260"/>
        <v>0</v>
      </c>
      <c r="T388" s="298">
        <f t="shared" si="260"/>
        <v>0</v>
      </c>
      <c r="U388" s="298">
        <f t="shared" si="260"/>
        <v>0</v>
      </c>
      <c r="V388" s="298">
        <f t="shared" si="261"/>
        <v>0</v>
      </c>
      <c r="W388" s="298">
        <f t="shared" si="261"/>
        <v>0</v>
      </c>
      <c r="X388" s="298">
        <f t="shared" si="261"/>
        <v>0</v>
      </c>
      <c r="Y388" s="298">
        <f t="shared" si="261"/>
        <v>0</v>
      </c>
      <c r="Z388" s="298">
        <f t="shared" si="261"/>
        <v>0</v>
      </c>
      <c r="AA388" s="298">
        <f t="shared" si="261"/>
        <v>0</v>
      </c>
      <c r="AB388" s="298">
        <f t="shared" si="261"/>
        <v>0</v>
      </c>
      <c r="AC388" s="298">
        <f t="shared" si="261"/>
        <v>0</v>
      </c>
      <c r="AD388" s="298">
        <f t="shared" si="261"/>
        <v>0</v>
      </c>
      <c r="AE388" s="298">
        <f t="shared" si="261"/>
        <v>0</v>
      </c>
      <c r="AF388" s="298">
        <f t="shared" si="261"/>
        <v>0</v>
      </c>
      <c r="AH388" s="295">
        <f t="shared" si="262"/>
        <v>0</v>
      </c>
      <c r="AI388" s="295">
        <f t="shared" si="263"/>
        <v>0</v>
      </c>
      <c r="AJ388" s="295">
        <f t="shared" si="264"/>
        <v>0</v>
      </c>
      <c r="AN388" s="295">
        <f t="shared" si="265"/>
        <v>0</v>
      </c>
    </row>
    <row r="389" spans="1:40">
      <c r="A389" s="168" t="s">
        <v>290</v>
      </c>
      <c r="B389" s="294" t="str">
        <f t="shared" si="257"/>
        <v>8700-06111</v>
      </c>
      <c r="C389" s="308" t="str">
        <f t="shared" si="258"/>
        <v>8700</v>
      </c>
      <c r="D389" s="298">
        <f>SUM($F389:K389)</f>
        <v>420443.21000000008</v>
      </c>
      <c r="E389" s="78">
        <f t="shared" si="259"/>
        <v>0.16552814638497662</v>
      </c>
      <c r="F389" s="307">
        <f>+'Div009 history'!I389</f>
        <v>9615.19</v>
      </c>
      <c r="G389" s="307">
        <f>+'Div009 history'!J389</f>
        <v>135132.16</v>
      </c>
      <c r="H389" s="307">
        <f>+'Div009 history'!K389</f>
        <v>59100.990000000005</v>
      </c>
      <c r="I389" s="307">
        <f>+'Div009 history'!L389</f>
        <v>63806.64</v>
      </c>
      <c r="J389" s="307">
        <f>+'Div009 history'!M389</f>
        <v>50648.84</v>
      </c>
      <c r="K389" s="307">
        <f>+'Div009 history'!N389</f>
        <v>102139.38999999998</v>
      </c>
      <c r="L389" s="298">
        <f t="shared" si="260"/>
        <v>57633.638011483607</v>
      </c>
      <c r="M389" s="298">
        <f t="shared" si="260"/>
        <v>58308.66179244154</v>
      </c>
      <c r="N389" s="298">
        <f t="shared" si="260"/>
        <v>57715.231800681155</v>
      </c>
      <c r="O389" s="298">
        <f t="shared" si="260"/>
        <v>34231.531865328368</v>
      </c>
      <c r="P389" s="298">
        <f t="shared" si="260"/>
        <v>47308.255429741526</v>
      </c>
      <c r="Q389" s="298">
        <f t="shared" si="260"/>
        <v>58476.009093155299</v>
      </c>
      <c r="R389" s="298">
        <f t="shared" si="260"/>
        <v>31748.60966955372</v>
      </c>
      <c r="S389" s="298">
        <f t="shared" si="260"/>
        <v>34231.531865328368</v>
      </c>
      <c r="T389" s="298">
        <f t="shared" si="260"/>
        <v>34997.09954235889</v>
      </c>
      <c r="U389" s="298">
        <f t="shared" si="260"/>
        <v>41018.185867112414</v>
      </c>
      <c r="V389" s="298">
        <f t="shared" si="261"/>
        <v>45901.26618546922</v>
      </c>
      <c r="W389" s="298">
        <f t="shared" si="261"/>
        <v>52708.611205551388</v>
      </c>
      <c r="X389" s="298">
        <f t="shared" si="261"/>
        <v>47828.013809390352</v>
      </c>
      <c r="Y389" s="298">
        <f t="shared" si="261"/>
        <v>59812.251607662656</v>
      </c>
      <c r="Z389" s="298">
        <f t="shared" si="261"/>
        <v>41955.902816383306</v>
      </c>
      <c r="AA389" s="298">
        <f t="shared" si="261"/>
        <v>34231.531865328368</v>
      </c>
      <c r="AB389" s="298">
        <f t="shared" si="261"/>
        <v>47308.255429741526</v>
      </c>
      <c r="AC389" s="298">
        <f t="shared" si="261"/>
        <v>58476.009093155299</v>
      </c>
      <c r="AD389" s="298">
        <f t="shared" si="261"/>
        <v>31748.60966955372</v>
      </c>
      <c r="AE389" s="298">
        <f t="shared" si="261"/>
        <v>34231.531865328368</v>
      </c>
      <c r="AF389" s="298">
        <f t="shared" si="261"/>
        <v>34997.09954235889</v>
      </c>
      <c r="AH389" s="295">
        <f t="shared" si="262"/>
        <v>734116.53799283155</v>
      </c>
      <c r="AI389" s="295">
        <f t="shared" si="263"/>
        <v>530217.26895703538</v>
      </c>
      <c r="AJ389" s="295">
        <f t="shared" si="264"/>
        <v>-203899.26903579617</v>
      </c>
      <c r="AN389" s="295">
        <f t="shared" si="265"/>
        <v>-203899.26903579617</v>
      </c>
    </row>
    <row r="390" spans="1:40">
      <c r="A390" s="168" t="s">
        <v>291</v>
      </c>
      <c r="B390" s="294" t="str">
        <f t="shared" si="257"/>
        <v>8740-06111</v>
      </c>
      <c r="C390" s="308" t="str">
        <f t="shared" si="258"/>
        <v>8740</v>
      </c>
      <c r="D390" s="298">
        <f>SUM($F390:K390)</f>
        <v>1338087.31</v>
      </c>
      <c r="E390" s="78">
        <f t="shared" si="259"/>
        <v>0.52680387471487422</v>
      </c>
      <c r="F390" s="307">
        <f>+'Div009 history'!I390</f>
        <v>219650.25</v>
      </c>
      <c r="G390" s="307">
        <f>+'Div009 history'!J390</f>
        <v>203540.58</v>
      </c>
      <c r="H390" s="307">
        <f>+'Div009 history'!K390</f>
        <v>203630.13</v>
      </c>
      <c r="I390" s="307">
        <f>+'Div009 history'!L390</f>
        <v>225612.13</v>
      </c>
      <c r="J390" s="307">
        <f>+'Div009 history'!M390</f>
        <v>255871.99</v>
      </c>
      <c r="K390" s="307">
        <f>+'Div009 history'!N390</f>
        <v>229782.22999999998</v>
      </c>
      <c r="L390" s="298">
        <f t="shared" si="260"/>
        <v>183422.72587134855</v>
      </c>
      <c r="M390" s="298">
        <f t="shared" si="260"/>
        <v>185571.03207243583</v>
      </c>
      <c r="N390" s="298">
        <f t="shared" si="260"/>
        <v>183682.40330531177</v>
      </c>
      <c r="O390" s="298">
        <f t="shared" si="260"/>
        <v>108944.03168232045</v>
      </c>
      <c r="P390" s="298">
        <f t="shared" si="260"/>
        <v>150561.53778479551</v>
      </c>
      <c r="Q390" s="298">
        <f t="shared" si="260"/>
        <v>186103.62552173383</v>
      </c>
      <c r="R390" s="298">
        <f t="shared" si="260"/>
        <v>101041.97356159735</v>
      </c>
      <c r="S390" s="298">
        <f t="shared" si="260"/>
        <v>108944.03168232045</v>
      </c>
      <c r="T390" s="298">
        <f t="shared" si="260"/>
        <v>111380.49960287675</v>
      </c>
      <c r="U390" s="298">
        <f t="shared" si="260"/>
        <v>130542.99054563029</v>
      </c>
      <c r="V390" s="298">
        <f t="shared" si="261"/>
        <v>146083.7048497191</v>
      </c>
      <c r="W390" s="298">
        <f t="shared" si="261"/>
        <v>167748.51419736829</v>
      </c>
      <c r="X390" s="298">
        <f t="shared" si="261"/>
        <v>152215.70195140023</v>
      </c>
      <c r="Y390" s="298">
        <f t="shared" si="261"/>
        <v>190356.30248075712</v>
      </c>
      <c r="Z390" s="298">
        <f t="shared" si="261"/>
        <v>133527.33449589007</v>
      </c>
      <c r="AA390" s="298">
        <f t="shared" si="261"/>
        <v>108944.03168232045</v>
      </c>
      <c r="AB390" s="298">
        <f t="shared" si="261"/>
        <v>150561.53778479551</v>
      </c>
      <c r="AC390" s="298">
        <f t="shared" si="261"/>
        <v>186103.62552173383</v>
      </c>
      <c r="AD390" s="298">
        <f t="shared" si="261"/>
        <v>101041.97356159735</v>
      </c>
      <c r="AE390" s="298">
        <f t="shared" si="261"/>
        <v>108944.03168232045</v>
      </c>
      <c r="AF390" s="298">
        <f t="shared" si="261"/>
        <v>111380.49960287675</v>
      </c>
      <c r="AH390" s="295">
        <f t="shared" si="262"/>
        <v>2336372.6662379461</v>
      </c>
      <c r="AI390" s="295">
        <f t="shared" si="263"/>
        <v>1687450.2483564094</v>
      </c>
      <c r="AJ390" s="295">
        <f t="shared" si="264"/>
        <v>-648922.41788153676</v>
      </c>
      <c r="AN390" s="295">
        <f t="shared" si="265"/>
        <v>-648922.41788153676</v>
      </c>
    </row>
    <row r="391" spans="1:40">
      <c r="A391" s="168" t="s">
        <v>292</v>
      </c>
      <c r="B391" s="294" t="str">
        <f t="shared" si="257"/>
        <v>8750-06111</v>
      </c>
      <c r="C391" s="308" t="str">
        <f t="shared" si="258"/>
        <v>8750</v>
      </c>
      <c r="D391" s="298">
        <f>SUM($F391:K391)</f>
        <v>24006.82</v>
      </c>
      <c r="E391" s="78">
        <f t="shared" si="259"/>
        <v>9.4514653125157711E-3</v>
      </c>
      <c r="F391" s="307">
        <f>+'Div009 history'!I391</f>
        <v>10404.469999999999</v>
      </c>
      <c r="G391" s="307">
        <f>+'Div009 history'!J391</f>
        <v>10000</v>
      </c>
      <c r="H391" s="307">
        <f>+'Div009 history'!K391</f>
        <v>0</v>
      </c>
      <c r="I391" s="307">
        <f>+'Div009 history'!L391</f>
        <v>0</v>
      </c>
      <c r="J391" s="307">
        <f>+'Div009 history'!M391</f>
        <v>0</v>
      </c>
      <c r="K391" s="307">
        <f>+'Div009 history'!N391</f>
        <v>3602.35</v>
      </c>
      <c r="L391" s="298">
        <f t="shared" si="260"/>
        <v>3290.8139334366815</v>
      </c>
      <c r="M391" s="298">
        <f t="shared" si="260"/>
        <v>3329.357008981121</v>
      </c>
      <c r="N391" s="298">
        <f t="shared" si="260"/>
        <v>3295.4728442331798</v>
      </c>
      <c r="O391" s="298">
        <f t="shared" si="260"/>
        <v>1954.580795383049</v>
      </c>
      <c r="P391" s="298">
        <f t="shared" si="260"/>
        <v>2701.2465550717948</v>
      </c>
      <c r="Q391" s="298">
        <f t="shared" si="260"/>
        <v>3338.9123458974218</v>
      </c>
      <c r="R391" s="298">
        <f t="shared" si="260"/>
        <v>1812.8088156953124</v>
      </c>
      <c r="S391" s="298">
        <f t="shared" si="260"/>
        <v>1954.580795383049</v>
      </c>
      <c r="T391" s="298">
        <f t="shared" si="260"/>
        <v>1998.2938224534346</v>
      </c>
      <c r="U391" s="298">
        <f t="shared" si="260"/>
        <v>2342.0908731961958</v>
      </c>
      <c r="V391" s="298">
        <f t="shared" si="261"/>
        <v>2620.9090999154109</v>
      </c>
      <c r="W391" s="298">
        <f t="shared" si="261"/>
        <v>3009.6006108926222</v>
      </c>
      <c r="X391" s="298">
        <f t="shared" si="261"/>
        <v>2730.9241561530944</v>
      </c>
      <c r="Y391" s="298">
        <f t="shared" si="261"/>
        <v>3415.2102447792363</v>
      </c>
      <c r="Z391" s="298">
        <f t="shared" si="261"/>
        <v>2395.6334241915974</v>
      </c>
      <c r="AA391" s="298">
        <f t="shared" si="261"/>
        <v>1954.580795383049</v>
      </c>
      <c r="AB391" s="298">
        <f t="shared" si="261"/>
        <v>2701.2465550717948</v>
      </c>
      <c r="AC391" s="298">
        <f t="shared" si="261"/>
        <v>3338.9123458974218</v>
      </c>
      <c r="AD391" s="298">
        <f t="shared" si="261"/>
        <v>1812.8088156953124</v>
      </c>
      <c r="AE391" s="298">
        <f t="shared" si="261"/>
        <v>1954.580795383049</v>
      </c>
      <c r="AF391" s="298">
        <f t="shared" si="261"/>
        <v>1998.2938224534346</v>
      </c>
      <c r="AH391" s="295">
        <f t="shared" si="262"/>
        <v>41917.203483003257</v>
      </c>
      <c r="AI391" s="295">
        <f t="shared" si="263"/>
        <v>30274.791539012214</v>
      </c>
      <c r="AJ391" s="295">
        <f t="shared" si="264"/>
        <v>-11642.411943991043</v>
      </c>
      <c r="AN391" s="295">
        <f t="shared" si="265"/>
        <v>-11642.411943991043</v>
      </c>
    </row>
    <row r="392" spans="1:40">
      <c r="A392" s="168" t="s">
        <v>293</v>
      </c>
      <c r="B392" s="294" t="str">
        <f t="shared" si="257"/>
        <v>8870-06111</v>
      </c>
      <c r="C392" s="308" t="str">
        <f t="shared" si="258"/>
        <v>8870</v>
      </c>
      <c r="D392" s="298">
        <f>SUM($F392:K392)</f>
        <v>23451.66</v>
      </c>
      <c r="E392" s="78">
        <f t="shared" si="259"/>
        <v>9.2328992765769724E-3</v>
      </c>
      <c r="F392" s="307">
        <f>+'Div009 history'!I392</f>
        <v>1203.06</v>
      </c>
      <c r="G392" s="307">
        <f>+'Div009 history'!J392</f>
        <v>0</v>
      </c>
      <c r="H392" s="307">
        <f>+'Div009 history'!K392</f>
        <v>22903.899999999998</v>
      </c>
      <c r="I392" s="307">
        <f>+'Div009 history'!L392</f>
        <v>-3255.3</v>
      </c>
      <c r="J392" s="307">
        <f>+'Div009 history'!M392</f>
        <v>0</v>
      </c>
      <c r="K392" s="307">
        <f>+'Div009 history'!N392</f>
        <v>2600</v>
      </c>
      <c r="L392" s="298">
        <f t="shared" si="260"/>
        <v>3214.7135476593603</v>
      </c>
      <c r="M392" s="298">
        <f t="shared" si="260"/>
        <v>3252.3653109092411</v>
      </c>
      <c r="N392" s="298">
        <f t="shared" si="260"/>
        <v>3219.2647206997631</v>
      </c>
      <c r="O392" s="298">
        <f t="shared" si="260"/>
        <v>1909.380928246758</v>
      </c>
      <c r="P392" s="298">
        <f t="shared" si="260"/>
        <v>2638.7799710963386</v>
      </c>
      <c r="Q392" s="298">
        <f t="shared" si="260"/>
        <v>3261.6996797488682</v>
      </c>
      <c r="R392" s="298">
        <f t="shared" si="260"/>
        <v>1770.8874390981034</v>
      </c>
      <c r="S392" s="298">
        <f t="shared" si="260"/>
        <v>1909.380928246758</v>
      </c>
      <c r="T392" s="298">
        <f t="shared" si="260"/>
        <v>1952.0830874009264</v>
      </c>
      <c r="U392" s="298">
        <f t="shared" si="260"/>
        <v>2287.9297985864137</v>
      </c>
      <c r="V392" s="298">
        <f t="shared" si="261"/>
        <v>2560.3003272454343</v>
      </c>
      <c r="W392" s="298">
        <f t="shared" si="261"/>
        <v>2940.0033099946622</v>
      </c>
      <c r="X392" s="298">
        <f t="shared" si="261"/>
        <v>2667.7712748247905</v>
      </c>
      <c r="Y392" s="298">
        <f t="shared" si="261"/>
        <v>3336.2331824489634</v>
      </c>
      <c r="Z392" s="298">
        <f t="shared" si="261"/>
        <v>2340.2341729882223</v>
      </c>
      <c r="AA392" s="298">
        <f t="shared" si="261"/>
        <v>1909.380928246758</v>
      </c>
      <c r="AB392" s="298">
        <f t="shared" si="261"/>
        <v>2638.7799710963386</v>
      </c>
      <c r="AC392" s="298">
        <f t="shared" si="261"/>
        <v>3261.6996797488682</v>
      </c>
      <c r="AD392" s="298">
        <f t="shared" si="261"/>
        <v>1770.8874390981034</v>
      </c>
      <c r="AE392" s="298">
        <f t="shared" si="261"/>
        <v>1909.380928246758</v>
      </c>
      <c r="AF392" s="298">
        <f t="shared" si="261"/>
        <v>1952.0830874009264</v>
      </c>
      <c r="AH392" s="295">
        <f t="shared" si="262"/>
        <v>40947.864158360324</v>
      </c>
      <c r="AI392" s="295">
        <f t="shared" si="263"/>
        <v>29574.684099926239</v>
      </c>
      <c r="AJ392" s="295">
        <f t="shared" si="264"/>
        <v>-11373.180058434085</v>
      </c>
      <c r="AN392" s="295">
        <f t="shared" si="265"/>
        <v>-11373.180058434085</v>
      </c>
    </row>
    <row r="393" spans="1:40">
      <c r="A393" s="168" t="s">
        <v>403</v>
      </c>
      <c r="B393" s="294" t="str">
        <f t="shared" si="257"/>
        <v>8890-06111</v>
      </c>
      <c r="C393" s="308" t="str">
        <f t="shared" si="258"/>
        <v>8890</v>
      </c>
      <c r="D393" s="298">
        <f>SUM($F393:K393)</f>
        <v>96702.89</v>
      </c>
      <c r="E393" s="78">
        <f t="shared" si="259"/>
        <v>3.8071848352052802E-2</v>
      </c>
      <c r="F393" s="307">
        <f>+'Div009 history'!I393</f>
        <v>400</v>
      </c>
      <c r="G393" s="307">
        <f>+'Div009 history'!J393</f>
        <v>0</v>
      </c>
      <c r="H393" s="307">
        <f>+'Div009 history'!K393</f>
        <v>24400</v>
      </c>
      <c r="I393" s="307">
        <f>+'Div009 history'!L393</f>
        <v>30419.5</v>
      </c>
      <c r="J393" s="307">
        <f>+'Div009 history'!M393</f>
        <v>8399</v>
      </c>
      <c r="K393" s="307">
        <f>+'Div009 history'!N393</f>
        <v>33084.39</v>
      </c>
      <c r="L393" s="298">
        <f t="shared" si="260"/>
        <v>13255.867200053766</v>
      </c>
      <c r="M393" s="298">
        <f t="shared" si="260"/>
        <v>13411.124197633437</v>
      </c>
      <c r="N393" s="298">
        <f t="shared" si="260"/>
        <v>13274.633956261943</v>
      </c>
      <c r="O393" s="298">
        <f t="shared" si="260"/>
        <v>7873.329814279421</v>
      </c>
      <c r="P393" s="298">
        <f t="shared" si="260"/>
        <v>10881.005834091593</v>
      </c>
      <c r="Q393" s="298">
        <f t="shared" si="260"/>
        <v>13449.614455598881</v>
      </c>
      <c r="R393" s="298">
        <f t="shared" si="260"/>
        <v>7302.252088998629</v>
      </c>
      <c r="S393" s="298">
        <f t="shared" si="260"/>
        <v>7873.329814279421</v>
      </c>
      <c r="T393" s="298">
        <f t="shared" si="260"/>
        <v>8049.4121129076657</v>
      </c>
      <c r="U393" s="298">
        <f t="shared" si="260"/>
        <v>9434.2755967135872</v>
      </c>
      <c r="V393" s="298">
        <f t="shared" si="261"/>
        <v>10557.395123099144</v>
      </c>
      <c r="W393" s="298">
        <f t="shared" si="261"/>
        <v>12123.099886577316</v>
      </c>
      <c r="X393" s="298">
        <f t="shared" si="261"/>
        <v>11000.551437917038</v>
      </c>
      <c r="Y393" s="298">
        <f t="shared" si="261"/>
        <v>13756.953258605661</v>
      </c>
      <c r="Z393" s="298">
        <f t="shared" si="261"/>
        <v>9649.9526176279651</v>
      </c>
      <c r="AA393" s="298">
        <f t="shared" si="261"/>
        <v>7873.329814279421</v>
      </c>
      <c r="AB393" s="298">
        <f t="shared" si="261"/>
        <v>10881.005834091593</v>
      </c>
      <c r="AC393" s="298">
        <f t="shared" si="261"/>
        <v>13449.614455598881</v>
      </c>
      <c r="AD393" s="298">
        <f t="shared" si="261"/>
        <v>7302.252088998629</v>
      </c>
      <c r="AE393" s="298">
        <f t="shared" si="261"/>
        <v>7873.329814279421</v>
      </c>
      <c r="AF393" s="298">
        <f t="shared" si="261"/>
        <v>8049.4121129076657</v>
      </c>
      <c r="AH393" s="295">
        <f t="shared" si="262"/>
        <v>168848.46545791905</v>
      </c>
      <c r="AI393" s="295">
        <f t="shared" si="263"/>
        <v>121951.17204069633</v>
      </c>
      <c r="AJ393" s="295">
        <f t="shared" si="264"/>
        <v>-46897.293417222725</v>
      </c>
      <c r="AN393" s="295">
        <f t="shared" si="265"/>
        <v>-46897.293417222725</v>
      </c>
    </row>
    <row r="394" spans="1:40">
      <c r="A394" s="168" t="s">
        <v>404</v>
      </c>
      <c r="B394" s="294" t="str">
        <f t="shared" si="257"/>
        <v>8930-06111</v>
      </c>
      <c r="C394" s="308" t="str">
        <f t="shared" si="258"/>
        <v>8930</v>
      </c>
      <c r="D394" s="298">
        <f>SUM($F394:K394)</f>
        <v>0</v>
      </c>
      <c r="E394" s="78">
        <f t="shared" si="259"/>
        <v>0</v>
      </c>
      <c r="F394" s="307">
        <f>+'Div009 history'!I394</f>
        <v>0</v>
      </c>
      <c r="G394" s="307">
        <f>+'Div009 history'!J394</f>
        <v>0</v>
      </c>
      <c r="H394" s="307">
        <f>+'Div009 history'!K394</f>
        <v>0</v>
      </c>
      <c r="I394" s="307">
        <f>+'Div009 history'!L394</f>
        <v>0</v>
      </c>
      <c r="J394" s="307">
        <f>+'Div009 history'!M394</f>
        <v>0</v>
      </c>
      <c r="K394" s="307">
        <f>+'Div009 history'!N394</f>
        <v>0</v>
      </c>
      <c r="L394" s="298">
        <f t="shared" si="260"/>
        <v>0</v>
      </c>
      <c r="M394" s="298">
        <f t="shared" si="260"/>
        <v>0</v>
      </c>
      <c r="N394" s="298">
        <f t="shared" si="260"/>
        <v>0</v>
      </c>
      <c r="O394" s="298">
        <f t="shared" si="260"/>
        <v>0</v>
      </c>
      <c r="P394" s="298">
        <f t="shared" si="260"/>
        <v>0</v>
      </c>
      <c r="Q394" s="298">
        <f t="shared" si="260"/>
        <v>0</v>
      </c>
      <c r="R394" s="298">
        <f t="shared" si="260"/>
        <v>0</v>
      </c>
      <c r="S394" s="298">
        <f t="shared" si="260"/>
        <v>0</v>
      </c>
      <c r="T394" s="298">
        <f t="shared" si="260"/>
        <v>0</v>
      </c>
      <c r="U394" s="298">
        <f t="shared" si="260"/>
        <v>0</v>
      </c>
      <c r="V394" s="298">
        <f t="shared" si="261"/>
        <v>0</v>
      </c>
      <c r="W394" s="298">
        <f t="shared" si="261"/>
        <v>0</v>
      </c>
      <c r="X394" s="298">
        <f t="shared" si="261"/>
        <v>0</v>
      </c>
      <c r="Y394" s="298">
        <f t="shared" si="261"/>
        <v>0</v>
      </c>
      <c r="Z394" s="298">
        <f t="shared" si="261"/>
        <v>0</v>
      </c>
      <c r="AA394" s="298">
        <f t="shared" si="261"/>
        <v>0</v>
      </c>
      <c r="AB394" s="298">
        <f t="shared" si="261"/>
        <v>0</v>
      </c>
      <c r="AC394" s="298">
        <f t="shared" si="261"/>
        <v>0</v>
      </c>
      <c r="AD394" s="298">
        <f t="shared" si="261"/>
        <v>0</v>
      </c>
      <c r="AE394" s="298">
        <f t="shared" si="261"/>
        <v>0</v>
      </c>
      <c r="AF394" s="298">
        <f t="shared" si="261"/>
        <v>0</v>
      </c>
      <c r="AH394" s="295">
        <f t="shared" si="262"/>
        <v>0</v>
      </c>
      <c r="AI394" s="295">
        <f t="shared" si="263"/>
        <v>0</v>
      </c>
      <c r="AJ394" s="295">
        <f t="shared" si="264"/>
        <v>0</v>
      </c>
      <c r="AN394" s="295">
        <f t="shared" si="265"/>
        <v>0</v>
      </c>
    </row>
    <row r="395" spans="1:40">
      <c r="A395" s="168" t="s">
        <v>1028</v>
      </c>
      <c r="B395" s="294" t="str">
        <f t="shared" si="257"/>
        <v>9020-06111</v>
      </c>
      <c r="C395" s="308" t="str">
        <f t="shared" si="258"/>
        <v>9020</v>
      </c>
      <c r="D395" s="298">
        <f>SUM($F395:K395)</f>
        <v>0</v>
      </c>
      <c r="E395" s="78">
        <f t="shared" si="259"/>
        <v>0</v>
      </c>
      <c r="F395" s="307">
        <f>+'Div009 history'!I395</f>
        <v>0</v>
      </c>
      <c r="G395" s="307">
        <f>+'Div009 history'!J395</f>
        <v>0</v>
      </c>
      <c r="H395" s="307">
        <f>+'Div009 history'!K395</f>
        <v>332.38</v>
      </c>
      <c r="I395" s="307">
        <f>+'Div009 history'!L395</f>
        <v>-332.38</v>
      </c>
      <c r="J395" s="307">
        <f>+'Div009 history'!M395</f>
        <v>0</v>
      </c>
      <c r="K395" s="307">
        <f>+'Div009 history'!N395</f>
        <v>0</v>
      </c>
      <c r="L395" s="298">
        <f t="shared" si="260"/>
        <v>0</v>
      </c>
      <c r="M395" s="298">
        <f t="shared" si="260"/>
        <v>0</v>
      </c>
      <c r="N395" s="298">
        <f t="shared" si="260"/>
        <v>0</v>
      </c>
      <c r="O395" s="298">
        <f t="shared" si="260"/>
        <v>0</v>
      </c>
      <c r="P395" s="298">
        <f t="shared" si="260"/>
        <v>0</v>
      </c>
      <c r="Q395" s="298">
        <f t="shared" si="260"/>
        <v>0</v>
      </c>
      <c r="R395" s="298">
        <f t="shared" si="260"/>
        <v>0</v>
      </c>
      <c r="S395" s="298">
        <f t="shared" si="260"/>
        <v>0</v>
      </c>
      <c r="T395" s="298">
        <f t="shared" si="260"/>
        <v>0</v>
      </c>
      <c r="U395" s="298">
        <f t="shared" si="260"/>
        <v>0</v>
      </c>
      <c r="V395" s="298">
        <f t="shared" si="261"/>
        <v>0</v>
      </c>
      <c r="W395" s="298">
        <f t="shared" si="261"/>
        <v>0</v>
      </c>
      <c r="X395" s="298">
        <f t="shared" si="261"/>
        <v>0</v>
      </c>
      <c r="Y395" s="298">
        <f t="shared" si="261"/>
        <v>0</v>
      </c>
      <c r="Z395" s="298">
        <f t="shared" si="261"/>
        <v>0</v>
      </c>
      <c r="AA395" s="298">
        <f t="shared" si="261"/>
        <v>0</v>
      </c>
      <c r="AB395" s="298">
        <f t="shared" si="261"/>
        <v>0</v>
      </c>
      <c r="AC395" s="298">
        <f t="shared" si="261"/>
        <v>0</v>
      </c>
      <c r="AD395" s="298">
        <f t="shared" si="261"/>
        <v>0</v>
      </c>
      <c r="AE395" s="298">
        <f t="shared" si="261"/>
        <v>0</v>
      </c>
      <c r="AF395" s="298">
        <f t="shared" si="261"/>
        <v>0</v>
      </c>
      <c r="AH395" s="295">
        <f t="shared" si="262"/>
        <v>0</v>
      </c>
      <c r="AI395" s="295">
        <f t="shared" si="263"/>
        <v>0</v>
      </c>
      <c r="AJ395" s="295">
        <f t="shared" si="264"/>
        <v>0</v>
      </c>
      <c r="AN395" s="295">
        <f t="shared" si="265"/>
        <v>0</v>
      </c>
    </row>
    <row r="396" spans="1:40">
      <c r="A396" s="179" t="s">
        <v>106</v>
      </c>
      <c r="B396" s="294" t="str">
        <f t="shared" si="257"/>
        <v>9230-06111</v>
      </c>
      <c r="C396" s="308" t="str">
        <f t="shared" si="258"/>
        <v>9230</v>
      </c>
      <c r="D396" s="298">
        <f>SUM($F396:K396)</f>
        <v>0</v>
      </c>
      <c r="E396" s="78">
        <f t="shared" si="259"/>
        <v>0</v>
      </c>
      <c r="F396" s="307">
        <f>+'Div009 history'!I396</f>
        <v>0</v>
      </c>
      <c r="G396" s="307">
        <f>+'Div009 history'!J396</f>
        <v>0</v>
      </c>
      <c r="H396" s="307">
        <f>+'Div009 history'!K396</f>
        <v>0</v>
      </c>
      <c r="I396" s="307">
        <f>+'Div009 history'!L396</f>
        <v>0</v>
      </c>
      <c r="J396" s="307">
        <f>+'Div009 history'!M396</f>
        <v>0</v>
      </c>
      <c r="K396" s="307">
        <f>+'Div009 history'!N396</f>
        <v>0</v>
      </c>
      <c r="L396" s="298">
        <f t="shared" ref="L396:U402" si="266">$E396*L$403</f>
        <v>0</v>
      </c>
      <c r="M396" s="298">
        <f t="shared" si="266"/>
        <v>0</v>
      </c>
      <c r="N396" s="298">
        <f t="shared" si="266"/>
        <v>0</v>
      </c>
      <c r="O396" s="298">
        <f t="shared" si="266"/>
        <v>0</v>
      </c>
      <c r="P396" s="298">
        <f t="shared" si="266"/>
        <v>0</v>
      </c>
      <c r="Q396" s="298">
        <f t="shared" si="266"/>
        <v>0</v>
      </c>
      <c r="R396" s="298">
        <f t="shared" si="266"/>
        <v>0</v>
      </c>
      <c r="S396" s="298">
        <f t="shared" si="266"/>
        <v>0</v>
      </c>
      <c r="T396" s="298">
        <f t="shared" si="266"/>
        <v>0</v>
      </c>
      <c r="U396" s="298">
        <f t="shared" si="266"/>
        <v>0</v>
      </c>
      <c r="V396" s="298">
        <f t="shared" ref="V396:AF402" si="267">$E396*V$403</f>
        <v>0</v>
      </c>
      <c r="W396" s="298">
        <f t="shared" si="267"/>
        <v>0</v>
      </c>
      <c r="X396" s="298">
        <f t="shared" si="267"/>
        <v>0</v>
      </c>
      <c r="Y396" s="298">
        <f t="shared" si="267"/>
        <v>0</v>
      </c>
      <c r="Z396" s="298">
        <f t="shared" si="267"/>
        <v>0</v>
      </c>
      <c r="AA396" s="298">
        <f t="shared" si="267"/>
        <v>0</v>
      </c>
      <c r="AB396" s="298">
        <f t="shared" si="267"/>
        <v>0</v>
      </c>
      <c r="AC396" s="298">
        <f t="shared" si="267"/>
        <v>0</v>
      </c>
      <c r="AD396" s="298">
        <f t="shared" si="267"/>
        <v>0</v>
      </c>
      <c r="AE396" s="298">
        <f t="shared" si="267"/>
        <v>0</v>
      </c>
      <c r="AF396" s="298">
        <f t="shared" si="267"/>
        <v>0</v>
      </c>
      <c r="AH396" s="295">
        <f t="shared" si="262"/>
        <v>0</v>
      </c>
      <c r="AI396" s="295">
        <f t="shared" si="263"/>
        <v>0</v>
      </c>
      <c r="AJ396" s="295">
        <f t="shared" si="264"/>
        <v>0</v>
      </c>
      <c r="AN396" s="295">
        <f t="shared" si="265"/>
        <v>0</v>
      </c>
    </row>
    <row r="397" spans="1:40">
      <c r="A397" s="168" t="s">
        <v>405</v>
      </c>
      <c r="B397" s="294" t="str">
        <f t="shared" si="257"/>
        <v>9280-06111</v>
      </c>
      <c r="C397" s="308" t="str">
        <f t="shared" si="258"/>
        <v>9280</v>
      </c>
      <c r="D397" s="298">
        <f>SUM($F397:K397)</f>
        <v>1893.51</v>
      </c>
      <c r="E397" s="78">
        <f t="shared" si="259"/>
        <v>7.4547333149087367E-4</v>
      </c>
      <c r="F397" s="307">
        <f>+'Div009 history'!I397</f>
        <v>0</v>
      </c>
      <c r="G397" s="307">
        <f>+'Div009 history'!J397</f>
        <v>0</v>
      </c>
      <c r="H397" s="307">
        <f>+'Div009 history'!K397</f>
        <v>0</v>
      </c>
      <c r="I397" s="307">
        <f>+'Div009 history'!L397</f>
        <v>0</v>
      </c>
      <c r="J397" s="307">
        <f>+'Div009 history'!M397</f>
        <v>0</v>
      </c>
      <c r="K397" s="307">
        <f>+'Div009 history'!N397</f>
        <v>1893.51</v>
      </c>
      <c r="L397" s="298">
        <f t="shared" si="266"/>
        <v>259.55912074575849</v>
      </c>
      <c r="M397" s="298">
        <f t="shared" si="266"/>
        <v>262.59916099157829</v>
      </c>
      <c r="N397" s="298">
        <f t="shared" si="266"/>
        <v>259.92658691505028</v>
      </c>
      <c r="O397" s="298">
        <f t="shared" si="266"/>
        <v>154.16528644217587</v>
      </c>
      <c r="P397" s="298">
        <f t="shared" si="266"/>
        <v>213.05767962995489</v>
      </c>
      <c r="Q397" s="298">
        <f t="shared" si="266"/>
        <v>263.35282707498232</v>
      </c>
      <c r="R397" s="298">
        <f t="shared" si="266"/>
        <v>142.98318646981278</v>
      </c>
      <c r="S397" s="298">
        <f t="shared" si="266"/>
        <v>154.16528644217587</v>
      </c>
      <c r="T397" s="298">
        <f t="shared" si="266"/>
        <v>157.61310060032116</v>
      </c>
      <c r="U397" s="298">
        <f t="shared" si="266"/>
        <v>184.72969303330171</v>
      </c>
      <c r="V397" s="298">
        <f t="shared" si="267"/>
        <v>206.72115631228249</v>
      </c>
      <c r="W397" s="298">
        <f t="shared" si="267"/>
        <v>237.37874706984465</v>
      </c>
      <c r="X397" s="298">
        <f t="shared" si="267"/>
        <v>215.39846589083623</v>
      </c>
      <c r="Y397" s="298">
        <f t="shared" si="267"/>
        <v>269.3707350907755</v>
      </c>
      <c r="Z397" s="298">
        <f t="shared" si="267"/>
        <v>188.95279945619751</v>
      </c>
      <c r="AA397" s="298">
        <f t="shared" si="267"/>
        <v>154.16528644217587</v>
      </c>
      <c r="AB397" s="298">
        <f t="shared" si="267"/>
        <v>213.05767962995489</v>
      </c>
      <c r="AC397" s="298">
        <f t="shared" si="267"/>
        <v>263.35282707498232</v>
      </c>
      <c r="AD397" s="298">
        <f t="shared" si="267"/>
        <v>142.98318646981278</v>
      </c>
      <c r="AE397" s="298">
        <f t="shared" si="267"/>
        <v>154.16528644217587</v>
      </c>
      <c r="AF397" s="298">
        <f t="shared" si="267"/>
        <v>157.61310060032116</v>
      </c>
      <c r="AH397" s="295">
        <f t="shared" si="262"/>
        <v>3306.1706617994996</v>
      </c>
      <c r="AI397" s="295">
        <f t="shared" si="263"/>
        <v>2387.8889635126607</v>
      </c>
      <c r="AJ397" s="295">
        <f t="shared" si="264"/>
        <v>-918.28169828683895</v>
      </c>
      <c r="AN397" s="295">
        <f t="shared" si="265"/>
        <v>-918.28169828683895</v>
      </c>
    </row>
    <row r="398" spans="1:40">
      <c r="A398" s="168" t="s">
        <v>294</v>
      </c>
      <c r="B398" s="294" t="str">
        <f t="shared" si="257"/>
        <v>9030-06112</v>
      </c>
      <c r="C398" s="308" t="str">
        <f t="shared" si="258"/>
        <v>9030</v>
      </c>
      <c r="D398" s="298">
        <f>SUM($F398:K398)</f>
        <v>4635.7300000000005</v>
      </c>
      <c r="E398" s="78">
        <f t="shared" si="259"/>
        <v>1.8250830927706684E-3</v>
      </c>
      <c r="F398" s="307">
        <f>+'Div009 history'!I398</f>
        <v>436.32</v>
      </c>
      <c r="G398" s="307">
        <f>+'Div009 history'!J398</f>
        <v>262.14</v>
      </c>
      <c r="H398" s="307">
        <f>+'Div009 history'!K398</f>
        <v>652.95000000000005</v>
      </c>
      <c r="I398" s="307">
        <f>+'Div009 history'!L398</f>
        <v>192.48</v>
      </c>
      <c r="J398" s="307">
        <f>+'Div009 history'!M398</f>
        <v>2020.04</v>
      </c>
      <c r="K398" s="307">
        <f>+'Div009 history'!N398</f>
        <v>1071.8</v>
      </c>
      <c r="L398" s="298">
        <f t="shared" si="266"/>
        <v>635.45796051498826</v>
      </c>
      <c r="M398" s="298">
        <f t="shared" si="266"/>
        <v>642.90064936730698</v>
      </c>
      <c r="N398" s="298">
        <f t="shared" si="266"/>
        <v>636.35759872390759</v>
      </c>
      <c r="O398" s="298">
        <f t="shared" si="266"/>
        <v>377.43061474118866</v>
      </c>
      <c r="P398" s="298">
        <f t="shared" si="266"/>
        <v>521.61217907007142</v>
      </c>
      <c r="Q398" s="298">
        <f t="shared" si="266"/>
        <v>644.74579012326728</v>
      </c>
      <c r="R398" s="298">
        <f t="shared" si="266"/>
        <v>350.05436834962865</v>
      </c>
      <c r="S398" s="298">
        <f t="shared" si="266"/>
        <v>377.43061474118866</v>
      </c>
      <c r="T398" s="298">
        <f t="shared" si="266"/>
        <v>385.87162404525299</v>
      </c>
      <c r="U398" s="298">
        <f t="shared" si="266"/>
        <v>452.25902154478604</v>
      </c>
      <c r="V398" s="298">
        <f t="shared" si="267"/>
        <v>506.09897278152079</v>
      </c>
      <c r="W398" s="298">
        <f t="shared" si="267"/>
        <v>581.15551497171452</v>
      </c>
      <c r="X398" s="298">
        <f t="shared" si="267"/>
        <v>527.34293998137139</v>
      </c>
      <c r="Y398" s="298">
        <f t="shared" si="267"/>
        <v>659.47895589796781</v>
      </c>
      <c r="Z398" s="298">
        <f t="shared" si="267"/>
        <v>462.59811726533189</v>
      </c>
      <c r="AA398" s="298">
        <f t="shared" si="267"/>
        <v>377.43061474118866</v>
      </c>
      <c r="AB398" s="298">
        <f t="shared" si="267"/>
        <v>521.61217907007142</v>
      </c>
      <c r="AC398" s="298">
        <f t="shared" si="267"/>
        <v>644.74579012326728</v>
      </c>
      <c r="AD398" s="298">
        <f t="shared" si="267"/>
        <v>350.05436834962865</v>
      </c>
      <c r="AE398" s="298">
        <f t="shared" si="267"/>
        <v>377.43061474118866</v>
      </c>
      <c r="AF398" s="298">
        <f t="shared" si="267"/>
        <v>385.87162404525299</v>
      </c>
      <c r="AH398" s="295">
        <f t="shared" si="262"/>
        <v>8094.2347925407312</v>
      </c>
      <c r="AI398" s="295">
        <f t="shared" si="263"/>
        <v>5846.0787135132905</v>
      </c>
      <c r="AJ398" s="295">
        <f t="shared" si="264"/>
        <v>-2248.1560790274407</v>
      </c>
      <c r="AN398" s="295">
        <f t="shared" si="265"/>
        <v>-2248.1560790274407</v>
      </c>
    </row>
    <row r="399" spans="1:40">
      <c r="A399" s="179" t="s">
        <v>317</v>
      </c>
      <c r="B399" s="294" t="str">
        <f t="shared" si="257"/>
        <v>9030-06116</v>
      </c>
      <c r="C399" s="308" t="str">
        <f t="shared" si="258"/>
        <v>9030</v>
      </c>
      <c r="D399" s="298">
        <f>SUM($F399:K399)</f>
        <v>552785.17000000004</v>
      </c>
      <c r="E399" s="78">
        <f t="shared" si="259"/>
        <v>0.21763106731870918</v>
      </c>
      <c r="F399" s="307">
        <f>+'Div009 history'!I399</f>
        <v>80374.720000000001</v>
      </c>
      <c r="G399" s="307">
        <f>+'Div009 history'!J399</f>
        <v>77959.56</v>
      </c>
      <c r="H399" s="307">
        <f>+'Div009 history'!K399</f>
        <v>131357.73000000001</v>
      </c>
      <c r="I399" s="307">
        <f>+'Div009 history'!L399</f>
        <v>116483.79</v>
      </c>
      <c r="J399" s="307">
        <f>+'Div009 history'!M399</f>
        <v>76776.600000000006</v>
      </c>
      <c r="K399" s="307">
        <f>+'Div009 history'!N399</f>
        <v>69832.77</v>
      </c>
      <c r="L399" s="298">
        <f t="shared" si="266"/>
        <v>75774.848132037674</v>
      </c>
      <c r="M399" s="298">
        <f t="shared" si="266"/>
        <v>76662.347624563379</v>
      </c>
      <c r="N399" s="298">
        <f t="shared" si="266"/>
        <v>75882.125014051097</v>
      </c>
      <c r="O399" s="298">
        <f t="shared" si="266"/>
        <v>45006.513867915623</v>
      </c>
      <c r="P399" s="298">
        <f t="shared" si="266"/>
        <v>62199.368186093641</v>
      </c>
      <c r="Q399" s="298">
        <f t="shared" si="266"/>
        <v>76882.370457311932</v>
      </c>
      <c r="R399" s="298">
        <f t="shared" si="266"/>
        <v>41742.047858134982</v>
      </c>
      <c r="S399" s="298">
        <f t="shared" si="266"/>
        <v>45006.513867915623</v>
      </c>
      <c r="T399" s="298">
        <f t="shared" si="266"/>
        <v>46013.057554264647</v>
      </c>
      <c r="U399" s="298">
        <f t="shared" si="266"/>
        <v>53929.387627982695</v>
      </c>
      <c r="V399" s="298">
        <f t="shared" si="267"/>
        <v>60349.504113884614</v>
      </c>
      <c r="W399" s="298">
        <f t="shared" si="267"/>
        <v>69299.581757366526</v>
      </c>
      <c r="X399" s="298">
        <f t="shared" si="267"/>
        <v>62882.729737474394</v>
      </c>
      <c r="Y399" s="298">
        <f t="shared" si="267"/>
        <v>78639.219011348934</v>
      </c>
      <c r="Z399" s="298">
        <f t="shared" si="267"/>
        <v>55162.267624343185</v>
      </c>
      <c r="AA399" s="298">
        <f t="shared" si="267"/>
        <v>45006.513867915623</v>
      </c>
      <c r="AB399" s="298">
        <f t="shared" si="267"/>
        <v>62199.368186093641</v>
      </c>
      <c r="AC399" s="298">
        <f t="shared" si="267"/>
        <v>76882.370457311932</v>
      </c>
      <c r="AD399" s="298">
        <f t="shared" si="267"/>
        <v>41742.047858134982</v>
      </c>
      <c r="AE399" s="298">
        <f t="shared" si="267"/>
        <v>45006.513867915623</v>
      </c>
      <c r="AF399" s="298">
        <f t="shared" si="267"/>
        <v>46013.057554264647</v>
      </c>
      <c r="AH399" s="295">
        <f t="shared" si="262"/>
        <v>965192.74328197341</v>
      </c>
      <c r="AI399" s="295">
        <f t="shared" si="263"/>
        <v>697112.56166403682</v>
      </c>
      <c r="AJ399" s="295">
        <f t="shared" si="264"/>
        <v>-268080.18161793659</v>
      </c>
      <c r="AN399" s="295">
        <f t="shared" si="265"/>
        <v>-268080.18161793659</v>
      </c>
    </row>
    <row r="400" spans="1:40">
      <c r="A400" s="168" t="s">
        <v>1249</v>
      </c>
      <c r="B400" s="294" t="str">
        <f t="shared" si="257"/>
        <v>8700-06121</v>
      </c>
      <c r="C400" s="308" t="str">
        <f t="shared" si="258"/>
        <v>8700</v>
      </c>
      <c r="D400" s="298">
        <f>SUM($F400:K400)</f>
        <v>204.46</v>
      </c>
      <c r="E400" s="78">
        <f t="shared" si="259"/>
        <v>8.0495734037118395E-5</v>
      </c>
      <c r="F400" s="307">
        <f>+'Div009 history'!I400</f>
        <v>54.46</v>
      </c>
      <c r="G400" s="307">
        <f>+'Div009 history'!J400</f>
        <v>0</v>
      </c>
      <c r="H400" s="307">
        <f>+'Div009 history'!K400</f>
        <v>150</v>
      </c>
      <c r="I400" s="307">
        <f>+'Div009 history'!L400</f>
        <v>0</v>
      </c>
      <c r="J400" s="307">
        <f>+'Div009 history'!M400</f>
        <v>0</v>
      </c>
      <c r="K400" s="307">
        <f>+'Div009 history'!N400</f>
        <v>0</v>
      </c>
      <c r="L400" s="298">
        <f t="shared" si="266"/>
        <v>28.027028020806753</v>
      </c>
      <c r="M400" s="298">
        <f t="shared" si="266"/>
        <v>28.355289624210119</v>
      </c>
      <c r="N400" s="298">
        <f t="shared" si="266"/>
        <v>28.066706782985669</v>
      </c>
      <c r="O400" s="298">
        <f t="shared" si="266"/>
        <v>16.646669130856075</v>
      </c>
      <c r="P400" s="298">
        <f t="shared" si="266"/>
        <v>23.005832119788426</v>
      </c>
      <c r="Q400" s="298">
        <f t="shared" si="266"/>
        <v>28.436670006364309</v>
      </c>
      <c r="R400" s="298">
        <f t="shared" si="266"/>
        <v>15.439233120299299</v>
      </c>
      <c r="S400" s="298">
        <f t="shared" si="266"/>
        <v>16.646669130856075</v>
      </c>
      <c r="T400" s="298">
        <f t="shared" si="266"/>
        <v>17.018961900777747</v>
      </c>
      <c r="U400" s="298">
        <f t="shared" si="266"/>
        <v>19.946994226377928</v>
      </c>
      <c r="V400" s="298">
        <f t="shared" si="267"/>
        <v>22.32161838047292</v>
      </c>
      <c r="W400" s="298">
        <f t="shared" si="267"/>
        <v>25.632005442749414</v>
      </c>
      <c r="X400" s="298">
        <f t="shared" si="267"/>
        <v>23.258588724664978</v>
      </c>
      <c r="Y400" s="298">
        <f t="shared" si="267"/>
        <v>29.086479868952352</v>
      </c>
      <c r="Z400" s="298">
        <f t="shared" si="267"/>
        <v>20.403002559698205</v>
      </c>
      <c r="AA400" s="298">
        <f t="shared" si="267"/>
        <v>16.646669130856075</v>
      </c>
      <c r="AB400" s="298">
        <f t="shared" si="267"/>
        <v>23.005832119788426</v>
      </c>
      <c r="AC400" s="298">
        <f t="shared" si="267"/>
        <v>28.436670006364309</v>
      </c>
      <c r="AD400" s="298">
        <f t="shared" si="267"/>
        <v>15.439233120299299</v>
      </c>
      <c r="AE400" s="298">
        <f t="shared" si="267"/>
        <v>16.646669130856075</v>
      </c>
      <c r="AF400" s="298">
        <f t="shared" si="267"/>
        <v>17.018961900777747</v>
      </c>
      <c r="AH400" s="295">
        <f t="shared" si="262"/>
        <v>356.9981956850113</v>
      </c>
      <c r="AI400" s="295">
        <f t="shared" si="263"/>
        <v>257.8427246118577</v>
      </c>
      <c r="AJ400" s="295">
        <f t="shared" si="264"/>
        <v>-99.155471073153592</v>
      </c>
      <c r="AN400" s="295">
        <f t="shared" si="265"/>
        <v>-99.155471073153592</v>
      </c>
    </row>
    <row r="401" spans="1:42">
      <c r="A401" s="168" t="s">
        <v>1251</v>
      </c>
      <c r="B401" s="294" t="str">
        <f t="shared" si="257"/>
        <v>9280-06121</v>
      </c>
      <c r="C401" s="308" t="str">
        <f t="shared" si="258"/>
        <v>9280</v>
      </c>
      <c r="D401" s="298">
        <f>SUM($F401:K401)</f>
        <v>352</v>
      </c>
      <c r="E401" s="78">
        <f t="shared" si="259"/>
        <v>1.3858211083373604E-4</v>
      </c>
      <c r="F401" s="307">
        <f>+'Div009 history'!I401</f>
        <v>0</v>
      </c>
      <c r="G401" s="307">
        <f>+'Div009 history'!J401</f>
        <v>0</v>
      </c>
      <c r="H401" s="307">
        <f>+'Div009 history'!K401</f>
        <v>0</v>
      </c>
      <c r="I401" s="307">
        <f>+'Div009 history'!L401</f>
        <v>96</v>
      </c>
      <c r="J401" s="307">
        <f>+'Div009 history'!M401</f>
        <v>0</v>
      </c>
      <c r="K401" s="307">
        <f>+'Div009 history'!N401</f>
        <v>256</v>
      </c>
      <c r="L401" s="298">
        <f t="shared" si="266"/>
        <v>48.251559538902356</v>
      </c>
      <c r="M401" s="298">
        <f t="shared" si="266"/>
        <v>48.816697386882325</v>
      </c>
      <c r="N401" s="298">
        <f t="shared" si="266"/>
        <v>48.319870818795629</v>
      </c>
      <c r="O401" s="298">
        <f t="shared" si="266"/>
        <v>28.659041054784982</v>
      </c>
      <c r="P401" s="298">
        <f t="shared" si="266"/>
        <v>39.607027810650131</v>
      </c>
      <c r="Q401" s="298">
        <f t="shared" si="266"/>
        <v>48.956802515114134</v>
      </c>
      <c r="R401" s="298">
        <f t="shared" si="266"/>
        <v>26.580309392278942</v>
      </c>
      <c r="S401" s="298">
        <f t="shared" si="266"/>
        <v>28.659041054784982</v>
      </c>
      <c r="T401" s="298">
        <f t="shared" si="266"/>
        <v>29.29998331739101</v>
      </c>
      <c r="U401" s="298">
        <f t="shared" si="266"/>
        <v>34.340907598968158</v>
      </c>
      <c r="V401" s="298">
        <f t="shared" si="267"/>
        <v>38.42907986856337</v>
      </c>
      <c r="W401" s="298">
        <f t="shared" si="267"/>
        <v>44.128269176600767</v>
      </c>
      <c r="X401" s="298">
        <f t="shared" si="267"/>
        <v>40.042175638668056</v>
      </c>
      <c r="Y401" s="298">
        <f t="shared" si="267"/>
        <v>50.07552046303055</v>
      </c>
      <c r="Z401" s="298">
        <f t="shared" si="267"/>
        <v>35.125975256841272</v>
      </c>
      <c r="AA401" s="298">
        <f t="shared" si="267"/>
        <v>28.659041054784982</v>
      </c>
      <c r="AB401" s="298">
        <f t="shared" si="267"/>
        <v>39.607027810650131</v>
      </c>
      <c r="AC401" s="298">
        <f t="shared" si="267"/>
        <v>48.956802515114134</v>
      </c>
      <c r="AD401" s="298">
        <f t="shared" si="267"/>
        <v>26.580309392278942</v>
      </c>
      <c r="AE401" s="298">
        <f t="shared" si="267"/>
        <v>28.659041054784982</v>
      </c>
      <c r="AF401" s="298">
        <f t="shared" si="267"/>
        <v>29.29998331739101</v>
      </c>
      <c r="AH401" s="295">
        <f t="shared" si="262"/>
        <v>614.61099912512964</v>
      </c>
      <c r="AI401" s="295">
        <f t="shared" si="263"/>
        <v>443.90413314767648</v>
      </c>
      <c r="AJ401" s="295">
        <f t="shared" si="264"/>
        <v>-170.70686597745316</v>
      </c>
      <c r="AN401" s="295">
        <f t="shared" si="265"/>
        <v>-170.70686597745316</v>
      </c>
    </row>
    <row r="402" spans="1:42">
      <c r="A402" s="179" t="s">
        <v>107</v>
      </c>
      <c r="B402" s="294" t="str">
        <f t="shared" si="257"/>
        <v>9230-06121</v>
      </c>
      <c r="C402" s="308" t="str">
        <f t="shared" si="258"/>
        <v>9230</v>
      </c>
      <c r="D402" s="298">
        <f>SUM($F402:K402)</f>
        <v>55501.75</v>
      </c>
      <c r="E402" s="78">
        <f t="shared" si="259"/>
        <v>2.1850993380586107E-2</v>
      </c>
      <c r="F402" s="307">
        <f>+'Div009 history'!I402</f>
        <v>3256.5</v>
      </c>
      <c r="G402" s="307">
        <f>+'Div009 history'!J402</f>
        <v>15174.25</v>
      </c>
      <c r="H402" s="307">
        <f>+'Div009 history'!K402</f>
        <v>0</v>
      </c>
      <c r="I402" s="307">
        <f>+'Div009 history'!L402</f>
        <v>15238</v>
      </c>
      <c r="J402" s="307">
        <f>+'Div009 history'!M402</f>
        <v>17465.3</v>
      </c>
      <c r="K402" s="307">
        <f>+'Div009 history'!N402</f>
        <v>4367.7</v>
      </c>
      <c r="L402" s="298">
        <f t="shared" si="266"/>
        <v>7608.0852120405507</v>
      </c>
      <c r="M402" s="298">
        <f t="shared" si="266"/>
        <v>7697.1935630465805</v>
      </c>
      <c r="N402" s="298">
        <f t="shared" si="266"/>
        <v>7618.8562222076425</v>
      </c>
      <c r="O402" s="298">
        <f t="shared" si="266"/>
        <v>4518.8265109727627</v>
      </c>
      <c r="P402" s="298">
        <f t="shared" si="266"/>
        <v>6245.0549880390654</v>
      </c>
      <c r="Q402" s="298">
        <f t="shared" si="266"/>
        <v>7719.2846988444207</v>
      </c>
      <c r="R402" s="298">
        <f t="shared" si="266"/>
        <v>4191.0616102639706</v>
      </c>
      <c r="S402" s="298">
        <f t="shared" si="266"/>
        <v>4518.8265109727627</v>
      </c>
      <c r="T402" s="298">
        <f t="shared" si="266"/>
        <v>4619.8873553579733</v>
      </c>
      <c r="U402" s="298">
        <f t="shared" si="266"/>
        <v>5414.717239576793</v>
      </c>
      <c r="V402" s="298">
        <f t="shared" si="267"/>
        <v>6059.3215443040826</v>
      </c>
      <c r="W402" s="298">
        <f t="shared" si="267"/>
        <v>6957.9436470806868</v>
      </c>
      <c r="X402" s="298">
        <f t="shared" si="267"/>
        <v>6313.6671072541058</v>
      </c>
      <c r="Y402" s="298">
        <f t="shared" si="267"/>
        <v>7895.6790280085397</v>
      </c>
      <c r="Z402" s="298">
        <f t="shared" si="267"/>
        <v>5538.5031170778129</v>
      </c>
      <c r="AA402" s="298">
        <f t="shared" si="267"/>
        <v>4518.8265109727627</v>
      </c>
      <c r="AB402" s="298">
        <f t="shared" si="267"/>
        <v>6245.0549880390654</v>
      </c>
      <c r="AC402" s="298">
        <f t="shared" si="267"/>
        <v>7719.2846988444207</v>
      </c>
      <c r="AD402" s="298">
        <f t="shared" si="267"/>
        <v>4191.0616102639706</v>
      </c>
      <c r="AE402" s="298">
        <f t="shared" si="267"/>
        <v>4518.8265109727627</v>
      </c>
      <c r="AF402" s="298">
        <f t="shared" si="267"/>
        <v>4619.8873553579733</v>
      </c>
      <c r="AH402" s="295">
        <f t="shared" si="262"/>
        <v>96909.051195151013</v>
      </c>
      <c r="AI402" s="295">
        <f t="shared" si="263"/>
        <v>69992.773357752987</v>
      </c>
      <c r="AJ402" s="295">
        <f t="shared" si="264"/>
        <v>-26916.277837398025</v>
      </c>
      <c r="AN402" s="295">
        <f t="shared" si="265"/>
        <v>-26916.277837398025</v>
      </c>
    </row>
    <row r="403" spans="1:42">
      <c r="A403" s="172" t="s">
        <v>334</v>
      </c>
      <c r="B403" s="293"/>
      <c r="C403" s="309"/>
      <c r="D403" s="306">
        <f t="shared" ref="D403:K403" si="268">SUM(D386:D402)</f>
        <v>2540010.38</v>
      </c>
      <c r="E403" s="174">
        <f t="shared" si="268"/>
        <v>1</v>
      </c>
      <c r="F403" s="306">
        <f t="shared" si="268"/>
        <v>325394.97000000003</v>
      </c>
      <c r="G403" s="306">
        <f t="shared" si="268"/>
        <v>447013.72000000003</v>
      </c>
      <c r="H403" s="306">
        <f t="shared" si="268"/>
        <v>444913.35000000009</v>
      </c>
      <c r="I403" s="306">
        <f t="shared" si="268"/>
        <v>449236.47</v>
      </c>
      <c r="J403" s="306">
        <f t="shared" si="268"/>
        <v>411831.76999999996</v>
      </c>
      <c r="K403" s="306">
        <f t="shared" si="268"/>
        <v>461620.1</v>
      </c>
      <c r="L403" s="305">
        <f>'FY24 Budget'!K$160</f>
        <v>348180.29</v>
      </c>
      <c r="M403" s="305">
        <f>'FY24 Budget'!L$160</f>
        <v>352258.29</v>
      </c>
      <c r="N403" s="305">
        <f>'FY24 Budget'!M$160</f>
        <v>348673.22</v>
      </c>
      <c r="O403" s="305">
        <f>'FY25 Budget'!B$428</f>
        <v>206801.88</v>
      </c>
      <c r="P403" s="305">
        <f>'FY25 Budget'!C$428</f>
        <v>285801.88</v>
      </c>
      <c r="Q403" s="305">
        <f>'FY25 Budget'!D$428</f>
        <v>353269.28</v>
      </c>
      <c r="R403" s="305">
        <f>'FY25 Budget'!E$428</f>
        <v>191801.88</v>
      </c>
      <c r="S403" s="305">
        <f>'FY25 Budget'!F$428</f>
        <v>206801.88</v>
      </c>
      <c r="T403" s="305">
        <f>'FY25 Budget'!G$428</f>
        <v>211426.88</v>
      </c>
      <c r="U403" s="305">
        <f>'FY25 Budget'!H$428</f>
        <v>247801.88</v>
      </c>
      <c r="V403" s="305">
        <f>'FY25 Budget'!I$428</f>
        <v>277301.88</v>
      </c>
      <c r="W403" s="305">
        <f>'FY25 Budget'!J$428</f>
        <v>318426.88</v>
      </c>
      <c r="X403" s="305">
        <f>'FY25 Budget'!K$428</f>
        <v>288941.88</v>
      </c>
      <c r="Y403" s="305">
        <f>'FY25 Budget'!L$428</f>
        <v>361341.88</v>
      </c>
      <c r="Z403" s="305">
        <f>'FY25 Budget'!M$428</f>
        <v>253466.88</v>
      </c>
      <c r="AA403" s="301">
        <f t="shared" ref="AA403:AF403" si="269">O403*(1+AA$4)</f>
        <v>206801.88</v>
      </c>
      <c r="AB403" s="301">
        <f t="shared" si="269"/>
        <v>285801.88</v>
      </c>
      <c r="AC403" s="301">
        <f t="shared" si="269"/>
        <v>353269.28</v>
      </c>
      <c r="AD403" s="301">
        <f t="shared" si="269"/>
        <v>191801.88</v>
      </c>
      <c r="AE403" s="301">
        <f t="shared" si="269"/>
        <v>206801.88</v>
      </c>
      <c r="AF403" s="301">
        <f t="shared" si="269"/>
        <v>211426.88</v>
      </c>
      <c r="AH403" s="301">
        <f t="shared" si="262"/>
        <v>4434995.22</v>
      </c>
      <c r="AI403" s="301">
        <f t="shared" si="263"/>
        <v>3203184.959999999</v>
      </c>
      <c r="AJ403" s="301">
        <f t="shared" si="264"/>
        <v>-1231810.2600000007</v>
      </c>
    </row>
    <row r="404" spans="1:42">
      <c r="A404" s="208"/>
      <c r="B404" s="293"/>
      <c r="C404" s="309"/>
      <c r="D404" s="298">
        <f>D403-SUM(F403:K403)</f>
        <v>0</v>
      </c>
      <c r="E404" s="209"/>
      <c r="F404" s="298">
        <f>F403-'Div009 history'!I403</f>
        <v>0</v>
      </c>
      <c r="G404" s="298">
        <f>G403-'Div009 history'!J403</f>
        <v>0</v>
      </c>
      <c r="H404" s="298">
        <f>H403-'Div009 history'!K403</f>
        <v>0</v>
      </c>
      <c r="I404" s="298">
        <f>I403-'Div009 history'!L403</f>
        <v>0</v>
      </c>
      <c r="J404" s="298">
        <f>J403-'Div009 history'!M403</f>
        <v>0</v>
      </c>
      <c r="K404" s="298">
        <f>K403-'Div009 history'!N403</f>
        <v>0</v>
      </c>
      <c r="L404" s="298">
        <f t="shared" ref="L404:AF404" si="270">L403-SUM(L386:L402)</f>
        <v>0</v>
      </c>
      <c r="M404" s="298">
        <f t="shared" si="270"/>
        <v>0</v>
      </c>
      <c r="N404" s="298">
        <f t="shared" si="270"/>
        <v>0</v>
      </c>
      <c r="O404" s="298">
        <f t="shared" si="270"/>
        <v>0</v>
      </c>
      <c r="P404" s="298">
        <f t="shared" si="270"/>
        <v>0</v>
      </c>
      <c r="Q404" s="298">
        <f t="shared" si="270"/>
        <v>0</v>
      </c>
      <c r="R404" s="298">
        <f t="shared" si="270"/>
        <v>0</v>
      </c>
      <c r="S404" s="298">
        <f t="shared" si="270"/>
        <v>0</v>
      </c>
      <c r="T404" s="298">
        <f t="shared" si="270"/>
        <v>0</v>
      </c>
      <c r="U404" s="298">
        <f t="shared" si="270"/>
        <v>0</v>
      </c>
      <c r="V404" s="298">
        <f t="shared" si="270"/>
        <v>0</v>
      </c>
      <c r="W404" s="298">
        <f t="shared" si="270"/>
        <v>0</v>
      </c>
      <c r="X404" s="298">
        <f t="shared" si="270"/>
        <v>0</v>
      </c>
      <c r="Y404" s="298">
        <f t="shared" si="270"/>
        <v>0</v>
      </c>
      <c r="Z404" s="298">
        <f t="shared" si="270"/>
        <v>0</v>
      </c>
      <c r="AA404" s="298">
        <f t="shared" si="270"/>
        <v>0</v>
      </c>
      <c r="AB404" s="298">
        <f t="shared" si="270"/>
        <v>0</v>
      </c>
      <c r="AC404" s="298">
        <f t="shared" si="270"/>
        <v>0</v>
      </c>
      <c r="AD404" s="298">
        <f t="shared" si="270"/>
        <v>0</v>
      </c>
      <c r="AE404" s="298">
        <f t="shared" si="270"/>
        <v>0</v>
      </c>
      <c r="AF404" s="298">
        <f t="shared" si="270"/>
        <v>0</v>
      </c>
    </row>
    <row r="405" spans="1:42">
      <c r="A405" s="168" t="s">
        <v>1042</v>
      </c>
      <c r="B405" s="294" t="str">
        <f>RIGHT(A405,10)</f>
        <v>9040-09927</v>
      </c>
      <c r="C405" s="308" t="str">
        <f>LEFT(B405,4)</f>
        <v>9040</v>
      </c>
      <c r="D405" s="298">
        <f>SUM($F405:K405)</f>
        <v>922472.04</v>
      </c>
      <c r="E405" s="182">
        <v>1</v>
      </c>
      <c r="F405" s="307">
        <v>209703.95</v>
      </c>
      <c r="G405" s="307">
        <v>298981.28000000003</v>
      </c>
      <c r="H405" s="307">
        <v>210389.67</v>
      </c>
      <c r="I405" s="307">
        <v>-78229.86</v>
      </c>
      <c r="J405" s="307">
        <v>122814</v>
      </c>
      <c r="K405" s="307">
        <v>158813</v>
      </c>
      <c r="L405" s="298">
        <f t="shared" ref="L405:AF405" si="271">$E405*L$406</f>
        <v>86169.46</v>
      </c>
      <c r="M405" s="298">
        <f t="shared" si="271"/>
        <v>92650.9</v>
      </c>
      <c r="N405" s="298">
        <f t="shared" si="271"/>
        <v>91815.14</v>
      </c>
      <c r="O405" s="298">
        <f t="shared" si="271"/>
        <v>100296.1491</v>
      </c>
      <c r="P405" s="298">
        <f t="shared" si="271"/>
        <v>137716.05505000002</v>
      </c>
      <c r="Q405" s="298">
        <f t="shared" si="271"/>
        <v>172488.28887500003</v>
      </c>
      <c r="R405" s="299">
        <f t="shared" si="271"/>
        <v>201332.39735000007</v>
      </c>
      <c r="S405" s="299">
        <f t="shared" si="271"/>
        <v>167578.80807500007</v>
      </c>
      <c r="T405" s="299">
        <f t="shared" si="271"/>
        <v>148876.08032500002</v>
      </c>
      <c r="U405" s="299">
        <f t="shared" si="271"/>
        <v>15222.236899447529</v>
      </c>
      <c r="V405" s="299">
        <f t="shared" si="271"/>
        <v>47528.806043415265</v>
      </c>
      <c r="W405" s="299">
        <f t="shared" si="271"/>
        <v>48972.665540974216</v>
      </c>
      <c r="X405" s="299">
        <f t="shared" si="271"/>
        <v>46488.268844956227</v>
      </c>
      <c r="Y405" s="299">
        <f t="shared" si="271"/>
        <v>48500.555960798803</v>
      </c>
      <c r="Z405" s="299">
        <f t="shared" si="271"/>
        <v>47202.954846710418</v>
      </c>
      <c r="AA405" s="299">
        <f t="shared" si="271"/>
        <v>62926.700349145372</v>
      </c>
      <c r="AB405" s="299">
        <f t="shared" si="271"/>
        <v>96871.896704199389</v>
      </c>
      <c r="AC405" s="299">
        <f t="shared" si="271"/>
        <v>97774.078815906105</v>
      </c>
      <c r="AD405" s="299">
        <f t="shared" si="271"/>
        <v>101124.18899822715</v>
      </c>
      <c r="AE405" s="299">
        <f t="shared" si="271"/>
        <v>55029.823851270026</v>
      </c>
      <c r="AF405" s="299">
        <f t="shared" si="271"/>
        <v>63889.664023101854</v>
      </c>
      <c r="AH405" s="295">
        <f>SUM(F405:Q405)</f>
        <v>1603608.033025</v>
      </c>
      <c r="AI405" s="295">
        <f>SUM(U405:AF405)</f>
        <v>731531.84087815229</v>
      </c>
      <c r="AJ405" s="295">
        <f>AI405-AH405</f>
        <v>-872076.19214684772</v>
      </c>
      <c r="AO405" s="295">
        <f>AJ405</f>
        <v>-872076.19214684772</v>
      </c>
      <c r="AP405" s="310" t="s">
        <v>1618</v>
      </c>
    </row>
    <row r="406" spans="1:42">
      <c r="A406" s="172" t="s">
        <v>335</v>
      </c>
      <c r="B406" s="293"/>
      <c r="C406" s="309"/>
      <c r="D406" s="306">
        <f t="shared" ref="D406:K406" si="272">SUM(D405)</f>
        <v>922472.04</v>
      </c>
      <c r="E406" s="184">
        <f t="shared" si="272"/>
        <v>1</v>
      </c>
      <c r="F406" s="306">
        <f t="shared" si="272"/>
        <v>209703.95</v>
      </c>
      <c r="G406" s="306">
        <f t="shared" si="272"/>
        <v>298981.28000000003</v>
      </c>
      <c r="H406" s="306">
        <f t="shared" si="272"/>
        <v>210389.67</v>
      </c>
      <c r="I406" s="306">
        <f t="shared" si="272"/>
        <v>-78229.86</v>
      </c>
      <c r="J406" s="306">
        <f t="shared" si="272"/>
        <v>122814</v>
      </c>
      <c r="K406" s="306">
        <f t="shared" si="272"/>
        <v>158813</v>
      </c>
      <c r="L406" s="305">
        <f>'FY24 Budget'!K$162</f>
        <v>86169.46</v>
      </c>
      <c r="M406" s="305">
        <f>'FY24 Budget'!L$162</f>
        <v>92650.9</v>
      </c>
      <c r="N406" s="305">
        <f>'FY24 Budget'!M$162</f>
        <v>91815.14</v>
      </c>
      <c r="O406" s="305">
        <f>'FY25 Budget'!B$431</f>
        <v>100296.1491</v>
      </c>
      <c r="P406" s="305">
        <f>'FY25 Budget'!C$431</f>
        <v>137716.05505000002</v>
      </c>
      <c r="Q406" s="305">
        <f>'FY25 Budget'!D$431</f>
        <v>172488.28887500003</v>
      </c>
      <c r="R406" s="305">
        <f>'FY25 Budget'!E$431</f>
        <v>201332.39735000007</v>
      </c>
      <c r="S406" s="305">
        <f>'FY25 Budget'!F$431</f>
        <v>167578.80807500007</v>
      </c>
      <c r="T406" s="305">
        <f>'FY25 Budget'!G$431</f>
        <v>148876.08032500002</v>
      </c>
      <c r="U406" s="312">
        <f>+'[1]C.2.2-F 09'!D$94</f>
        <v>15222.236899447529</v>
      </c>
      <c r="V406" s="312">
        <f>+'[1]C.2.2-F 09'!E$94</f>
        <v>47528.806043415265</v>
      </c>
      <c r="W406" s="312">
        <f>+'[1]C.2.2-F 09'!F$94</f>
        <v>48972.665540974216</v>
      </c>
      <c r="X406" s="312">
        <f>+'[1]C.2.2-F 09'!G$94</f>
        <v>46488.268844956227</v>
      </c>
      <c r="Y406" s="312">
        <f>+'[1]C.2.2-F 09'!H$94</f>
        <v>48500.555960798803</v>
      </c>
      <c r="Z406" s="312">
        <f>+'[1]C.2.2-F 09'!I$94</f>
        <v>47202.954846710418</v>
      </c>
      <c r="AA406" s="312">
        <f>+'[1]C.2.2-F 09'!J$94</f>
        <v>62926.700349145372</v>
      </c>
      <c r="AB406" s="312">
        <f>+'[1]C.2.2-F 09'!K$94</f>
        <v>96871.896704199389</v>
      </c>
      <c r="AC406" s="312">
        <f>+'[1]C.2.2-F 09'!L$94</f>
        <v>97774.078815906105</v>
      </c>
      <c r="AD406" s="312">
        <f>+'[1]C.2.2-F 09'!M$94</f>
        <v>101124.18899822715</v>
      </c>
      <c r="AE406" s="312">
        <f>+'[1]C.2.2-F 09'!N$94</f>
        <v>55029.823851270026</v>
      </c>
      <c r="AF406" s="312">
        <f>+'[1]C.2.2-F 09'!O$94</f>
        <v>63889.664023101854</v>
      </c>
      <c r="AH406" s="301">
        <f>SUM(F406:Q406)</f>
        <v>1603608.033025</v>
      </c>
      <c r="AI406" s="301">
        <f>SUM(U406:AF406)</f>
        <v>731531.84087815229</v>
      </c>
      <c r="AJ406" s="301">
        <f>AI406-AH406</f>
        <v>-872076.19214684772</v>
      </c>
      <c r="AK406" s="311"/>
    </row>
    <row r="407" spans="1:42">
      <c r="A407" s="208"/>
      <c r="B407" s="293"/>
      <c r="C407" s="309"/>
      <c r="D407" s="298">
        <f>D406-SUM(F406:K406)</f>
        <v>0</v>
      </c>
      <c r="F407" s="298">
        <f>F406-'Div009 history'!I406</f>
        <v>0</v>
      </c>
      <c r="G407" s="298">
        <f>G406-'Div009 history'!J406</f>
        <v>0</v>
      </c>
      <c r="H407" s="298">
        <f>H406-'Div009 history'!K406</f>
        <v>0</v>
      </c>
      <c r="I407" s="298">
        <f>I406-'Div009 history'!L406</f>
        <v>0</v>
      </c>
      <c r="J407" s="298">
        <f>J406-'Div009 history'!M406</f>
        <v>0</v>
      </c>
      <c r="K407" s="298">
        <f>K406-'Div009 history'!N406</f>
        <v>0</v>
      </c>
      <c r="L407" s="298">
        <f t="shared" ref="L407:AF407" si="273">L406-SUM(L405)</f>
        <v>0</v>
      </c>
      <c r="M407" s="298">
        <f t="shared" si="273"/>
        <v>0</v>
      </c>
      <c r="N407" s="298">
        <f t="shared" si="273"/>
        <v>0</v>
      </c>
      <c r="O407" s="298">
        <f t="shared" si="273"/>
        <v>0</v>
      </c>
      <c r="P407" s="298">
        <f t="shared" si="273"/>
        <v>0</v>
      </c>
      <c r="Q407" s="298">
        <f t="shared" si="273"/>
        <v>0</v>
      </c>
      <c r="R407" s="298">
        <f t="shared" si="273"/>
        <v>0</v>
      </c>
      <c r="S407" s="298">
        <f t="shared" si="273"/>
        <v>0</v>
      </c>
      <c r="T407" s="298">
        <f t="shared" si="273"/>
        <v>0</v>
      </c>
      <c r="U407" s="298">
        <f t="shared" si="273"/>
        <v>0</v>
      </c>
      <c r="V407" s="298">
        <f t="shared" si="273"/>
        <v>0</v>
      </c>
      <c r="W407" s="298">
        <f t="shared" si="273"/>
        <v>0</v>
      </c>
      <c r="X407" s="298">
        <f t="shared" si="273"/>
        <v>0</v>
      </c>
      <c r="Y407" s="298">
        <f t="shared" si="273"/>
        <v>0</v>
      </c>
      <c r="Z407" s="298">
        <f t="shared" si="273"/>
        <v>0</v>
      </c>
      <c r="AA407" s="298">
        <f t="shared" si="273"/>
        <v>0</v>
      </c>
      <c r="AB407" s="298">
        <f t="shared" si="273"/>
        <v>0</v>
      </c>
      <c r="AC407" s="298">
        <f t="shared" si="273"/>
        <v>0</v>
      </c>
      <c r="AD407" s="298">
        <f t="shared" si="273"/>
        <v>0</v>
      </c>
      <c r="AE407" s="298">
        <f t="shared" si="273"/>
        <v>0</v>
      </c>
      <c r="AF407" s="298">
        <f t="shared" si="273"/>
        <v>0</v>
      </c>
    </row>
    <row r="408" spans="1:42">
      <c r="A408" s="168" t="s">
        <v>297</v>
      </c>
      <c r="B408" s="294" t="str">
        <f t="shared" ref="B408:B421" si="274">RIGHT(A408,10)</f>
        <v>8160-07590</v>
      </c>
      <c r="C408" s="308" t="str">
        <f t="shared" ref="C408:C421" si="275">LEFT(B408,4)</f>
        <v>8160</v>
      </c>
      <c r="D408" s="298">
        <f>SUM($F408:K408)</f>
        <v>1372</v>
      </c>
      <c r="E408" s="78">
        <f t="shared" ref="E408:E421" si="276">D408/$D$422</f>
        <v>1.4618238105953672E-2</v>
      </c>
      <c r="F408" s="307">
        <f>+'Div009 history'!I408</f>
        <v>1272</v>
      </c>
      <c r="G408" s="307">
        <f>+'Div009 history'!J408</f>
        <v>0</v>
      </c>
      <c r="H408" s="307">
        <f>+'Div009 history'!K408</f>
        <v>0</v>
      </c>
      <c r="I408" s="307">
        <f>+'Div009 history'!L408</f>
        <v>0</v>
      </c>
      <c r="J408" s="307">
        <f>+'Div009 history'!M408</f>
        <v>100</v>
      </c>
      <c r="K408" s="307">
        <f>+'Div009 history'!N408</f>
        <v>0</v>
      </c>
      <c r="L408" s="298">
        <f t="shared" ref="L408:U421" si="277">$E408*L$422</f>
        <v>9.8380742453068208</v>
      </c>
      <c r="M408" s="298">
        <f t="shared" si="277"/>
        <v>9.8380742453068208</v>
      </c>
      <c r="N408" s="298">
        <f t="shared" si="277"/>
        <v>13.492633771795239</v>
      </c>
      <c r="O408" s="298">
        <f t="shared" si="277"/>
        <v>307.39962001104681</v>
      </c>
      <c r="P408" s="298">
        <f t="shared" si="277"/>
        <v>307.39962001104681</v>
      </c>
      <c r="Q408" s="298">
        <f t="shared" si="277"/>
        <v>307.39962001104681</v>
      </c>
      <c r="R408" s="298">
        <f t="shared" si="277"/>
        <v>307.39962001104681</v>
      </c>
      <c r="S408" s="298">
        <f t="shared" si="277"/>
        <v>307.38500177294083</v>
      </c>
      <c r="T408" s="298">
        <f t="shared" si="277"/>
        <v>311.03956129942924</v>
      </c>
      <c r="U408" s="298">
        <f t="shared" si="277"/>
        <v>307.38500177294083</v>
      </c>
      <c r="V408" s="298">
        <f t="shared" ref="V408:AF421" si="278">$E408*V$422</f>
        <v>307.38500177294083</v>
      </c>
      <c r="W408" s="298">
        <f t="shared" si="278"/>
        <v>307.09263701082176</v>
      </c>
      <c r="X408" s="298">
        <f t="shared" si="278"/>
        <v>307.09263701082176</v>
      </c>
      <c r="Y408" s="298">
        <f t="shared" si="278"/>
        <v>307.09263701082176</v>
      </c>
      <c r="Z408" s="298">
        <f t="shared" si="278"/>
        <v>310.74719653731017</v>
      </c>
      <c r="AA408" s="298">
        <f t="shared" si="278"/>
        <v>307.39962001104681</v>
      </c>
      <c r="AB408" s="298">
        <f t="shared" si="278"/>
        <v>307.39962001104681</v>
      </c>
      <c r="AC408" s="298">
        <f t="shared" si="278"/>
        <v>307.39962001104681</v>
      </c>
      <c r="AD408" s="298">
        <f t="shared" si="278"/>
        <v>307.39962001104681</v>
      </c>
      <c r="AE408" s="298">
        <f t="shared" si="278"/>
        <v>307.38500177294083</v>
      </c>
      <c r="AF408" s="298">
        <f t="shared" si="278"/>
        <v>311.03956129942924</v>
      </c>
      <c r="AH408" s="295">
        <f t="shared" ref="AH408:AH422" si="279">SUM(F408:Q408)</f>
        <v>2327.3676422955496</v>
      </c>
      <c r="AI408" s="295">
        <f t="shared" ref="AI408:AI422" si="280">SUM(U408:AF408)</f>
        <v>3694.818154232215</v>
      </c>
      <c r="AJ408" s="295">
        <f t="shared" ref="AJ408:AJ422" si="281">AI408-AH408</f>
        <v>1367.4505119366654</v>
      </c>
      <c r="AN408" s="295">
        <f t="shared" ref="AN408:AN421" si="282">AJ408</f>
        <v>1367.4505119366654</v>
      </c>
    </row>
    <row r="409" spans="1:42">
      <c r="A409" s="168" t="s">
        <v>1253</v>
      </c>
      <c r="B409" s="294" t="str">
        <f t="shared" si="274"/>
        <v>8200-07590</v>
      </c>
      <c r="C409" s="308" t="str">
        <f t="shared" si="275"/>
        <v>8200</v>
      </c>
      <c r="D409" s="298">
        <f>SUM($F409:K409)</f>
        <v>748.89</v>
      </c>
      <c r="E409" s="78">
        <f t="shared" si="276"/>
        <v>7.9791926641163587E-3</v>
      </c>
      <c r="F409" s="307">
        <f>+'Div009 history'!I409</f>
        <v>0</v>
      </c>
      <c r="G409" s="307">
        <f>+'Div009 history'!J409</f>
        <v>748.89</v>
      </c>
      <c r="H409" s="307">
        <f>+'Div009 history'!K409</f>
        <v>0</v>
      </c>
      <c r="I409" s="307">
        <f>+'Div009 history'!L409</f>
        <v>0</v>
      </c>
      <c r="J409" s="307">
        <f>+'Div009 history'!M409</f>
        <v>0</v>
      </c>
      <c r="K409" s="307">
        <f>+'Div009 history'!N409</f>
        <v>0</v>
      </c>
      <c r="L409" s="298">
        <f t="shared" si="277"/>
        <v>5.3699966629503093</v>
      </c>
      <c r="M409" s="298">
        <f t="shared" si="277"/>
        <v>5.3699966629503093</v>
      </c>
      <c r="N409" s="298">
        <f t="shared" si="277"/>
        <v>7.3647948289793987</v>
      </c>
      <c r="O409" s="298">
        <f t="shared" si="277"/>
        <v>167.79045293737084</v>
      </c>
      <c r="P409" s="298">
        <f t="shared" si="277"/>
        <v>167.79045293737084</v>
      </c>
      <c r="Q409" s="298">
        <f t="shared" si="277"/>
        <v>167.79045293737084</v>
      </c>
      <c r="R409" s="298">
        <f t="shared" si="277"/>
        <v>167.79045293737084</v>
      </c>
      <c r="S409" s="298">
        <f t="shared" si="277"/>
        <v>167.78247374470672</v>
      </c>
      <c r="T409" s="298">
        <f t="shared" si="277"/>
        <v>169.77727191073583</v>
      </c>
      <c r="U409" s="298">
        <f t="shared" si="277"/>
        <v>167.78247374470672</v>
      </c>
      <c r="V409" s="298">
        <f t="shared" si="278"/>
        <v>167.78247374470672</v>
      </c>
      <c r="W409" s="298">
        <f t="shared" si="278"/>
        <v>167.62288989142439</v>
      </c>
      <c r="X409" s="298">
        <f t="shared" si="278"/>
        <v>167.62288989142439</v>
      </c>
      <c r="Y409" s="298">
        <f t="shared" si="278"/>
        <v>167.62288989142439</v>
      </c>
      <c r="Z409" s="298">
        <f t="shared" si="278"/>
        <v>169.61768805745351</v>
      </c>
      <c r="AA409" s="298">
        <f t="shared" si="278"/>
        <v>167.79045293737084</v>
      </c>
      <c r="AB409" s="298">
        <f t="shared" si="278"/>
        <v>167.79045293737084</v>
      </c>
      <c r="AC409" s="298">
        <f t="shared" si="278"/>
        <v>167.79045293737084</v>
      </c>
      <c r="AD409" s="298">
        <f t="shared" si="278"/>
        <v>167.79045293737084</v>
      </c>
      <c r="AE409" s="298">
        <f t="shared" si="278"/>
        <v>167.78247374470672</v>
      </c>
      <c r="AF409" s="298">
        <f t="shared" si="278"/>
        <v>169.77727191073583</v>
      </c>
      <c r="AH409" s="295">
        <f t="shared" si="279"/>
        <v>1270.3661469669926</v>
      </c>
      <c r="AI409" s="295">
        <f t="shared" si="280"/>
        <v>2016.7728626260664</v>
      </c>
      <c r="AJ409" s="295">
        <f t="shared" si="281"/>
        <v>746.40671565907383</v>
      </c>
      <c r="AN409" s="295">
        <f t="shared" si="282"/>
        <v>746.40671565907383</v>
      </c>
    </row>
    <row r="410" spans="1:42">
      <c r="A410" s="168" t="s">
        <v>406</v>
      </c>
      <c r="B410" s="294" t="str">
        <f t="shared" si="274"/>
        <v>8560-07590</v>
      </c>
      <c r="C410" s="308" t="str">
        <f t="shared" si="275"/>
        <v>8560</v>
      </c>
      <c r="D410" s="298">
        <f>SUM($F410:K410)</f>
        <v>150</v>
      </c>
      <c r="E410" s="78">
        <f t="shared" si="276"/>
        <v>1.5982038745576172E-3</v>
      </c>
      <c r="F410" s="307">
        <f>+'Div009 history'!I410</f>
        <v>0</v>
      </c>
      <c r="G410" s="307">
        <f>+'Div009 history'!J410</f>
        <v>0</v>
      </c>
      <c r="H410" s="307">
        <f>+'Div009 history'!K410</f>
        <v>150</v>
      </c>
      <c r="I410" s="307">
        <f>+'Div009 history'!L410</f>
        <v>0</v>
      </c>
      <c r="J410" s="307">
        <f>+'Div009 history'!M410</f>
        <v>0</v>
      </c>
      <c r="K410" s="307">
        <f>+'Div009 history'!N410</f>
        <v>0</v>
      </c>
      <c r="L410" s="298">
        <f t="shared" si="277"/>
        <v>1.0755912075772764</v>
      </c>
      <c r="M410" s="298">
        <f t="shared" si="277"/>
        <v>1.0755912075772764</v>
      </c>
      <c r="N410" s="298">
        <f t="shared" si="277"/>
        <v>1.4751421762166805</v>
      </c>
      <c r="O410" s="298">
        <f t="shared" si="277"/>
        <v>33.607830176134854</v>
      </c>
      <c r="P410" s="298">
        <f t="shared" si="277"/>
        <v>33.607830176134854</v>
      </c>
      <c r="Q410" s="298">
        <f t="shared" si="277"/>
        <v>33.607830176134854</v>
      </c>
      <c r="R410" s="298">
        <f t="shared" si="277"/>
        <v>33.607830176134854</v>
      </c>
      <c r="S410" s="298">
        <f t="shared" si="277"/>
        <v>33.606231972260296</v>
      </c>
      <c r="T410" s="298">
        <f t="shared" si="277"/>
        <v>34.005782940899699</v>
      </c>
      <c r="U410" s="298">
        <f t="shared" si="277"/>
        <v>33.606231972260296</v>
      </c>
      <c r="V410" s="298">
        <f t="shared" si="278"/>
        <v>33.606231972260296</v>
      </c>
      <c r="W410" s="298">
        <f t="shared" si="278"/>
        <v>33.574267894769143</v>
      </c>
      <c r="X410" s="298">
        <f t="shared" si="278"/>
        <v>33.574267894769143</v>
      </c>
      <c r="Y410" s="298">
        <f t="shared" si="278"/>
        <v>33.574267894769143</v>
      </c>
      <c r="Z410" s="298">
        <f t="shared" si="278"/>
        <v>33.973818863408546</v>
      </c>
      <c r="AA410" s="298">
        <f t="shared" si="278"/>
        <v>33.607830176134854</v>
      </c>
      <c r="AB410" s="298">
        <f t="shared" si="278"/>
        <v>33.607830176134854</v>
      </c>
      <c r="AC410" s="298">
        <f t="shared" si="278"/>
        <v>33.607830176134854</v>
      </c>
      <c r="AD410" s="298">
        <f t="shared" si="278"/>
        <v>33.607830176134854</v>
      </c>
      <c r="AE410" s="298">
        <f t="shared" si="278"/>
        <v>33.606231972260296</v>
      </c>
      <c r="AF410" s="298">
        <f t="shared" si="278"/>
        <v>34.005782940899699</v>
      </c>
      <c r="AH410" s="295">
        <f t="shared" si="279"/>
        <v>254.44981511977579</v>
      </c>
      <c r="AI410" s="295">
        <f t="shared" si="280"/>
        <v>403.95242210993587</v>
      </c>
      <c r="AJ410" s="295">
        <f t="shared" si="281"/>
        <v>149.50260699016007</v>
      </c>
      <c r="AN410" s="295">
        <f t="shared" si="282"/>
        <v>149.50260699016007</v>
      </c>
    </row>
    <row r="411" spans="1:42">
      <c r="A411" s="168" t="s">
        <v>298</v>
      </c>
      <c r="B411" s="294" t="str">
        <f t="shared" si="274"/>
        <v>8700-07590</v>
      </c>
      <c r="C411" s="308" t="str">
        <f t="shared" si="275"/>
        <v>8700</v>
      </c>
      <c r="D411" s="298">
        <f>SUM($F411:K411)</f>
        <v>340.53000000000003</v>
      </c>
      <c r="E411" s="78">
        <f t="shared" si="276"/>
        <v>3.6282424360207029E-3</v>
      </c>
      <c r="F411" s="307">
        <f>+'Div009 history'!I411</f>
        <v>10.6</v>
      </c>
      <c r="G411" s="307">
        <f>+'Div009 history'!J411</f>
        <v>0</v>
      </c>
      <c r="H411" s="307">
        <f>+'Div009 history'!K411</f>
        <v>0</v>
      </c>
      <c r="I411" s="307">
        <f>+'Div009 history'!L411</f>
        <v>0</v>
      </c>
      <c r="J411" s="307">
        <f>+'Div009 history'!M411</f>
        <v>19.39</v>
      </c>
      <c r="K411" s="307">
        <f>+'Div009 history'!N411</f>
        <v>310.54000000000002</v>
      </c>
      <c r="L411" s="298">
        <f t="shared" si="277"/>
        <v>2.4418071594419328</v>
      </c>
      <c r="M411" s="298">
        <f t="shared" si="277"/>
        <v>2.4418071594419328</v>
      </c>
      <c r="N411" s="298">
        <f t="shared" si="277"/>
        <v>3.3488677684471089</v>
      </c>
      <c r="O411" s="298">
        <f t="shared" si="277"/>
        <v>76.296496065861348</v>
      </c>
      <c r="P411" s="298">
        <f t="shared" si="277"/>
        <v>76.296496065861348</v>
      </c>
      <c r="Q411" s="298">
        <f t="shared" si="277"/>
        <v>76.296496065861348</v>
      </c>
      <c r="R411" s="298">
        <f t="shared" si="277"/>
        <v>76.296496065861348</v>
      </c>
      <c r="S411" s="298">
        <f t="shared" si="277"/>
        <v>76.292867823425325</v>
      </c>
      <c r="T411" s="298">
        <f t="shared" si="277"/>
        <v>77.199928432430511</v>
      </c>
      <c r="U411" s="298">
        <f t="shared" si="277"/>
        <v>76.292867823425325</v>
      </c>
      <c r="V411" s="298">
        <f t="shared" si="278"/>
        <v>76.292867823425325</v>
      </c>
      <c r="W411" s="298">
        <f t="shared" si="278"/>
        <v>76.220302974704921</v>
      </c>
      <c r="X411" s="298">
        <f t="shared" si="278"/>
        <v>76.220302974704921</v>
      </c>
      <c r="Y411" s="298">
        <f t="shared" si="278"/>
        <v>76.220302974704921</v>
      </c>
      <c r="Z411" s="298">
        <f t="shared" si="278"/>
        <v>77.127363583710093</v>
      </c>
      <c r="AA411" s="298">
        <f t="shared" si="278"/>
        <v>76.296496065861348</v>
      </c>
      <c r="AB411" s="298">
        <f t="shared" si="278"/>
        <v>76.296496065861348</v>
      </c>
      <c r="AC411" s="298">
        <f t="shared" si="278"/>
        <v>76.296496065861348</v>
      </c>
      <c r="AD411" s="298">
        <f t="shared" si="278"/>
        <v>76.296496065861348</v>
      </c>
      <c r="AE411" s="298">
        <f t="shared" si="278"/>
        <v>76.292867823425325</v>
      </c>
      <c r="AF411" s="298">
        <f t="shared" si="278"/>
        <v>77.199928432430511</v>
      </c>
      <c r="AH411" s="295">
        <f t="shared" si="279"/>
        <v>577.65197028491502</v>
      </c>
      <c r="AI411" s="295">
        <f t="shared" si="280"/>
        <v>917.05278867397669</v>
      </c>
      <c r="AJ411" s="295">
        <f t="shared" si="281"/>
        <v>339.40081838906167</v>
      </c>
      <c r="AN411" s="295">
        <f t="shared" si="282"/>
        <v>339.40081838906167</v>
      </c>
    </row>
    <row r="412" spans="1:42">
      <c r="A412" s="168" t="s">
        <v>299</v>
      </c>
      <c r="B412" s="294" t="str">
        <f t="shared" si="274"/>
        <v>8740-07590</v>
      </c>
      <c r="C412" s="308" t="str">
        <f t="shared" si="275"/>
        <v>8740</v>
      </c>
      <c r="D412" s="298">
        <f>SUM($F412:K412)</f>
        <v>2678.76</v>
      </c>
      <c r="E412" s="78">
        <f t="shared" si="276"/>
        <v>2.8541364073399751E-2</v>
      </c>
      <c r="F412" s="307">
        <f>+'Div009 history'!I412</f>
        <v>1193.21</v>
      </c>
      <c r="G412" s="307">
        <f>+'Div009 history'!J412</f>
        <v>449.2</v>
      </c>
      <c r="H412" s="307">
        <f>+'Div009 history'!K412</f>
        <v>-95.4</v>
      </c>
      <c r="I412" s="307">
        <f>+'Div009 history'!L412</f>
        <v>972.75</v>
      </c>
      <c r="J412" s="307">
        <f>+'Div009 history'!M412</f>
        <v>0</v>
      </c>
      <c r="K412" s="307">
        <f>+'Div009 history'!N412</f>
        <v>159</v>
      </c>
      <c r="L412" s="298">
        <f t="shared" si="277"/>
        <v>19.208338021398031</v>
      </c>
      <c r="M412" s="298">
        <f t="shared" si="277"/>
        <v>19.208338021398031</v>
      </c>
      <c r="N412" s="298">
        <f t="shared" si="277"/>
        <v>26.343679039747972</v>
      </c>
      <c r="O412" s="298">
        <f t="shared" si="277"/>
        <v>600.18207441748666</v>
      </c>
      <c r="P412" s="298">
        <f t="shared" si="277"/>
        <v>600.18207441748666</v>
      </c>
      <c r="Q412" s="298">
        <f t="shared" si="277"/>
        <v>600.18207441748666</v>
      </c>
      <c r="R412" s="298">
        <f t="shared" si="277"/>
        <v>600.18207441748666</v>
      </c>
      <c r="S412" s="298">
        <f t="shared" si="277"/>
        <v>600.1535330534133</v>
      </c>
      <c r="T412" s="298">
        <f t="shared" si="277"/>
        <v>607.28887407176319</v>
      </c>
      <c r="U412" s="298">
        <f t="shared" si="277"/>
        <v>600.1535330534133</v>
      </c>
      <c r="V412" s="298">
        <f t="shared" si="278"/>
        <v>600.1535330534133</v>
      </c>
      <c r="W412" s="298">
        <f t="shared" si="278"/>
        <v>599.58270577194526</v>
      </c>
      <c r="X412" s="298">
        <f t="shared" si="278"/>
        <v>599.58270577194526</v>
      </c>
      <c r="Y412" s="298">
        <f t="shared" si="278"/>
        <v>599.58270577194526</v>
      </c>
      <c r="Z412" s="298">
        <f t="shared" si="278"/>
        <v>606.71804679029526</v>
      </c>
      <c r="AA412" s="298">
        <f t="shared" si="278"/>
        <v>600.18207441748666</v>
      </c>
      <c r="AB412" s="298">
        <f t="shared" si="278"/>
        <v>600.18207441748666</v>
      </c>
      <c r="AC412" s="298">
        <f t="shared" si="278"/>
        <v>600.18207441748666</v>
      </c>
      <c r="AD412" s="298">
        <f t="shared" si="278"/>
        <v>600.18207441748666</v>
      </c>
      <c r="AE412" s="298">
        <f t="shared" si="278"/>
        <v>600.1535330534133</v>
      </c>
      <c r="AF412" s="298">
        <f t="shared" si="278"/>
        <v>607.28887407176319</v>
      </c>
      <c r="AH412" s="295">
        <f t="shared" si="279"/>
        <v>4544.0665783350041</v>
      </c>
      <c r="AI412" s="295">
        <f t="shared" si="280"/>
        <v>7213.9439350080811</v>
      </c>
      <c r="AJ412" s="295">
        <f t="shared" si="281"/>
        <v>2669.877356673077</v>
      </c>
      <c r="AN412" s="295">
        <f t="shared" si="282"/>
        <v>2669.877356673077</v>
      </c>
    </row>
    <row r="413" spans="1:42">
      <c r="A413" s="168" t="s">
        <v>300</v>
      </c>
      <c r="B413" s="294" t="str">
        <f t="shared" si="274"/>
        <v>8750-07590</v>
      </c>
      <c r="C413" s="308" t="str">
        <f t="shared" si="275"/>
        <v>8750</v>
      </c>
      <c r="D413" s="298">
        <f>SUM($F413:K413)</f>
        <v>1810.95</v>
      </c>
      <c r="E413" s="78">
        <f t="shared" si="276"/>
        <v>1.9295115377534113E-2</v>
      </c>
      <c r="F413" s="307">
        <f>+'Div009 history'!I413</f>
        <v>0</v>
      </c>
      <c r="G413" s="307">
        <f>+'Div009 history'!J413</f>
        <v>0</v>
      </c>
      <c r="H413" s="307">
        <f>+'Div009 history'!K413</f>
        <v>0</v>
      </c>
      <c r="I413" s="307">
        <f>+'Div009 history'!L413</f>
        <v>0</v>
      </c>
      <c r="J413" s="307">
        <f>+'Div009 history'!M413</f>
        <v>485.7</v>
      </c>
      <c r="K413" s="307">
        <f>+'Div009 history'!N413</f>
        <v>1325.25</v>
      </c>
      <c r="L413" s="298">
        <f t="shared" si="277"/>
        <v>12.985612649080458</v>
      </c>
      <c r="M413" s="298">
        <f t="shared" si="277"/>
        <v>12.985612649080458</v>
      </c>
      <c r="N413" s="298">
        <f t="shared" si="277"/>
        <v>17.809391493463988</v>
      </c>
      <c r="O413" s="298">
        <f t="shared" si="277"/>
        <v>405.74733371647608</v>
      </c>
      <c r="P413" s="298">
        <f t="shared" si="277"/>
        <v>405.74733371647608</v>
      </c>
      <c r="Q413" s="298">
        <f t="shared" si="277"/>
        <v>405.74733371647608</v>
      </c>
      <c r="R413" s="298">
        <f t="shared" si="277"/>
        <v>405.74733371647608</v>
      </c>
      <c r="S413" s="298">
        <f t="shared" si="277"/>
        <v>405.72803860109855</v>
      </c>
      <c r="T413" s="298">
        <f t="shared" si="277"/>
        <v>410.55181744548207</v>
      </c>
      <c r="U413" s="298">
        <f t="shared" si="277"/>
        <v>405.72803860109855</v>
      </c>
      <c r="V413" s="298">
        <f t="shared" si="278"/>
        <v>405.72803860109855</v>
      </c>
      <c r="W413" s="298">
        <f t="shared" si="278"/>
        <v>405.34213629354787</v>
      </c>
      <c r="X413" s="298">
        <f t="shared" si="278"/>
        <v>405.34213629354787</v>
      </c>
      <c r="Y413" s="298">
        <f t="shared" si="278"/>
        <v>405.34213629354787</v>
      </c>
      <c r="Z413" s="298">
        <f t="shared" si="278"/>
        <v>410.16591513793139</v>
      </c>
      <c r="AA413" s="298">
        <f t="shared" si="278"/>
        <v>405.74733371647608</v>
      </c>
      <c r="AB413" s="298">
        <f t="shared" si="278"/>
        <v>405.74733371647608</v>
      </c>
      <c r="AC413" s="298">
        <f t="shared" si="278"/>
        <v>405.74733371647608</v>
      </c>
      <c r="AD413" s="298">
        <f t="shared" si="278"/>
        <v>405.74733371647608</v>
      </c>
      <c r="AE413" s="298">
        <f t="shared" si="278"/>
        <v>405.72803860109855</v>
      </c>
      <c r="AF413" s="298">
        <f t="shared" si="278"/>
        <v>410.55181744548207</v>
      </c>
      <c r="AH413" s="295">
        <f t="shared" si="279"/>
        <v>3071.9726179410532</v>
      </c>
      <c r="AI413" s="295">
        <f t="shared" si="280"/>
        <v>4876.9175921332571</v>
      </c>
      <c r="AJ413" s="295">
        <f t="shared" si="281"/>
        <v>1804.944974192204</v>
      </c>
      <c r="AN413" s="295">
        <f t="shared" si="282"/>
        <v>1804.944974192204</v>
      </c>
    </row>
    <row r="414" spans="1:42">
      <c r="A414" s="168" t="s">
        <v>407</v>
      </c>
      <c r="B414" s="294" t="str">
        <f t="shared" si="274"/>
        <v>8780-07590</v>
      </c>
      <c r="C414" s="308" t="str">
        <f t="shared" si="275"/>
        <v>8780</v>
      </c>
      <c r="D414" s="298">
        <f>SUM($F414:K414)</f>
        <v>0</v>
      </c>
      <c r="E414" s="78">
        <f t="shared" si="276"/>
        <v>0</v>
      </c>
      <c r="F414" s="307">
        <f>+'Div009 history'!I414</f>
        <v>0</v>
      </c>
      <c r="G414" s="307">
        <f>+'Div009 history'!J414</f>
        <v>0</v>
      </c>
      <c r="H414" s="307">
        <f>+'Div009 history'!K414</f>
        <v>0</v>
      </c>
      <c r="I414" s="307">
        <f>+'Div009 history'!L414</f>
        <v>0</v>
      </c>
      <c r="J414" s="307">
        <f>+'Div009 history'!M414</f>
        <v>0</v>
      </c>
      <c r="K414" s="307">
        <f>+'Div009 history'!N414</f>
        <v>0</v>
      </c>
      <c r="L414" s="298">
        <f t="shared" si="277"/>
        <v>0</v>
      </c>
      <c r="M414" s="298">
        <f t="shared" si="277"/>
        <v>0</v>
      </c>
      <c r="N414" s="298">
        <f t="shared" si="277"/>
        <v>0</v>
      </c>
      <c r="O414" s="298">
        <f t="shared" si="277"/>
        <v>0</v>
      </c>
      <c r="P414" s="298">
        <f t="shared" si="277"/>
        <v>0</v>
      </c>
      <c r="Q414" s="298">
        <f t="shared" si="277"/>
        <v>0</v>
      </c>
      <c r="R414" s="298">
        <f t="shared" si="277"/>
        <v>0</v>
      </c>
      <c r="S414" s="298">
        <f t="shared" si="277"/>
        <v>0</v>
      </c>
      <c r="T414" s="298">
        <f t="shared" si="277"/>
        <v>0</v>
      </c>
      <c r="U414" s="298">
        <f t="shared" si="277"/>
        <v>0</v>
      </c>
      <c r="V414" s="298">
        <f t="shared" si="278"/>
        <v>0</v>
      </c>
      <c r="W414" s="298">
        <f t="shared" si="278"/>
        <v>0</v>
      </c>
      <c r="X414" s="298">
        <f t="shared" si="278"/>
        <v>0</v>
      </c>
      <c r="Y414" s="298">
        <f t="shared" si="278"/>
        <v>0</v>
      </c>
      <c r="Z414" s="298">
        <f t="shared" si="278"/>
        <v>0</v>
      </c>
      <c r="AA414" s="298">
        <f t="shared" si="278"/>
        <v>0</v>
      </c>
      <c r="AB414" s="298">
        <f t="shared" si="278"/>
        <v>0</v>
      </c>
      <c r="AC414" s="298">
        <f t="shared" si="278"/>
        <v>0</v>
      </c>
      <c r="AD414" s="298">
        <f t="shared" si="278"/>
        <v>0</v>
      </c>
      <c r="AE414" s="298">
        <f t="shared" si="278"/>
        <v>0</v>
      </c>
      <c r="AF414" s="298">
        <f t="shared" si="278"/>
        <v>0</v>
      </c>
      <c r="AH414" s="295">
        <f t="shared" si="279"/>
        <v>0</v>
      </c>
      <c r="AI414" s="295">
        <f t="shared" si="280"/>
        <v>0</v>
      </c>
      <c r="AJ414" s="295">
        <f t="shared" si="281"/>
        <v>0</v>
      </c>
      <c r="AN414" s="295">
        <f t="shared" si="282"/>
        <v>0</v>
      </c>
    </row>
    <row r="415" spans="1:42">
      <c r="A415" s="168" t="s">
        <v>1032</v>
      </c>
      <c r="B415" s="294" t="str">
        <f t="shared" si="274"/>
        <v>9090-07590</v>
      </c>
      <c r="C415" s="308" t="str">
        <f t="shared" si="275"/>
        <v>9090</v>
      </c>
      <c r="D415" s="298">
        <f>SUM($F415:K415)</f>
        <v>4143.2699999999995</v>
      </c>
      <c r="E415" s="78">
        <f t="shared" si="276"/>
        <v>4.4145267782255582E-2</v>
      </c>
      <c r="F415" s="307">
        <f>+'Div009 history'!I415</f>
        <v>0</v>
      </c>
      <c r="G415" s="307">
        <f>+'Div009 history'!J415</f>
        <v>749.95</v>
      </c>
      <c r="H415" s="307">
        <f>+'Div009 history'!K415</f>
        <v>708.2</v>
      </c>
      <c r="I415" s="307">
        <f>+'Div009 history'!L415</f>
        <v>2041.47</v>
      </c>
      <c r="J415" s="307">
        <f>+'Div009 history'!M415</f>
        <v>617.16</v>
      </c>
      <c r="K415" s="307">
        <f>+'Div009 history'!N415</f>
        <v>26.49</v>
      </c>
      <c r="L415" s="298">
        <f t="shared" si="277"/>
        <v>29.709765217458006</v>
      </c>
      <c r="M415" s="298">
        <f t="shared" si="277"/>
        <v>29.709765217458006</v>
      </c>
      <c r="N415" s="298">
        <f t="shared" si="277"/>
        <v>40.746082163021903</v>
      </c>
      <c r="O415" s="298">
        <f t="shared" si="277"/>
        <v>928.30876355916155</v>
      </c>
      <c r="P415" s="298">
        <f t="shared" si="277"/>
        <v>928.30876355916155</v>
      </c>
      <c r="Q415" s="298">
        <f t="shared" si="277"/>
        <v>928.30876355916155</v>
      </c>
      <c r="R415" s="298">
        <f t="shared" si="277"/>
        <v>928.30876355916155</v>
      </c>
      <c r="S415" s="298">
        <f t="shared" si="277"/>
        <v>928.26461829137929</v>
      </c>
      <c r="T415" s="298">
        <f t="shared" si="277"/>
        <v>939.30093523694313</v>
      </c>
      <c r="U415" s="298">
        <f t="shared" si="277"/>
        <v>928.26461829137929</v>
      </c>
      <c r="V415" s="298">
        <f t="shared" si="278"/>
        <v>928.26461829137929</v>
      </c>
      <c r="W415" s="298">
        <f t="shared" si="278"/>
        <v>927.38171293573419</v>
      </c>
      <c r="X415" s="298">
        <f t="shared" si="278"/>
        <v>927.38171293573419</v>
      </c>
      <c r="Y415" s="298">
        <f t="shared" si="278"/>
        <v>927.38171293573419</v>
      </c>
      <c r="Z415" s="298">
        <f t="shared" si="278"/>
        <v>938.41802988129803</v>
      </c>
      <c r="AA415" s="298">
        <f t="shared" si="278"/>
        <v>928.30876355916155</v>
      </c>
      <c r="AB415" s="298">
        <f t="shared" si="278"/>
        <v>928.30876355916155</v>
      </c>
      <c r="AC415" s="298">
        <f t="shared" si="278"/>
        <v>928.30876355916155</v>
      </c>
      <c r="AD415" s="298">
        <f t="shared" si="278"/>
        <v>928.30876355916155</v>
      </c>
      <c r="AE415" s="298">
        <f t="shared" si="278"/>
        <v>928.26461829137929</v>
      </c>
      <c r="AF415" s="298">
        <f t="shared" si="278"/>
        <v>939.30093523694313</v>
      </c>
      <c r="AH415" s="295">
        <f t="shared" si="279"/>
        <v>7028.3619032754232</v>
      </c>
      <c r="AI415" s="295">
        <f t="shared" si="280"/>
        <v>11157.893013036228</v>
      </c>
      <c r="AJ415" s="295">
        <f t="shared" si="281"/>
        <v>4129.5311097608046</v>
      </c>
      <c r="AN415" s="295">
        <f t="shared" si="282"/>
        <v>4129.5311097608046</v>
      </c>
    </row>
    <row r="416" spans="1:42">
      <c r="A416" s="168" t="s">
        <v>109</v>
      </c>
      <c r="B416" s="294" t="str">
        <f t="shared" si="274"/>
        <v>9210-07590</v>
      </c>
      <c r="C416" s="308" t="str">
        <f t="shared" si="275"/>
        <v>9210</v>
      </c>
      <c r="D416" s="298">
        <f>SUM($F416:K416)</f>
        <v>25261.73</v>
      </c>
      <c r="E416" s="78">
        <f t="shared" si="276"/>
        <v>0.26915596509352263</v>
      </c>
      <c r="F416" s="307">
        <f>+'Div009 history'!I416</f>
        <v>0</v>
      </c>
      <c r="G416" s="307">
        <f>+'Div009 history'!J416</f>
        <v>25261.73</v>
      </c>
      <c r="H416" s="307">
        <f>+'Div009 history'!K416</f>
        <v>0</v>
      </c>
      <c r="I416" s="307">
        <f>+'Div009 history'!L416</f>
        <v>0</v>
      </c>
      <c r="J416" s="307">
        <f>+'Div009 history'!M416</f>
        <v>0</v>
      </c>
      <c r="K416" s="307">
        <f>+'Div009 history'!N416</f>
        <v>0</v>
      </c>
      <c r="L416" s="298">
        <f t="shared" si="277"/>
        <v>181.14196450794074</v>
      </c>
      <c r="M416" s="298">
        <f t="shared" si="277"/>
        <v>181.14196450794074</v>
      </c>
      <c r="N416" s="298">
        <f t="shared" si="277"/>
        <v>248.43095578132139</v>
      </c>
      <c r="O416" s="298">
        <f t="shared" si="277"/>
        <v>5659.9462119691407</v>
      </c>
      <c r="P416" s="298">
        <f t="shared" si="277"/>
        <v>5659.9462119691407</v>
      </c>
      <c r="Q416" s="298">
        <f t="shared" si="277"/>
        <v>5659.9462119691407</v>
      </c>
      <c r="R416" s="298">
        <f t="shared" si="277"/>
        <v>5659.9462119691407</v>
      </c>
      <c r="S416" s="298">
        <f t="shared" si="277"/>
        <v>5659.6770560040468</v>
      </c>
      <c r="T416" s="298">
        <f t="shared" si="277"/>
        <v>5726.9660472774276</v>
      </c>
      <c r="U416" s="298">
        <f t="shared" si="277"/>
        <v>5659.6770560040468</v>
      </c>
      <c r="V416" s="298">
        <f t="shared" si="278"/>
        <v>5659.6770560040468</v>
      </c>
      <c r="W416" s="298">
        <f t="shared" si="278"/>
        <v>5654.2939367021763</v>
      </c>
      <c r="X416" s="298">
        <f t="shared" si="278"/>
        <v>5654.2939367021763</v>
      </c>
      <c r="Y416" s="298">
        <f t="shared" si="278"/>
        <v>5654.2939367021763</v>
      </c>
      <c r="Z416" s="298">
        <f t="shared" si="278"/>
        <v>5721.5829279755571</v>
      </c>
      <c r="AA416" s="298">
        <f t="shared" si="278"/>
        <v>5659.9462119691407</v>
      </c>
      <c r="AB416" s="298">
        <f t="shared" si="278"/>
        <v>5659.9462119691407</v>
      </c>
      <c r="AC416" s="298">
        <f t="shared" si="278"/>
        <v>5659.9462119691407</v>
      </c>
      <c r="AD416" s="298">
        <f t="shared" si="278"/>
        <v>5659.9462119691407</v>
      </c>
      <c r="AE416" s="298">
        <f t="shared" si="278"/>
        <v>5659.6770560040468</v>
      </c>
      <c r="AF416" s="298">
        <f t="shared" si="278"/>
        <v>5726.9660472774276</v>
      </c>
      <c r="AH416" s="295">
        <f t="shared" si="279"/>
        <v>42852.283520704623</v>
      </c>
      <c r="AI416" s="295">
        <f t="shared" si="280"/>
        <v>68030.246801248213</v>
      </c>
      <c r="AJ416" s="295">
        <f t="shared" si="281"/>
        <v>25177.96328054359</v>
      </c>
      <c r="AN416" s="295">
        <f t="shared" si="282"/>
        <v>25177.96328054359</v>
      </c>
    </row>
    <row r="417" spans="1:42">
      <c r="A417" s="168" t="s">
        <v>295</v>
      </c>
      <c r="B417" s="294" t="str">
        <f t="shared" si="274"/>
        <v>9270-07590</v>
      </c>
      <c r="C417" s="308" t="str">
        <f t="shared" si="275"/>
        <v>9270</v>
      </c>
      <c r="D417" s="298">
        <f>SUM($F417:K417)</f>
        <v>214.11</v>
      </c>
      <c r="E417" s="78">
        <f t="shared" si="276"/>
        <v>2.2812762105435427E-3</v>
      </c>
      <c r="F417" s="307">
        <f>+'Div009 history'!I417</f>
        <v>0</v>
      </c>
      <c r="G417" s="307">
        <f>+'Div009 history'!J417</f>
        <v>0</v>
      </c>
      <c r="H417" s="307">
        <f>+'Div009 history'!K417</f>
        <v>0</v>
      </c>
      <c r="I417" s="307">
        <f>+'Div009 history'!L417</f>
        <v>84.53</v>
      </c>
      <c r="J417" s="307">
        <f>+'Div009 history'!M417</f>
        <v>0</v>
      </c>
      <c r="K417" s="307">
        <f>+'Div009 history'!N417</f>
        <v>129.58000000000001</v>
      </c>
      <c r="L417" s="298">
        <f t="shared" si="277"/>
        <v>1.5352988896958042</v>
      </c>
      <c r="M417" s="298">
        <f t="shared" si="277"/>
        <v>1.5352988896958042</v>
      </c>
      <c r="N417" s="298">
        <f t="shared" si="277"/>
        <v>2.1056179423316901</v>
      </c>
      <c r="O417" s="298">
        <f t="shared" si="277"/>
        <v>47.971816793414888</v>
      </c>
      <c r="P417" s="298">
        <f t="shared" si="277"/>
        <v>47.971816793414888</v>
      </c>
      <c r="Q417" s="298">
        <f t="shared" si="277"/>
        <v>47.971816793414888</v>
      </c>
      <c r="R417" s="298">
        <f t="shared" si="277"/>
        <v>47.971816793414888</v>
      </c>
      <c r="S417" s="298">
        <f t="shared" si="277"/>
        <v>47.969535517204342</v>
      </c>
      <c r="T417" s="298">
        <f t="shared" si="277"/>
        <v>48.53985456984023</v>
      </c>
      <c r="U417" s="298">
        <f t="shared" si="277"/>
        <v>47.969535517204342</v>
      </c>
      <c r="V417" s="298">
        <f t="shared" si="278"/>
        <v>47.969535517204342</v>
      </c>
      <c r="W417" s="298">
        <f t="shared" si="278"/>
        <v>47.923909992993472</v>
      </c>
      <c r="X417" s="298">
        <f t="shared" si="278"/>
        <v>47.923909992993472</v>
      </c>
      <c r="Y417" s="298">
        <f t="shared" si="278"/>
        <v>47.923909992993472</v>
      </c>
      <c r="Z417" s="298">
        <f t="shared" si="278"/>
        <v>48.494229045629361</v>
      </c>
      <c r="AA417" s="298">
        <f t="shared" si="278"/>
        <v>47.971816793414888</v>
      </c>
      <c r="AB417" s="298">
        <f t="shared" si="278"/>
        <v>47.971816793414888</v>
      </c>
      <c r="AC417" s="298">
        <f t="shared" si="278"/>
        <v>47.971816793414888</v>
      </c>
      <c r="AD417" s="298">
        <f t="shared" si="278"/>
        <v>47.971816793414888</v>
      </c>
      <c r="AE417" s="298">
        <f t="shared" si="278"/>
        <v>47.969535517204342</v>
      </c>
      <c r="AF417" s="298">
        <f t="shared" si="278"/>
        <v>48.53985456984023</v>
      </c>
      <c r="AH417" s="295">
        <f t="shared" si="279"/>
        <v>363.20166610196793</v>
      </c>
      <c r="AI417" s="295">
        <f t="shared" si="280"/>
        <v>576.60168731972249</v>
      </c>
      <c r="AJ417" s="295">
        <f t="shared" si="281"/>
        <v>213.40002121775456</v>
      </c>
      <c r="AN417" s="295">
        <f t="shared" si="282"/>
        <v>213.40002121775456</v>
      </c>
    </row>
    <row r="418" spans="1:42">
      <c r="A418" s="168" t="s">
        <v>296</v>
      </c>
      <c r="B418" s="294" t="str">
        <f t="shared" si="274"/>
        <v>9280-07590</v>
      </c>
      <c r="C418" s="308" t="str">
        <f t="shared" si="275"/>
        <v>9280</v>
      </c>
      <c r="D418" s="298">
        <f>SUM($F418:K418)</f>
        <v>60363.48</v>
      </c>
      <c r="E418" s="78">
        <f t="shared" si="276"/>
        <v>0.6431543174518749</v>
      </c>
      <c r="F418" s="307">
        <f>+'Div009 history'!I418</f>
        <v>10060.58</v>
      </c>
      <c r="G418" s="307">
        <f>+'Div009 history'!J418</f>
        <v>10060.58</v>
      </c>
      <c r="H418" s="307">
        <f>+'Div009 history'!K418</f>
        <v>10060.58</v>
      </c>
      <c r="I418" s="307">
        <f>+'Div009 history'!L418</f>
        <v>10060.58</v>
      </c>
      <c r="J418" s="307">
        <f>+'Div009 history'!M418</f>
        <v>10060.58</v>
      </c>
      <c r="K418" s="307">
        <f>+'Div009 history'!N418</f>
        <v>10060.58</v>
      </c>
      <c r="L418" s="298">
        <f t="shared" si="277"/>
        <v>432.8428556451118</v>
      </c>
      <c r="M418" s="298">
        <f t="shared" si="277"/>
        <v>432.8428556451118</v>
      </c>
      <c r="N418" s="298">
        <f t="shared" si="277"/>
        <v>593.63143500808053</v>
      </c>
      <c r="O418" s="298">
        <f t="shared" si="277"/>
        <v>13524.570564536751</v>
      </c>
      <c r="P418" s="298">
        <f t="shared" si="277"/>
        <v>13524.570564536751</v>
      </c>
      <c r="Q418" s="298">
        <f t="shared" si="277"/>
        <v>13524.570564536751</v>
      </c>
      <c r="R418" s="298">
        <f t="shared" si="277"/>
        <v>13524.570564536751</v>
      </c>
      <c r="S418" s="298">
        <f t="shared" si="277"/>
        <v>13523.927410219299</v>
      </c>
      <c r="T418" s="298">
        <f t="shared" si="277"/>
        <v>13684.715989582268</v>
      </c>
      <c r="U418" s="298">
        <f t="shared" si="277"/>
        <v>13523.927410219299</v>
      </c>
      <c r="V418" s="298">
        <f t="shared" si="278"/>
        <v>13523.927410219299</v>
      </c>
      <c r="W418" s="298">
        <f t="shared" si="278"/>
        <v>13511.064323870261</v>
      </c>
      <c r="X418" s="298">
        <f t="shared" si="278"/>
        <v>13511.064323870261</v>
      </c>
      <c r="Y418" s="298">
        <f t="shared" si="278"/>
        <v>13511.064323870261</v>
      </c>
      <c r="Z418" s="298">
        <f t="shared" si="278"/>
        <v>13671.85290323323</v>
      </c>
      <c r="AA418" s="298">
        <f t="shared" si="278"/>
        <v>13524.570564536751</v>
      </c>
      <c r="AB418" s="298">
        <f t="shared" si="278"/>
        <v>13524.570564536751</v>
      </c>
      <c r="AC418" s="298">
        <f t="shared" si="278"/>
        <v>13524.570564536751</v>
      </c>
      <c r="AD418" s="298">
        <f t="shared" si="278"/>
        <v>13524.570564536751</v>
      </c>
      <c r="AE418" s="298">
        <f t="shared" si="278"/>
        <v>13523.927410219299</v>
      </c>
      <c r="AF418" s="298">
        <f t="shared" si="278"/>
        <v>13684.715989582268</v>
      </c>
      <c r="AH418" s="295">
        <f t="shared" si="279"/>
        <v>102396.50883990857</v>
      </c>
      <c r="AI418" s="295">
        <f t="shared" si="280"/>
        <v>162559.82635323121</v>
      </c>
      <c r="AJ418" s="295">
        <f t="shared" si="281"/>
        <v>60163.317513322647</v>
      </c>
      <c r="AN418" s="295">
        <f t="shared" si="282"/>
        <v>60163.317513322647</v>
      </c>
    </row>
    <row r="419" spans="1:42">
      <c r="A419" s="168" t="s">
        <v>453</v>
      </c>
      <c r="B419" s="294" t="str">
        <f t="shared" si="274"/>
        <v>9302-07590</v>
      </c>
      <c r="C419" s="308" t="str">
        <f t="shared" si="275"/>
        <v>9302</v>
      </c>
      <c r="D419" s="298">
        <f>SUM($F419:K419)</f>
        <v>0</v>
      </c>
      <c r="E419" s="78">
        <f t="shared" si="276"/>
        <v>0</v>
      </c>
      <c r="F419" s="307">
        <f>+'Div009 history'!I419</f>
        <v>0</v>
      </c>
      <c r="G419" s="307">
        <f>+'Div009 history'!J419</f>
        <v>0</v>
      </c>
      <c r="H419" s="307">
        <f>+'Div009 history'!K419</f>
        <v>0</v>
      </c>
      <c r="I419" s="307">
        <f>+'Div009 history'!L419</f>
        <v>0</v>
      </c>
      <c r="J419" s="307">
        <f>+'Div009 history'!M419</f>
        <v>0</v>
      </c>
      <c r="K419" s="307">
        <f>+'Div009 history'!N419</f>
        <v>0</v>
      </c>
      <c r="L419" s="298">
        <f t="shared" si="277"/>
        <v>0</v>
      </c>
      <c r="M419" s="298">
        <f t="shared" si="277"/>
        <v>0</v>
      </c>
      <c r="N419" s="298">
        <f t="shared" si="277"/>
        <v>0</v>
      </c>
      <c r="O419" s="298">
        <f t="shared" si="277"/>
        <v>0</v>
      </c>
      <c r="P419" s="298">
        <f t="shared" si="277"/>
        <v>0</v>
      </c>
      <c r="Q419" s="298">
        <f t="shared" si="277"/>
        <v>0</v>
      </c>
      <c r="R419" s="298">
        <f t="shared" si="277"/>
        <v>0</v>
      </c>
      <c r="S419" s="298">
        <f t="shared" si="277"/>
        <v>0</v>
      </c>
      <c r="T419" s="298">
        <f t="shared" si="277"/>
        <v>0</v>
      </c>
      <c r="U419" s="298">
        <f t="shared" si="277"/>
        <v>0</v>
      </c>
      <c r="V419" s="298">
        <f t="shared" si="278"/>
        <v>0</v>
      </c>
      <c r="W419" s="298">
        <f t="shared" si="278"/>
        <v>0</v>
      </c>
      <c r="X419" s="298">
        <f t="shared" si="278"/>
        <v>0</v>
      </c>
      <c r="Y419" s="298">
        <f t="shared" si="278"/>
        <v>0</v>
      </c>
      <c r="Z419" s="298">
        <f t="shared" si="278"/>
        <v>0</v>
      </c>
      <c r="AA419" s="298">
        <f t="shared" si="278"/>
        <v>0</v>
      </c>
      <c r="AB419" s="298">
        <f t="shared" si="278"/>
        <v>0</v>
      </c>
      <c r="AC419" s="298">
        <f t="shared" si="278"/>
        <v>0</v>
      </c>
      <c r="AD419" s="298">
        <f t="shared" si="278"/>
        <v>0</v>
      </c>
      <c r="AE419" s="298">
        <f t="shared" si="278"/>
        <v>0</v>
      </c>
      <c r="AF419" s="298">
        <f t="shared" si="278"/>
        <v>0</v>
      </c>
      <c r="AH419" s="295">
        <f t="shared" si="279"/>
        <v>0</v>
      </c>
      <c r="AI419" s="295">
        <f t="shared" si="280"/>
        <v>0</v>
      </c>
      <c r="AJ419" s="295">
        <f t="shared" si="281"/>
        <v>0</v>
      </c>
      <c r="AN419" s="295">
        <f t="shared" si="282"/>
        <v>0</v>
      </c>
    </row>
    <row r="420" spans="1:42">
      <c r="A420" s="168" t="s">
        <v>301</v>
      </c>
      <c r="B420" s="294" t="str">
        <f t="shared" si="274"/>
        <v>9210-07592</v>
      </c>
      <c r="C420" s="308" t="str">
        <f t="shared" si="275"/>
        <v>9210</v>
      </c>
      <c r="D420" s="298">
        <f>SUM($F420:K420)</f>
        <v>-300.15999999999997</v>
      </c>
      <c r="E420" s="78">
        <f t="shared" si="276"/>
        <v>-3.1981124999147623E-3</v>
      </c>
      <c r="F420" s="307">
        <f>+'Div009 history'!I420</f>
        <v>-50.06</v>
      </c>
      <c r="G420" s="307">
        <f>+'Div009 history'!J420</f>
        <v>-50.03</v>
      </c>
      <c r="H420" s="307">
        <f>+'Div009 history'!K420</f>
        <v>-50.01</v>
      </c>
      <c r="I420" s="307">
        <f>+'Div009 history'!L420</f>
        <v>-50.03</v>
      </c>
      <c r="J420" s="307">
        <f>+'Div009 history'!M420</f>
        <v>-50.04</v>
      </c>
      <c r="K420" s="307">
        <f>+'Div009 history'!N420</f>
        <v>-49.99</v>
      </c>
      <c r="L420" s="298">
        <f t="shared" si="277"/>
        <v>-2.152329712442635</v>
      </c>
      <c r="M420" s="298">
        <f t="shared" si="277"/>
        <v>-2.152329712442635</v>
      </c>
      <c r="N420" s="298">
        <f t="shared" si="277"/>
        <v>-2.9518578374213256</v>
      </c>
      <c r="O420" s="298">
        <f t="shared" si="277"/>
        <v>-67.251508704457578</v>
      </c>
      <c r="P420" s="298">
        <f t="shared" si="277"/>
        <v>-67.251508704457578</v>
      </c>
      <c r="Q420" s="298">
        <f t="shared" si="277"/>
        <v>-67.251508704457578</v>
      </c>
      <c r="R420" s="298">
        <f t="shared" si="277"/>
        <v>-67.251508704457578</v>
      </c>
      <c r="S420" s="298">
        <f t="shared" si="277"/>
        <v>-67.248310591957662</v>
      </c>
      <c r="T420" s="298">
        <f t="shared" si="277"/>
        <v>-68.047838716936354</v>
      </c>
      <c r="U420" s="298">
        <f t="shared" si="277"/>
        <v>-67.248310591957662</v>
      </c>
      <c r="V420" s="298">
        <f t="shared" si="278"/>
        <v>-67.248310591957662</v>
      </c>
      <c r="W420" s="298">
        <f t="shared" si="278"/>
        <v>-67.184348341959364</v>
      </c>
      <c r="X420" s="298">
        <f t="shared" si="278"/>
        <v>-67.184348341959364</v>
      </c>
      <c r="Y420" s="298">
        <f t="shared" si="278"/>
        <v>-67.184348341959364</v>
      </c>
      <c r="Z420" s="298">
        <f t="shared" si="278"/>
        <v>-67.983876466938057</v>
      </c>
      <c r="AA420" s="298">
        <f t="shared" si="278"/>
        <v>-67.251508704457578</v>
      </c>
      <c r="AB420" s="298">
        <f t="shared" si="278"/>
        <v>-67.251508704457578</v>
      </c>
      <c r="AC420" s="298">
        <f t="shared" si="278"/>
        <v>-67.251508704457578</v>
      </c>
      <c r="AD420" s="298">
        <f t="shared" si="278"/>
        <v>-67.251508704457578</v>
      </c>
      <c r="AE420" s="298">
        <f t="shared" si="278"/>
        <v>-67.248310591957662</v>
      </c>
      <c r="AF420" s="298">
        <f t="shared" si="278"/>
        <v>-68.047838716936354</v>
      </c>
      <c r="AH420" s="295">
        <f t="shared" si="279"/>
        <v>-509.17104337567929</v>
      </c>
      <c r="AI420" s="295">
        <f t="shared" si="280"/>
        <v>-808.33572680345583</v>
      </c>
      <c r="AJ420" s="295">
        <f t="shared" si="281"/>
        <v>-299.16468342777654</v>
      </c>
      <c r="AN420" s="295">
        <f t="shared" si="282"/>
        <v>-299.16468342777654</v>
      </c>
    </row>
    <row r="421" spans="1:42">
      <c r="A421" s="168" t="s">
        <v>302</v>
      </c>
      <c r="B421" s="294" t="str">
        <f t="shared" si="274"/>
        <v>8700-09911</v>
      </c>
      <c r="C421" s="308" t="str">
        <f t="shared" si="275"/>
        <v>8700</v>
      </c>
      <c r="D421" s="298">
        <f>SUM($F421:K421)</f>
        <v>-2928.2</v>
      </c>
      <c r="E421" s="78">
        <f t="shared" si="276"/>
        <v>-3.1199070569864096E-2</v>
      </c>
      <c r="F421" s="307">
        <f>+'Div009 history'!I421</f>
        <v>-1083.23</v>
      </c>
      <c r="G421" s="307">
        <f>+'Div009 history'!J421</f>
        <v>0</v>
      </c>
      <c r="H421" s="307">
        <f>+'Div009 history'!K421</f>
        <v>0</v>
      </c>
      <c r="I421" s="307">
        <f>+'Div009 history'!L421</f>
        <v>-1844.97</v>
      </c>
      <c r="J421" s="307">
        <f>+'Div009 history'!M421</f>
        <v>0</v>
      </c>
      <c r="K421" s="307">
        <f>+'Div009 history'!N421</f>
        <v>0</v>
      </c>
      <c r="L421" s="298">
        <f t="shared" si="277"/>
        <v>-20.996974493518536</v>
      </c>
      <c r="M421" s="298">
        <f t="shared" si="277"/>
        <v>-20.996974493518536</v>
      </c>
      <c r="N421" s="298">
        <f t="shared" si="277"/>
        <v>-28.796742135984559</v>
      </c>
      <c r="O421" s="298">
        <f t="shared" si="277"/>
        <v>-656.06965547838718</v>
      </c>
      <c r="P421" s="298">
        <f t="shared" si="277"/>
        <v>-656.06965547838718</v>
      </c>
      <c r="Q421" s="298">
        <f t="shared" si="277"/>
        <v>-656.06965547838718</v>
      </c>
      <c r="R421" s="298">
        <f t="shared" si="277"/>
        <v>-656.06965547838718</v>
      </c>
      <c r="S421" s="298">
        <f t="shared" si="277"/>
        <v>-656.03845640781731</v>
      </c>
      <c r="T421" s="298">
        <f t="shared" si="277"/>
        <v>-663.83822405028332</v>
      </c>
      <c r="U421" s="298">
        <f t="shared" si="277"/>
        <v>-656.03845640781731</v>
      </c>
      <c r="V421" s="298">
        <f t="shared" si="278"/>
        <v>-656.03845640781731</v>
      </c>
      <c r="W421" s="298">
        <f t="shared" si="278"/>
        <v>-655.41447499642004</v>
      </c>
      <c r="X421" s="298">
        <f t="shared" si="278"/>
        <v>-655.41447499642004</v>
      </c>
      <c r="Y421" s="298">
        <f t="shared" si="278"/>
        <v>-655.41447499642004</v>
      </c>
      <c r="Z421" s="298">
        <f t="shared" si="278"/>
        <v>-663.21424263888605</v>
      </c>
      <c r="AA421" s="298">
        <f t="shared" si="278"/>
        <v>-656.06965547838718</v>
      </c>
      <c r="AB421" s="298">
        <f t="shared" si="278"/>
        <v>-656.06965547838718</v>
      </c>
      <c r="AC421" s="298">
        <f t="shared" si="278"/>
        <v>-656.06965547838718</v>
      </c>
      <c r="AD421" s="298">
        <f t="shared" si="278"/>
        <v>-656.06965547838718</v>
      </c>
      <c r="AE421" s="298">
        <f t="shared" si="278"/>
        <v>-656.03845640781731</v>
      </c>
      <c r="AF421" s="298">
        <f t="shared" si="278"/>
        <v>-663.83822405028332</v>
      </c>
      <c r="AH421" s="295">
        <f t="shared" si="279"/>
        <v>-4967.1996575581825</v>
      </c>
      <c r="AI421" s="295">
        <f t="shared" si="280"/>
        <v>-7885.6898828154308</v>
      </c>
      <c r="AJ421" s="295">
        <f t="shared" si="281"/>
        <v>-2918.4902252572483</v>
      </c>
      <c r="AN421" s="295">
        <f t="shared" si="282"/>
        <v>-2918.4902252572483</v>
      </c>
    </row>
    <row r="422" spans="1:42">
      <c r="A422" s="172" t="s">
        <v>336</v>
      </c>
      <c r="B422" s="300"/>
      <c r="C422" s="300"/>
      <c r="D422" s="306">
        <f t="shared" ref="D422:K422" si="283">SUM(D408:D421)</f>
        <v>93855.360000000001</v>
      </c>
      <c r="E422" s="184">
        <f t="shared" si="283"/>
        <v>1</v>
      </c>
      <c r="F422" s="306">
        <f t="shared" si="283"/>
        <v>11403.1</v>
      </c>
      <c r="G422" s="306">
        <f t="shared" si="283"/>
        <v>37220.32</v>
      </c>
      <c r="H422" s="306">
        <f t="shared" si="283"/>
        <v>10773.369999999999</v>
      </c>
      <c r="I422" s="306">
        <f t="shared" si="283"/>
        <v>11264.33</v>
      </c>
      <c r="J422" s="306">
        <f t="shared" si="283"/>
        <v>11232.789999999999</v>
      </c>
      <c r="K422" s="306">
        <f t="shared" si="283"/>
        <v>11961.45</v>
      </c>
      <c r="L422" s="305">
        <f>'FY24 Budget'!K$165</f>
        <v>673</v>
      </c>
      <c r="M422" s="305">
        <f>'FY24 Budget'!L$165</f>
        <v>673</v>
      </c>
      <c r="N422" s="305">
        <f>'FY24 Budget'!M$165</f>
        <v>923</v>
      </c>
      <c r="O422" s="305">
        <f>'FY25 Budget'!B$497</f>
        <v>21028.5</v>
      </c>
      <c r="P422" s="305">
        <f>'FY25 Budget'!C$497</f>
        <v>21028.5</v>
      </c>
      <c r="Q422" s="305">
        <f>'FY25 Budget'!D$497</f>
        <v>21028.5</v>
      </c>
      <c r="R422" s="305">
        <f>'FY25 Budget'!E$497</f>
        <v>21028.5</v>
      </c>
      <c r="S422" s="305">
        <f>'FY25 Budget'!F$497</f>
        <v>21027.5</v>
      </c>
      <c r="T422" s="305">
        <f>'FY25 Budget'!G$497</f>
        <v>21277.5</v>
      </c>
      <c r="U422" s="305">
        <f>'FY25 Budget'!H$497</f>
        <v>21027.5</v>
      </c>
      <c r="V422" s="305">
        <f>'FY25 Budget'!I$497</f>
        <v>21027.5</v>
      </c>
      <c r="W422" s="305">
        <f>'FY25 Budget'!J$497</f>
        <v>21007.5</v>
      </c>
      <c r="X422" s="305">
        <f>'FY25 Budget'!K$497</f>
        <v>21007.5</v>
      </c>
      <c r="Y422" s="305">
        <f>'FY25 Budget'!L$497</f>
        <v>21007.5</v>
      </c>
      <c r="Z422" s="305">
        <f>'FY25 Budget'!M$497</f>
        <v>21257.5</v>
      </c>
      <c r="AA422" s="301">
        <f t="shared" ref="AA422:AF422" si="284">O422*(1+AA$4)</f>
        <v>21028.5</v>
      </c>
      <c r="AB422" s="301">
        <f t="shared" si="284"/>
        <v>21028.5</v>
      </c>
      <c r="AC422" s="301">
        <f t="shared" si="284"/>
        <v>21028.5</v>
      </c>
      <c r="AD422" s="301">
        <f t="shared" si="284"/>
        <v>21028.5</v>
      </c>
      <c r="AE422" s="301">
        <f t="shared" si="284"/>
        <v>21027.5</v>
      </c>
      <c r="AF422" s="301">
        <f t="shared" si="284"/>
        <v>21277.5</v>
      </c>
      <c r="AH422" s="301">
        <f t="shared" si="279"/>
        <v>159209.85999999999</v>
      </c>
      <c r="AI422" s="301">
        <f t="shared" si="280"/>
        <v>252754</v>
      </c>
      <c r="AJ422" s="301">
        <f t="shared" si="281"/>
        <v>93544.140000000014</v>
      </c>
    </row>
    <row r="423" spans="1:42">
      <c r="A423" s="208"/>
      <c r="D423" s="298">
        <f>D422-SUM(F422:K422)</f>
        <v>0</v>
      </c>
      <c r="F423" s="298">
        <f>F422-'Div009 history'!I422</f>
        <v>0</v>
      </c>
      <c r="G423" s="298">
        <f>G422-'Div009 history'!J422</f>
        <v>0</v>
      </c>
      <c r="H423" s="298">
        <f>H422-'Div009 history'!K422</f>
        <v>0</v>
      </c>
      <c r="I423" s="298">
        <f>I422-'Div009 history'!L422</f>
        <v>0</v>
      </c>
      <c r="J423" s="298">
        <f>J422-'Div009 history'!M422</f>
        <v>0</v>
      </c>
      <c r="K423" s="298">
        <f>K422-'Div009 history'!N422</f>
        <v>0</v>
      </c>
      <c r="L423" s="298">
        <f t="shared" ref="L423:AF423" si="285">L422-SUM(L408:L421)</f>
        <v>0</v>
      </c>
      <c r="M423" s="298">
        <f t="shared" si="285"/>
        <v>0</v>
      </c>
      <c r="N423" s="298">
        <f t="shared" si="285"/>
        <v>0</v>
      </c>
      <c r="O423" s="298">
        <f t="shared" si="285"/>
        <v>0</v>
      </c>
      <c r="P423" s="298">
        <f t="shared" si="285"/>
        <v>0</v>
      </c>
      <c r="Q423" s="298">
        <f t="shared" si="285"/>
        <v>0</v>
      </c>
      <c r="R423" s="298">
        <f t="shared" si="285"/>
        <v>0</v>
      </c>
      <c r="S423" s="298">
        <f t="shared" si="285"/>
        <v>0</v>
      </c>
      <c r="T423" s="298">
        <f t="shared" si="285"/>
        <v>0</v>
      </c>
      <c r="U423" s="298">
        <f t="shared" si="285"/>
        <v>0</v>
      </c>
      <c r="V423" s="298">
        <f t="shared" si="285"/>
        <v>0</v>
      </c>
      <c r="W423" s="298">
        <f t="shared" si="285"/>
        <v>0</v>
      </c>
      <c r="X423" s="298">
        <f t="shared" si="285"/>
        <v>0</v>
      </c>
      <c r="Y423" s="298">
        <f t="shared" si="285"/>
        <v>0</v>
      </c>
      <c r="Z423" s="298">
        <f t="shared" si="285"/>
        <v>0</v>
      </c>
      <c r="AA423" s="298">
        <f t="shared" si="285"/>
        <v>0</v>
      </c>
      <c r="AB423" s="298">
        <f t="shared" si="285"/>
        <v>0</v>
      </c>
      <c r="AC423" s="298">
        <f t="shared" si="285"/>
        <v>0</v>
      </c>
      <c r="AD423" s="298">
        <f t="shared" si="285"/>
        <v>0</v>
      </c>
      <c r="AE423" s="298">
        <f t="shared" si="285"/>
        <v>0</v>
      </c>
      <c r="AF423" s="298">
        <f t="shared" si="285"/>
        <v>0</v>
      </c>
    </row>
    <row r="424" spans="1:42" ht="13.5" thickBot="1">
      <c r="A424" s="449" t="s">
        <v>337</v>
      </c>
      <c r="B424" s="300"/>
      <c r="C424" s="300"/>
      <c r="F424" s="304">
        <f t="shared" ref="F424:K424" si="286">F422+F406+F403+F384+F369+F329+F320+F308+F304+F281+F263+F258+F210+F170+F126+F117+F87+F66</f>
        <v>1527842.3000000003</v>
      </c>
      <c r="G424" s="304">
        <f t="shared" si="286"/>
        <v>1714007.14</v>
      </c>
      <c r="H424" s="304">
        <f t="shared" si="286"/>
        <v>1518243.08</v>
      </c>
      <c r="I424" s="304">
        <f t="shared" si="286"/>
        <v>1347888.08</v>
      </c>
      <c r="J424" s="304">
        <f t="shared" si="286"/>
        <v>1435006.3699999999</v>
      </c>
      <c r="K424" s="304">
        <f t="shared" si="286"/>
        <v>1569076.5199999998</v>
      </c>
      <c r="L424" s="303">
        <f t="shared" ref="L424:Z424" si="287">L66+L87+L117+L126+L170+L210+L258+L263+L281+L304+L320+L329+L369+L384+L403+L406+L422</f>
        <v>1395484.59</v>
      </c>
      <c r="M424" s="303">
        <f t="shared" si="287"/>
        <v>1372574.7999999998</v>
      </c>
      <c r="N424" s="303">
        <f t="shared" si="287"/>
        <v>1338812.1700000002</v>
      </c>
      <c r="O424" s="303">
        <f t="shared" si="287"/>
        <v>1404919.1876661503</v>
      </c>
      <c r="P424" s="303">
        <f t="shared" si="287"/>
        <v>1465853.2820594478</v>
      </c>
      <c r="Q424" s="303">
        <f t="shared" si="287"/>
        <v>1593391.4958461262</v>
      </c>
      <c r="R424" s="303">
        <f t="shared" si="287"/>
        <v>1494275.2050249504</v>
      </c>
      <c r="S424" s="303">
        <f t="shared" si="287"/>
        <v>1358579.9667822509</v>
      </c>
      <c r="T424" s="303">
        <f t="shared" si="287"/>
        <v>1398173.0056141941</v>
      </c>
      <c r="U424" s="303">
        <f t="shared" si="287"/>
        <v>1305400.6205757728</v>
      </c>
      <c r="V424" s="303">
        <f t="shared" si="287"/>
        <v>1412026.7952183834</v>
      </c>
      <c r="W424" s="303">
        <f t="shared" si="287"/>
        <v>1399584.6817027985</v>
      </c>
      <c r="X424" s="303">
        <f t="shared" si="287"/>
        <v>1389127.7158181753</v>
      </c>
      <c r="Y424" s="303">
        <f t="shared" si="287"/>
        <v>1405658.3857871525</v>
      </c>
      <c r="Z424" s="303">
        <f t="shared" si="287"/>
        <v>1366794.1272385744</v>
      </c>
      <c r="AA424" s="302">
        <f t="shared" ref="AA424:AF424" si="288">AA66+AA87+AA117+AA126+AA170+AA210+AA258+AA263+AA281+AA304+AA308+AA320+AA329+AA369+AA384+AA403+AA406+AA422</f>
        <v>1388087.2356127903</v>
      </c>
      <c r="AB424" s="302">
        <f t="shared" si="288"/>
        <v>1444219.7436585564</v>
      </c>
      <c r="AC424" s="302">
        <f t="shared" si="288"/>
        <v>1538766.3121152073</v>
      </c>
      <c r="AD424" s="302">
        <f t="shared" si="288"/>
        <v>1415626.7608617416</v>
      </c>
      <c r="AE424" s="302">
        <f t="shared" si="288"/>
        <v>1264200.0818400709</v>
      </c>
      <c r="AF424" s="302">
        <f t="shared" si="288"/>
        <v>1332341.5498203021</v>
      </c>
      <c r="AH424" s="301">
        <f>SUM(F424:Q424)</f>
        <v>17683099.015571721</v>
      </c>
      <c r="AI424" s="301">
        <f>SUM(U424:AF424)</f>
        <v>16661834.010249523</v>
      </c>
      <c r="AJ424" s="301">
        <f>AI424-AH424</f>
        <v>-1021265.0053221975</v>
      </c>
      <c r="AL424" s="295">
        <f>SUM(AL9:AL422)</f>
        <v>937190.38196676038</v>
      </c>
      <c r="AM424" s="295">
        <f>SUM(AM9:AM422)</f>
        <v>37136.036129758882</v>
      </c>
      <c r="AN424" s="295">
        <f>SUM(AN9:AN422)</f>
        <v>-1124892.2312718802</v>
      </c>
      <c r="AO424" s="295">
        <f>SUM(AO9:AO422)</f>
        <v>-872076.19214684772</v>
      </c>
      <c r="AP424" s="295">
        <f>SUM(AL424:AO424)</f>
        <v>-1022642.0053222086</v>
      </c>
    </row>
    <row r="425" spans="1:42" ht="13.5" thickTop="1">
      <c r="A425" s="300"/>
      <c r="B425" s="300"/>
      <c r="C425" s="300"/>
      <c r="F425" s="299">
        <f>F424-'Div009 history'!I424</f>
        <v>0</v>
      </c>
      <c r="G425" s="299">
        <f>G424-'Div009 history'!J424</f>
        <v>0</v>
      </c>
      <c r="H425" s="299">
        <f>H424-'Div009 history'!K424</f>
        <v>0</v>
      </c>
      <c r="I425" s="299">
        <f>I424-'Div009 history'!L424</f>
        <v>0</v>
      </c>
      <c r="J425" s="299">
        <f>J424-'Div009 history'!M424</f>
        <v>0</v>
      </c>
      <c r="K425" s="299">
        <f>K424-'Div009 history'!N424</f>
        <v>0</v>
      </c>
      <c r="L425" s="298">
        <f>L424-'FY24 Budget'!K$167</f>
        <v>0</v>
      </c>
      <c r="M425" s="298">
        <f>M424-'FY24 Budget'!L$167</f>
        <v>0</v>
      </c>
      <c r="N425" s="298">
        <f>N424-'FY24 Budget'!M$167</f>
        <v>0</v>
      </c>
      <c r="O425" s="298">
        <f>O424-'FY25 Budget'!B$499</f>
        <v>0</v>
      </c>
      <c r="P425" s="298">
        <f>P424-'FY25 Budget'!C$499</f>
        <v>0</v>
      </c>
      <c r="Q425" s="298">
        <f>Q424-'FY25 Budget'!D$499</f>
        <v>0</v>
      </c>
      <c r="R425" s="298">
        <f>R424-'FY25 Budget'!E$499</f>
        <v>0</v>
      </c>
      <c r="S425" s="298">
        <f>S424-'FY25 Budget'!F$499</f>
        <v>0</v>
      </c>
      <c r="T425" s="298">
        <f>T424-'FY25 Budget'!G$499</f>
        <v>0</v>
      </c>
      <c r="U425" s="298">
        <f>U424-'FY25 Budget'!H$499</f>
        <v>-93563.960375552997</v>
      </c>
      <c r="V425" s="298">
        <f>V424-'FY25 Budget'!I$499</f>
        <v>-45656.651531585027</v>
      </c>
      <c r="W425" s="298">
        <f>W424-'FY25 Budget'!J$499</f>
        <v>-56131.697809025878</v>
      </c>
      <c r="X425" s="298">
        <f>X424-'FY25 Budget'!K$499</f>
        <v>-69601.856005043257</v>
      </c>
      <c r="Y425" s="298">
        <f>Y424-'FY25 Budget'!L$499</f>
        <v>-60504.757064201171</v>
      </c>
      <c r="Z425" s="298">
        <f>Z424-'FY25 Budget'!M$499</f>
        <v>-65163.807178289862</v>
      </c>
      <c r="AA425" s="297">
        <f>+'[1]C.2.2-F 09'!J$103</f>
        <v>1538098.548380811</v>
      </c>
      <c r="AB425" s="297">
        <f>+'[1]C.2.2-F 09'!K$103</f>
        <v>1422445.0472009643</v>
      </c>
      <c r="AC425" s="297">
        <f>SUMIF('[1]C.2.1 F'!$B$32:$B$173,D431,'[1]C.2.1 F'!$D$32:$D$173)</f>
        <v>0</v>
      </c>
      <c r="AD425" s="297">
        <f>+'[1]C.2.2-F 09'!M$103</f>
        <v>1585773.9498344231</v>
      </c>
      <c r="AE425" s="297">
        <f>+'[1]C.2.2-F 09'!N$103</f>
        <v>1414803.4522013725</v>
      </c>
      <c r="AF425" s="297">
        <f>+'[1]C.2.2-F 09'!O$103</f>
        <v>1628106.8169040987</v>
      </c>
      <c r="AH425" s="296">
        <f>SUM(AH9:AH422)</f>
        <v>35366198.031143464</v>
      </c>
      <c r="AI425" s="296">
        <f>SUM(AI9:AI422)</f>
        <v>33320914.020499054</v>
      </c>
      <c r="AJ425" s="296">
        <f>AI425-AH425</f>
        <v>-2045284.0106444098</v>
      </c>
      <c r="AP425" s="295">
        <f>AJ424-AP424</f>
        <v>1377.0000000111759</v>
      </c>
    </row>
    <row r="426" spans="1:42">
      <c r="F426" s="295">
        <f t="shared" ref="F426:AF426" si="289">F424-F513</f>
        <v>0</v>
      </c>
      <c r="G426" s="295">
        <f t="shared" si="289"/>
        <v>0</v>
      </c>
      <c r="H426" s="295">
        <f t="shared" si="289"/>
        <v>0</v>
      </c>
      <c r="I426" s="295">
        <f t="shared" si="289"/>
        <v>0</v>
      </c>
      <c r="J426" s="295">
        <f t="shared" si="289"/>
        <v>0</v>
      </c>
      <c r="K426" s="295">
        <f t="shared" si="289"/>
        <v>0</v>
      </c>
      <c r="L426" s="295">
        <f t="shared" si="289"/>
        <v>0</v>
      </c>
      <c r="M426" s="295">
        <f t="shared" si="289"/>
        <v>0</v>
      </c>
      <c r="N426" s="295">
        <f t="shared" si="289"/>
        <v>0</v>
      </c>
      <c r="O426" s="295">
        <f t="shared" si="289"/>
        <v>0</v>
      </c>
      <c r="P426" s="295">
        <f t="shared" si="289"/>
        <v>0</v>
      </c>
      <c r="Q426" s="295">
        <f t="shared" si="289"/>
        <v>0</v>
      </c>
      <c r="R426" s="295">
        <f t="shared" si="289"/>
        <v>0</v>
      </c>
      <c r="S426" s="295">
        <f t="shared" si="289"/>
        <v>0</v>
      </c>
      <c r="T426" s="295">
        <f t="shared" si="289"/>
        <v>0</v>
      </c>
      <c r="U426" s="295">
        <f t="shared" si="289"/>
        <v>98.000000000465661</v>
      </c>
      <c r="V426" s="295">
        <f t="shared" si="289"/>
        <v>104</v>
      </c>
      <c r="W426" s="295">
        <f t="shared" si="289"/>
        <v>209.00000000023283</v>
      </c>
      <c r="X426" s="295">
        <f t="shared" si="289"/>
        <v>98.000000000698492</v>
      </c>
      <c r="Y426" s="295">
        <f t="shared" si="289"/>
        <v>98.000000000465661</v>
      </c>
      <c r="Z426" s="295">
        <f t="shared" si="289"/>
        <v>103.99999999953434</v>
      </c>
      <c r="AA426" s="295">
        <f t="shared" si="289"/>
        <v>122.00000000116415</v>
      </c>
      <c r="AB426" s="295">
        <f t="shared" si="289"/>
        <v>122.00000000069849</v>
      </c>
      <c r="AC426" s="295">
        <f t="shared" si="289"/>
        <v>122.00000000046566</v>
      </c>
      <c r="AD426" s="295">
        <f t="shared" si="289"/>
        <v>103.99999999976717</v>
      </c>
      <c r="AE426" s="295">
        <f t="shared" si="289"/>
        <v>98.000000000465661</v>
      </c>
      <c r="AF426" s="295">
        <f t="shared" si="289"/>
        <v>98.000000000465661</v>
      </c>
    </row>
    <row r="427" spans="1:42">
      <c r="F427" s="289"/>
      <c r="G427" s="289"/>
      <c r="H427" s="289"/>
      <c r="I427" s="289"/>
      <c r="J427" s="289"/>
      <c r="K427" s="289"/>
      <c r="L427" s="289"/>
      <c r="M427" s="289"/>
      <c r="N427" s="289"/>
      <c r="O427" s="289"/>
      <c r="P427" s="289"/>
      <c r="Q427" s="289"/>
      <c r="R427" s="289"/>
      <c r="S427" s="289"/>
      <c r="T427" s="289"/>
      <c r="U427" s="289"/>
      <c r="V427" s="289"/>
      <c r="W427" s="289"/>
      <c r="X427" s="289"/>
      <c r="Y427" s="289"/>
      <c r="Z427" s="289"/>
      <c r="AA427" s="289"/>
      <c r="AB427" s="289"/>
      <c r="AC427" s="289"/>
      <c r="AD427" s="289"/>
      <c r="AE427" s="289"/>
      <c r="AF427" s="289"/>
    </row>
    <row r="428" spans="1:42">
      <c r="V428" s="286"/>
      <c r="AH428" s="468" t="s">
        <v>2360</v>
      </c>
      <c r="AI428" s="468"/>
      <c r="AJ428" s="468"/>
      <c r="AL428" s="468" t="s">
        <v>2360</v>
      </c>
      <c r="AM428" s="468"/>
      <c r="AN428" s="468"/>
    </row>
    <row r="429" spans="1:42" ht="15.75">
      <c r="A429" s="450" t="s">
        <v>1606</v>
      </c>
      <c r="C429" s="292" t="s">
        <v>1607</v>
      </c>
      <c r="D429" s="292">
        <v>1</v>
      </c>
      <c r="E429" s="292">
        <v>2</v>
      </c>
      <c r="F429" s="292">
        <v>3</v>
      </c>
      <c r="G429" s="292">
        <v>4</v>
      </c>
      <c r="H429" s="292">
        <v>5</v>
      </c>
      <c r="I429" s="292">
        <v>6</v>
      </c>
      <c r="J429" s="292">
        <v>7</v>
      </c>
      <c r="K429" s="292">
        <v>8</v>
      </c>
      <c r="L429" s="292">
        <v>9</v>
      </c>
      <c r="M429" s="292">
        <v>10</v>
      </c>
      <c r="N429" s="292">
        <v>11</v>
      </c>
      <c r="O429" s="292">
        <v>12</v>
      </c>
      <c r="P429" s="292">
        <v>13</v>
      </c>
      <c r="Q429" s="292">
        <v>14</v>
      </c>
      <c r="R429" s="292">
        <v>15</v>
      </c>
      <c r="S429" s="292">
        <v>16</v>
      </c>
      <c r="T429" s="292">
        <v>17</v>
      </c>
      <c r="U429" s="292">
        <v>18</v>
      </c>
      <c r="V429" s="292">
        <v>19</v>
      </c>
      <c r="W429" s="292">
        <v>20</v>
      </c>
      <c r="X429" s="292">
        <v>21</v>
      </c>
      <c r="Y429" s="292">
        <v>22</v>
      </c>
      <c r="Z429" s="292">
        <v>23</v>
      </c>
      <c r="AA429" s="292">
        <v>24</v>
      </c>
      <c r="AB429" s="292">
        <v>25</v>
      </c>
      <c r="AC429" s="292">
        <v>26</v>
      </c>
      <c r="AD429" s="292">
        <v>27</v>
      </c>
      <c r="AE429" s="292">
        <v>28</v>
      </c>
      <c r="AF429" s="292">
        <v>29</v>
      </c>
      <c r="AH429" s="436" t="s">
        <v>2361</v>
      </c>
      <c r="AI429" s="436" t="s">
        <v>2362</v>
      </c>
      <c r="AJ429" s="436" t="s">
        <v>2363</v>
      </c>
      <c r="AL429" s="436" t="s">
        <v>2361</v>
      </c>
      <c r="AM429" s="436" t="s">
        <v>2364</v>
      </c>
      <c r="AN429" s="436" t="s">
        <v>2363</v>
      </c>
    </row>
    <row r="430" spans="1:42">
      <c r="A430" s="451"/>
      <c r="D430" s="286">
        <v>7560</v>
      </c>
      <c r="E430" s="291"/>
      <c r="F430" s="290">
        <f t="shared" ref="F430:O439" si="290">SUMIF($C$10:$C$424,$D430,F$10:F$424)</f>
        <v>0</v>
      </c>
      <c r="G430" s="290">
        <f t="shared" si="290"/>
        <v>0</v>
      </c>
      <c r="H430" s="290">
        <f t="shared" si="290"/>
        <v>0</v>
      </c>
      <c r="I430" s="290">
        <f t="shared" si="290"/>
        <v>0</v>
      </c>
      <c r="J430" s="290">
        <f t="shared" si="290"/>
        <v>0</v>
      </c>
      <c r="K430" s="290">
        <f t="shared" si="290"/>
        <v>0</v>
      </c>
      <c r="L430" s="290">
        <f t="shared" si="290"/>
        <v>0</v>
      </c>
      <c r="M430" s="290">
        <f t="shared" si="290"/>
        <v>0</v>
      </c>
      <c r="N430" s="290">
        <f t="shared" si="290"/>
        <v>0</v>
      </c>
      <c r="O430" s="290">
        <f t="shared" si="290"/>
        <v>0</v>
      </c>
      <c r="P430" s="290">
        <f t="shared" ref="P430:Y439" si="291">SUMIF($C$10:$C$424,$D430,P$10:P$424)</f>
        <v>0</v>
      </c>
      <c r="Q430" s="290">
        <f t="shared" si="291"/>
        <v>0</v>
      </c>
      <c r="R430" s="290">
        <f t="shared" si="291"/>
        <v>0</v>
      </c>
      <c r="S430" s="290">
        <f t="shared" si="291"/>
        <v>0</v>
      </c>
      <c r="T430" s="290">
        <f t="shared" si="291"/>
        <v>0</v>
      </c>
      <c r="U430" s="290">
        <f t="shared" si="291"/>
        <v>0</v>
      </c>
      <c r="V430" s="290">
        <f t="shared" si="291"/>
        <v>0</v>
      </c>
      <c r="W430" s="290">
        <f t="shared" si="291"/>
        <v>0</v>
      </c>
      <c r="X430" s="290">
        <f t="shared" si="291"/>
        <v>0</v>
      </c>
      <c r="Y430" s="290">
        <f t="shared" si="291"/>
        <v>0</v>
      </c>
      <c r="Z430" s="290">
        <f t="shared" ref="Z430:AF439" si="292">SUMIF($C$10:$C$424,$D430,Z$10:Z$424)</f>
        <v>0</v>
      </c>
      <c r="AA430" s="290">
        <f t="shared" si="292"/>
        <v>0</v>
      </c>
      <c r="AB430" s="290">
        <f t="shared" si="292"/>
        <v>0</v>
      </c>
      <c r="AC430" s="290">
        <f t="shared" si="292"/>
        <v>0</v>
      </c>
      <c r="AD430" s="290">
        <f t="shared" si="292"/>
        <v>0</v>
      </c>
      <c r="AE430" s="290">
        <f t="shared" si="292"/>
        <v>0</v>
      </c>
      <c r="AF430" s="290">
        <f t="shared" si="292"/>
        <v>0</v>
      </c>
      <c r="AH430" s="435">
        <f>SUM(F430:Q430)</f>
        <v>0</v>
      </c>
      <c r="AI430" s="435">
        <f>SUMIF('[1]C.2.1 B'!$B$37:$B$179,D430,'[1]C.2.1 B'!$D$37:$D$179)</f>
        <v>0</v>
      </c>
      <c r="AJ430" s="319">
        <f>+AH430-AI430</f>
        <v>0</v>
      </c>
      <c r="AL430" s="435">
        <f t="shared" ref="AL430:AL461" si="293">SUM(U430:AF430)</f>
        <v>0</v>
      </c>
      <c r="AM430" s="435">
        <f>SUMIF('[1]C.2.1 F'!$B$32:$B$173,D430,'[1]C.2.1 F'!$D$32:$D$173)</f>
        <v>0</v>
      </c>
      <c r="AN430" s="319">
        <f>+AL430-AM430</f>
        <v>0</v>
      </c>
    </row>
    <row r="431" spans="1:42">
      <c r="D431" s="286">
        <v>7590</v>
      </c>
      <c r="E431" s="192"/>
      <c r="F431" s="290">
        <f t="shared" si="290"/>
        <v>0</v>
      </c>
      <c r="G431" s="290">
        <f t="shared" si="290"/>
        <v>0</v>
      </c>
      <c r="H431" s="290">
        <f t="shared" si="290"/>
        <v>0</v>
      </c>
      <c r="I431" s="290">
        <f t="shared" si="290"/>
        <v>0</v>
      </c>
      <c r="J431" s="290">
        <f t="shared" si="290"/>
        <v>0</v>
      </c>
      <c r="K431" s="290">
        <f t="shared" si="290"/>
        <v>0</v>
      </c>
      <c r="L431" s="290">
        <f t="shared" si="290"/>
        <v>0</v>
      </c>
      <c r="M431" s="290">
        <f t="shared" si="290"/>
        <v>0</v>
      </c>
      <c r="N431" s="290">
        <f t="shared" si="290"/>
        <v>0</v>
      </c>
      <c r="O431" s="290">
        <f t="shared" si="290"/>
        <v>0</v>
      </c>
      <c r="P431" s="290">
        <f t="shared" si="291"/>
        <v>0</v>
      </c>
      <c r="Q431" s="290">
        <f t="shared" si="291"/>
        <v>0</v>
      </c>
      <c r="R431" s="290">
        <f t="shared" si="291"/>
        <v>0</v>
      </c>
      <c r="S431" s="290">
        <f t="shared" si="291"/>
        <v>0</v>
      </c>
      <c r="T431" s="290">
        <f t="shared" si="291"/>
        <v>0</v>
      </c>
      <c r="U431" s="290">
        <f t="shared" si="291"/>
        <v>0</v>
      </c>
      <c r="V431" s="290">
        <f t="shared" si="291"/>
        <v>0</v>
      </c>
      <c r="W431" s="290">
        <f t="shared" si="291"/>
        <v>0</v>
      </c>
      <c r="X431" s="290">
        <f t="shared" si="291"/>
        <v>0</v>
      </c>
      <c r="Y431" s="290">
        <f t="shared" si="291"/>
        <v>0</v>
      </c>
      <c r="Z431" s="290">
        <f t="shared" si="292"/>
        <v>0</v>
      </c>
      <c r="AA431" s="290">
        <f t="shared" si="292"/>
        <v>0</v>
      </c>
      <c r="AB431" s="290">
        <f t="shared" si="292"/>
        <v>0</v>
      </c>
      <c r="AC431" s="290">
        <f t="shared" si="292"/>
        <v>0</v>
      </c>
      <c r="AD431" s="290">
        <f t="shared" si="292"/>
        <v>0</v>
      </c>
      <c r="AE431" s="290">
        <f t="shared" si="292"/>
        <v>0</v>
      </c>
      <c r="AF431" s="290">
        <f t="shared" si="292"/>
        <v>0</v>
      </c>
      <c r="AH431" s="435">
        <f t="shared" ref="AH431:AH494" si="294">SUM(F431:Q431)</f>
        <v>0</v>
      </c>
      <c r="AI431" s="435">
        <f>SUMIF('[1]C.2.1 B'!$B$37:$B$179,D431,'[1]C.2.1 B'!$D$37:$D$179)</f>
        <v>0</v>
      </c>
      <c r="AJ431" s="319">
        <f t="shared" ref="AJ431:AJ494" si="295">+AH431-AI431</f>
        <v>0</v>
      </c>
      <c r="AL431" s="435">
        <f t="shared" si="293"/>
        <v>0</v>
      </c>
      <c r="AM431" s="435">
        <f>SUMIF('[1]C.2.1 F'!$B$32:$B$173,D431,'[1]C.2.1 F'!$D$32:$D$173)</f>
        <v>0</v>
      </c>
      <c r="AN431" s="319">
        <f t="shared" ref="AN431:AN494" si="296">+AL431-AM431</f>
        <v>0</v>
      </c>
    </row>
    <row r="432" spans="1:42">
      <c r="D432" s="191">
        <v>8140</v>
      </c>
      <c r="E432" s="192"/>
      <c r="F432" s="290">
        <f t="shared" si="290"/>
        <v>0</v>
      </c>
      <c r="G432" s="290">
        <f t="shared" si="290"/>
        <v>0</v>
      </c>
      <c r="H432" s="290">
        <f t="shared" si="290"/>
        <v>0</v>
      </c>
      <c r="I432" s="290">
        <f t="shared" si="290"/>
        <v>0</v>
      </c>
      <c r="J432" s="290">
        <f t="shared" si="290"/>
        <v>0</v>
      </c>
      <c r="K432" s="290">
        <f t="shared" si="290"/>
        <v>0</v>
      </c>
      <c r="L432" s="290">
        <f t="shared" si="290"/>
        <v>0</v>
      </c>
      <c r="M432" s="290">
        <f t="shared" si="290"/>
        <v>0</v>
      </c>
      <c r="N432" s="290">
        <f t="shared" si="290"/>
        <v>0</v>
      </c>
      <c r="O432" s="290">
        <f t="shared" si="290"/>
        <v>0</v>
      </c>
      <c r="P432" s="290">
        <f t="shared" si="291"/>
        <v>0</v>
      </c>
      <c r="Q432" s="290">
        <f t="shared" si="291"/>
        <v>0</v>
      </c>
      <c r="R432" s="290">
        <f t="shared" si="291"/>
        <v>0</v>
      </c>
      <c r="S432" s="290">
        <f t="shared" si="291"/>
        <v>0</v>
      </c>
      <c r="T432" s="290">
        <f t="shared" si="291"/>
        <v>0</v>
      </c>
      <c r="U432" s="290">
        <f t="shared" si="291"/>
        <v>0</v>
      </c>
      <c r="V432" s="290">
        <f t="shared" si="291"/>
        <v>0</v>
      </c>
      <c r="W432" s="290">
        <f t="shared" si="291"/>
        <v>0</v>
      </c>
      <c r="X432" s="290">
        <f t="shared" si="291"/>
        <v>0</v>
      </c>
      <c r="Y432" s="290">
        <f t="shared" si="291"/>
        <v>0</v>
      </c>
      <c r="Z432" s="290">
        <f t="shared" si="292"/>
        <v>0</v>
      </c>
      <c r="AA432" s="290">
        <f t="shared" si="292"/>
        <v>0</v>
      </c>
      <c r="AB432" s="290">
        <f t="shared" si="292"/>
        <v>0</v>
      </c>
      <c r="AC432" s="290">
        <f t="shared" si="292"/>
        <v>0</v>
      </c>
      <c r="AD432" s="290">
        <f t="shared" si="292"/>
        <v>0</v>
      </c>
      <c r="AE432" s="290">
        <f t="shared" si="292"/>
        <v>0</v>
      </c>
      <c r="AF432" s="290">
        <f t="shared" si="292"/>
        <v>0</v>
      </c>
      <c r="AH432" s="435">
        <f t="shared" si="294"/>
        <v>0</v>
      </c>
      <c r="AI432" s="435">
        <f>SUMIF('[1]C.2.1 B'!$B$37:$B$179,D432,'[1]C.2.1 B'!$D$37:$D$179)</f>
        <v>0</v>
      </c>
      <c r="AJ432" s="319">
        <f t="shared" si="295"/>
        <v>0</v>
      </c>
      <c r="AL432" s="435">
        <f t="shared" si="293"/>
        <v>0</v>
      </c>
      <c r="AM432" s="435">
        <f>SUMIF('[1]C.2.1 F'!$B$32:$B$173,D432,'[1]C.2.1 F'!$D$32:$D$173)</f>
        <v>0</v>
      </c>
      <c r="AN432" s="319">
        <f t="shared" si="296"/>
        <v>0</v>
      </c>
    </row>
    <row r="433" spans="4:40">
      <c r="D433" s="191">
        <v>8150</v>
      </c>
      <c r="E433" s="192"/>
      <c r="F433" s="290">
        <f t="shared" si="290"/>
        <v>0</v>
      </c>
      <c r="G433" s="290">
        <f t="shared" si="290"/>
        <v>0</v>
      </c>
      <c r="H433" s="290">
        <f t="shared" si="290"/>
        <v>0</v>
      </c>
      <c r="I433" s="290">
        <f t="shared" si="290"/>
        <v>0</v>
      </c>
      <c r="J433" s="290">
        <f t="shared" si="290"/>
        <v>0</v>
      </c>
      <c r="K433" s="290">
        <f t="shared" si="290"/>
        <v>0</v>
      </c>
      <c r="L433" s="290">
        <f t="shared" si="290"/>
        <v>0</v>
      </c>
      <c r="M433" s="290">
        <f t="shared" si="290"/>
        <v>0</v>
      </c>
      <c r="N433" s="290">
        <f t="shared" si="290"/>
        <v>0</v>
      </c>
      <c r="O433" s="290">
        <f t="shared" si="290"/>
        <v>0</v>
      </c>
      <c r="P433" s="290">
        <f t="shared" si="291"/>
        <v>0</v>
      </c>
      <c r="Q433" s="290">
        <f t="shared" si="291"/>
        <v>0</v>
      </c>
      <c r="R433" s="290">
        <f t="shared" si="291"/>
        <v>0</v>
      </c>
      <c r="S433" s="290">
        <f t="shared" si="291"/>
        <v>0</v>
      </c>
      <c r="T433" s="290">
        <f t="shared" si="291"/>
        <v>0</v>
      </c>
      <c r="U433" s="290">
        <f t="shared" si="291"/>
        <v>0</v>
      </c>
      <c r="V433" s="290">
        <f t="shared" si="291"/>
        <v>0</v>
      </c>
      <c r="W433" s="290">
        <f t="shared" si="291"/>
        <v>0</v>
      </c>
      <c r="X433" s="290">
        <f t="shared" si="291"/>
        <v>0</v>
      </c>
      <c r="Y433" s="290">
        <f t="shared" si="291"/>
        <v>0</v>
      </c>
      <c r="Z433" s="290">
        <f t="shared" si="292"/>
        <v>0</v>
      </c>
      <c r="AA433" s="290">
        <f t="shared" si="292"/>
        <v>0</v>
      </c>
      <c r="AB433" s="290">
        <f t="shared" si="292"/>
        <v>0</v>
      </c>
      <c r="AC433" s="290">
        <f t="shared" si="292"/>
        <v>0</v>
      </c>
      <c r="AD433" s="290">
        <f t="shared" si="292"/>
        <v>0</v>
      </c>
      <c r="AE433" s="290">
        <f t="shared" si="292"/>
        <v>0</v>
      </c>
      <c r="AF433" s="290">
        <f t="shared" si="292"/>
        <v>0</v>
      </c>
      <c r="AH433" s="435">
        <f t="shared" si="294"/>
        <v>0</v>
      </c>
      <c r="AI433" s="435">
        <f>SUMIF('[1]C.2.1 B'!$B$37:$B$179,D433,'[1]C.2.1 B'!$D$37:$D$179)</f>
        <v>0</v>
      </c>
      <c r="AJ433" s="319">
        <f t="shared" si="295"/>
        <v>0</v>
      </c>
      <c r="AL433" s="435">
        <f t="shared" si="293"/>
        <v>0</v>
      </c>
      <c r="AM433" s="435">
        <f>SUMIF('[1]C.2.1 F'!$B$32:$B$173,D433,'[1]C.2.1 F'!$D$32:$D$173)</f>
        <v>0</v>
      </c>
      <c r="AN433" s="319">
        <f t="shared" si="296"/>
        <v>0</v>
      </c>
    </row>
    <row r="434" spans="4:40">
      <c r="D434" s="191">
        <v>8160</v>
      </c>
      <c r="E434" s="192"/>
      <c r="F434" s="290">
        <f t="shared" si="290"/>
        <v>3999.1400000000003</v>
      </c>
      <c r="G434" s="290">
        <f t="shared" si="290"/>
        <v>5968.6900000000005</v>
      </c>
      <c r="H434" s="290">
        <f t="shared" si="290"/>
        <v>448.67000000000007</v>
      </c>
      <c r="I434" s="290">
        <f t="shared" si="290"/>
        <v>627.69000000000005</v>
      </c>
      <c r="J434" s="290">
        <f t="shared" si="290"/>
        <v>3381.07</v>
      </c>
      <c r="K434" s="290">
        <f t="shared" si="290"/>
        <v>2916.64</v>
      </c>
      <c r="L434" s="290">
        <f t="shared" si="290"/>
        <v>2449.1777922948272</v>
      </c>
      <c r="M434" s="290">
        <f t="shared" si="290"/>
        <v>2422.4851529021794</v>
      </c>
      <c r="N434" s="290">
        <f t="shared" si="290"/>
        <v>2484.4974440233254</v>
      </c>
      <c r="O434" s="290">
        <f t="shared" si="290"/>
        <v>2991.7407387231733</v>
      </c>
      <c r="P434" s="290">
        <f t="shared" si="291"/>
        <v>2839.0091644510135</v>
      </c>
      <c r="Q434" s="290">
        <f t="shared" si="291"/>
        <v>3020.6642740123543</v>
      </c>
      <c r="R434" s="290">
        <f t="shared" si="291"/>
        <v>2862.7312577566377</v>
      </c>
      <c r="S434" s="290">
        <f t="shared" si="291"/>
        <v>2656.5603248225266</v>
      </c>
      <c r="T434" s="290">
        <f t="shared" si="291"/>
        <v>2935.7449311850637</v>
      </c>
      <c r="U434" s="290">
        <f t="shared" si="291"/>
        <v>2891.5776269170383</v>
      </c>
      <c r="V434" s="290">
        <f t="shared" si="291"/>
        <v>2905.7033277648247</v>
      </c>
      <c r="W434" s="290">
        <f t="shared" si="291"/>
        <v>2930.6398287930929</v>
      </c>
      <c r="X434" s="290">
        <f t="shared" si="291"/>
        <v>2862.4588214947416</v>
      </c>
      <c r="Y434" s="290">
        <f t="shared" si="291"/>
        <v>2898.3529314637935</v>
      </c>
      <c r="Z434" s="290">
        <f t="shared" si="292"/>
        <v>3077.2614693771238</v>
      </c>
      <c r="AA434" s="290">
        <f t="shared" si="292"/>
        <v>3042.0999959852502</v>
      </c>
      <c r="AB434" s="290">
        <f t="shared" si="292"/>
        <v>2886.1148349336131</v>
      </c>
      <c r="AC434" s="290">
        <f t="shared" si="292"/>
        <v>3069.9238532057925</v>
      </c>
      <c r="AD434" s="290">
        <f t="shared" si="292"/>
        <v>2915.5971803797238</v>
      </c>
      <c r="AE434" s="290">
        <f t="shared" si="292"/>
        <v>2701.1121199325607</v>
      </c>
      <c r="AF434" s="290">
        <f t="shared" si="292"/>
        <v>2982.7141211635721</v>
      </c>
      <c r="AH434" s="435">
        <f t="shared" si="294"/>
        <v>33549.474566406876</v>
      </c>
      <c r="AI434" s="435">
        <f>SUMIF('[1]C.2.1 B'!$B$37:$B$179,D434,'[1]C.2.1 B'!$D$37:$D$179)</f>
        <v>33549.474566406876</v>
      </c>
      <c r="AJ434" s="319">
        <f t="shared" si="295"/>
        <v>0</v>
      </c>
      <c r="AL434" s="435">
        <f t="shared" si="293"/>
        <v>35163.556111411126</v>
      </c>
      <c r="AM434" s="435">
        <f>SUMIF('[1]C.2.1 F'!$B$32:$B$173,D434,'[1]C.2.1 F'!$D$32:$D$173)</f>
        <v>35163.556111411126</v>
      </c>
      <c r="AN434" s="319">
        <f t="shared" si="296"/>
        <v>0</v>
      </c>
    </row>
    <row r="435" spans="4:40">
      <c r="D435" s="191">
        <v>8170</v>
      </c>
      <c r="E435" s="192"/>
      <c r="F435" s="290">
        <f t="shared" si="290"/>
        <v>1663.3799999999999</v>
      </c>
      <c r="G435" s="290">
        <f t="shared" si="290"/>
        <v>4025.4500000000003</v>
      </c>
      <c r="H435" s="290">
        <f t="shared" si="290"/>
        <v>434.69999999999993</v>
      </c>
      <c r="I435" s="290">
        <f t="shared" si="290"/>
        <v>1121.08</v>
      </c>
      <c r="J435" s="290">
        <f t="shared" si="290"/>
        <v>2338.13</v>
      </c>
      <c r="K435" s="290">
        <f t="shared" si="290"/>
        <v>987.02</v>
      </c>
      <c r="L435" s="290">
        <f t="shared" si="290"/>
        <v>1766.093807532973</v>
      </c>
      <c r="M435" s="290">
        <f t="shared" si="290"/>
        <v>1717.1724813627789</v>
      </c>
      <c r="N435" s="290">
        <f t="shared" si="290"/>
        <v>1658.4921987216985</v>
      </c>
      <c r="O435" s="290">
        <f t="shared" si="290"/>
        <v>1906.4964562665255</v>
      </c>
      <c r="P435" s="290">
        <f t="shared" si="291"/>
        <v>1848.6521880421269</v>
      </c>
      <c r="Q435" s="290">
        <f t="shared" si="291"/>
        <v>1895.8299618223073</v>
      </c>
      <c r="R435" s="290">
        <f t="shared" si="291"/>
        <v>1961.2940562998108</v>
      </c>
      <c r="S435" s="290">
        <f t="shared" si="291"/>
        <v>1784.4296815250073</v>
      </c>
      <c r="T435" s="290">
        <f t="shared" si="291"/>
        <v>1891.5240157604499</v>
      </c>
      <c r="U435" s="290">
        <f t="shared" si="291"/>
        <v>1910.9356724206832</v>
      </c>
      <c r="V435" s="290">
        <f t="shared" si="291"/>
        <v>1926.3992621006123</v>
      </c>
      <c r="W435" s="290">
        <f t="shared" si="291"/>
        <v>1891.4729292168827</v>
      </c>
      <c r="X435" s="290">
        <f t="shared" si="291"/>
        <v>1864.5165288756373</v>
      </c>
      <c r="Y435" s="290">
        <f t="shared" si="291"/>
        <v>1798.0584113335856</v>
      </c>
      <c r="Z435" s="290">
        <f t="shared" si="292"/>
        <v>1875.4589748267781</v>
      </c>
      <c r="AA435" s="290">
        <f t="shared" si="292"/>
        <v>1945.6797054492504</v>
      </c>
      <c r="AB435" s="290">
        <f t="shared" si="292"/>
        <v>1885.3039046239155</v>
      </c>
      <c r="AC435" s="290">
        <f t="shared" si="292"/>
        <v>1934.1575796449417</v>
      </c>
      <c r="AD435" s="290">
        <f t="shared" si="292"/>
        <v>2002.4276776444394</v>
      </c>
      <c r="AE435" s="290">
        <f t="shared" si="292"/>
        <v>1819.0942930431911</v>
      </c>
      <c r="AF435" s="290">
        <f t="shared" si="292"/>
        <v>1928.0695403550808</v>
      </c>
      <c r="AH435" s="435">
        <f t="shared" si="294"/>
        <v>21362.49709374841</v>
      </c>
      <c r="AI435" s="435">
        <f>SUMIF('[1]C.2.1 B'!$B$37:$B$179,D435,'[1]C.2.1 B'!$D$37:$D$179)</f>
        <v>21362.49709374841</v>
      </c>
      <c r="AJ435" s="319">
        <f t="shared" si="295"/>
        <v>0</v>
      </c>
      <c r="AL435" s="435">
        <f t="shared" si="293"/>
        <v>22781.574479535</v>
      </c>
      <c r="AM435" s="435">
        <f>SUMIF('[1]C.2.1 F'!$B$32:$B$173,D435,'[1]C.2.1 F'!$D$32:$D$173)</f>
        <v>22781.574479535</v>
      </c>
      <c r="AN435" s="319">
        <f t="shared" si="296"/>
        <v>0</v>
      </c>
    </row>
    <row r="436" spans="4:40">
      <c r="D436" s="191">
        <v>8180</v>
      </c>
      <c r="E436" s="192"/>
      <c r="F436" s="290">
        <f t="shared" si="290"/>
        <v>2457.84</v>
      </c>
      <c r="G436" s="290">
        <f t="shared" si="290"/>
        <v>879.39</v>
      </c>
      <c r="H436" s="290">
        <f t="shared" si="290"/>
        <v>3390.07</v>
      </c>
      <c r="I436" s="290">
        <f t="shared" si="290"/>
        <v>6560.7000000000007</v>
      </c>
      <c r="J436" s="290">
        <f t="shared" si="290"/>
        <v>4609.3899999999994</v>
      </c>
      <c r="K436" s="290">
        <f t="shared" si="290"/>
        <v>683.17999999999984</v>
      </c>
      <c r="L436" s="290">
        <f t="shared" si="290"/>
        <v>3491.8863680050072</v>
      </c>
      <c r="M436" s="290">
        <f t="shared" si="290"/>
        <v>3373.5885227376466</v>
      </c>
      <c r="N436" s="290">
        <f t="shared" si="290"/>
        <v>3192.2583689494695</v>
      </c>
      <c r="O436" s="290">
        <f t="shared" si="290"/>
        <v>3829.1271752971029</v>
      </c>
      <c r="P436" s="290">
        <f t="shared" si="291"/>
        <v>3598.5516640836504</v>
      </c>
      <c r="Q436" s="290">
        <f t="shared" si="291"/>
        <v>3760.5210558356634</v>
      </c>
      <c r="R436" s="290">
        <f t="shared" si="291"/>
        <v>4017.7136571408864</v>
      </c>
      <c r="S436" s="290">
        <f t="shared" si="291"/>
        <v>3411.0711083677875</v>
      </c>
      <c r="T436" s="290">
        <f t="shared" si="291"/>
        <v>3598.6276367069927</v>
      </c>
      <c r="U436" s="290">
        <f t="shared" si="291"/>
        <v>3725.9663352892239</v>
      </c>
      <c r="V436" s="290">
        <f t="shared" si="291"/>
        <v>3854.4864748173159</v>
      </c>
      <c r="W436" s="290">
        <f t="shared" si="291"/>
        <v>3516.6269598444833</v>
      </c>
      <c r="X436" s="290">
        <f t="shared" si="291"/>
        <v>3656.8665914707699</v>
      </c>
      <c r="Y436" s="290">
        <f t="shared" si="291"/>
        <v>3419.2795251252301</v>
      </c>
      <c r="Z436" s="290">
        <f t="shared" si="292"/>
        <v>3641.4324064532593</v>
      </c>
      <c r="AA436" s="290">
        <f t="shared" si="292"/>
        <v>3958.2048305256176</v>
      </c>
      <c r="AB436" s="290">
        <f t="shared" si="292"/>
        <v>3719.2899319698972</v>
      </c>
      <c r="AC436" s="290">
        <f t="shared" si="292"/>
        <v>3886.7800859627896</v>
      </c>
      <c r="AD436" s="290">
        <f t="shared" si="292"/>
        <v>4153.2162380897662</v>
      </c>
      <c r="AE436" s="290">
        <f t="shared" si="292"/>
        <v>3525.2634448253584</v>
      </c>
      <c r="AF436" s="290">
        <f t="shared" si="292"/>
        <v>3719.0160864185809</v>
      </c>
      <c r="AH436" s="435">
        <f t="shared" si="294"/>
        <v>39826.50315490854</v>
      </c>
      <c r="AI436" s="435">
        <f>SUMIF('[1]C.2.1 B'!$B$37:$B$179,D436,'[1]C.2.1 B'!$D$37:$D$179)</f>
        <v>39826.50315490854</v>
      </c>
      <c r="AJ436" s="319">
        <f t="shared" si="295"/>
        <v>0</v>
      </c>
      <c r="AL436" s="435">
        <f t="shared" si="293"/>
        <v>44776.428910792289</v>
      </c>
      <c r="AM436" s="435">
        <f>SUMIF('[1]C.2.1 F'!$B$32:$B$173,D436,'[1]C.2.1 F'!$D$32:$D$173)</f>
        <v>44776.428910792289</v>
      </c>
      <c r="AN436" s="319">
        <f t="shared" si="296"/>
        <v>0</v>
      </c>
    </row>
    <row r="437" spans="4:40">
      <c r="D437" s="191">
        <v>8190</v>
      </c>
      <c r="E437" s="192"/>
      <c r="F437" s="290">
        <f t="shared" si="290"/>
        <v>0</v>
      </c>
      <c r="G437" s="290">
        <f t="shared" si="290"/>
        <v>0</v>
      </c>
      <c r="H437" s="290">
        <f t="shared" si="290"/>
        <v>0</v>
      </c>
      <c r="I437" s="290">
        <f t="shared" si="290"/>
        <v>0</v>
      </c>
      <c r="J437" s="290">
        <f t="shared" si="290"/>
        <v>0</v>
      </c>
      <c r="K437" s="290">
        <f t="shared" si="290"/>
        <v>0</v>
      </c>
      <c r="L437" s="290">
        <f t="shared" si="290"/>
        <v>0</v>
      </c>
      <c r="M437" s="290">
        <f t="shared" si="290"/>
        <v>0</v>
      </c>
      <c r="N437" s="290">
        <f t="shared" si="290"/>
        <v>0</v>
      </c>
      <c r="O437" s="290">
        <f t="shared" si="290"/>
        <v>0</v>
      </c>
      <c r="P437" s="290">
        <f t="shared" si="291"/>
        <v>0</v>
      </c>
      <c r="Q437" s="290">
        <f t="shared" si="291"/>
        <v>0</v>
      </c>
      <c r="R437" s="290">
        <f t="shared" si="291"/>
        <v>0</v>
      </c>
      <c r="S437" s="290">
        <f t="shared" si="291"/>
        <v>0</v>
      </c>
      <c r="T437" s="290">
        <f t="shared" si="291"/>
        <v>0</v>
      </c>
      <c r="U437" s="290">
        <f t="shared" si="291"/>
        <v>0</v>
      </c>
      <c r="V437" s="290">
        <f t="shared" si="291"/>
        <v>0</v>
      </c>
      <c r="W437" s="290">
        <f t="shared" si="291"/>
        <v>0</v>
      </c>
      <c r="X437" s="290">
        <f t="shared" si="291"/>
        <v>0</v>
      </c>
      <c r="Y437" s="290">
        <f t="shared" si="291"/>
        <v>0</v>
      </c>
      <c r="Z437" s="290">
        <f t="shared" si="292"/>
        <v>0</v>
      </c>
      <c r="AA437" s="290">
        <f t="shared" si="292"/>
        <v>0</v>
      </c>
      <c r="AB437" s="290">
        <f t="shared" si="292"/>
        <v>0</v>
      </c>
      <c r="AC437" s="290">
        <f t="shared" si="292"/>
        <v>0</v>
      </c>
      <c r="AD437" s="290">
        <f t="shared" si="292"/>
        <v>0</v>
      </c>
      <c r="AE437" s="290">
        <f t="shared" si="292"/>
        <v>0</v>
      </c>
      <c r="AF437" s="290">
        <f t="shared" si="292"/>
        <v>0</v>
      </c>
      <c r="AH437" s="435">
        <f t="shared" si="294"/>
        <v>0</v>
      </c>
      <c r="AI437" s="435">
        <f>SUMIF('[1]C.2.1 B'!$B$37:$B$179,D437,'[1]C.2.1 B'!$D$37:$D$179)</f>
        <v>0</v>
      </c>
      <c r="AJ437" s="319">
        <f t="shared" si="295"/>
        <v>0</v>
      </c>
      <c r="AL437" s="435">
        <f t="shared" si="293"/>
        <v>0</v>
      </c>
      <c r="AM437" s="435">
        <f>SUMIF('[1]C.2.1 F'!$B$32:$B$173,D437,'[1]C.2.1 F'!$D$32:$D$173)</f>
        <v>0</v>
      </c>
      <c r="AN437" s="319">
        <f t="shared" si="296"/>
        <v>0</v>
      </c>
    </row>
    <row r="438" spans="4:40">
      <c r="D438" s="191">
        <v>8200</v>
      </c>
      <c r="E438" s="192"/>
      <c r="F438" s="290">
        <f t="shared" si="290"/>
        <v>585.35</v>
      </c>
      <c r="G438" s="290">
        <f t="shared" si="290"/>
        <v>3140.06</v>
      </c>
      <c r="H438" s="290">
        <f t="shared" si="290"/>
        <v>519.09</v>
      </c>
      <c r="I438" s="290">
        <f t="shared" si="290"/>
        <v>303.43</v>
      </c>
      <c r="J438" s="290">
        <f t="shared" si="290"/>
        <v>108.6</v>
      </c>
      <c r="K438" s="290">
        <f t="shared" si="290"/>
        <v>113.59</v>
      </c>
      <c r="L438" s="290">
        <f t="shared" si="290"/>
        <v>579.48072084348041</v>
      </c>
      <c r="M438" s="290">
        <f t="shared" si="290"/>
        <v>566.50276029486372</v>
      </c>
      <c r="N438" s="290">
        <f t="shared" si="290"/>
        <v>569.79024601990295</v>
      </c>
      <c r="O438" s="290">
        <f t="shared" si="290"/>
        <v>773.3871227637153</v>
      </c>
      <c r="P438" s="290">
        <f t="shared" si="291"/>
        <v>785.90469436230023</v>
      </c>
      <c r="Q438" s="290">
        <f t="shared" si="291"/>
        <v>790.84490179034538</v>
      </c>
      <c r="R438" s="290">
        <f t="shared" si="291"/>
        <v>779.1560487848476</v>
      </c>
      <c r="S438" s="290">
        <f t="shared" si="291"/>
        <v>779.39330770320259</v>
      </c>
      <c r="T438" s="290">
        <f t="shared" si="291"/>
        <v>822.54100785031324</v>
      </c>
      <c r="U438" s="290">
        <f t="shared" si="291"/>
        <v>804.30156483703263</v>
      </c>
      <c r="V438" s="290">
        <f t="shared" si="291"/>
        <v>784.72122299025375</v>
      </c>
      <c r="W438" s="290">
        <f t="shared" si="291"/>
        <v>840.97398787316297</v>
      </c>
      <c r="X438" s="290">
        <f t="shared" si="291"/>
        <v>784.30191310824171</v>
      </c>
      <c r="Y438" s="290">
        <f t="shared" si="291"/>
        <v>784.64773877503171</v>
      </c>
      <c r="Z438" s="290">
        <f t="shared" si="292"/>
        <v>798.25163533312593</v>
      </c>
      <c r="AA438" s="290">
        <f t="shared" si="292"/>
        <v>774.70193427914433</v>
      </c>
      <c r="AB438" s="290">
        <f t="shared" si="292"/>
        <v>787.13455916491671</v>
      </c>
      <c r="AC438" s="290">
        <f t="shared" si="292"/>
        <v>792.13100221139939</v>
      </c>
      <c r="AD438" s="290">
        <f t="shared" si="292"/>
        <v>780.53630591367846</v>
      </c>
      <c r="AE438" s="290">
        <f t="shared" si="292"/>
        <v>780.55649430341134</v>
      </c>
      <c r="AF438" s="290">
        <f t="shared" si="292"/>
        <v>823.76730933313161</v>
      </c>
      <c r="AH438" s="435">
        <f t="shared" si="294"/>
        <v>8836.0304460746102</v>
      </c>
      <c r="AI438" s="435">
        <f>SUMIF('[1]C.2.1 B'!$B$37:$B$179,D438,'[1]C.2.1 B'!$D$37:$D$179)</f>
        <v>8836.0304460746102</v>
      </c>
      <c r="AJ438" s="319">
        <f t="shared" si="295"/>
        <v>0</v>
      </c>
      <c r="AL438" s="435">
        <f t="shared" si="293"/>
        <v>9536.025668122531</v>
      </c>
      <c r="AM438" s="435">
        <f>SUMIF('[1]C.2.1 F'!$B$32:$B$173,D438,'[1]C.2.1 F'!$D$32:$D$173)</f>
        <v>9536.025668122531</v>
      </c>
      <c r="AN438" s="319">
        <f t="shared" si="296"/>
        <v>0</v>
      </c>
    </row>
    <row r="439" spans="4:40">
      <c r="D439" s="191">
        <v>8210</v>
      </c>
      <c r="E439" s="192"/>
      <c r="F439" s="290">
        <f t="shared" si="290"/>
        <v>16665.2</v>
      </c>
      <c r="G439" s="290">
        <f t="shared" si="290"/>
        <v>18565.900000000001</v>
      </c>
      <c r="H439" s="290">
        <f t="shared" si="290"/>
        <v>-5791.43</v>
      </c>
      <c r="I439" s="290">
        <f t="shared" si="290"/>
        <v>-103.51000000000002</v>
      </c>
      <c r="J439" s="290">
        <f t="shared" si="290"/>
        <v>7297.4299999999994</v>
      </c>
      <c r="K439" s="290">
        <f t="shared" si="290"/>
        <v>134.78</v>
      </c>
      <c r="L439" s="290">
        <f t="shared" si="290"/>
        <v>6509.6636706132076</v>
      </c>
      <c r="M439" s="290">
        <f t="shared" si="290"/>
        <v>6296.8634811548236</v>
      </c>
      <c r="N439" s="290">
        <f t="shared" si="290"/>
        <v>6037.4234082310541</v>
      </c>
      <c r="O439" s="290">
        <f t="shared" si="290"/>
        <v>7087.8860361048828</v>
      </c>
      <c r="P439" s="290">
        <f t="shared" si="291"/>
        <v>6774.3100816249516</v>
      </c>
      <c r="Q439" s="290">
        <f t="shared" si="291"/>
        <v>7046.4458452897952</v>
      </c>
      <c r="R439" s="290">
        <f t="shared" si="291"/>
        <v>7405.107967306506</v>
      </c>
      <c r="S439" s="290">
        <f t="shared" si="291"/>
        <v>6476.0702392247895</v>
      </c>
      <c r="T439" s="290">
        <f t="shared" si="291"/>
        <v>6849.0556440482142</v>
      </c>
      <c r="U439" s="290">
        <f t="shared" si="291"/>
        <v>7004.2548457918601</v>
      </c>
      <c r="V439" s="290">
        <f t="shared" si="291"/>
        <v>7154.4384348523445</v>
      </c>
      <c r="W439" s="290">
        <f t="shared" si="291"/>
        <v>6771.0824234776765</v>
      </c>
      <c r="X439" s="290">
        <f t="shared" si="291"/>
        <v>6859.2764813487429</v>
      </c>
      <c r="Y439" s="290">
        <f t="shared" si="291"/>
        <v>6490.6257787074383</v>
      </c>
      <c r="Z439" s="290">
        <f t="shared" si="292"/>
        <v>6859.9541943990625</v>
      </c>
      <c r="AA439" s="290">
        <f t="shared" si="292"/>
        <v>7288.8027092296397</v>
      </c>
      <c r="AB439" s="290">
        <f t="shared" si="292"/>
        <v>6962.2460265381451</v>
      </c>
      <c r="AC439" s="290">
        <f t="shared" si="292"/>
        <v>7242.975168976307</v>
      </c>
      <c r="AD439" s="290">
        <f t="shared" si="292"/>
        <v>7616.0254008148013</v>
      </c>
      <c r="AE439" s="290">
        <f t="shared" si="292"/>
        <v>6653.8170715233791</v>
      </c>
      <c r="AF439" s="290">
        <f t="shared" si="292"/>
        <v>7036.4470771810647</v>
      </c>
      <c r="AH439" s="435">
        <f t="shared" si="294"/>
        <v>76520.962523018723</v>
      </c>
      <c r="AI439" s="435">
        <f>SUMIF('[1]C.2.1 B'!$B$37:$B$179,D439,'[1]C.2.1 B'!$D$37:$D$179)</f>
        <v>76520.962523018723</v>
      </c>
      <c r="AJ439" s="319">
        <f t="shared" si="295"/>
        <v>0</v>
      </c>
      <c r="AL439" s="435">
        <f t="shared" si="293"/>
        <v>83939.945612840456</v>
      </c>
      <c r="AM439" s="435">
        <f>SUMIF('[1]C.2.1 F'!$B$32:$B$173,D439,'[1]C.2.1 F'!$D$32:$D$173)</f>
        <v>83939.945612840456</v>
      </c>
      <c r="AN439" s="319">
        <f t="shared" si="296"/>
        <v>0</v>
      </c>
    </row>
    <row r="440" spans="4:40">
      <c r="D440" s="191">
        <v>8240</v>
      </c>
      <c r="E440" s="192"/>
      <c r="F440" s="290">
        <f t="shared" ref="F440:O453" si="297">SUMIF($C$10:$C$424,$D440,F$10:F$424)</f>
        <v>0</v>
      </c>
      <c r="G440" s="290">
        <f t="shared" si="297"/>
        <v>0</v>
      </c>
      <c r="H440" s="290">
        <f t="shared" si="297"/>
        <v>0</v>
      </c>
      <c r="I440" s="290">
        <f t="shared" si="297"/>
        <v>0</v>
      </c>
      <c r="J440" s="290">
        <f t="shared" si="297"/>
        <v>0</v>
      </c>
      <c r="K440" s="290">
        <f t="shared" si="297"/>
        <v>0</v>
      </c>
      <c r="L440" s="290">
        <f t="shared" si="297"/>
        <v>0</v>
      </c>
      <c r="M440" s="290">
        <f t="shared" si="297"/>
        <v>0</v>
      </c>
      <c r="N440" s="290">
        <f t="shared" si="297"/>
        <v>0</v>
      </c>
      <c r="O440" s="290">
        <f t="shared" si="297"/>
        <v>0</v>
      </c>
      <c r="P440" s="290">
        <f t="shared" ref="P440:Y453" si="298">SUMIF($C$10:$C$424,$D440,P$10:P$424)</f>
        <v>0</v>
      </c>
      <c r="Q440" s="290">
        <f t="shared" si="298"/>
        <v>0</v>
      </c>
      <c r="R440" s="290">
        <f t="shared" si="298"/>
        <v>0</v>
      </c>
      <c r="S440" s="290">
        <f t="shared" si="298"/>
        <v>0</v>
      </c>
      <c r="T440" s="290">
        <f t="shared" si="298"/>
        <v>0</v>
      </c>
      <c r="U440" s="290">
        <f t="shared" si="298"/>
        <v>0</v>
      </c>
      <c r="V440" s="290">
        <f t="shared" si="298"/>
        <v>0</v>
      </c>
      <c r="W440" s="290">
        <f t="shared" si="298"/>
        <v>0</v>
      </c>
      <c r="X440" s="290">
        <f t="shared" si="298"/>
        <v>0</v>
      </c>
      <c r="Y440" s="290">
        <f t="shared" si="298"/>
        <v>0</v>
      </c>
      <c r="Z440" s="290">
        <f t="shared" ref="Z440:AF453" si="299">SUMIF($C$10:$C$424,$D440,Z$10:Z$424)</f>
        <v>0</v>
      </c>
      <c r="AA440" s="290">
        <f t="shared" si="299"/>
        <v>0</v>
      </c>
      <c r="AB440" s="290">
        <f t="shared" si="299"/>
        <v>0</v>
      </c>
      <c r="AC440" s="290">
        <f t="shared" si="299"/>
        <v>0</v>
      </c>
      <c r="AD440" s="290">
        <f t="shared" si="299"/>
        <v>0</v>
      </c>
      <c r="AE440" s="290">
        <f t="shared" si="299"/>
        <v>0</v>
      </c>
      <c r="AF440" s="290">
        <f t="shared" si="299"/>
        <v>0</v>
      </c>
      <c r="AH440" s="435">
        <f t="shared" si="294"/>
        <v>0</v>
      </c>
      <c r="AI440" s="435">
        <f>SUMIF('[1]C.2.1 B'!$B$37:$B$179,D440,'[1]C.2.1 B'!$D$37:$D$179)</f>
        <v>0</v>
      </c>
      <c r="AJ440" s="319">
        <f t="shared" si="295"/>
        <v>0</v>
      </c>
      <c r="AL440" s="435">
        <f t="shared" si="293"/>
        <v>0</v>
      </c>
      <c r="AM440" s="435">
        <f>SUMIF('[1]C.2.1 F'!$B$32:$B$173,D440,'[1]C.2.1 F'!$D$32:$D$173)</f>
        <v>0</v>
      </c>
      <c r="AN440" s="319">
        <f t="shared" si="296"/>
        <v>0</v>
      </c>
    </row>
    <row r="441" spans="4:40">
      <c r="D441" s="191">
        <v>8250</v>
      </c>
      <c r="E441" s="192"/>
      <c r="F441" s="290">
        <f t="shared" si="297"/>
        <v>889.51</v>
      </c>
      <c r="G441" s="290">
        <f t="shared" si="297"/>
        <v>1442.7099999999998</v>
      </c>
      <c r="H441" s="290">
        <f t="shared" si="297"/>
        <v>1242.51</v>
      </c>
      <c r="I441" s="290">
        <f t="shared" si="297"/>
        <v>761.6</v>
      </c>
      <c r="J441" s="290">
        <f t="shared" si="297"/>
        <v>523.78</v>
      </c>
      <c r="K441" s="290">
        <f t="shared" si="297"/>
        <v>147.49</v>
      </c>
      <c r="L441" s="290">
        <f t="shared" si="297"/>
        <v>865.31763107897086</v>
      </c>
      <c r="M441" s="290">
        <f t="shared" si="297"/>
        <v>875.82940596486844</v>
      </c>
      <c r="N441" s="290">
        <f t="shared" si="297"/>
        <v>786.81114919359663</v>
      </c>
      <c r="O441" s="290">
        <f t="shared" si="297"/>
        <v>925.57187954705944</v>
      </c>
      <c r="P441" s="290">
        <f t="shared" si="298"/>
        <v>860.37572447149364</v>
      </c>
      <c r="Q441" s="290">
        <f t="shared" si="298"/>
        <v>789.16350155485259</v>
      </c>
      <c r="R441" s="290">
        <f t="shared" si="298"/>
        <v>840.80072020487546</v>
      </c>
      <c r="S441" s="290">
        <f t="shared" si="298"/>
        <v>837.37183905798315</v>
      </c>
      <c r="T441" s="290">
        <f t="shared" si="298"/>
        <v>884.74894604215683</v>
      </c>
      <c r="U441" s="290">
        <f t="shared" si="298"/>
        <v>902.13319571862939</v>
      </c>
      <c r="V441" s="290">
        <f t="shared" si="298"/>
        <v>915.13973104473814</v>
      </c>
      <c r="W441" s="290">
        <f t="shared" si="298"/>
        <v>879.78113377582463</v>
      </c>
      <c r="X441" s="290">
        <f t="shared" si="298"/>
        <v>867.09706989111783</v>
      </c>
      <c r="Y441" s="290">
        <f t="shared" si="298"/>
        <v>896.2738589368081</v>
      </c>
      <c r="Z441" s="290">
        <f t="shared" si="299"/>
        <v>883.49346058811545</v>
      </c>
      <c r="AA441" s="290">
        <f t="shared" si="299"/>
        <v>925.57187954705944</v>
      </c>
      <c r="AB441" s="290">
        <f t="shared" si="299"/>
        <v>860.37572447149364</v>
      </c>
      <c r="AC441" s="290">
        <f t="shared" si="299"/>
        <v>789.16350155485259</v>
      </c>
      <c r="AD441" s="290">
        <f t="shared" si="299"/>
        <v>840.80072020487546</v>
      </c>
      <c r="AE441" s="290">
        <f t="shared" si="299"/>
        <v>837.37183905798315</v>
      </c>
      <c r="AF441" s="290">
        <f t="shared" si="299"/>
        <v>884.74894604215683</v>
      </c>
      <c r="AH441" s="435">
        <f t="shared" si="294"/>
        <v>10110.669291810842</v>
      </c>
      <c r="AI441" s="435">
        <f>SUMIF('[1]C.2.1 B'!$B$37:$B$179,D441,'[1]C.2.1 B'!$D$37:$D$179)</f>
        <v>10110.669291810842</v>
      </c>
      <c r="AJ441" s="319">
        <f t="shared" si="295"/>
        <v>0</v>
      </c>
      <c r="AL441" s="435">
        <f t="shared" si="293"/>
        <v>10481.951060833655</v>
      </c>
      <c r="AM441" s="435">
        <f>SUMIF('[1]C.2.1 F'!$B$32:$B$173,D441,'[1]C.2.1 F'!$D$32:$D$173)</f>
        <v>10481.951060833655</v>
      </c>
      <c r="AN441" s="319">
        <f t="shared" si="296"/>
        <v>0</v>
      </c>
    </row>
    <row r="442" spans="4:40">
      <c r="D442" s="191">
        <v>8310</v>
      </c>
      <c r="E442" s="192"/>
      <c r="F442" s="290">
        <f t="shared" si="297"/>
        <v>0</v>
      </c>
      <c r="G442" s="290">
        <f t="shared" si="297"/>
        <v>0</v>
      </c>
      <c r="H442" s="290">
        <f t="shared" si="297"/>
        <v>0</v>
      </c>
      <c r="I442" s="290">
        <f t="shared" si="297"/>
        <v>0</v>
      </c>
      <c r="J442" s="290">
        <f t="shared" si="297"/>
        <v>0</v>
      </c>
      <c r="K442" s="290">
        <f t="shared" si="297"/>
        <v>0</v>
      </c>
      <c r="L442" s="290">
        <f t="shared" si="297"/>
        <v>0</v>
      </c>
      <c r="M442" s="290">
        <f t="shared" si="297"/>
        <v>0</v>
      </c>
      <c r="N442" s="290">
        <f t="shared" si="297"/>
        <v>0</v>
      </c>
      <c r="O442" s="290">
        <f t="shared" si="297"/>
        <v>0</v>
      </c>
      <c r="P442" s="290">
        <f t="shared" si="298"/>
        <v>0</v>
      </c>
      <c r="Q442" s="290">
        <f t="shared" si="298"/>
        <v>0</v>
      </c>
      <c r="R442" s="290">
        <f t="shared" si="298"/>
        <v>0</v>
      </c>
      <c r="S442" s="290">
        <f t="shared" si="298"/>
        <v>0</v>
      </c>
      <c r="T442" s="290">
        <f t="shared" si="298"/>
        <v>0</v>
      </c>
      <c r="U442" s="290">
        <f t="shared" si="298"/>
        <v>0</v>
      </c>
      <c r="V442" s="290">
        <f t="shared" si="298"/>
        <v>0</v>
      </c>
      <c r="W442" s="290">
        <f t="shared" si="298"/>
        <v>0</v>
      </c>
      <c r="X442" s="290">
        <f t="shared" si="298"/>
        <v>0</v>
      </c>
      <c r="Y442" s="290">
        <f t="shared" si="298"/>
        <v>0</v>
      </c>
      <c r="Z442" s="290">
        <f t="shared" si="299"/>
        <v>0</v>
      </c>
      <c r="AA442" s="290">
        <f t="shared" si="299"/>
        <v>0</v>
      </c>
      <c r="AB442" s="290">
        <f t="shared" si="299"/>
        <v>0</v>
      </c>
      <c r="AC442" s="290">
        <f t="shared" si="299"/>
        <v>0</v>
      </c>
      <c r="AD442" s="290">
        <f t="shared" si="299"/>
        <v>0</v>
      </c>
      <c r="AE442" s="290">
        <f t="shared" si="299"/>
        <v>0</v>
      </c>
      <c r="AF442" s="290">
        <f t="shared" si="299"/>
        <v>0</v>
      </c>
      <c r="AH442" s="435">
        <f t="shared" si="294"/>
        <v>0</v>
      </c>
      <c r="AI442" s="435">
        <f>SUMIF('[1]C.2.1 B'!$B$37:$B$179,D442,'[1]C.2.1 B'!$D$37:$D$179)</f>
        <v>0</v>
      </c>
      <c r="AJ442" s="319">
        <f t="shared" si="295"/>
        <v>0</v>
      </c>
      <c r="AL442" s="435">
        <f t="shared" si="293"/>
        <v>0</v>
      </c>
      <c r="AM442" s="435">
        <f>SUMIF('[1]C.2.1 F'!$B$32:$B$173,D442,'[1]C.2.1 F'!$D$32:$D$173)</f>
        <v>0</v>
      </c>
      <c r="AN442" s="319">
        <f t="shared" si="296"/>
        <v>0</v>
      </c>
    </row>
    <row r="443" spans="4:40">
      <c r="D443" s="191">
        <v>8320</v>
      </c>
      <c r="E443" s="192"/>
      <c r="F443" s="290">
        <f t="shared" si="297"/>
        <v>0</v>
      </c>
      <c r="G443" s="290">
        <f t="shared" si="297"/>
        <v>0</v>
      </c>
      <c r="H443" s="290">
        <f t="shared" si="297"/>
        <v>0</v>
      </c>
      <c r="I443" s="290">
        <f t="shared" si="297"/>
        <v>0</v>
      </c>
      <c r="J443" s="290">
        <f t="shared" si="297"/>
        <v>0</v>
      </c>
      <c r="K443" s="290">
        <f t="shared" si="297"/>
        <v>0</v>
      </c>
      <c r="L443" s="290">
        <f t="shared" si="297"/>
        <v>0</v>
      </c>
      <c r="M443" s="290">
        <f t="shared" si="297"/>
        <v>0</v>
      </c>
      <c r="N443" s="290">
        <f t="shared" si="297"/>
        <v>0</v>
      </c>
      <c r="O443" s="290">
        <f t="shared" si="297"/>
        <v>0</v>
      </c>
      <c r="P443" s="290">
        <f t="shared" si="298"/>
        <v>0</v>
      </c>
      <c r="Q443" s="290">
        <f t="shared" si="298"/>
        <v>0</v>
      </c>
      <c r="R443" s="290">
        <f t="shared" si="298"/>
        <v>0</v>
      </c>
      <c r="S443" s="290">
        <f t="shared" si="298"/>
        <v>0</v>
      </c>
      <c r="T443" s="290">
        <f t="shared" si="298"/>
        <v>0</v>
      </c>
      <c r="U443" s="290">
        <f t="shared" si="298"/>
        <v>0</v>
      </c>
      <c r="V443" s="290">
        <f t="shared" si="298"/>
        <v>0</v>
      </c>
      <c r="W443" s="290">
        <f t="shared" si="298"/>
        <v>0</v>
      </c>
      <c r="X443" s="290">
        <f t="shared" si="298"/>
        <v>0</v>
      </c>
      <c r="Y443" s="290">
        <f t="shared" si="298"/>
        <v>0</v>
      </c>
      <c r="Z443" s="290">
        <f t="shared" si="299"/>
        <v>0</v>
      </c>
      <c r="AA443" s="290">
        <f t="shared" si="299"/>
        <v>0</v>
      </c>
      <c r="AB443" s="290">
        <f t="shared" si="299"/>
        <v>0</v>
      </c>
      <c r="AC443" s="290">
        <f t="shared" si="299"/>
        <v>0</v>
      </c>
      <c r="AD443" s="290">
        <f t="shared" si="299"/>
        <v>0</v>
      </c>
      <c r="AE443" s="290">
        <f t="shared" si="299"/>
        <v>0</v>
      </c>
      <c r="AF443" s="290">
        <f t="shared" si="299"/>
        <v>0</v>
      </c>
      <c r="AH443" s="435">
        <f t="shared" si="294"/>
        <v>0</v>
      </c>
      <c r="AI443" s="435">
        <f>SUMIF('[1]C.2.1 B'!$B$37:$B$179,D443,'[1]C.2.1 B'!$D$37:$D$179)</f>
        <v>0</v>
      </c>
      <c r="AJ443" s="319">
        <f t="shared" si="295"/>
        <v>0</v>
      </c>
      <c r="AL443" s="435">
        <f t="shared" si="293"/>
        <v>0</v>
      </c>
      <c r="AM443" s="435">
        <f>SUMIF('[1]C.2.1 F'!$B$32:$B$173,D443,'[1]C.2.1 F'!$D$32:$D$173)</f>
        <v>0</v>
      </c>
      <c r="AN443" s="319">
        <f t="shared" si="296"/>
        <v>0</v>
      </c>
    </row>
    <row r="444" spans="4:40">
      <c r="D444" s="191">
        <v>8340</v>
      </c>
      <c r="E444" s="192"/>
      <c r="F444" s="290">
        <f t="shared" si="297"/>
        <v>1767.9599999999998</v>
      </c>
      <c r="G444" s="290">
        <f t="shared" si="297"/>
        <v>3870.8900000000003</v>
      </c>
      <c r="H444" s="290">
        <f t="shared" si="297"/>
        <v>5683.7599999999993</v>
      </c>
      <c r="I444" s="290">
        <f t="shared" si="297"/>
        <v>3468.2799999999997</v>
      </c>
      <c r="J444" s="290">
        <f t="shared" si="297"/>
        <v>3461.36</v>
      </c>
      <c r="K444" s="290">
        <f t="shared" si="297"/>
        <v>726.96</v>
      </c>
      <c r="L444" s="290">
        <f t="shared" si="297"/>
        <v>3626.3251462504818</v>
      </c>
      <c r="M444" s="290">
        <f t="shared" si="297"/>
        <v>3503.1391173192551</v>
      </c>
      <c r="N444" s="290">
        <f t="shared" si="297"/>
        <v>3301.8857441929717</v>
      </c>
      <c r="O444" s="290">
        <f t="shared" si="297"/>
        <v>3983.7616618503862</v>
      </c>
      <c r="P444" s="290">
        <f t="shared" si="298"/>
        <v>3726.3806959610274</v>
      </c>
      <c r="Q444" s="290">
        <f t="shared" si="298"/>
        <v>3896.7696058034812</v>
      </c>
      <c r="R444" s="290">
        <f t="shared" si="298"/>
        <v>4182.0560352623716</v>
      </c>
      <c r="S444" s="290">
        <f t="shared" si="298"/>
        <v>3524.3516877605625</v>
      </c>
      <c r="T444" s="290">
        <f t="shared" si="298"/>
        <v>3715.5841546824149</v>
      </c>
      <c r="U444" s="290">
        <f t="shared" si="298"/>
        <v>3860.075927675156</v>
      </c>
      <c r="V444" s="290">
        <f t="shared" si="298"/>
        <v>4006.7976091948326</v>
      </c>
      <c r="W444" s="290">
        <f t="shared" si="298"/>
        <v>3619.3150682799524</v>
      </c>
      <c r="X444" s="290">
        <f t="shared" si="298"/>
        <v>3790.4027968217815</v>
      </c>
      <c r="Y444" s="290">
        <f t="shared" si="298"/>
        <v>3534.2001975837234</v>
      </c>
      <c r="Z444" s="290">
        <f t="shared" si="299"/>
        <v>3770.3069137186189</v>
      </c>
      <c r="AA444" s="290">
        <f t="shared" si="299"/>
        <v>4123.1933200151498</v>
      </c>
      <c r="AB444" s="290">
        <f t="shared" si="299"/>
        <v>3856.8040203196629</v>
      </c>
      <c r="AC444" s="290">
        <f t="shared" si="299"/>
        <v>4033.1565420066031</v>
      </c>
      <c r="AD444" s="290">
        <f t="shared" si="299"/>
        <v>4328.4279964965535</v>
      </c>
      <c r="AE444" s="290">
        <f t="shared" si="299"/>
        <v>3647.7039968321815</v>
      </c>
      <c r="AF444" s="290">
        <f t="shared" si="299"/>
        <v>3845.6296000962993</v>
      </c>
      <c r="AH444" s="435">
        <f t="shared" si="294"/>
        <v>41017.471971377607</v>
      </c>
      <c r="AI444" s="435">
        <f>SUMIF('[1]C.2.1 B'!$B$37:$B$179,D444,'[1]C.2.1 B'!$D$37:$D$179)</f>
        <v>41017.471971377607</v>
      </c>
      <c r="AJ444" s="319">
        <f t="shared" si="295"/>
        <v>0</v>
      </c>
      <c r="AL444" s="435">
        <f t="shared" si="293"/>
        <v>46416.013989040512</v>
      </c>
      <c r="AM444" s="435">
        <f>SUMIF('[1]C.2.1 F'!$B$32:$B$173,D444,'[1]C.2.1 F'!$D$32:$D$173)</f>
        <v>46416.013989040512</v>
      </c>
      <c r="AN444" s="319">
        <f t="shared" si="296"/>
        <v>0</v>
      </c>
    </row>
    <row r="445" spans="4:40">
      <c r="D445" s="191">
        <v>8350</v>
      </c>
      <c r="E445" s="192"/>
      <c r="F445" s="290">
        <f t="shared" si="297"/>
        <v>0</v>
      </c>
      <c r="G445" s="290">
        <f t="shared" si="297"/>
        <v>0</v>
      </c>
      <c r="H445" s="290">
        <f t="shared" si="297"/>
        <v>0</v>
      </c>
      <c r="I445" s="290">
        <f t="shared" si="297"/>
        <v>0</v>
      </c>
      <c r="J445" s="290">
        <f t="shared" si="297"/>
        <v>0</v>
      </c>
      <c r="K445" s="290">
        <f t="shared" si="297"/>
        <v>0</v>
      </c>
      <c r="L445" s="290">
        <f t="shared" si="297"/>
        <v>0</v>
      </c>
      <c r="M445" s="290">
        <f t="shared" si="297"/>
        <v>0</v>
      </c>
      <c r="N445" s="290">
        <f t="shared" si="297"/>
        <v>0</v>
      </c>
      <c r="O445" s="290">
        <f t="shared" si="297"/>
        <v>0</v>
      </c>
      <c r="P445" s="290">
        <f t="shared" si="298"/>
        <v>0</v>
      </c>
      <c r="Q445" s="290">
        <f t="shared" si="298"/>
        <v>0</v>
      </c>
      <c r="R445" s="290">
        <f t="shared" si="298"/>
        <v>0</v>
      </c>
      <c r="S445" s="290">
        <f t="shared" si="298"/>
        <v>0</v>
      </c>
      <c r="T445" s="290">
        <f t="shared" si="298"/>
        <v>0</v>
      </c>
      <c r="U445" s="290">
        <f t="shared" si="298"/>
        <v>0</v>
      </c>
      <c r="V445" s="290">
        <f t="shared" si="298"/>
        <v>0</v>
      </c>
      <c r="W445" s="290">
        <f t="shared" si="298"/>
        <v>0</v>
      </c>
      <c r="X445" s="290">
        <f t="shared" si="298"/>
        <v>0</v>
      </c>
      <c r="Y445" s="290">
        <f t="shared" si="298"/>
        <v>0</v>
      </c>
      <c r="Z445" s="290">
        <f t="shared" si="299"/>
        <v>0</v>
      </c>
      <c r="AA445" s="290">
        <f t="shared" si="299"/>
        <v>0</v>
      </c>
      <c r="AB445" s="290">
        <f t="shared" si="299"/>
        <v>0</v>
      </c>
      <c r="AC445" s="290">
        <f t="shared" si="299"/>
        <v>0</v>
      </c>
      <c r="AD445" s="290">
        <f t="shared" si="299"/>
        <v>0</v>
      </c>
      <c r="AE445" s="290">
        <f t="shared" si="299"/>
        <v>0</v>
      </c>
      <c r="AF445" s="290">
        <f t="shared" si="299"/>
        <v>0</v>
      </c>
      <c r="AH445" s="435">
        <f t="shared" si="294"/>
        <v>0</v>
      </c>
      <c r="AI445" s="435">
        <f>SUMIF('[1]C.2.1 B'!$B$37:$B$179,D445,'[1]C.2.1 B'!$D$37:$D$179)</f>
        <v>0</v>
      </c>
      <c r="AJ445" s="319">
        <f t="shared" si="295"/>
        <v>0</v>
      </c>
      <c r="AL445" s="435">
        <f t="shared" si="293"/>
        <v>0</v>
      </c>
      <c r="AM445" s="435">
        <f>SUMIF('[1]C.2.1 F'!$B$32:$B$173,D445,'[1]C.2.1 F'!$D$32:$D$173)</f>
        <v>0</v>
      </c>
      <c r="AN445" s="319">
        <f t="shared" si="296"/>
        <v>0</v>
      </c>
    </row>
    <row r="446" spans="4:40">
      <c r="D446" s="191">
        <v>8360</v>
      </c>
      <c r="E446" s="192"/>
      <c r="F446" s="290">
        <f t="shared" si="297"/>
        <v>0</v>
      </c>
      <c r="G446" s="290">
        <f t="shared" si="297"/>
        <v>0</v>
      </c>
      <c r="H446" s="290">
        <f t="shared" si="297"/>
        <v>0</v>
      </c>
      <c r="I446" s="290">
        <f t="shared" si="297"/>
        <v>0</v>
      </c>
      <c r="J446" s="290">
        <f t="shared" si="297"/>
        <v>0</v>
      </c>
      <c r="K446" s="290">
        <f t="shared" si="297"/>
        <v>0</v>
      </c>
      <c r="L446" s="290">
        <f t="shared" si="297"/>
        <v>0</v>
      </c>
      <c r="M446" s="290">
        <f t="shared" si="297"/>
        <v>0</v>
      </c>
      <c r="N446" s="290">
        <f t="shared" si="297"/>
        <v>0</v>
      </c>
      <c r="O446" s="290">
        <f t="shared" si="297"/>
        <v>0</v>
      </c>
      <c r="P446" s="290">
        <f t="shared" si="298"/>
        <v>0</v>
      </c>
      <c r="Q446" s="290">
        <f t="shared" si="298"/>
        <v>0</v>
      </c>
      <c r="R446" s="290">
        <f t="shared" si="298"/>
        <v>0</v>
      </c>
      <c r="S446" s="290">
        <f t="shared" si="298"/>
        <v>0</v>
      </c>
      <c r="T446" s="290">
        <f t="shared" si="298"/>
        <v>0</v>
      </c>
      <c r="U446" s="290">
        <f t="shared" si="298"/>
        <v>0</v>
      </c>
      <c r="V446" s="290">
        <f t="shared" si="298"/>
        <v>0</v>
      </c>
      <c r="W446" s="290">
        <f t="shared" si="298"/>
        <v>0</v>
      </c>
      <c r="X446" s="290">
        <f t="shared" si="298"/>
        <v>0</v>
      </c>
      <c r="Y446" s="290">
        <f t="shared" si="298"/>
        <v>0</v>
      </c>
      <c r="Z446" s="290">
        <f t="shared" si="299"/>
        <v>0</v>
      </c>
      <c r="AA446" s="290">
        <f t="shared" si="299"/>
        <v>0</v>
      </c>
      <c r="AB446" s="290">
        <f t="shared" si="299"/>
        <v>0</v>
      </c>
      <c r="AC446" s="290">
        <f t="shared" si="299"/>
        <v>0</v>
      </c>
      <c r="AD446" s="290">
        <f t="shared" si="299"/>
        <v>0</v>
      </c>
      <c r="AE446" s="290">
        <f t="shared" si="299"/>
        <v>0</v>
      </c>
      <c r="AF446" s="290">
        <f t="shared" si="299"/>
        <v>0</v>
      </c>
      <c r="AH446" s="435">
        <f t="shared" si="294"/>
        <v>0</v>
      </c>
      <c r="AI446" s="435">
        <f>SUMIF('[1]C.2.1 B'!$B$37:$B$179,D446,'[1]C.2.1 B'!$D$37:$D$179)</f>
        <v>0</v>
      </c>
      <c r="AJ446" s="319">
        <f t="shared" si="295"/>
        <v>0</v>
      </c>
      <c r="AL446" s="435">
        <f t="shared" si="293"/>
        <v>0</v>
      </c>
      <c r="AM446" s="435">
        <f>SUMIF('[1]C.2.1 F'!$B$32:$B$173,D446,'[1]C.2.1 F'!$D$32:$D$173)</f>
        <v>0</v>
      </c>
      <c r="AN446" s="319">
        <f t="shared" si="296"/>
        <v>0</v>
      </c>
    </row>
    <row r="447" spans="4:40">
      <c r="D447" s="286">
        <v>8370</v>
      </c>
      <c r="E447" s="192"/>
      <c r="F447" s="290">
        <f t="shared" si="297"/>
        <v>0</v>
      </c>
      <c r="G447" s="290">
        <f t="shared" si="297"/>
        <v>0</v>
      </c>
      <c r="H447" s="290">
        <f t="shared" si="297"/>
        <v>0</v>
      </c>
      <c r="I447" s="290">
        <f t="shared" si="297"/>
        <v>0</v>
      </c>
      <c r="J447" s="290">
        <f t="shared" si="297"/>
        <v>0</v>
      </c>
      <c r="K447" s="290">
        <f t="shared" si="297"/>
        <v>0</v>
      </c>
      <c r="L447" s="290">
        <f t="shared" si="297"/>
        <v>0</v>
      </c>
      <c r="M447" s="290">
        <f t="shared" si="297"/>
        <v>0</v>
      </c>
      <c r="N447" s="290">
        <f t="shared" si="297"/>
        <v>0</v>
      </c>
      <c r="O447" s="290">
        <f t="shared" si="297"/>
        <v>0</v>
      </c>
      <c r="P447" s="290">
        <f t="shared" si="298"/>
        <v>0</v>
      </c>
      <c r="Q447" s="290">
        <f t="shared" si="298"/>
        <v>0</v>
      </c>
      <c r="R447" s="290">
        <f t="shared" si="298"/>
        <v>0</v>
      </c>
      <c r="S447" s="290">
        <f t="shared" si="298"/>
        <v>0</v>
      </c>
      <c r="T447" s="290">
        <f t="shared" si="298"/>
        <v>0</v>
      </c>
      <c r="U447" s="290">
        <f t="shared" si="298"/>
        <v>0</v>
      </c>
      <c r="V447" s="290">
        <f t="shared" si="298"/>
        <v>0</v>
      </c>
      <c r="W447" s="290">
        <f t="shared" si="298"/>
        <v>0</v>
      </c>
      <c r="X447" s="290">
        <f t="shared" si="298"/>
        <v>0</v>
      </c>
      <c r="Y447" s="290">
        <f t="shared" si="298"/>
        <v>0</v>
      </c>
      <c r="Z447" s="290">
        <f t="shared" si="299"/>
        <v>0</v>
      </c>
      <c r="AA447" s="290">
        <f t="shared" si="299"/>
        <v>0</v>
      </c>
      <c r="AB447" s="290">
        <f t="shared" si="299"/>
        <v>0</v>
      </c>
      <c r="AC447" s="290">
        <f t="shared" si="299"/>
        <v>0</v>
      </c>
      <c r="AD447" s="290">
        <f t="shared" si="299"/>
        <v>0</v>
      </c>
      <c r="AE447" s="290">
        <f t="shared" si="299"/>
        <v>0</v>
      </c>
      <c r="AF447" s="290">
        <f t="shared" si="299"/>
        <v>0</v>
      </c>
      <c r="AH447" s="435">
        <f t="shared" si="294"/>
        <v>0</v>
      </c>
      <c r="AI447" s="435">
        <f>SUMIF('[1]C.2.1 B'!$B$37:$B$179,D447,'[1]C.2.1 B'!$D$37:$D$179)</f>
        <v>0</v>
      </c>
      <c r="AJ447" s="319">
        <f t="shared" si="295"/>
        <v>0</v>
      </c>
      <c r="AL447" s="435">
        <f t="shared" si="293"/>
        <v>0</v>
      </c>
      <c r="AM447" s="435">
        <f>SUMIF('[1]C.2.1 F'!$B$32:$B$173,D447,'[1]C.2.1 F'!$D$32:$D$173)</f>
        <v>0</v>
      </c>
      <c r="AN447" s="319">
        <f t="shared" si="296"/>
        <v>0</v>
      </c>
    </row>
    <row r="448" spans="4:40">
      <c r="D448" s="191">
        <v>8400</v>
      </c>
      <c r="E448" s="192"/>
      <c r="F448" s="290">
        <f t="shared" si="297"/>
        <v>0</v>
      </c>
      <c r="G448" s="290">
        <f t="shared" si="297"/>
        <v>0</v>
      </c>
      <c r="H448" s="290">
        <f t="shared" si="297"/>
        <v>0</v>
      </c>
      <c r="I448" s="290">
        <f t="shared" si="297"/>
        <v>0</v>
      </c>
      <c r="J448" s="290">
        <f t="shared" si="297"/>
        <v>0</v>
      </c>
      <c r="K448" s="290">
        <f t="shared" si="297"/>
        <v>0</v>
      </c>
      <c r="L448" s="290">
        <f t="shared" si="297"/>
        <v>0</v>
      </c>
      <c r="M448" s="290">
        <f t="shared" si="297"/>
        <v>0</v>
      </c>
      <c r="N448" s="290">
        <f t="shared" si="297"/>
        <v>0</v>
      </c>
      <c r="O448" s="290">
        <f t="shared" si="297"/>
        <v>0</v>
      </c>
      <c r="P448" s="290">
        <f t="shared" si="298"/>
        <v>0</v>
      </c>
      <c r="Q448" s="290">
        <f t="shared" si="298"/>
        <v>0</v>
      </c>
      <c r="R448" s="290">
        <f t="shared" si="298"/>
        <v>0</v>
      </c>
      <c r="S448" s="290">
        <f t="shared" si="298"/>
        <v>0</v>
      </c>
      <c r="T448" s="290">
        <f t="shared" si="298"/>
        <v>0</v>
      </c>
      <c r="U448" s="290">
        <f t="shared" si="298"/>
        <v>0</v>
      </c>
      <c r="V448" s="290">
        <f t="shared" si="298"/>
        <v>0</v>
      </c>
      <c r="W448" s="290">
        <f t="shared" si="298"/>
        <v>0</v>
      </c>
      <c r="X448" s="290">
        <f t="shared" si="298"/>
        <v>0</v>
      </c>
      <c r="Y448" s="290">
        <f t="shared" si="298"/>
        <v>0</v>
      </c>
      <c r="Z448" s="290">
        <f t="shared" si="299"/>
        <v>0</v>
      </c>
      <c r="AA448" s="290">
        <f t="shared" si="299"/>
        <v>0</v>
      </c>
      <c r="AB448" s="290">
        <f t="shared" si="299"/>
        <v>0</v>
      </c>
      <c r="AC448" s="290">
        <f t="shared" si="299"/>
        <v>0</v>
      </c>
      <c r="AD448" s="290">
        <f t="shared" si="299"/>
        <v>0</v>
      </c>
      <c r="AE448" s="290">
        <f t="shared" si="299"/>
        <v>0</v>
      </c>
      <c r="AF448" s="290">
        <f t="shared" si="299"/>
        <v>0</v>
      </c>
      <c r="AH448" s="435">
        <f t="shared" si="294"/>
        <v>0</v>
      </c>
      <c r="AI448" s="435">
        <f>SUMIF('[1]C.2.1 B'!$B$37:$B$179,D448,'[1]C.2.1 B'!$D$37:$D$179)</f>
        <v>0</v>
      </c>
      <c r="AJ448" s="319">
        <f t="shared" si="295"/>
        <v>0</v>
      </c>
      <c r="AL448" s="435">
        <f t="shared" si="293"/>
        <v>0</v>
      </c>
      <c r="AM448" s="435">
        <f>SUMIF('[1]C.2.1 F'!$B$32:$B$173,D448,'[1]C.2.1 F'!$D$32:$D$173)</f>
        <v>0</v>
      </c>
      <c r="AN448" s="319">
        <f t="shared" si="296"/>
        <v>0</v>
      </c>
    </row>
    <row r="449" spans="4:40">
      <c r="D449" s="191">
        <v>8410</v>
      </c>
      <c r="E449" s="192"/>
      <c r="F449" s="290">
        <f t="shared" si="297"/>
        <v>25709.399999999998</v>
      </c>
      <c r="G449" s="290">
        <f t="shared" si="297"/>
        <v>9817.69</v>
      </c>
      <c r="H449" s="290">
        <f t="shared" si="297"/>
        <v>15508.669999999998</v>
      </c>
      <c r="I449" s="290">
        <f t="shared" si="297"/>
        <v>14706.170000000002</v>
      </c>
      <c r="J449" s="290">
        <f t="shared" si="297"/>
        <v>13824.609999999999</v>
      </c>
      <c r="K449" s="290">
        <f t="shared" si="297"/>
        <v>16852.689999999999</v>
      </c>
      <c r="L449" s="290">
        <f t="shared" si="297"/>
        <v>18084.669305054849</v>
      </c>
      <c r="M449" s="290">
        <f t="shared" si="297"/>
        <v>17546.578446124182</v>
      </c>
      <c r="N449" s="290">
        <f t="shared" si="297"/>
        <v>16649.064734495692</v>
      </c>
      <c r="O449" s="290">
        <f t="shared" si="297"/>
        <v>20022.873481985862</v>
      </c>
      <c r="P449" s="290">
        <f t="shared" si="298"/>
        <v>18700.202140108438</v>
      </c>
      <c r="Q449" s="290">
        <f t="shared" si="298"/>
        <v>19535.508394060667</v>
      </c>
      <c r="R449" s="290">
        <f t="shared" si="298"/>
        <v>20917.948162807377</v>
      </c>
      <c r="S449" s="290">
        <f t="shared" si="298"/>
        <v>17734.343487600887</v>
      </c>
      <c r="T449" s="290">
        <f t="shared" si="298"/>
        <v>18741.0666528935</v>
      </c>
      <c r="U449" s="290">
        <f t="shared" si="298"/>
        <v>19409.14164907037</v>
      </c>
      <c r="V449" s="290">
        <f t="shared" si="298"/>
        <v>20098.935535699573</v>
      </c>
      <c r="W449" s="290">
        <f t="shared" si="298"/>
        <v>18227.355317802998</v>
      </c>
      <c r="X449" s="290">
        <f t="shared" si="298"/>
        <v>19034.585459504196</v>
      </c>
      <c r="Y449" s="290">
        <f t="shared" si="298"/>
        <v>17818.373137500083</v>
      </c>
      <c r="Z449" s="290">
        <f t="shared" si="299"/>
        <v>19086.65354395752</v>
      </c>
      <c r="AA449" s="290">
        <f t="shared" si="299"/>
        <v>20700.275071307376</v>
      </c>
      <c r="AB449" s="290">
        <f t="shared" si="299"/>
        <v>19333.838491909799</v>
      </c>
      <c r="AC449" s="290">
        <f t="shared" si="299"/>
        <v>20198.117793982688</v>
      </c>
      <c r="AD449" s="290">
        <f t="shared" si="299"/>
        <v>21629.067864582528</v>
      </c>
      <c r="AE449" s="290">
        <f t="shared" si="299"/>
        <v>18333.626687065193</v>
      </c>
      <c r="AF449" s="290">
        <f t="shared" si="299"/>
        <v>19372.867153345778</v>
      </c>
      <c r="AH449" s="435">
        <f t="shared" si="294"/>
        <v>206958.12650182965</v>
      </c>
      <c r="AI449" s="435">
        <f>SUMIF('[1]C.2.1 B'!$B$37:$B$179,D449,'[1]C.2.1 B'!$D$37:$D$179)</f>
        <v>0</v>
      </c>
      <c r="AJ449" s="319">
        <f t="shared" si="295"/>
        <v>206958.12650182965</v>
      </c>
      <c r="AL449" s="435">
        <f t="shared" si="293"/>
        <v>233242.8377057281</v>
      </c>
      <c r="AM449" s="435">
        <f>SUMIF('[1]C.2.1 F'!$B$32:$B$173,D449,'[1]C.2.1 F'!$D$32:$D$173)</f>
        <v>0</v>
      </c>
      <c r="AN449" s="319">
        <f t="shared" si="296"/>
        <v>233242.8377057281</v>
      </c>
    </row>
    <row r="450" spans="4:40">
      <c r="D450" s="191">
        <v>8470</v>
      </c>
      <c r="E450" s="192"/>
      <c r="F450" s="290">
        <f t="shared" si="297"/>
        <v>0</v>
      </c>
      <c r="G450" s="290">
        <f t="shared" si="297"/>
        <v>0</v>
      </c>
      <c r="H450" s="290">
        <f t="shared" si="297"/>
        <v>0</v>
      </c>
      <c r="I450" s="290">
        <f t="shared" si="297"/>
        <v>0</v>
      </c>
      <c r="J450" s="290">
        <f t="shared" si="297"/>
        <v>0</v>
      </c>
      <c r="K450" s="290">
        <f t="shared" si="297"/>
        <v>0</v>
      </c>
      <c r="L450" s="290">
        <f t="shared" si="297"/>
        <v>0</v>
      </c>
      <c r="M450" s="290">
        <f t="shared" si="297"/>
        <v>0</v>
      </c>
      <c r="N450" s="290">
        <f t="shared" si="297"/>
        <v>0</v>
      </c>
      <c r="O450" s="290">
        <f t="shared" si="297"/>
        <v>0</v>
      </c>
      <c r="P450" s="290">
        <f t="shared" si="298"/>
        <v>0</v>
      </c>
      <c r="Q450" s="290">
        <f t="shared" si="298"/>
        <v>0</v>
      </c>
      <c r="R450" s="290">
        <f t="shared" si="298"/>
        <v>0</v>
      </c>
      <c r="S450" s="290">
        <f t="shared" si="298"/>
        <v>0</v>
      </c>
      <c r="T450" s="290">
        <f t="shared" si="298"/>
        <v>0</v>
      </c>
      <c r="U450" s="290">
        <f t="shared" si="298"/>
        <v>0</v>
      </c>
      <c r="V450" s="290">
        <f t="shared" si="298"/>
        <v>0</v>
      </c>
      <c r="W450" s="290">
        <f t="shared" si="298"/>
        <v>0</v>
      </c>
      <c r="X450" s="290">
        <f t="shared" si="298"/>
        <v>0</v>
      </c>
      <c r="Y450" s="290">
        <f t="shared" si="298"/>
        <v>0</v>
      </c>
      <c r="Z450" s="290">
        <f t="shared" si="299"/>
        <v>0</v>
      </c>
      <c r="AA450" s="290">
        <f t="shared" si="299"/>
        <v>0</v>
      </c>
      <c r="AB450" s="290">
        <f t="shared" si="299"/>
        <v>0</v>
      </c>
      <c r="AC450" s="290">
        <f t="shared" si="299"/>
        <v>0</v>
      </c>
      <c r="AD450" s="290">
        <f t="shared" si="299"/>
        <v>0</v>
      </c>
      <c r="AE450" s="290">
        <f t="shared" si="299"/>
        <v>0</v>
      </c>
      <c r="AF450" s="290">
        <f t="shared" si="299"/>
        <v>0</v>
      </c>
      <c r="AH450" s="435">
        <f t="shared" si="294"/>
        <v>0</v>
      </c>
      <c r="AI450" s="435">
        <f>SUMIF('[1]C.2.1 B'!$B$37:$B$179,D450,'[1]C.2.1 B'!$D$37:$D$179)</f>
        <v>0</v>
      </c>
      <c r="AJ450" s="319">
        <f t="shared" si="295"/>
        <v>0</v>
      </c>
      <c r="AL450" s="435">
        <f t="shared" si="293"/>
        <v>0</v>
      </c>
      <c r="AM450" s="435">
        <f>SUMIF('[1]C.2.1 F'!$B$32:$B$173,D450,'[1]C.2.1 F'!$D$32:$D$173)</f>
        <v>0</v>
      </c>
      <c r="AN450" s="319">
        <f t="shared" si="296"/>
        <v>0</v>
      </c>
    </row>
    <row r="451" spans="4:40">
      <c r="D451" s="191">
        <v>8500</v>
      </c>
      <c r="E451" s="192"/>
      <c r="F451" s="290">
        <f t="shared" si="297"/>
        <v>0</v>
      </c>
      <c r="G451" s="290">
        <f t="shared" si="297"/>
        <v>0</v>
      </c>
      <c r="H451" s="290">
        <f t="shared" si="297"/>
        <v>0</v>
      </c>
      <c r="I451" s="290">
        <f t="shared" si="297"/>
        <v>0</v>
      </c>
      <c r="J451" s="290">
        <f t="shared" si="297"/>
        <v>0</v>
      </c>
      <c r="K451" s="290">
        <f t="shared" si="297"/>
        <v>0</v>
      </c>
      <c r="L451" s="290">
        <f t="shared" si="297"/>
        <v>0</v>
      </c>
      <c r="M451" s="290">
        <f t="shared" si="297"/>
        <v>0</v>
      </c>
      <c r="N451" s="290">
        <f t="shared" si="297"/>
        <v>0</v>
      </c>
      <c r="O451" s="290">
        <f t="shared" si="297"/>
        <v>0</v>
      </c>
      <c r="P451" s="290">
        <f t="shared" si="298"/>
        <v>0</v>
      </c>
      <c r="Q451" s="290">
        <f t="shared" si="298"/>
        <v>0</v>
      </c>
      <c r="R451" s="290">
        <f t="shared" si="298"/>
        <v>0</v>
      </c>
      <c r="S451" s="290">
        <f t="shared" si="298"/>
        <v>0</v>
      </c>
      <c r="T451" s="290">
        <f t="shared" si="298"/>
        <v>0</v>
      </c>
      <c r="U451" s="290">
        <f t="shared" si="298"/>
        <v>0</v>
      </c>
      <c r="V451" s="290">
        <f t="shared" si="298"/>
        <v>0</v>
      </c>
      <c r="W451" s="290">
        <f t="shared" si="298"/>
        <v>0</v>
      </c>
      <c r="X451" s="290">
        <f t="shared" si="298"/>
        <v>0</v>
      </c>
      <c r="Y451" s="290">
        <f t="shared" si="298"/>
        <v>0</v>
      </c>
      <c r="Z451" s="290">
        <f t="shared" si="299"/>
        <v>0</v>
      </c>
      <c r="AA451" s="290">
        <f t="shared" si="299"/>
        <v>0</v>
      </c>
      <c r="AB451" s="290">
        <f t="shared" si="299"/>
        <v>0</v>
      </c>
      <c r="AC451" s="290">
        <f t="shared" si="299"/>
        <v>0</v>
      </c>
      <c r="AD451" s="290">
        <f t="shared" si="299"/>
        <v>0</v>
      </c>
      <c r="AE451" s="290">
        <f t="shared" si="299"/>
        <v>0</v>
      </c>
      <c r="AF451" s="290">
        <f t="shared" si="299"/>
        <v>0</v>
      </c>
      <c r="AH451" s="435">
        <f t="shared" si="294"/>
        <v>0</v>
      </c>
      <c r="AI451" s="435">
        <f>SUMIF('[1]C.2.1 B'!$B$37:$B$179,D451,'[1]C.2.1 B'!$D$37:$D$179)</f>
        <v>0</v>
      </c>
      <c r="AJ451" s="319">
        <f t="shared" si="295"/>
        <v>0</v>
      </c>
      <c r="AL451" s="435">
        <f t="shared" si="293"/>
        <v>0</v>
      </c>
      <c r="AM451" s="435">
        <f>SUMIF('[1]C.2.1 F'!$B$32:$B$173,D451,'[1]C.2.1 F'!$D$32:$D$173)</f>
        <v>0</v>
      </c>
      <c r="AN451" s="319">
        <f t="shared" si="296"/>
        <v>0</v>
      </c>
    </row>
    <row r="452" spans="4:40">
      <c r="D452" s="286">
        <v>8520</v>
      </c>
      <c r="E452" s="192"/>
      <c r="F452" s="290">
        <f t="shared" si="297"/>
        <v>0</v>
      </c>
      <c r="G452" s="290">
        <f t="shared" si="297"/>
        <v>0</v>
      </c>
      <c r="H452" s="290">
        <f t="shared" si="297"/>
        <v>0</v>
      </c>
      <c r="I452" s="290">
        <f t="shared" si="297"/>
        <v>0</v>
      </c>
      <c r="J452" s="290">
        <f t="shared" si="297"/>
        <v>0</v>
      </c>
      <c r="K452" s="290">
        <f t="shared" si="297"/>
        <v>0</v>
      </c>
      <c r="L452" s="290">
        <f t="shared" si="297"/>
        <v>0</v>
      </c>
      <c r="M452" s="290">
        <f t="shared" si="297"/>
        <v>0</v>
      </c>
      <c r="N452" s="290">
        <f t="shared" si="297"/>
        <v>0</v>
      </c>
      <c r="O452" s="290">
        <f t="shared" si="297"/>
        <v>0</v>
      </c>
      <c r="P452" s="290">
        <f t="shared" si="298"/>
        <v>0</v>
      </c>
      <c r="Q452" s="290">
        <f t="shared" si="298"/>
        <v>0</v>
      </c>
      <c r="R452" s="290">
        <f t="shared" si="298"/>
        <v>0</v>
      </c>
      <c r="S452" s="290">
        <f t="shared" si="298"/>
        <v>0</v>
      </c>
      <c r="T452" s="290">
        <f t="shared" si="298"/>
        <v>0</v>
      </c>
      <c r="U452" s="290">
        <f t="shared" si="298"/>
        <v>0</v>
      </c>
      <c r="V452" s="290">
        <f t="shared" si="298"/>
        <v>0</v>
      </c>
      <c r="W452" s="290">
        <f t="shared" si="298"/>
        <v>0</v>
      </c>
      <c r="X452" s="290">
        <f t="shared" si="298"/>
        <v>0</v>
      </c>
      <c r="Y452" s="290">
        <f t="shared" si="298"/>
        <v>0</v>
      </c>
      <c r="Z452" s="290">
        <f t="shared" si="299"/>
        <v>0</v>
      </c>
      <c r="AA452" s="290">
        <f t="shared" si="299"/>
        <v>0</v>
      </c>
      <c r="AB452" s="290">
        <f t="shared" si="299"/>
        <v>0</v>
      </c>
      <c r="AC452" s="290">
        <f t="shared" si="299"/>
        <v>0</v>
      </c>
      <c r="AD452" s="290">
        <f t="shared" si="299"/>
        <v>0</v>
      </c>
      <c r="AE452" s="290">
        <f t="shared" si="299"/>
        <v>0</v>
      </c>
      <c r="AF452" s="290">
        <f t="shared" si="299"/>
        <v>0</v>
      </c>
      <c r="AH452" s="435">
        <f t="shared" si="294"/>
        <v>0</v>
      </c>
      <c r="AI452" s="435">
        <f>SUMIF('[1]C.2.1 B'!$B$37:$B$179,D452,'[1]C.2.1 B'!$D$37:$D$179)</f>
        <v>0</v>
      </c>
      <c r="AJ452" s="319">
        <f t="shared" si="295"/>
        <v>0</v>
      </c>
      <c r="AL452" s="435">
        <f t="shared" si="293"/>
        <v>0</v>
      </c>
      <c r="AM452" s="435">
        <f>SUMIF('[1]C.2.1 F'!$B$32:$B$173,D452,'[1]C.2.1 F'!$D$32:$D$173)</f>
        <v>0</v>
      </c>
      <c r="AN452" s="319">
        <f t="shared" si="296"/>
        <v>0</v>
      </c>
    </row>
    <row r="453" spans="4:40">
      <c r="D453" s="286">
        <v>8550</v>
      </c>
      <c r="E453" s="192"/>
      <c r="F453" s="290">
        <f t="shared" si="297"/>
        <v>40.1</v>
      </c>
      <c r="G453" s="290">
        <f t="shared" si="297"/>
        <v>39.61</v>
      </c>
      <c r="H453" s="290">
        <f t="shared" si="297"/>
        <v>38.72</v>
      </c>
      <c r="I453" s="290">
        <f t="shared" si="297"/>
        <v>36.770000000000003</v>
      </c>
      <c r="J453" s="290">
        <f t="shared" si="297"/>
        <v>35.83</v>
      </c>
      <c r="K453" s="290">
        <f t="shared" si="297"/>
        <v>42.28</v>
      </c>
      <c r="L453" s="290">
        <f t="shared" si="297"/>
        <v>40.316170721909636</v>
      </c>
      <c r="M453" s="290">
        <f t="shared" si="297"/>
        <v>40.805926732499294</v>
      </c>
      <c r="N453" s="290">
        <f t="shared" si="297"/>
        <v>36.658460982977481</v>
      </c>
      <c r="O453" s="290">
        <f t="shared" si="297"/>
        <v>43.123487342664035</v>
      </c>
      <c r="P453" s="290">
        <f t="shared" si="298"/>
        <v>40.085921454677724</v>
      </c>
      <c r="Q453" s="290">
        <f t="shared" si="298"/>
        <v>36.768059858567504</v>
      </c>
      <c r="R453" s="290">
        <f t="shared" si="298"/>
        <v>39.173898879902445</v>
      </c>
      <c r="S453" s="290">
        <f t="shared" si="298"/>
        <v>39.01414325637392</v>
      </c>
      <c r="T453" s="290">
        <f t="shared" si="298"/>
        <v>41.221498642282846</v>
      </c>
      <c r="U453" s="290">
        <f t="shared" si="298"/>
        <v>42.031451372536431</v>
      </c>
      <c r="V453" s="290">
        <f t="shared" si="298"/>
        <v>42.637441219356148</v>
      </c>
      <c r="W453" s="290">
        <f t="shared" si="298"/>
        <v>40.990042399799833</v>
      </c>
      <c r="X453" s="290">
        <f t="shared" si="298"/>
        <v>40.399076878404173</v>
      </c>
      <c r="Y453" s="290">
        <f t="shared" si="298"/>
        <v>41.758457949625907</v>
      </c>
      <c r="Z453" s="290">
        <f t="shared" si="299"/>
        <v>41.163004091743197</v>
      </c>
      <c r="AA453" s="290">
        <f t="shared" si="299"/>
        <v>43.123487342664035</v>
      </c>
      <c r="AB453" s="290">
        <f t="shared" si="299"/>
        <v>40.085921454677724</v>
      </c>
      <c r="AC453" s="290">
        <f t="shared" si="299"/>
        <v>36.768059858567504</v>
      </c>
      <c r="AD453" s="290">
        <f t="shared" si="299"/>
        <v>39.173898879902445</v>
      </c>
      <c r="AE453" s="290">
        <f t="shared" si="299"/>
        <v>39.01414325637392</v>
      </c>
      <c r="AF453" s="290">
        <f t="shared" si="299"/>
        <v>41.221498642282846</v>
      </c>
      <c r="AH453" s="435">
        <f t="shared" si="294"/>
        <v>471.06802709329565</v>
      </c>
      <c r="AI453" s="435">
        <f>SUMIF('[1]C.2.1 B'!$B$37:$B$179,D453,'[1]C.2.1 B'!$D$37:$D$179)</f>
        <v>471.06802709329565</v>
      </c>
      <c r="AJ453" s="319">
        <f t="shared" si="295"/>
        <v>0</v>
      </c>
      <c r="AL453" s="435">
        <f t="shared" si="293"/>
        <v>488.36648334593411</v>
      </c>
      <c r="AM453" s="435">
        <f>SUMIF('[1]C.2.1 F'!$B$32:$B$173,D453,'[1]C.2.1 F'!$D$32:$D$173)</f>
        <v>488.36648334593411</v>
      </c>
      <c r="AN453" s="319">
        <f t="shared" si="296"/>
        <v>0</v>
      </c>
    </row>
    <row r="454" spans="4:40">
      <c r="D454" s="191">
        <v>8560</v>
      </c>
      <c r="E454" s="192"/>
      <c r="F454" s="290">
        <f>SUMIF($C$10:$C$421,$D454,F$10:F$421)</f>
        <v>1447.1599999999996</v>
      </c>
      <c r="G454" s="290">
        <f>SUMIF($C$10:$C$421,$D454,G$10:G$421)</f>
        <v>14099.44</v>
      </c>
      <c r="H454" s="290">
        <f>SUMIF($C$10:$C$421,$D454,H$10:H$421)</f>
        <v>12412.380000000003</v>
      </c>
      <c r="I454" s="290">
        <f>SUMIF($C$10:$C$421,$D454,I$10:I$421)</f>
        <v>9978.39</v>
      </c>
      <c r="J454" s="290">
        <f t="shared" ref="J454:S463" si="300">SUMIF($C$10:$C$424,$D454,J$10:J$424)</f>
        <v>12856.640000000003</v>
      </c>
      <c r="K454" s="290">
        <f t="shared" si="300"/>
        <v>11274.84</v>
      </c>
      <c r="L454" s="290">
        <f t="shared" si="300"/>
        <v>11115.866801414</v>
      </c>
      <c r="M454" s="290">
        <f t="shared" si="300"/>
        <v>10774.268036603002</v>
      </c>
      <c r="N454" s="290">
        <f t="shared" si="300"/>
        <v>10310.504083788088</v>
      </c>
      <c r="O454" s="290">
        <f t="shared" si="300"/>
        <v>12656.042351134178</v>
      </c>
      <c r="P454" s="290">
        <f t="shared" si="300"/>
        <v>12029.222561519427</v>
      </c>
      <c r="Q454" s="290">
        <f t="shared" si="300"/>
        <v>12514.829903136795</v>
      </c>
      <c r="R454" s="290">
        <f t="shared" si="300"/>
        <v>12778.429682336182</v>
      </c>
      <c r="S454" s="290">
        <f t="shared" si="300"/>
        <v>11071.69243106413</v>
      </c>
      <c r="T454" s="290">
        <f t="shared" ref="T454:AF463" si="301">SUMIF($C$10:$C$424,$D454,T$10:T$424)</f>
        <v>11693.890219598974</v>
      </c>
      <c r="U454" s="290">
        <f t="shared" si="301"/>
        <v>12008.803300361351</v>
      </c>
      <c r="V454" s="290">
        <f t="shared" si="301"/>
        <v>12361.182526479864</v>
      </c>
      <c r="W454" s="290">
        <f t="shared" si="301"/>
        <v>11523.560024243292</v>
      </c>
      <c r="X454" s="290">
        <f t="shared" si="301"/>
        <v>11800.393494387394</v>
      </c>
      <c r="Y454" s="290">
        <f t="shared" si="301"/>
        <v>11133.728393986734</v>
      </c>
      <c r="Z454" s="290">
        <f t="shared" si="301"/>
        <v>11811.825627203551</v>
      </c>
      <c r="AA454" s="290">
        <f t="shared" si="301"/>
        <v>13021.938593455523</v>
      </c>
      <c r="AB454" s="290">
        <f t="shared" si="301"/>
        <v>12371.47915462034</v>
      </c>
      <c r="AC454" s="290">
        <f t="shared" si="301"/>
        <v>12872.736192965704</v>
      </c>
      <c r="AD454" s="290">
        <f t="shared" si="301"/>
        <v>13162.538652291238</v>
      </c>
      <c r="AE454" s="290">
        <f t="shared" si="301"/>
        <v>11395.393281825243</v>
      </c>
      <c r="AF454" s="290">
        <f t="shared" si="301"/>
        <v>12035.155183626854</v>
      </c>
      <c r="AH454" s="435">
        <f t="shared" si="294"/>
        <v>131469.5837375955</v>
      </c>
      <c r="AI454" s="435">
        <f>SUMIF('[1]C.2.1 B'!$B$37:$B$179,D454,'[1]C.2.1 B'!$D$37:$D$179)</f>
        <v>131469.5837375955</v>
      </c>
      <c r="AJ454" s="319">
        <f t="shared" si="295"/>
        <v>0</v>
      </c>
      <c r="AL454" s="435">
        <f t="shared" si="293"/>
        <v>145498.73442544707</v>
      </c>
      <c r="AM454" s="435">
        <f>SUMIF('[1]C.2.1 F'!$B$32:$B$173,D454,'[1]C.2.1 F'!$D$32:$D$173)</f>
        <v>145498.73442544707</v>
      </c>
      <c r="AN454" s="319">
        <f t="shared" si="296"/>
        <v>0</v>
      </c>
    </row>
    <row r="455" spans="4:40">
      <c r="D455" s="191">
        <v>8570</v>
      </c>
      <c r="E455" s="192"/>
      <c r="F455" s="290">
        <f t="shared" ref="F455:I474" si="302">SUMIF($C$10:$C$424,$D455,F$10:F$424)</f>
        <v>1842.06</v>
      </c>
      <c r="G455" s="290">
        <f t="shared" si="302"/>
        <v>675.13</v>
      </c>
      <c r="H455" s="290">
        <f t="shared" si="302"/>
        <v>561.54</v>
      </c>
      <c r="I455" s="290">
        <f t="shared" si="302"/>
        <v>858.23</v>
      </c>
      <c r="J455" s="290">
        <f t="shared" si="300"/>
        <v>819.83</v>
      </c>
      <c r="K455" s="290">
        <f t="shared" si="300"/>
        <v>809.16000000000008</v>
      </c>
      <c r="L455" s="290">
        <f t="shared" si="300"/>
        <v>976.5913940946723</v>
      </c>
      <c r="M455" s="290">
        <f t="shared" si="300"/>
        <v>981.32046722524865</v>
      </c>
      <c r="N455" s="290">
        <f t="shared" si="300"/>
        <v>888.18411348003065</v>
      </c>
      <c r="O455" s="290">
        <f t="shared" si="300"/>
        <v>1049.0701115883096</v>
      </c>
      <c r="P455" s="290">
        <f t="shared" si="300"/>
        <v>976.16590675094051</v>
      </c>
      <c r="Q455" s="290">
        <f t="shared" si="300"/>
        <v>915.79637320333768</v>
      </c>
      <c r="R455" s="290">
        <f t="shared" si="300"/>
        <v>977.01256379417669</v>
      </c>
      <c r="S455" s="290">
        <f t="shared" si="300"/>
        <v>945.69785688347224</v>
      </c>
      <c r="T455" s="290">
        <f t="shared" si="301"/>
        <v>998.85535632731137</v>
      </c>
      <c r="U455" s="290">
        <f t="shared" si="301"/>
        <v>1021.5312365342729</v>
      </c>
      <c r="V455" s="290">
        <f t="shared" si="301"/>
        <v>1040.1442298360885</v>
      </c>
      <c r="W455" s="290">
        <f t="shared" si="301"/>
        <v>990.02998305280357</v>
      </c>
      <c r="X455" s="290">
        <f t="shared" si="301"/>
        <v>985.28114272975245</v>
      </c>
      <c r="Y455" s="290">
        <f t="shared" si="301"/>
        <v>1002.0639776304283</v>
      </c>
      <c r="Z455" s="290">
        <f t="shared" si="301"/>
        <v>999.99737111114666</v>
      </c>
      <c r="AA455" s="290">
        <f t="shared" si="301"/>
        <v>1055.0183168270778</v>
      </c>
      <c r="AB455" s="290">
        <f t="shared" si="301"/>
        <v>981.72981319384371</v>
      </c>
      <c r="AC455" s="290">
        <f t="shared" si="301"/>
        <v>921.61468949607161</v>
      </c>
      <c r="AD455" s="290">
        <f t="shared" si="301"/>
        <v>983.256844885585</v>
      </c>
      <c r="AE455" s="290">
        <f t="shared" si="301"/>
        <v>950.96011124300185</v>
      </c>
      <c r="AF455" s="290">
        <f t="shared" si="301"/>
        <v>1004.4031423170235</v>
      </c>
      <c r="AH455" s="435">
        <f t="shared" si="294"/>
        <v>11353.078366342539</v>
      </c>
      <c r="AI455" s="435">
        <f>SUMIF('[1]C.2.1 B'!$B$37:$B$179,D455,'[1]C.2.1 B'!$D$37:$D$179)</f>
        <v>11353.078366342539</v>
      </c>
      <c r="AJ455" s="319">
        <f t="shared" si="295"/>
        <v>0</v>
      </c>
      <c r="AL455" s="435">
        <f t="shared" si="293"/>
        <v>11936.030858857095</v>
      </c>
      <c r="AM455" s="435">
        <f>SUMIF('[1]C.2.1 F'!$B$32:$B$173,D455,'[1]C.2.1 F'!$D$32:$D$173)</f>
        <v>11936.030858857095</v>
      </c>
      <c r="AN455" s="319">
        <f t="shared" si="296"/>
        <v>0</v>
      </c>
    </row>
    <row r="456" spans="4:40">
      <c r="D456" s="191">
        <v>8580</v>
      </c>
      <c r="E456" s="192"/>
      <c r="F456" s="290">
        <f t="shared" si="302"/>
        <v>0</v>
      </c>
      <c r="G456" s="290">
        <f t="shared" si="302"/>
        <v>0</v>
      </c>
      <c r="H456" s="290">
        <f t="shared" si="302"/>
        <v>0</v>
      </c>
      <c r="I456" s="290">
        <f t="shared" si="302"/>
        <v>0</v>
      </c>
      <c r="J456" s="290">
        <f t="shared" si="300"/>
        <v>0</v>
      </c>
      <c r="K456" s="290">
        <f t="shared" si="300"/>
        <v>0</v>
      </c>
      <c r="L456" s="290">
        <f t="shared" si="300"/>
        <v>0</v>
      </c>
      <c r="M456" s="290">
        <f t="shared" si="300"/>
        <v>0</v>
      </c>
      <c r="N456" s="290">
        <f t="shared" si="300"/>
        <v>0</v>
      </c>
      <c r="O456" s="290">
        <f t="shared" si="300"/>
        <v>0</v>
      </c>
      <c r="P456" s="290">
        <f t="shared" si="300"/>
        <v>0</v>
      </c>
      <c r="Q456" s="290">
        <f t="shared" si="300"/>
        <v>0</v>
      </c>
      <c r="R456" s="290">
        <f t="shared" si="300"/>
        <v>0</v>
      </c>
      <c r="S456" s="290">
        <f t="shared" si="300"/>
        <v>0</v>
      </c>
      <c r="T456" s="290">
        <f t="shared" si="301"/>
        <v>0</v>
      </c>
      <c r="U456" s="290">
        <f t="shared" si="301"/>
        <v>0</v>
      </c>
      <c r="V456" s="290">
        <f t="shared" si="301"/>
        <v>0</v>
      </c>
      <c r="W456" s="290">
        <f t="shared" si="301"/>
        <v>0</v>
      </c>
      <c r="X456" s="290">
        <f t="shared" si="301"/>
        <v>0</v>
      </c>
      <c r="Y456" s="290">
        <f t="shared" si="301"/>
        <v>0</v>
      </c>
      <c r="Z456" s="290">
        <f t="shared" si="301"/>
        <v>0</v>
      </c>
      <c r="AA456" s="290">
        <f t="shared" si="301"/>
        <v>0</v>
      </c>
      <c r="AB456" s="290">
        <f t="shared" si="301"/>
        <v>0</v>
      </c>
      <c r="AC456" s="290">
        <f t="shared" si="301"/>
        <v>0</v>
      </c>
      <c r="AD456" s="290">
        <f t="shared" si="301"/>
        <v>0</v>
      </c>
      <c r="AE456" s="290">
        <f t="shared" si="301"/>
        <v>0</v>
      </c>
      <c r="AF456" s="290">
        <f t="shared" si="301"/>
        <v>0</v>
      </c>
      <c r="AH456" s="435">
        <f t="shared" si="294"/>
        <v>0</v>
      </c>
      <c r="AI456" s="435">
        <f>SUMIF('[1]C.2.1 B'!$B$37:$B$179,D456,'[1]C.2.1 B'!$D$37:$D$179)</f>
        <v>24494082.266968403</v>
      </c>
      <c r="AJ456" s="319">
        <f t="shared" si="295"/>
        <v>-24494082.266968403</v>
      </c>
      <c r="AL456" s="435">
        <f t="shared" si="293"/>
        <v>0</v>
      </c>
      <c r="AM456" s="435">
        <f>SUMIF('[1]C.2.1 F'!$B$32:$B$173,D456,'[1]C.2.1 F'!$D$32:$D$173)</f>
        <v>43082454.085746109</v>
      </c>
      <c r="AN456" s="319">
        <f t="shared" si="296"/>
        <v>-43082454.085746109</v>
      </c>
    </row>
    <row r="457" spans="4:40">
      <c r="D457" s="191">
        <v>8590</v>
      </c>
      <c r="E457" s="192"/>
      <c r="F457" s="290">
        <f t="shared" si="302"/>
        <v>0</v>
      </c>
      <c r="G457" s="290">
        <f t="shared" si="302"/>
        <v>0</v>
      </c>
      <c r="H457" s="290">
        <f t="shared" si="302"/>
        <v>0</v>
      </c>
      <c r="I457" s="290">
        <f t="shared" si="302"/>
        <v>0</v>
      </c>
      <c r="J457" s="290">
        <f t="shared" si="300"/>
        <v>0</v>
      </c>
      <c r="K457" s="290">
        <f t="shared" si="300"/>
        <v>0</v>
      </c>
      <c r="L457" s="290">
        <f t="shared" si="300"/>
        <v>0</v>
      </c>
      <c r="M457" s="290">
        <f t="shared" si="300"/>
        <v>0</v>
      </c>
      <c r="N457" s="290">
        <f t="shared" si="300"/>
        <v>0</v>
      </c>
      <c r="O457" s="290">
        <f t="shared" si="300"/>
        <v>0</v>
      </c>
      <c r="P457" s="290">
        <f t="shared" si="300"/>
        <v>0</v>
      </c>
      <c r="Q457" s="290">
        <f t="shared" si="300"/>
        <v>0</v>
      </c>
      <c r="R457" s="290">
        <f t="shared" si="300"/>
        <v>0</v>
      </c>
      <c r="S457" s="290">
        <f t="shared" si="300"/>
        <v>0</v>
      </c>
      <c r="T457" s="290">
        <f t="shared" si="301"/>
        <v>0</v>
      </c>
      <c r="U457" s="290">
        <f t="shared" si="301"/>
        <v>0</v>
      </c>
      <c r="V457" s="290">
        <f t="shared" si="301"/>
        <v>0</v>
      </c>
      <c r="W457" s="290">
        <f t="shared" si="301"/>
        <v>0</v>
      </c>
      <c r="X457" s="290">
        <f t="shared" si="301"/>
        <v>0</v>
      </c>
      <c r="Y457" s="290">
        <f t="shared" si="301"/>
        <v>0</v>
      </c>
      <c r="Z457" s="290">
        <f t="shared" si="301"/>
        <v>0</v>
      </c>
      <c r="AA457" s="290">
        <f t="shared" si="301"/>
        <v>0</v>
      </c>
      <c r="AB457" s="290">
        <f t="shared" si="301"/>
        <v>0</v>
      </c>
      <c r="AC457" s="290">
        <f t="shared" si="301"/>
        <v>0</v>
      </c>
      <c r="AD457" s="290">
        <f t="shared" si="301"/>
        <v>0</v>
      </c>
      <c r="AE457" s="290">
        <f t="shared" si="301"/>
        <v>0</v>
      </c>
      <c r="AF457" s="290">
        <f t="shared" si="301"/>
        <v>0</v>
      </c>
      <c r="AH457" s="435">
        <f t="shared" si="294"/>
        <v>0</v>
      </c>
      <c r="AI457" s="435">
        <f>SUMIF('[1]C.2.1 B'!$B$37:$B$179,D457,'[1]C.2.1 B'!$D$37:$D$179)</f>
        <v>0</v>
      </c>
      <c r="AJ457" s="319">
        <f t="shared" si="295"/>
        <v>0</v>
      </c>
      <c r="AL457" s="435">
        <f t="shared" si="293"/>
        <v>0</v>
      </c>
      <c r="AM457" s="435">
        <f>SUMIF('[1]C.2.1 F'!$B$32:$B$173,D457,'[1]C.2.1 F'!$D$32:$D$173)</f>
        <v>0</v>
      </c>
      <c r="AN457" s="319">
        <f t="shared" si="296"/>
        <v>0</v>
      </c>
    </row>
    <row r="458" spans="4:40">
      <c r="D458" s="191">
        <v>8600</v>
      </c>
      <c r="E458" s="192"/>
      <c r="F458" s="290">
        <f t="shared" si="302"/>
        <v>0</v>
      </c>
      <c r="G458" s="290">
        <f t="shared" si="302"/>
        <v>0</v>
      </c>
      <c r="H458" s="290">
        <f t="shared" si="302"/>
        <v>0</v>
      </c>
      <c r="I458" s="290">
        <f t="shared" si="302"/>
        <v>0</v>
      </c>
      <c r="J458" s="290">
        <f t="shared" si="300"/>
        <v>0</v>
      </c>
      <c r="K458" s="290">
        <f t="shared" si="300"/>
        <v>0</v>
      </c>
      <c r="L458" s="290">
        <f t="shared" si="300"/>
        <v>0</v>
      </c>
      <c r="M458" s="290">
        <f t="shared" si="300"/>
        <v>0</v>
      </c>
      <c r="N458" s="290">
        <f t="shared" si="300"/>
        <v>0</v>
      </c>
      <c r="O458" s="290">
        <f t="shared" si="300"/>
        <v>0</v>
      </c>
      <c r="P458" s="290">
        <f t="shared" si="300"/>
        <v>0</v>
      </c>
      <c r="Q458" s="290">
        <f t="shared" si="300"/>
        <v>0</v>
      </c>
      <c r="R458" s="290">
        <f t="shared" si="300"/>
        <v>0</v>
      </c>
      <c r="S458" s="290">
        <f t="shared" si="300"/>
        <v>0</v>
      </c>
      <c r="T458" s="290">
        <f t="shared" si="301"/>
        <v>0</v>
      </c>
      <c r="U458" s="290">
        <f t="shared" si="301"/>
        <v>0</v>
      </c>
      <c r="V458" s="290">
        <f t="shared" si="301"/>
        <v>0</v>
      </c>
      <c r="W458" s="290">
        <f t="shared" si="301"/>
        <v>0</v>
      </c>
      <c r="X458" s="290">
        <f t="shared" si="301"/>
        <v>0</v>
      </c>
      <c r="Y458" s="290">
        <f t="shared" si="301"/>
        <v>0</v>
      </c>
      <c r="Z458" s="290">
        <f t="shared" si="301"/>
        <v>0</v>
      </c>
      <c r="AA458" s="290">
        <f t="shared" si="301"/>
        <v>0</v>
      </c>
      <c r="AB458" s="290">
        <f t="shared" si="301"/>
        <v>0</v>
      </c>
      <c r="AC458" s="290">
        <f t="shared" si="301"/>
        <v>0</v>
      </c>
      <c r="AD458" s="290">
        <f t="shared" si="301"/>
        <v>0</v>
      </c>
      <c r="AE458" s="290">
        <f t="shared" si="301"/>
        <v>0</v>
      </c>
      <c r="AF458" s="290">
        <f t="shared" si="301"/>
        <v>0</v>
      </c>
      <c r="AH458" s="435">
        <f t="shared" si="294"/>
        <v>0</v>
      </c>
      <c r="AI458" s="435">
        <f>SUMIF('[1]C.2.1 B'!$B$37:$B$179,D458,'[1]C.2.1 B'!$D$37:$D$179)</f>
        <v>0</v>
      </c>
      <c r="AJ458" s="319">
        <f t="shared" si="295"/>
        <v>0</v>
      </c>
      <c r="AL458" s="435">
        <f t="shared" si="293"/>
        <v>0</v>
      </c>
      <c r="AM458" s="435">
        <f>SUMIF('[1]C.2.1 F'!$B$32:$B$173,D458,'[1]C.2.1 F'!$D$32:$D$173)</f>
        <v>0</v>
      </c>
      <c r="AN458" s="319">
        <f t="shared" si="296"/>
        <v>0</v>
      </c>
    </row>
    <row r="459" spans="4:40">
      <c r="D459" s="191">
        <v>8620</v>
      </c>
      <c r="E459" s="192"/>
      <c r="F459" s="290">
        <f t="shared" si="302"/>
        <v>0</v>
      </c>
      <c r="G459" s="290">
        <f t="shared" si="302"/>
        <v>0</v>
      </c>
      <c r="H459" s="290">
        <f t="shared" si="302"/>
        <v>0</v>
      </c>
      <c r="I459" s="290">
        <f t="shared" si="302"/>
        <v>0</v>
      </c>
      <c r="J459" s="290">
        <f t="shared" si="300"/>
        <v>0</v>
      </c>
      <c r="K459" s="290">
        <f t="shared" si="300"/>
        <v>0</v>
      </c>
      <c r="L459" s="290">
        <f t="shared" si="300"/>
        <v>0</v>
      </c>
      <c r="M459" s="290">
        <f t="shared" si="300"/>
        <v>0</v>
      </c>
      <c r="N459" s="290">
        <f t="shared" si="300"/>
        <v>0</v>
      </c>
      <c r="O459" s="290">
        <f t="shared" si="300"/>
        <v>0</v>
      </c>
      <c r="P459" s="290">
        <f t="shared" si="300"/>
        <v>0</v>
      </c>
      <c r="Q459" s="290">
        <f t="shared" si="300"/>
        <v>0</v>
      </c>
      <c r="R459" s="290">
        <f t="shared" si="300"/>
        <v>0</v>
      </c>
      <c r="S459" s="290">
        <f t="shared" si="300"/>
        <v>0</v>
      </c>
      <c r="T459" s="290">
        <f t="shared" si="301"/>
        <v>0</v>
      </c>
      <c r="U459" s="290">
        <f t="shared" si="301"/>
        <v>0</v>
      </c>
      <c r="V459" s="290">
        <f t="shared" si="301"/>
        <v>0</v>
      </c>
      <c r="W459" s="290">
        <f t="shared" si="301"/>
        <v>0</v>
      </c>
      <c r="X459" s="290">
        <f t="shared" si="301"/>
        <v>0</v>
      </c>
      <c r="Y459" s="290">
        <f t="shared" si="301"/>
        <v>0</v>
      </c>
      <c r="Z459" s="290">
        <f t="shared" si="301"/>
        <v>0</v>
      </c>
      <c r="AA459" s="290">
        <f t="shared" si="301"/>
        <v>0</v>
      </c>
      <c r="AB459" s="290">
        <f t="shared" si="301"/>
        <v>0</v>
      </c>
      <c r="AC459" s="290">
        <f t="shared" si="301"/>
        <v>0</v>
      </c>
      <c r="AD459" s="290">
        <f t="shared" si="301"/>
        <v>0</v>
      </c>
      <c r="AE459" s="290">
        <f t="shared" si="301"/>
        <v>0</v>
      </c>
      <c r="AF459" s="290">
        <f t="shared" si="301"/>
        <v>0</v>
      </c>
      <c r="AH459" s="435">
        <f t="shared" si="294"/>
        <v>0</v>
      </c>
      <c r="AI459" s="435">
        <f>SUMIF('[1]C.2.1 B'!$B$37:$B$179,D459,'[1]C.2.1 B'!$D$37:$D$179)</f>
        <v>0</v>
      </c>
      <c r="AJ459" s="319">
        <f t="shared" si="295"/>
        <v>0</v>
      </c>
      <c r="AL459" s="435">
        <f t="shared" si="293"/>
        <v>0</v>
      </c>
      <c r="AM459" s="435">
        <f>SUMIF('[1]C.2.1 F'!$B$32:$B$173,D459,'[1]C.2.1 F'!$D$32:$D$173)</f>
        <v>0</v>
      </c>
      <c r="AN459" s="319">
        <f t="shared" si="296"/>
        <v>0</v>
      </c>
    </row>
    <row r="460" spans="4:40">
      <c r="D460" s="191">
        <v>8630</v>
      </c>
      <c r="E460" s="192"/>
      <c r="F460" s="290">
        <f t="shared" si="302"/>
        <v>-499.96</v>
      </c>
      <c r="G460" s="290">
        <f t="shared" si="302"/>
        <v>1493.85</v>
      </c>
      <c r="H460" s="290">
        <f t="shared" si="302"/>
        <v>299.13</v>
      </c>
      <c r="I460" s="290">
        <f t="shared" si="302"/>
        <v>1055.3</v>
      </c>
      <c r="J460" s="290">
        <f t="shared" si="300"/>
        <v>3310.67</v>
      </c>
      <c r="K460" s="290">
        <f t="shared" si="300"/>
        <v>3710.93</v>
      </c>
      <c r="L460" s="290">
        <f t="shared" si="300"/>
        <v>1790.2945651771231</v>
      </c>
      <c r="M460" s="290">
        <f t="shared" si="300"/>
        <v>1729.478375451456</v>
      </c>
      <c r="N460" s="290">
        <f t="shared" si="300"/>
        <v>1630.1208149458594</v>
      </c>
      <c r="O460" s="290">
        <f t="shared" si="300"/>
        <v>1966.7587887275163</v>
      </c>
      <c r="P460" s="290">
        <f t="shared" si="300"/>
        <v>1839.691378655863</v>
      </c>
      <c r="Q460" s="290">
        <f t="shared" si="300"/>
        <v>1923.8113422429146</v>
      </c>
      <c r="R460" s="290">
        <f t="shared" si="300"/>
        <v>2064.6555091558389</v>
      </c>
      <c r="S460" s="290">
        <f t="shared" si="300"/>
        <v>1739.9508918538465</v>
      </c>
      <c r="T460" s="290">
        <f t="shared" si="301"/>
        <v>1834.3611922014588</v>
      </c>
      <c r="U460" s="290">
        <f t="shared" si="301"/>
        <v>1905.6958975764533</v>
      </c>
      <c r="V460" s="290">
        <f t="shared" si="301"/>
        <v>1978.1314951648062</v>
      </c>
      <c r="W460" s="290">
        <f t="shared" si="301"/>
        <v>1786.8337325198302</v>
      </c>
      <c r="X460" s="290">
        <f t="shared" si="301"/>
        <v>1871.2986986284648</v>
      </c>
      <c r="Y460" s="290">
        <f t="shared" si="301"/>
        <v>1744.8130409718674</v>
      </c>
      <c r="Z460" s="290">
        <f t="shared" si="301"/>
        <v>1861.3774839411312</v>
      </c>
      <c r="AA460" s="290">
        <f t="shared" si="301"/>
        <v>2035.5953463329795</v>
      </c>
      <c r="AB460" s="290">
        <f t="shared" si="301"/>
        <v>1904.0805769088181</v>
      </c>
      <c r="AC460" s="290">
        <f t="shared" si="301"/>
        <v>1991.1447392214168</v>
      </c>
      <c r="AD460" s="290">
        <f t="shared" si="301"/>
        <v>2136.9184519762935</v>
      </c>
      <c r="AE460" s="290">
        <f t="shared" si="301"/>
        <v>1800.849173068731</v>
      </c>
      <c r="AF460" s="290">
        <f t="shared" si="301"/>
        <v>1898.5638339285097</v>
      </c>
      <c r="AH460" s="435">
        <f t="shared" si="294"/>
        <v>20250.075265200732</v>
      </c>
      <c r="AI460" s="435">
        <f>SUMIF('[1]C.2.1 B'!$B$37:$B$179,D460,'[1]C.2.1 B'!$D$37:$D$179)</f>
        <v>20250.075265200732</v>
      </c>
      <c r="AJ460" s="319">
        <f t="shared" si="295"/>
        <v>0</v>
      </c>
      <c r="AL460" s="435">
        <f t="shared" si="293"/>
        <v>22915.302470239301</v>
      </c>
      <c r="AM460" s="435">
        <f>SUMIF('[1]C.2.1 F'!$B$32:$B$173,D460,'[1]C.2.1 F'!$D$32:$D$173)</f>
        <v>22915.302470239301</v>
      </c>
      <c r="AN460" s="319">
        <f t="shared" si="296"/>
        <v>0</v>
      </c>
    </row>
    <row r="461" spans="4:40">
      <c r="D461" s="191">
        <v>8640</v>
      </c>
      <c r="E461" s="192"/>
      <c r="F461" s="290">
        <f t="shared" si="302"/>
        <v>0</v>
      </c>
      <c r="G461" s="290">
        <f t="shared" si="302"/>
        <v>0</v>
      </c>
      <c r="H461" s="290">
        <f t="shared" si="302"/>
        <v>0</v>
      </c>
      <c r="I461" s="290">
        <f t="shared" si="302"/>
        <v>0</v>
      </c>
      <c r="J461" s="290">
        <f t="shared" si="300"/>
        <v>0</v>
      </c>
      <c r="K461" s="290">
        <f t="shared" si="300"/>
        <v>0</v>
      </c>
      <c r="L461" s="290">
        <f t="shared" si="300"/>
        <v>0</v>
      </c>
      <c r="M461" s="290">
        <f t="shared" si="300"/>
        <v>0</v>
      </c>
      <c r="N461" s="290">
        <f t="shared" si="300"/>
        <v>0</v>
      </c>
      <c r="O461" s="290">
        <f t="shared" si="300"/>
        <v>0</v>
      </c>
      <c r="P461" s="290">
        <f t="shared" si="300"/>
        <v>0</v>
      </c>
      <c r="Q461" s="290">
        <f t="shared" si="300"/>
        <v>0</v>
      </c>
      <c r="R461" s="290">
        <f t="shared" si="300"/>
        <v>0</v>
      </c>
      <c r="S461" s="290">
        <f t="shared" si="300"/>
        <v>0</v>
      </c>
      <c r="T461" s="290">
        <f t="shared" si="301"/>
        <v>0</v>
      </c>
      <c r="U461" s="290">
        <f t="shared" si="301"/>
        <v>0</v>
      </c>
      <c r="V461" s="290">
        <f t="shared" si="301"/>
        <v>0</v>
      </c>
      <c r="W461" s="290">
        <f t="shared" si="301"/>
        <v>0</v>
      </c>
      <c r="X461" s="290">
        <f t="shared" si="301"/>
        <v>0</v>
      </c>
      <c r="Y461" s="290">
        <f t="shared" si="301"/>
        <v>0</v>
      </c>
      <c r="Z461" s="290">
        <f t="shared" si="301"/>
        <v>0</v>
      </c>
      <c r="AA461" s="290">
        <f t="shared" si="301"/>
        <v>0</v>
      </c>
      <c r="AB461" s="290">
        <f t="shared" si="301"/>
        <v>0</v>
      </c>
      <c r="AC461" s="290">
        <f t="shared" si="301"/>
        <v>0</v>
      </c>
      <c r="AD461" s="290">
        <f t="shared" si="301"/>
        <v>0</v>
      </c>
      <c r="AE461" s="290">
        <f t="shared" si="301"/>
        <v>0</v>
      </c>
      <c r="AF461" s="290">
        <f t="shared" si="301"/>
        <v>0</v>
      </c>
      <c r="AH461" s="435">
        <f t="shared" si="294"/>
        <v>0</v>
      </c>
      <c r="AI461" s="435">
        <f>SUMIF('[1]C.2.1 B'!$B$37:$B$179,D461,'[1]C.2.1 B'!$D$37:$D$179)</f>
        <v>0</v>
      </c>
      <c r="AJ461" s="319">
        <f t="shared" si="295"/>
        <v>0</v>
      </c>
      <c r="AL461" s="435">
        <f t="shared" si="293"/>
        <v>0</v>
      </c>
      <c r="AM461" s="435">
        <f>SUMIF('[1]C.2.1 F'!$B$32:$B$173,D461,'[1]C.2.1 F'!$D$32:$D$173)</f>
        <v>0</v>
      </c>
      <c r="AN461" s="319">
        <f t="shared" si="296"/>
        <v>0</v>
      </c>
    </row>
    <row r="462" spans="4:40">
      <c r="D462" s="191">
        <v>8650</v>
      </c>
      <c r="E462" s="192"/>
      <c r="F462" s="290">
        <f t="shared" si="302"/>
        <v>0</v>
      </c>
      <c r="G462" s="290">
        <f t="shared" si="302"/>
        <v>0</v>
      </c>
      <c r="H462" s="290">
        <f t="shared" si="302"/>
        <v>0</v>
      </c>
      <c r="I462" s="290">
        <f t="shared" si="302"/>
        <v>0</v>
      </c>
      <c r="J462" s="290">
        <f t="shared" si="300"/>
        <v>0</v>
      </c>
      <c r="K462" s="290">
        <f t="shared" si="300"/>
        <v>0</v>
      </c>
      <c r="L462" s="290">
        <f t="shared" si="300"/>
        <v>0</v>
      </c>
      <c r="M462" s="290">
        <f t="shared" si="300"/>
        <v>0</v>
      </c>
      <c r="N462" s="290">
        <f t="shared" si="300"/>
        <v>0</v>
      </c>
      <c r="O462" s="290">
        <f t="shared" si="300"/>
        <v>0</v>
      </c>
      <c r="P462" s="290">
        <f t="shared" si="300"/>
        <v>0</v>
      </c>
      <c r="Q462" s="290">
        <f t="shared" si="300"/>
        <v>0</v>
      </c>
      <c r="R462" s="290">
        <f t="shared" si="300"/>
        <v>0</v>
      </c>
      <c r="S462" s="290">
        <f t="shared" si="300"/>
        <v>0</v>
      </c>
      <c r="T462" s="290">
        <f t="shared" si="301"/>
        <v>0</v>
      </c>
      <c r="U462" s="290">
        <f t="shared" si="301"/>
        <v>0</v>
      </c>
      <c r="V462" s="290">
        <f t="shared" si="301"/>
        <v>0</v>
      </c>
      <c r="W462" s="290">
        <f t="shared" si="301"/>
        <v>0</v>
      </c>
      <c r="X462" s="290">
        <f t="shared" si="301"/>
        <v>0</v>
      </c>
      <c r="Y462" s="290">
        <f t="shared" si="301"/>
        <v>0</v>
      </c>
      <c r="Z462" s="290">
        <f t="shared" si="301"/>
        <v>0</v>
      </c>
      <c r="AA462" s="290">
        <f t="shared" si="301"/>
        <v>0</v>
      </c>
      <c r="AB462" s="290">
        <f t="shared" si="301"/>
        <v>0</v>
      </c>
      <c r="AC462" s="290">
        <f t="shared" si="301"/>
        <v>0</v>
      </c>
      <c r="AD462" s="290">
        <f t="shared" si="301"/>
        <v>0</v>
      </c>
      <c r="AE462" s="290">
        <f t="shared" si="301"/>
        <v>0</v>
      </c>
      <c r="AF462" s="290">
        <f t="shared" si="301"/>
        <v>0</v>
      </c>
      <c r="AH462" s="435">
        <f t="shared" si="294"/>
        <v>0</v>
      </c>
      <c r="AI462" s="435">
        <f>SUMIF('[1]C.2.1 B'!$B$37:$B$179,D462,'[1]C.2.1 B'!$D$37:$D$179)</f>
        <v>0</v>
      </c>
      <c r="AJ462" s="319">
        <f t="shared" si="295"/>
        <v>0</v>
      </c>
      <c r="AL462" s="435">
        <f t="shared" ref="AL462:AL493" si="303">SUM(U462:AF462)</f>
        <v>0</v>
      </c>
      <c r="AM462" s="435">
        <f>SUMIF('[1]C.2.1 F'!$B$32:$B$173,D462,'[1]C.2.1 F'!$D$32:$D$173)</f>
        <v>0</v>
      </c>
      <c r="AN462" s="319">
        <f t="shared" si="296"/>
        <v>0</v>
      </c>
    </row>
    <row r="463" spans="4:40">
      <c r="D463" s="191">
        <v>8670</v>
      </c>
      <c r="E463" s="192"/>
      <c r="F463" s="290">
        <f t="shared" si="302"/>
        <v>0</v>
      </c>
      <c r="G463" s="290">
        <f t="shared" si="302"/>
        <v>0</v>
      </c>
      <c r="H463" s="290">
        <f t="shared" si="302"/>
        <v>0</v>
      </c>
      <c r="I463" s="290">
        <f t="shared" si="302"/>
        <v>0</v>
      </c>
      <c r="J463" s="290">
        <f t="shared" si="300"/>
        <v>0</v>
      </c>
      <c r="K463" s="290">
        <f t="shared" si="300"/>
        <v>0</v>
      </c>
      <c r="L463" s="290">
        <f t="shared" si="300"/>
        <v>0</v>
      </c>
      <c r="M463" s="290">
        <f t="shared" si="300"/>
        <v>0</v>
      </c>
      <c r="N463" s="290">
        <f t="shared" si="300"/>
        <v>0</v>
      </c>
      <c r="O463" s="290">
        <f t="shared" si="300"/>
        <v>0</v>
      </c>
      <c r="P463" s="290">
        <f t="shared" si="300"/>
        <v>0</v>
      </c>
      <c r="Q463" s="290">
        <f t="shared" si="300"/>
        <v>0</v>
      </c>
      <c r="R463" s="290">
        <f t="shared" si="300"/>
        <v>0</v>
      </c>
      <c r="S463" s="290">
        <f t="shared" si="300"/>
        <v>0</v>
      </c>
      <c r="T463" s="290">
        <f t="shared" si="301"/>
        <v>0</v>
      </c>
      <c r="U463" s="290">
        <f t="shared" si="301"/>
        <v>0</v>
      </c>
      <c r="V463" s="290">
        <f t="shared" si="301"/>
        <v>0</v>
      </c>
      <c r="W463" s="290">
        <f t="shared" si="301"/>
        <v>0</v>
      </c>
      <c r="X463" s="290">
        <f t="shared" si="301"/>
        <v>0</v>
      </c>
      <c r="Y463" s="290">
        <f t="shared" si="301"/>
        <v>0</v>
      </c>
      <c r="Z463" s="290">
        <f t="shared" si="301"/>
        <v>0</v>
      </c>
      <c r="AA463" s="290">
        <f t="shared" si="301"/>
        <v>0</v>
      </c>
      <c r="AB463" s="290">
        <f t="shared" si="301"/>
        <v>0</v>
      </c>
      <c r="AC463" s="290">
        <f t="shared" si="301"/>
        <v>0</v>
      </c>
      <c r="AD463" s="290">
        <f t="shared" si="301"/>
        <v>0</v>
      </c>
      <c r="AE463" s="290">
        <f t="shared" si="301"/>
        <v>0</v>
      </c>
      <c r="AF463" s="290">
        <f t="shared" si="301"/>
        <v>0</v>
      </c>
      <c r="AH463" s="435">
        <f t="shared" si="294"/>
        <v>0</v>
      </c>
      <c r="AI463" s="435">
        <f>SUMIF('[1]C.2.1 B'!$B$37:$B$179,D463,'[1]C.2.1 B'!$D$37:$D$179)</f>
        <v>0</v>
      </c>
      <c r="AJ463" s="319">
        <f t="shared" si="295"/>
        <v>0</v>
      </c>
      <c r="AL463" s="435">
        <f t="shared" si="303"/>
        <v>0</v>
      </c>
      <c r="AM463" s="435">
        <f>SUMIF('[1]C.2.1 F'!$B$32:$B$173,D463,'[1]C.2.1 F'!$D$32:$D$173)</f>
        <v>0</v>
      </c>
      <c r="AN463" s="319">
        <f t="shared" si="296"/>
        <v>0</v>
      </c>
    </row>
    <row r="464" spans="4:40">
      <c r="D464" s="191">
        <v>8700</v>
      </c>
      <c r="E464" s="192"/>
      <c r="F464" s="290">
        <f t="shared" si="302"/>
        <v>132335.18000000014</v>
      </c>
      <c r="G464" s="290">
        <f t="shared" si="302"/>
        <v>274472.59999999998</v>
      </c>
      <c r="H464" s="290">
        <f t="shared" si="302"/>
        <v>168644.66999999995</v>
      </c>
      <c r="I464" s="290">
        <f t="shared" si="302"/>
        <v>177759.68000000011</v>
      </c>
      <c r="J464" s="290">
        <f t="shared" ref="J464:S473" si="304">SUMIF($C$10:$C$424,$D464,J$10:J$424)</f>
        <v>152737.70000000004</v>
      </c>
      <c r="K464" s="290">
        <f t="shared" si="304"/>
        <v>271466.80999999988</v>
      </c>
      <c r="L464" s="290">
        <f t="shared" si="304"/>
        <v>180590.1258967277</v>
      </c>
      <c r="M464" s="290">
        <f t="shared" si="304"/>
        <v>177516.76532506495</v>
      </c>
      <c r="N464" s="290">
        <f t="shared" si="304"/>
        <v>177947.87291298146</v>
      </c>
      <c r="O464" s="290">
        <f t="shared" si="304"/>
        <v>176907.28058804158</v>
      </c>
      <c r="P464" s="290">
        <f t="shared" si="304"/>
        <v>181082.46927386563</v>
      </c>
      <c r="Q464" s="290">
        <f t="shared" si="304"/>
        <v>196144.88305693606</v>
      </c>
      <c r="R464" s="290">
        <f t="shared" si="304"/>
        <v>169436.45623693347</v>
      </c>
      <c r="S464" s="290">
        <f t="shared" si="304"/>
        <v>158103.28142905887</v>
      </c>
      <c r="T464" s="290">
        <f t="shared" ref="T464:AF473" si="305">SUMIF($C$10:$C$424,$D464,T$10:T$424)</f>
        <v>168418.73599877238</v>
      </c>
      <c r="U464" s="290">
        <f t="shared" si="305"/>
        <v>170816.22153946036</v>
      </c>
      <c r="V464" s="290">
        <f t="shared" si="305"/>
        <v>179422.01270866772</v>
      </c>
      <c r="W464" s="290">
        <f t="shared" si="305"/>
        <v>184214.0700679571</v>
      </c>
      <c r="X464" s="290">
        <f t="shared" si="305"/>
        <v>178404.28768281237</v>
      </c>
      <c r="Y464" s="290">
        <f t="shared" si="305"/>
        <v>182952.8876102441</v>
      </c>
      <c r="Z464" s="290">
        <f t="shared" si="305"/>
        <v>179742.28304185552</v>
      </c>
      <c r="AA464" s="290">
        <f t="shared" si="305"/>
        <v>179512.60880838882</v>
      </c>
      <c r="AB464" s="290">
        <f t="shared" si="305"/>
        <v>183519.47369607163</v>
      </c>
      <c r="AC464" s="290">
        <f t="shared" si="305"/>
        <v>198693.31960609334</v>
      </c>
      <c r="AD464" s="290">
        <f t="shared" si="305"/>
        <v>172171.46639381145</v>
      </c>
      <c r="AE464" s="290">
        <f t="shared" si="305"/>
        <v>160408.16151224292</v>
      </c>
      <c r="AF464" s="290">
        <f t="shared" si="305"/>
        <v>170848.67962365603</v>
      </c>
      <c r="AH464" s="435">
        <f t="shared" si="294"/>
        <v>2267606.0370536176</v>
      </c>
      <c r="AI464" s="435">
        <f>SUMIF('[1]C.2.1 B'!$B$37:$B$179,D464,'[1]C.2.1 B'!$D$37:$D$179)</f>
        <v>2267606.0370536172</v>
      </c>
      <c r="AJ464" s="319">
        <f t="shared" si="295"/>
        <v>0</v>
      </c>
      <c r="AL464" s="435">
        <f t="shared" si="303"/>
        <v>2140705.472291261</v>
      </c>
      <c r="AM464" s="435">
        <f>SUMIF('[1]C.2.1 F'!$B$32:$B$173,D464,'[1]C.2.1 F'!$D$32:$D$173)</f>
        <v>2140705.472291261</v>
      </c>
      <c r="AN464" s="319">
        <f t="shared" si="296"/>
        <v>0</v>
      </c>
    </row>
    <row r="465" spans="4:40">
      <c r="D465" s="191">
        <v>8710</v>
      </c>
      <c r="E465" s="192"/>
      <c r="F465" s="290">
        <f t="shared" si="302"/>
        <v>0</v>
      </c>
      <c r="G465" s="290">
        <f t="shared" si="302"/>
        <v>0</v>
      </c>
      <c r="H465" s="290">
        <f t="shared" si="302"/>
        <v>0</v>
      </c>
      <c r="I465" s="290">
        <f t="shared" si="302"/>
        <v>-19.82</v>
      </c>
      <c r="J465" s="290">
        <f t="shared" si="304"/>
        <v>0</v>
      </c>
      <c r="K465" s="290">
        <f t="shared" si="304"/>
        <v>0</v>
      </c>
      <c r="L465" s="290">
        <f t="shared" si="304"/>
        <v>-3.4249132215003599</v>
      </c>
      <c r="M465" s="290">
        <f t="shared" si="304"/>
        <v>-3.4665186568862714</v>
      </c>
      <c r="N465" s="290">
        <f t="shared" si="304"/>
        <v>-3.114185832937352</v>
      </c>
      <c r="O465" s="290">
        <f t="shared" si="304"/>
        <v>-3.6633985647061897</v>
      </c>
      <c r="P465" s="290">
        <f t="shared" si="304"/>
        <v>-3.4053532348879707</v>
      </c>
      <c r="Q465" s="290">
        <f t="shared" si="304"/>
        <v>-3.1234964056268826</v>
      </c>
      <c r="R465" s="290">
        <f t="shared" si="304"/>
        <v>-3.3278756838526702</v>
      </c>
      <c r="S465" s="290">
        <f t="shared" si="304"/>
        <v>-3.3143042275998931</v>
      </c>
      <c r="T465" s="290">
        <f t="shared" si="305"/>
        <v>-3.5018220525911707</v>
      </c>
      <c r="U465" s="290">
        <f t="shared" si="305"/>
        <v>-3.5706286323075394</v>
      </c>
      <c r="V465" s="290">
        <f t="shared" si="305"/>
        <v>-3.6221082892616638</v>
      </c>
      <c r="W465" s="290">
        <f t="shared" si="305"/>
        <v>-3.4821595317990339</v>
      </c>
      <c r="X465" s="290">
        <f t="shared" si="305"/>
        <v>-3.431956211606749</v>
      </c>
      <c r="Y465" s="290">
        <f t="shared" si="305"/>
        <v>-3.5474374718682675</v>
      </c>
      <c r="Z465" s="290">
        <f t="shared" si="305"/>
        <v>-3.4968528614219285</v>
      </c>
      <c r="AA465" s="290">
        <f t="shared" si="305"/>
        <v>-3.6633985647061897</v>
      </c>
      <c r="AB465" s="290">
        <f t="shared" si="305"/>
        <v>-3.4053532348879707</v>
      </c>
      <c r="AC465" s="290">
        <f t="shared" si="305"/>
        <v>-3.1234964056268826</v>
      </c>
      <c r="AD465" s="290">
        <f t="shared" si="305"/>
        <v>-3.3278756838526702</v>
      </c>
      <c r="AE465" s="290">
        <f t="shared" si="305"/>
        <v>-3.3143042275998931</v>
      </c>
      <c r="AF465" s="290">
        <f t="shared" si="305"/>
        <v>-3.5018220525911707</v>
      </c>
      <c r="AH465" s="435">
        <f t="shared" si="294"/>
        <v>-40.017865916545027</v>
      </c>
      <c r="AI465" s="435">
        <f>SUMIF('[1]C.2.1 B'!$B$37:$B$179,D465,'[1]C.2.1 B'!$D$37:$D$179)</f>
        <v>-40.017865916545027</v>
      </c>
      <c r="AJ465" s="319">
        <f t="shared" si="295"/>
        <v>0</v>
      </c>
      <c r="AL465" s="435">
        <f t="shared" si="303"/>
        <v>-41.487393167529959</v>
      </c>
      <c r="AM465" s="435">
        <f>SUMIF('[1]C.2.1 F'!$B$32:$B$173,D465,'[1]C.2.1 F'!$D$32:$D$173)</f>
        <v>-41.487393167529959</v>
      </c>
      <c r="AN465" s="319">
        <f t="shared" si="296"/>
        <v>0</v>
      </c>
    </row>
    <row r="466" spans="4:40">
      <c r="D466" s="191">
        <v>8711</v>
      </c>
      <c r="E466" s="192"/>
      <c r="F466" s="290">
        <f t="shared" si="302"/>
        <v>0</v>
      </c>
      <c r="G466" s="290">
        <f t="shared" si="302"/>
        <v>5220.5599999999995</v>
      </c>
      <c r="H466" s="290">
        <f t="shared" si="302"/>
        <v>28621.18</v>
      </c>
      <c r="I466" s="290">
        <f t="shared" si="302"/>
        <v>41114.800000000003</v>
      </c>
      <c r="J466" s="290">
        <f t="shared" si="304"/>
        <v>396.24</v>
      </c>
      <c r="K466" s="290">
        <f t="shared" si="304"/>
        <v>0</v>
      </c>
      <c r="L466" s="290">
        <f t="shared" si="304"/>
        <v>9806.3963655514999</v>
      </c>
      <c r="M466" s="290">
        <f t="shared" si="304"/>
        <v>9449.2751799426624</v>
      </c>
      <c r="N466" s="290">
        <f t="shared" si="304"/>
        <v>9962.7117109339742</v>
      </c>
      <c r="O466" s="290">
        <f t="shared" si="304"/>
        <v>10243.530684490954</v>
      </c>
      <c r="P466" s="290">
        <f t="shared" si="304"/>
        <v>10946.340182887201</v>
      </c>
      <c r="Q466" s="290">
        <f t="shared" si="304"/>
        <v>11377.322541576703</v>
      </c>
      <c r="R466" s="290">
        <f t="shared" si="304"/>
        <v>10754.781310961289</v>
      </c>
      <c r="S466" s="290">
        <f t="shared" si="304"/>
        <v>10938.473243824963</v>
      </c>
      <c r="T466" s="290">
        <f t="shared" si="305"/>
        <v>11729.087102502514</v>
      </c>
      <c r="U466" s="290">
        <f t="shared" si="305"/>
        <v>11188.62414070239</v>
      </c>
      <c r="V466" s="290">
        <f t="shared" si="305"/>
        <v>10582.344597901445</v>
      </c>
      <c r="W466" s="290">
        <f t="shared" si="305"/>
        <v>12310.237754697191</v>
      </c>
      <c r="X466" s="290">
        <f t="shared" si="305"/>
        <v>10860.971471224088</v>
      </c>
      <c r="Y466" s="290">
        <f t="shared" si="305"/>
        <v>10791.368821203132</v>
      </c>
      <c r="Z466" s="290">
        <f t="shared" si="305"/>
        <v>11096.391328388017</v>
      </c>
      <c r="AA466" s="290">
        <f t="shared" si="305"/>
        <v>10243.530684490954</v>
      </c>
      <c r="AB466" s="290">
        <f t="shared" si="305"/>
        <v>10946.340182887201</v>
      </c>
      <c r="AC466" s="290">
        <f t="shared" si="305"/>
        <v>11377.322541576703</v>
      </c>
      <c r="AD466" s="290">
        <f t="shared" si="305"/>
        <v>10754.781310961289</v>
      </c>
      <c r="AE466" s="290">
        <f t="shared" si="305"/>
        <v>10938.473243824963</v>
      </c>
      <c r="AF466" s="290">
        <f t="shared" si="305"/>
        <v>11729.087102502514</v>
      </c>
      <c r="AH466" s="435">
        <f t="shared" si="294"/>
        <v>137138.35666538301</v>
      </c>
      <c r="AI466" s="435">
        <f>SUMIF('[1]C.2.1 B'!$B$37:$B$179,D466,'[1]C.2.1 B'!$D$37:$D$179)</f>
        <v>137138.35666538301</v>
      </c>
      <c r="AJ466" s="319">
        <f t="shared" si="295"/>
        <v>0</v>
      </c>
      <c r="AL466" s="435">
        <f t="shared" si="303"/>
        <v>132819.4731803599</v>
      </c>
      <c r="AM466" s="435">
        <f>SUMIF('[1]C.2.1 F'!$B$32:$B$173,D466,'[1]C.2.1 F'!$D$32:$D$173)</f>
        <v>132819.4731803599</v>
      </c>
      <c r="AN466" s="319">
        <f t="shared" si="296"/>
        <v>0</v>
      </c>
    </row>
    <row r="467" spans="4:40">
      <c r="D467" s="191">
        <v>8720</v>
      </c>
      <c r="E467" s="192"/>
      <c r="F467" s="290">
        <f t="shared" si="302"/>
        <v>0</v>
      </c>
      <c r="G467" s="290">
        <f t="shared" si="302"/>
        <v>0</v>
      </c>
      <c r="H467" s="290">
        <f t="shared" si="302"/>
        <v>0</v>
      </c>
      <c r="I467" s="290">
        <f t="shared" si="302"/>
        <v>0</v>
      </c>
      <c r="J467" s="290">
        <f t="shared" si="304"/>
        <v>0</v>
      </c>
      <c r="K467" s="290">
        <f t="shared" si="304"/>
        <v>0</v>
      </c>
      <c r="L467" s="290">
        <f t="shared" si="304"/>
        <v>0</v>
      </c>
      <c r="M467" s="290">
        <f t="shared" si="304"/>
        <v>0</v>
      </c>
      <c r="N467" s="290">
        <f t="shared" si="304"/>
        <v>0</v>
      </c>
      <c r="O467" s="290">
        <f t="shared" si="304"/>
        <v>0</v>
      </c>
      <c r="P467" s="290">
        <f t="shared" si="304"/>
        <v>0</v>
      </c>
      <c r="Q467" s="290">
        <f t="shared" si="304"/>
        <v>0</v>
      </c>
      <c r="R467" s="290">
        <f t="shared" si="304"/>
        <v>0</v>
      </c>
      <c r="S467" s="290">
        <f t="shared" si="304"/>
        <v>0</v>
      </c>
      <c r="T467" s="290">
        <f t="shared" si="305"/>
        <v>0</v>
      </c>
      <c r="U467" s="290">
        <f t="shared" si="305"/>
        <v>0</v>
      </c>
      <c r="V467" s="290">
        <f t="shared" si="305"/>
        <v>0</v>
      </c>
      <c r="W467" s="290">
        <f t="shared" si="305"/>
        <v>0</v>
      </c>
      <c r="X467" s="290">
        <f t="shared" si="305"/>
        <v>0</v>
      </c>
      <c r="Y467" s="290">
        <f t="shared" si="305"/>
        <v>0</v>
      </c>
      <c r="Z467" s="290">
        <f t="shared" si="305"/>
        <v>0</v>
      </c>
      <c r="AA467" s="290">
        <f t="shared" si="305"/>
        <v>0</v>
      </c>
      <c r="AB467" s="290">
        <f t="shared" si="305"/>
        <v>0</v>
      </c>
      <c r="AC467" s="290">
        <f t="shared" si="305"/>
        <v>0</v>
      </c>
      <c r="AD467" s="290">
        <f t="shared" si="305"/>
        <v>0</v>
      </c>
      <c r="AE467" s="290">
        <f t="shared" si="305"/>
        <v>0</v>
      </c>
      <c r="AF467" s="290">
        <f t="shared" si="305"/>
        <v>0</v>
      </c>
      <c r="AH467" s="435">
        <f t="shared" si="294"/>
        <v>0</v>
      </c>
      <c r="AI467" s="435">
        <f>SUMIF('[1]C.2.1 B'!$B$37:$B$179,D467,'[1]C.2.1 B'!$D$37:$D$179)</f>
        <v>0</v>
      </c>
      <c r="AJ467" s="319">
        <f t="shared" si="295"/>
        <v>0</v>
      </c>
      <c r="AL467" s="435">
        <f t="shared" si="303"/>
        <v>0</v>
      </c>
      <c r="AM467" s="435">
        <f>SUMIF('[1]C.2.1 F'!$B$32:$B$173,D467,'[1]C.2.1 F'!$D$32:$D$173)</f>
        <v>0</v>
      </c>
      <c r="AN467" s="319">
        <f t="shared" si="296"/>
        <v>0</v>
      </c>
    </row>
    <row r="468" spans="4:40">
      <c r="D468" s="191">
        <v>8740</v>
      </c>
      <c r="E468" s="192"/>
      <c r="F468" s="290">
        <f t="shared" si="302"/>
        <v>562374.23999999987</v>
      </c>
      <c r="G468" s="290">
        <f t="shared" si="302"/>
        <v>554303.62999999977</v>
      </c>
      <c r="H468" s="290">
        <f t="shared" si="302"/>
        <v>546431.5199999999</v>
      </c>
      <c r="I468" s="290">
        <f t="shared" si="302"/>
        <v>607362.6399999999</v>
      </c>
      <c r="J468" s="290">
        <f t="shared" si="304"/>
        <v>637386.47</v>
      </c>
      <c r="K468" s="290">
        <f t="shared" si="304"/>
        <v>634106.98</v>
      </c>
      <c r="L468" s="290">
        <f t="shared" si="304"/>
        <v>568417.94702116749</v>
      </c>
      <c r="M468" s="290">
        <f t="shared" si="304"/>
        <v>563294.89440846641</v>
      </c>
      <c r="N468" s="290">
        <f t="shared" si="304"/>
        <v>553979.21787344152</v>
      </c>
      <c r="O468" s="290">
        <f t="shared" si="304"/>
        <v>543436.5126975904</v>
      </c>
      <c r="P468" s="290">
        <f t="shared" si="304"/>
        <v>571105.2109093857</v>
      </c>
      <c r="Q468" s="290">
        <f t="shared" si="304"/>
        <v>617427.43367256934</v>
      </c>
      <c r="R468" s="290">
        <f t="shared" si="304"/>
        <v>530952.74970246467</v>
      </c>
      <c r="S468" s="290">
        <f t="shared" si="304"/>
        <v>503231.55932214652</v>
      </c>
      <c r="T468" s="290">
        <f t="shared" si="305"/>
        <v>522976.42056507186</v>
      </c>
      <c r="U468" s="290">
        <f t="shared" si="305"/>
        <v>546046.16723545408</v>
      </c>
      <c r="V468" s="290">
        <f t="shared" si="305"/>
        <v>584678.41560632759</v>
      </c>
      <c r="W468" s="290">
        <f t="shared" si="305"/>
        <v>591788.99290183361</v>
      </c>
      <c r="X468" s="290">
        <f t="shared" si="305"/>
        <v>579022.8140919935</v>
      </c>
      <c r="Y468" s="290">
        <f t="shared" si="305"/>
        <v>603469.25501316704</v>
      </c>
      <c r="Z468" s="290">
        <f t="shared" si="305"/>
        <v>564263.30704244587</v>
      </c>
      <c r="AA468" s="290">
        <f t="shared" si="305"/>
        <v>551149.35044299893</v>
      </c>
      <c r="AB468" s="290">
        <f t="shared" si="305"/>
        <v>578319.74132690567</v>
      </c>
      <c r="AC468" s="290">
        <f t="shared" si="305"/>
        <v>624971.84878871904</v>
      </c>
      <c r="AD468" s="290">
        <f t="shared" si="305"/>
        <v>539049.49905147136</v>
      </c>
      <c r="AE468" s="290">
        <f t="shared" si="305"/>
        <v>510054.9476251576</v>
      </c>
      <c r="AF468" s="290">
        <f t="shared" si="305"/>
        <v>530170.04813293333</v>
      </c>
      <c r="AH468" s="435">
        <f t="shared" si="294"/>
        <v>6959626.6965826191</v>
      </c>
      <c r="AI468" s="435">
        <f>SUMIF('[1]C.2.1 B'!$B$37:$B$179,D468,'[1]C.2.1 B'!$D$37:$D$179)</f>
        <v>6959626.696582621</v>
      </c>
      <c r="AJ468" s="319">
        <f t="shared" si="295"/>
        <v>0</v>
      </c>
      <c r="AL468" s="435">
        <f t="shared" si="303"/>
        <v>6802984.387259407</v>
      </c>
      <c r="AM468" s="435">
        <f>SUMIF('[1]C.2.1 F'!$B$32:$B$173,D468,'[1]C.2.1 F'!$D$32:$D$173)</f>
        <v>6802984.387259407</v>
      </c>
      <c r="AN468" s="319">
        <f t="shared" si="296"/>
        <v>0</v>
      </c>
    </row>
    <row r="469" spans="4:40">
      <c r="D469" s="191">
        <v>8750</v>
      </c>
      <c r="E469" s="192"/>
      <c r="F469" s="290">
        <f t="shared" si="302"/>
        <v>143268.17000000001</v>
      </c>
      <c r="G469" s="290">
        <f t="shared" si="302"/>
        <v>122416.96000000002</v>
      </c>
      <c r="H469" s="290">
        <f t="shared" si="302"/>
        <v>85160.76999999999</v>
      </c>
      <c r="I469" s="290">
        <f t="shared" si="302"/>
        <v>84217.140000000029</v>
      </c>
      <c r="J469" s="290">
        <f t="shared" si="304"/>
        <v>77764.419999999969</v>
      </c>
      <c r="K469" s="290">
        <f t="shared" si="304"/>
        <v>70957.98000000001</v>
      </c>
      <c r="L469" s="290">
        <f t="shared" si="304"/>
        <v>106088.22402828968</v>
      </c>
      <c r="M469" s="290">
        <f t="shared" si="304"/>
        <v>102851.61376451039</v>
      </c>
      <c r="N469" s="290">
        <f t="shared" si="304"/>
        <v>98134.317826432089</v>
      </c>
      <c r="O469" s="290">
        <f t="shared" si="304"/>
        <v>115868.61821332584</v>
      </c>
      <c r="P469" s="290">
        <f t="shared" si="304"/>
        <v>109824.6860029313</v>
      </c>
      <c r="Q469" s="290">
        <f t="shared" si="304"/>
        <v>115178.18751627776</v>
      </c>
      <c r="R469" s="290">
        <f t="shared" si="304"/>
        <v>120530.21274839825</v>
      </c>
      <c r="S469" s="290">
        <f t="shared" si="304"/>
        <v>103568.71898119812</v>
      </c>
      <c r="T469" s="290">
        <f t="shared" si="305"/>
        <v>109526.54019126894</v>
      </c>
      <c r="U469" s="290">
        <f t="shared" si="305"/>
        <v>113094.94578149966</v>
      </c>
      <c r="V469" s="290">
        <f t="shared" si="305"/>
        <v>116763.9777628638</v>
      </c>
      <c r="W469" s="290">
        <f t="shared" si="305"/>
        <v>108081.33258191435</v>
      </c>
      <c r="X469" s="290">
        <f t="shared" si="305"/>
        <v>111321.80576333321</v>
      </c>
      <c r="Y469" s="290">
        <f t="shared" si="305"/>
        <v>105368.98665385912</v>
      </c>
      <c r="Z469" s="290">
        <f t="shared" si="305"/>
        <v>111283.37534171635</v>
      </c>
      <c r="AA469" s="290">
        <f t="shared" si="305"/>
        <v>119522.79156948515</v>
      </c>
      <c r="AB469" s="290">
        <f t="shared" si="305"/>
        <v>113242.77227663735</v>
      </c>
      <c r="AC469" s="290">
        <f t="shared" si="305"/>
        <v>118752.56592475025</v>
      </c>
      <c r="AD469" s="290">
        <f t="shared" si="305"/>
        <v>124366.27500191238</v>
      </c>
      <c r="AE469" s="290">
        <f t="shared" si="305"/>
        <v>106801.49070006843</v>
      </c>
      <c r="AF469" s="290">
        <f t="shared" si="305"/>
        <v>112934.72315327417</v>
      </c>
      <c r="AH469" s="435">
        <f t="shared" si="294"/>
        <v>1231731.0873517669</v>
      </c>
      <c r="AI469" s="435">
        <f>SUMIF('[1]C.2.1 B'!$B$37:$B$179,D469,'[1]C.2.1 B'!$D$37:$D$179)</f>
        <v>1231731.0873517669</v>
      </c>
      <c r="AJ469" s="319">
        <f t="shared" si="295"/>
        <v>0</v>
      </c>
      <c r="AL469" s="435">
        <f t="shared" si="303"/>
        <v>1361535.0425113144</v>
      </c>
      <c r="AM469" s="435">
        <f>SUMIF('[1]C.2.1 F'!$B$32:$B$173,D469,'[1]C.2.1 F'!$D$32:$D$173)</f>
        <v>1361535.0425113144</v>
      </c>
      <c r="AN469" s="319">
        <f t="shared" si="296"/>
        <v>0</v>
      </c>
    </row>
    <row r="470" spans="4:40">
      <c r="D470" s="191">
        <v>8760</v>
      </c>
      <c r="E470" s="192"/>
      <c r="F470" s="290">
        <f t="shared" si="302"/>
        <v>0</v>
      </c>
      <c r="G470" s="290">
        <f t="shared" si="302"/>
        <v>0</v>
      </c>
      <c r="H470" s="290">
        <f t="shared" si="302"/>
        <v>191.44</v>
      </c>
      <c r="I470" s="290">
        <f t="shared" si="302"/>
        <v>105.31</v>
      </c>
      <c r="J470" s="290">
        <f t="shared" si="304"/>
        <v>0</v>
      </c>
      <c r="K470" s="290">
        <f t="shared" si="304"/>
        <v>0</v>
      </c>
      <c r="L470" s="290">
        <f t="shared" si="304"/>
        <v>38.618988197614044</v>
      </c>
      <c r="M470" s="290">
        <f t="shared" si="304"/>
        <v>37.212594009776211</v>
      </c>
      <c r="N470" s="290">
        <f t="shared" si="304"/>
        <v>39.234580332930747</v>
      </c>
      <c r="O470" s="290">
        <f t="shared" si="304"/>
        <v>40.34048552187047</v>
      </c>
      <c r="P470" s="290">
        <f t="shared" si="304"/>
        <v>43.108249612977474</v>
      </c>
      <c r="Q470" s="290">
        <f t="shared" si="304"/>
        <v>44.805519639924185</v>
      </c>
      <c r="R470" s="290">
        <f t="shared" si="304"/>
        <v>42.353863441106789</v>
      </c>
      <c r="S470" s="290">
        <f t="shared" si="304"/>
        <v>43.077268484388469</v>
      </c>
      <c r="T470" s="290">
        <f t="shared" si="305"/>
        <v>46.190818675404152</v>
      </c>
      <c r="U470" s="290">
        <f t="shared" si="305"/>
        <v>44.06239841122563</v>
      </c>
      <c r="V470" s="290">
        <f t="shared" si="305"/>
        <v>41.674783059460495</v>
      </c>
      <c r="W470" s="290">
        <f t="shared" si="305"/>
        <v>48.479472870229756</v>
      </c>
      <c r="X470" s="290">
        <f t="shared" si="305"/>
        <v>42.772055444878717</v>
      </c>
      <c r="Y470" s="290">
        <f t="shared" si="305"/>
        <v>42.497950277242985</v>
      </c>
      <c r="Z470" s="290">
        <f t="shared" si="305"/>
        <v>43.699172435298919</v>
      </c>
      <c r="AA470" s="290">
        <f t="shared" si="305"/>
        <v>40.34048552187047</v>
      </c>
      <c r="AB470" s="290">
        <f t="shared" si="305"/>
        <v>43.108249612977474</v>
      </c>
      <c r="AC470" s="290">
        <f t="shared" si="305"/>
        <v>44.805519639924185</v>
      </c>
      <c r="AD470" s="290">
        <f t="shared" si="305"/>
        <v>42.353863441106789</v>
      </c>
      <c r="AE470" s="290">
        <f t="shared" si="305"/>
        <v>43.077268484388469</v>
      </c>
      <c r="AF470" s="290">
        <f t="shared" si="305"/>
        <v>46.190818675404152</v>
      </c>
      <c r="AH470" s="435">
        <f t="shared" si="294"/>
        <v>540.07041731509321</v>
      </c>
      <c r="AI470" s="435">
        <f>SUMIF('[1]C.2.1 B'!$B$37:$B$179,D470,'[1]C.2.1 B'!$D$37:$D$179)</f>
        <v>540.07041731509321</v>
      </c>
      <c r="AJ470" s="319">
        <f t="shared" si="295"/>
        <v>0</v>
      </c>
      <c r="AL470" s="435">
        <f t="shared" si="303"/>
        <v>523.06203787400796</v>
      </c>
      <c r="AM470" s="435">
        <f>SUMIF('[1]C.2.1 F'!$B$32:$B$173,D470,'[1]C.2.1 F'!$D$32:$D$173)</f>
        <v>523.06203787400796</v>
      </c>
      <c r="AN470" s="319">
        <f t="shared" si="296"/>
        <v>0</v>
      </c>
    </row>
    <row r="471" spans="4:40">
      <c r="D471" s="191">
        <v>8770</v>
      </c>
      <c r="E471" s="192"/>
      <c r="F471" s="290">
        <f t="shared" si="302"/>
        <v>1159.32</v>
      </c>
      <c r="G471" s="290">
        <f t="shared" si="302"/>
        <v>381.4</v>
      </c>
      <c r="H471" s="290">
        <f t="shared" si="302"/>
        <v>379.52</v>
      </c>
      <c r="I471" s="290">
        <f t="shared" si="302"/>
        <v>269.22000000000003</v>
      </c>
      <c r="J471" s="290">
        <f t="shared" si="304"/>
        <v>280.35000000000002</v>
      </c>
      <c r="K471" s="290">
        <f t="shared" si="304"/>
        <v>143.66</v>
      </c>
      <c r="L471" s="290">
        <f t="shared" si="304"/>
        <v>449.59473125371238</v>
      </c>
      <c r="M471" s="290">
        <f t="shared" si="304"/>
        <v>455.06835837205489</v>
      </c>
      <c r="N471" s="290">
        <f t="shared" si="304"/>
        <v>409.77024779645808</v>
      </c>
      <c r="O471" s="290">
        <f t="shared" si="304"/>
        <v>491.30490468387524</v>
      </c>
      <c r="P471" s="290">
        <f t="shared" si="304"/>
        <v>457.53815582924904</v>
      </c>
      <c r="Q471" s="290">
        <f t="shared" si="304"/>
        <v>421.1977372482994</v>
      </c>
      <c r="R471" s="290">
        <f t="shared" si="304"/>
        <v>437.74070539912378</v>
      </c>
      <c r="S471" s="290">
        <f t="shared" si="304"/>
        <v>435.96481666805278</v>
      </c>
      <c r="T471" s="290">
        <f t="shared" si="305"/>
        <v>461.04458064974835</v>
      </c>
      <c r="U471" s="290">
        <f t="shared" si="305"/>
        <v>469.50614004735519</v>
      </c>
      <c r="V471" s="290">
        <f t="shared" si="305"/>
        <v>476.24249471419671</v>
      </c>
      <c r="W471" s="290">
        <f t="shared" si="305"/>
        <v>458.47099693098033</v>
      </c>
      <c r="X471" s="290">
        <f t="shared" si="305"/>
        <v>451.35948021348139</v>
      </c>
      <c r="Y471" s="290">
        <f t="shared" si="305"/>
        <v>466.47074498334297</v>
      </c>
      <c r="Z471" s="290">
        <f t="shared" si="305"/>
        <v>460.39438458881466</v>
      </c>
      <c r="AA471" s="290">
        <f t="shared" si="305"/>
        <v>491.30490468387524</v>
      </c>
      <c r="AB471" s="290">
        <f t="shared" si="305"/>
        <v>457.53815582924904</v>
      </c>
      <c r="AC471" s="290">
        <f t="shared" si="305"/>
        <v>421.1977372482994</v>
      </c>
      <c r="AD471" s="290">
        <f t="shared" si="305"/>
        <v>437.74070539912378</v>
      </c>
      <c r="AE471" s="290">
        <f t="shared" si="305"/>
        <v>435.96481666805278</v>
      </c>
      <c r="AF471" s="290">
        <f t="shared" si="305"/>
        <v>461.04458064974835</v>
      </c>
      <c r="AH471" s="435">
        <f t="shared" si="294"/>
        <v>5297.9441351836495</v>
      </c>
      <c r="AI471" s="435">
        <f>SUMIF('[1]C.2.1 B'!$B$37:$B$179,D471,'[1]C.2.1 B'!$D$37:$D$179)</f>
        <v>5297.9441351836495</v>
      </c>
      <c r="AJ471" s="319">
        <f t="shared" si="295"/>
        <v>0</v>
      </c>
      <c r="AL471" s="435">
        <f t="shared" si="303"/>
        <v>5487.2351419565202</v>
      </c>
      <c r="AM471" s="435">
        <f>SUMIF('[1]C.2.1 F'!$B$32:$B$173,D471,'[1]C.2.1 F'!$D$32:$D$173)</f>
        <v>5487.2351419565202</v>
      </c>
      <c r="AN471" s="319">
        <f t="shared" si="296"/>
        <v>0</v>
      </c>
    </row>
    <row r="472" spans="4:40">
      <c r="D472" s="191">
        <v>8780</v>
      </c>
      <c r="E472" s="192"/>
      <c r="F472" s="290">
        <f t="shared" si="302"/>
        <v>88532.590000000011</v>
      </c>
      <c r="G472" s="290">
        <f t="shared" si="302"/>
        <v>56980.159999999996</v>
      </c>
      <c r="H472" s="290">
        <f t="shared" si="302"/>
        <v>56159.310000000005</v>
      </c>
      <c r="I472" s="290">
        <f t="shared" si="302"/>
        <v>64763.31</v>
      </c>
      <c r="J472" s="290">
        <f t="shared" si="304"/>
        <v>54982.020000000004</v>
      </c>
      <c r="K472" s="290">
        <f t="shared" si="304"/>
        <v>67011.640000000014</v>
      </c>
      <c r="L472" s="290">
        <f t="shared" si="304"/>
        <v>72939.359551493282</v>
      </c>
      <c r="M472" s="290">
        <f t="shared" si="304"/>
        <v>70854.833340211233</v>
      </c>
      <c r="N472" s="290">
        <f t="shared" si="304"/>
        <v>67000.548223986989</v>
      </c>
      <c r="O472" s="290">
        <f t="shared" si="304"/>
        <v>80392.242616993884</v>
      </c>
      <c r="P472" s="290">
        <f t="shared" si="304"/>
        <v>75324.449720284159</v>
      </c>
      <c r="Q472" s="290">
        <f t="shared" si="304"/>
        <v>78520.108317775288</v>
      </c>
      <c r="R472" s="290">
        <f t="shared" si="304"/>
        <v>84142.717105501477</v>
      </c>
      <c r="S472" s="290">
        <f t="shared" si="304"/>
        <v>71463.802881003838</v>
      </c>
      <c r="T472" s="290">
        <f t="shared" si="305"/>
        <v>75255.369035811324</v>
      </c>
      <c r="U472" s="290">
        <f t="shared" si="305"/>
        <v>78175.440746013672</v>
      </c>
      <c r="V472" s="290">
        <f t="shared" si="305"/>
        <v>81050.199380520469</v>
      </c>
      <c r="W472" s="290">
        <f t="shared" si="305"/>
        <v>73408.601449761292</v>
      </c>
      <c r="X472" s="290">
        <f t="shared" si="305"/>
        <v>76697.593299536165</v>
      </c>
      <c r="Y472" s="290">
        <f t="shared" si="305"/>
        <v>71871.797478657478</v>
      </c>
      <c r="Z472" s="290">
        <f t="shared" si="305"/>
        <v>76577.308743386908</v>
      </c>
      <c r="AA472" s="290">
        <f t="shared" si="305"/>
        <v>83089.375786397926</v>
      </c>
      <c r="AB472" s="290">
        <f t="shared" si="305"/>
        <v>77847.327801357693</v>
      </c>
      <c r="AC472" s="290">
        <f t="shared" si="305"/>
        <v>81158.34510236654</v>
      </c>
      <c r="AD472" s="290">
        <f t="shared" si="305"/>
        <v>86974.101863537755</v>
      </c>
      <c r="AE472" s="290">
        <f t="shared" si="305"/>
        <v>73849.900907081261</v>
      </c>
      <c r="AF472" s="290">
        <f t="shared" si="305"/>
        <v>77770.937515540922</v>
      </c>
      <c r="AH472" s="435">
        <f t="shared" si="294"/>
        <v>833460.57177074486</v>
      </c>
      <c r="AI472" s="435">
        <f>SUMIF('[1]C.2.1 B'!$B$37:$B$179,D472,'[1]C.2.1 B'!$D$37:$D$179)</f>
        <v>833460.57177074486</v>
      </c>
      <c r="AJ472" s="319">
        <f t="shared" si="295"/>
        <v>0</v>
      </c>
      <c r="AL472" s="435">
        <f t="shared" si="303"/>
        <v>938470.93007415812</v>
      </c>
      <c r="AM472" s="435">
        <f>SUMIF('[1]C.2.1 F'!$B$32:$B$173,D472,'[1]C.2.1 F'!$D$32:$D$173)</f>
        <v>938470.93007415812</v>
      </c>
      <c r="AN472" s="319">
        <f t="shared" si="296"/>
        <v>0</v>
      </c>
    </row>
    <row r="473" spans="4:40">
      <c r="D473" s="191">
        <v>8790</v>
      </c>
      <c r="E473" s="192"/>
      <c r="F473" s="290">
        <f t="shared" si="302"/>
        <v>0</v>
      </c>
      <c r="G473" s="290">
        <f t="shared" si="302"/>
        <v>0</v>
      </c>
      <c r="H473" s="290">
        <f t="shared" si="302"/>
        <v>146.03</v>
      </c>
      <c r="I473" s="290">
        <f t="shared" si="302"/>
        <v>0</v>
      </c>
      <c r="J473" s="290">
        <f t="shared" si="304"/>
        <v>0</v>
      </c>
      <c r="K473" s="290">
        <f t="shared" si="304"/>
        <v>0</v>
      </c>
      <c r="L473" s="290">
        <f t="shared" si="304"/>
        <v>19.004316247675078</v>
      </c>
      <c r="M473" s="290">
        <f t="shared" si="304"/>
        <v>18.312232866883303</v>
      </c>
      <c r="N473" s="290">
        <f t="shared" si="304"/>
        <v>19.307247737212727</v>
      </c>
      <c r="O473" s="290">
        <f t="shared" si="304"/>
        <v>19.851461165151626</v>
      </c>
      <c r="P473" s="290">
        <f t="shared" si="304"/>
        <v>21.213471578713062</v>
      </c>
      <c r="Q473" s="290">
        <f t="shared" si="304"/>
        <v>22.048694298291927</v>
      </c>
      <c r="R473" s="290">
        <f t="shared" si="304"/>
        <v>20.842239859493933</v>
      </c>
      <c r="S473" s="290">
        <f t="shared" si="304"/>
        <v>21.198225835805388</v>
      </c>
      <c r="T473" s="290">
        <f t="shared" si="305"/>
        <v>22.730396802592313</v>
      </c>
      <c r="U473" s="290">
        <f t="shared" si="305"/>
        <v>21.683006031984089</v>
      </c>
      <c r="V473" s="290">
        <f t="shared" si="305"/>
        <v>20.508065948350517</v>
      </c>
      <c r="W473" s="290">
        <f t="shared" si="305"/>
        <v>23.856638325997142</v>
      </c>
      <c r="X473" s="290">
        <f t="shared" si="305"/>
        <v>21.048031193313022</v>
      </c>
      <c r="Y473" s="290">
        <f t="shared" si="305"/>
        <v>20.913144663810591</v>
      </c>
      <c r="Z473" s="290">
        <f t="shared" si="305"/>
        <v>21.504263355439601</v>
      </c>
      <c r="AA473" s="290">
        <f t="shared" si="305"/>
        <v>19.851461165151626</v>
      </c>
      <c r="AB473" s="290">
        <f t="shared" si="305"/>
        <v>21.213471578713062</v>
      </c>
      <c r="AC473" s="290">
        <f t="shared" si="305"/>
        <v>22.048694298291927</v>
      </c>
      <c r="AD473" s="290">
        <f t="shared" si="305"/>
        <v>20.842239859493933</v>
      </c>
      <c r="AE473" s="290">
        <f t="shared" si="305"/>
        <v>21.198225835805388</v>
      </c>
      <c r="AF473" s="290">
        <f t="shared" si="305"/>
        <v>22.730396802592313</v>
      </c>
      <c r="AH473" s="435">
        <f t="shared" si="294"/>
        <v>265.76742389392768</v>
      </c>
      <c r="AI473" s="435">
        <f>SUMIF('[1]C.2.1 B'!$B$37:$B$179,D473,'[1]C.2.1 B'!$D$37:$D$179)</f>
        <v>265.76742389392768</v>
      </c>
      <c r="AJ473" s="319">
        <f t="shared" si="295"/>
        <v>0</v>
      </c>
      <c r="AL473" s="435">
        <f t="shared" si="303"/>
        <v>257.39763905894324</v>
      </c>
      <c r="AM473" s="435">
        <f>SUMIF('[1]C.2.1 F'!$B$32:$B$173,D473,'[1]C.2.1 F'!$D$32:$D$173)</f>
        <v>257.39763905894324</v>
      </c>
      <c r="AN473" s="319">
        <f t="shared" si="296"/>
        <v>0</v>
      </c>
    </row>
    <row r="474" spans="4:40">
      <c r="D474" s="191">
        <v>8800</v>
      </c>
      <c r="E474" s="192"/>
      <c r="F474" s="290">
        <f t="shared" si="302"/>
        <v>491.89</v>
      </c>
      <c r="G474" s="290">
        <f t="shared" si="302"/>
        <v>1098.02</v>
      </c>
      <c r="H474" s="290">
        <f t="shared" si="302"/>
        <v>4.9700000000000006</v>
      </c>
      <c r="I474" s="290">
        <f t="shared" si="302"/>
        <v>127.81</v>
      </c>
      <c r="J474" s="290">
        <f t="shared" ref="J474:S483" si="306">SUMIF($C$10:$C$424,$D474,J$10:J$424)</f>
        <v>0</v>
      </c>
      <c r="K474" s="290">
        <f t="shared" si="306"/>
        <v>0</v>
      </c>
      <c r="L474" s="290">
        <f t="shared" si="306"/>
        <v>227.91672227535847</v>
      </c>
      <c r="M474" s="290">
        <f t="shared" si="306"/>
        <v>220.10618280215897</v>
      </c>
      <c r="N474" s="290">
        <f t="shared" si="306"/>
        <v>231.41882947881248</v>
      </c>
      <c r="O474" s="290">
        <f t="shared" si="306"/>
        <v>238.26771650360914</v>
      </c>
      <c r="P474" s="290">
        <f t="shared" si="306"/>
        <v>253.63233222264392</v>
      </c>
      <c r="Q474" s="290">
        <f t="shared" si="306"/>
        <v>263.0560399822063</v>
      </c>
      <c r="R474" s="290">
        <f t="shared" si="306"/>
        <v>249.44393902093617</v>
      </c>
      <c r="S474" s="290">
        <f t="shared" si="306"/>
        <v>253.46165927972925</v>
      </c>
      <c r="T474" s="290">
        <f t="shared" ref="T474:AF483" si="307">SUMIF($C$10:$C$424,$D474,T$10:T$424)</f>
        <v>270.85361306063658</v>
      </c>
      <c r="U474" s="290">
        <f t="shared" si="307"/>
        <v>258.94229774166314</v>
      </c>
      <c r="V474" s="290">
        <f t="shared" si="307"/>
        <v>247.55245134435472</v>
      </c>
      <c r="W474" s="290">
        <f t="shared" si="307"/>
        <v>285.33411359890061</v>
      </c>
      <c r="X474" s="290">
        <f t="shared" si="307"/>
        <v>253.64517080710419</v>
      </c>
      <c r="Y474" s="290">
        <f t="shared" si="307"/>
        <v>252.12046560947746</v>
      </c>
      <c r="Z474" s="290">
        <f t="shared" si="307"/>
        <v>258.88193110871606</v>
      </c>
      <c r="AA474" s="290">
        <f t="shared" si="307"/>
        <v>238.26771650360914</v>
      </c>
      <c r="AB474" s="290">
        <f t="shared" si="307"/>
        <v>253.63233222264392</v>
      </c>
      <c r="AC474" s="290">
        <f t="shared" si="307"/>
        <v>263.0560399822063</v>
      </c>
      <c r="AD474" s="290">
        <f t="shared" si="307"/>
        <v>249.44393902093617</v>
      </c>
      <c r="AE474" s="290">
        <f t="shared" si="307"/>
        <v>253.46165927972925</v>
      </c>
      <c r="AF474" s="290">
        <f t="shared" si="307"/>
        <v>270.85361306063658</v>
      </c>
      <c r="AH474" s="435">
        <f t="shared" si="294"/>
        <v>3157.0878232647892</v>
      </c>
      <c r="AI474" s="435">
        <f>SUMIF('[1]C.2.1 B'!$B$37:$B$179,D474,'[1]C.2.1 B'!$D$37:$D$179)</f>
        <v>3157.0878232647892</v>
      </c>
      <c r="AJ474" s="319">
        <f t="shared" si="295"/>
        <v>0</v>
      </c>
      <c r="AL474" s="435">
        <f t="shared" si="303"/>
        <v>3085.1917302799775</v>
      </c>
      <c r="AM474" s="435">
        <f>SUMIF('[1]C.2.1 F'!$B$32:$B$173,D474,'[1]C.2.1 F'!$D$32:$D$173)</f>
        <v>3085.1917302799775</v>
      </c>
      <c r="AN474" s="319">
        <f t="shared" si="296"/>
        <v>0</v>
      </c>
    </row>
    <row r="475" spans="4:40">
      <c r="D475" s="191">
        <v>8810</v>
      </c>
      <c r="E475" s="192"/>
      <c r="F475" s="290">
        <f t="shared" ref="F475:I494" si="308">SUMIF($C$10:$C$424,$D475,F$10:F$424)</f>
        <v>8255.4300000000185</v>
      </c>
      <c r="G475" s="290">
        <f t="shared" si="308"/>
        <v>8173.0499999999993</v>
      </c>
      <c r="H475" s="290">
        <f t="shared" si="308"/>
        <v>8102.0900000000183</v>
      </c>
      <c r="I475" s="290">
        <f t="shared" si="308"/>
        <v>8705.9900000000052</v>
      </c>
      <c r="J475" s="290">
        <f t="shared" si="306"/>
        <v>9035.3499999999985</v>
      </c>
      <c r="K475" s="290">
        <f t="shared" si="306"/>
        <v>12704.03000000001</v>
      </c>
      <c r="L475" s="290">
        <f t="shared" si="306"/>
        <v>8631.3539682335831</v>
      </c>
      <c r="M475" s="290">
        <f t="shared" si="306"/>
        <v>9016.3570697632749</v>
      </c>
      <c r="N475" s="290">
        <f t="shared" si="306"/>
        <v>5647.2470013287857</v>
      </c>
      <c r="O475" s="290">
        <f t="shared" si="306"/>
        <v>9479.8406818659387</v>
      </c>
      <c r="P475" s="290">
        <f t="shared" si="306"/>
        <v>7121.5667755348877</v>
      </c>
      <c r="Q475" s="290">
        <f t="shared" si="306"/>
        <v>4541.8571771161696</v>
      </c>
      <c r="R475" s="290">
        <f t="shared" si="306"/>
        <v>6413.327150935369</v>
      </c>
      <c r="S475" s="290">
        <f t="shared" si="306"/>
        <v>6286.5291913936162</v>
      </c>
      <c r="T475" s="290">
        <f t="shared" si="307"/>
        <v>7823.0103857111353</v>
      </c>
      <c r="U475" s="290">
        <f t="shared" si="307"/>
        <v>8611.8088766777328</v>
      </c>
      <c r="V475" s="290">
        <f t="shared" si="307"/>
        <v>5950.0033650751211</v>
      </c>
      <c r="W475" s="290">
        <f t="shared" si="307"/>
        <v>4663.2012679721483</v>
      </c>
      <c r="X475" s="290">
        <f t="shared" si="307"/>
        <v>4209.0622827193038</v>
      </c>
      <c r="Y475" s="290">
        <f t="shared" si="307"/>
        <v>5270.3110461280739</v>
      </c>
      <c r="Z475" s="290">
        <f t="shared" si="307"/>
        <v>4652.0731706542392</v>
      </c>
      <c r="AA475" s="290">
        <f t="shared" si="307"/>
        <v>9479.8406818659387</v>
      </c>
      <c r="AB475" s="290">
        <f t="shared" si="307"/>
        <v>7121.5667755348877</v>
      </c>
      <c r="AC475" s="290">
        <f t="shared" si="307"/>
        <v>4541.8571771161696</v>
      </c>
      <c r="AD475" s="290">
        <f t="shared" si="307"/>
        <v>6413.327150935369</v>
      </c>
      <c r="AE475" s="290">
        <f t="shared" si="307"/>
        <v>6286.5291913936162</v>
      </c>
      <c r="AF475" s="290">
        <f t="shared" si="307"/>
        <v>7823.0103857111353</v>
      </c>
      <c r="AH475" s="435">
        <f t="shared" si="294"/>
        <v>99414.162673842671</v>
      </c>
      <c r="AI475" s="435">
        <f>SUMIF('[1]C.2.1 B'!$B$37:$B$179,D475,'[1]C.2.1 B'!$D$37:$D$179)</f>
        <v>99414.162673842657</v>
      </c>
      <c r="AJ475" s="319">
        <f t="shared" si="295"/>
        <v>0</v>
      </c>
      <c r="AL475" s="435">
        <f t="shared" si="303"/>
        <v>75022.591371783739</v>
      </c>
      <c r="AM475" s="435">
        <f>SUMIF('[1]C.2.1 F'!$B$32:$B$173,D475,'[1]C.2.1 F'!$D$32:$D$173)</f>
        <v>75022.591371783739</v>
      </c>
      <c r="AN475" s="319">
        <f t="shared" si="296"/>
        <v>0</v>
      </c>
    </row>
    <row r="476" spans="4:40">
      <c r="D476" s="191">
        <v>8850</v>
      </c>
      <c r="E476" s="192"/>
      <c r="F476" s="290">
        <f t="shared" si="308"/>
        <v>0</v>
      </c>
      <c r="G476" s="290">
        <f t="shared" si="308"/>
        <v>0</v>
      </c>
      <c r="H476" s="290">
        <f t="shared" si="308"/>
        <v>0</v>
      </c>
      <c r="I476" s="290">
        <f t="shared" si="308"/>
        <v>0</v>
      </c>
      <c r="J476" s="290">
        <f t="shared" si="306"/>
        <v>0</v>
      </c>
      <c r="K476" s="290">
        <f t="shared" si="306"/>
        <v>0</v>
      </c>
      <c r="L476" s="290">
        <f t="shared" si="306"/>
        <v>0</v>
      </c>
      <c r="M476" s="290">
        <f t="shared" si="306"/>
        <v>0</v>
      </c>
      <c r="N476" s="290">
        <f t="shared" si="306"/>
        <v>0</v>
      </c>
      <c r="O476" s="290">
        <f t="shared" si="306"/>
        <v>0</v>
      </c>
      <c r="P476" s="290">
        <f t="shared" si="306"/>
        <v>0</v>
      </c>
      <c r="Q476" s="290">
        <f t="shared" si="306"/>
        <v>0</v>
      </c>
      <c r="R476" s="290">
        <f t="shared" si="306"/>
        <v>0</v>
      </c>
      <c r="S476" s="290">
        <f t="shared" si="306"/>
        <v>0</v>
      </c>
      <c r="T476" s="290">
        <f t="shared" si="307"/>
        <v>0</v>
      </c>
      <c r="U476" s="290">
        <f t="shared" si="307"/>
        <v>0</v>
      </c>
      <c r="V476" s="290">
        <f t="shared" si="307"/>
        <v>0</v>
      </c>
      <c r="W476" s="290">
        <f t="shared" si="307"/>
        <v>0</v>
      </c>
      <c r="X476" s="290">
        <f t="shared" si="307"/>
        <v>0</v>
      </c>
      <c r="Y476" s="290">
        <f t="shared" si="307"/>
        <v>0</v>
      </c>
      <c r="Z476" s="290">
        <f t="shared" si="307"/>
        <v>0</v>
      </c>
      <c r="AA476" s="290">
        <f t="shared" si="307"/>
        <v>0</v>
      </c>
      <c r="AB476" s="290">
        <f t="shared" si="307"/>
        <v>0</v>
      </c>
      <c r="AC476" s="290">
        <f t="shared" si="307"/>
        <v>0</v>
      </c>
      <c r="AD476" s="290">
        <f t="shared" si="307"/>
        <v>0</v>
      </c>
      <c r="AE476" s="290">
        <f t="shared" si="307"/>
        <v>0</v>
      </c>
      <c r="AF476" s="290">
        <f t="shared" si="307"/>
        <v>0</v>
      </c>
      <c r="AH476" s="435">
        <f t="shared" si="294"/>
        <v>0</v>
      </c>
      <c r="AI476" s="435">
        <f>SUMIF('[1]C.2.1 B'!$B$37:$B$179,D476,'[1]C.2.1 B'!$D$37:$D$179)</f>
        <v>0</v>
      </c>
      <c r="AJ476" s="319">
        <f t="shared" si="295"/>
        <v>0</v>
      </c>
      <c r="AL476" s="435">
        <f t="shared" si="303"/>
        <v>0</v>
      </c>
      <c r="AM476" s="435">
        <f>SUMIF('[1]C.2.1 F'!$B$32:$B$173,D476,'[1]C.2.1 F'!$D$32:$D$173)</f>
        <v>0</v>
      </c>
      <c r="AN476" s="319">
        <f t="shared" si="296"/>
        <v>0</v>
      </c>
    </row>
    <row r="477" spans="4:40">
      <c r="D477" s="191">
        <v>8860</v>
      </c>
      <c r="E477" s="192"/>
      <c r="F477" s="290">
        <f t="shared" si="308"/>
        <v>0</v>
      </c>
      <c r="G477" s="290">
        <f t="shared" si="308"/>
        <v>0</v>
      </c>
      <c r="H477" s="290">
        <f t="shared" si="308"/>
        <v>0</v>
      </c>
      <c r="I477" s="290">
        <f t="shared" si="308"/>
        <v>0</v>
      </c>
      <c r="J477" s="290">
        <f t="shared" si="306"/>
        <v>0</v>
      </c>
      <c r="K477" s="290">
        <f t="shared" si="306"/>
        <v>0</v>
      </c>
      <c r="L477" s="290">
        <f t="shared" si="306"/>
        <v>0</v>
      </c>
      <c r="M477" s="290">
        <f t="shared" si="306"/>
        <v>0</v>
      </c>
      <c r="N477" s="290">
        <f t="shared" si="306"/>
        <v>0</v>
      </c>
      <c r="O477" s="290">
        <f t="shared" si="306"/>
        <v>0</v>
      </c>
      <c r="P477" s="290">
        <f t="shared" si="306"/>
        <v>0</v>
      </c>
      <c r="Q477" s="290">
        <f t="shared" si="306"/>
        <v>0</v>
      </c>
      <c r="R477" s="290">
        <f t="shared" si="306"/>
        <v>0</v>
      </c>
      <c r="S477" s="290">
        <f t="shared" si="306"/>
        <v>0</v>
      </c>
      <c r="T477" s="290">
        <f t="shared" si="307"/>
        <v>0</v>
      </c>
      <c r="U477" s="290">
        <f t="shared" si="307"/>
        <v>0</v>
      </c>
      <c r="V477" s="290">
        <f t="shared" si="307"/>
        <v>0</v>
      </c>
      <c r="W477" s="290">
        <f t="shared" si="307"/>
        <v>0</v>
      </c>
      <c r="X477" s="290">
        <f t="shared" si="307"/>
        <v>0</v>
      </c>
      <c r="Y477" s="290">
        <f t="shared" si="307"/>
        <v>0</v>
      </c>
      <c r="Z477" s="290">
        <f t="shared" si="307"/>
        <v>0</v>
      </c>
      <c r="AA477" s="290">
        <f t="shared" si="307"/>
        <v>0</v>
      </c>
      <c r="AB477" s="290">
        <f t="shared" si="307"/>
        <v>0</v>
      </c>
      <c r="AC477" s="290">
        <f t="shared" si="307"/>
        <v>0</v>
      </c>
      <c r="AD477" s="290">
        <f t="shared" si="307"/>
        <v>0</v>
      </c>
      <c r="AE477" s="290">
        <f t="shared" si="307"/>
        <v>0</v>
      </c>
      <c r="AF477" s="290">
        <f t="shared" si="307"/>
        <v>0</v>
      </c>
      <c r="AH477" s="435">
        <f t="shared" si="294"/>
        <v>0</v>
      </c>
      <c r="AI477" s="435">
        <f>SUMIF('[1]C.2.1 B'!$B$37:$B$179,D477,'[1]C.2.1 B'!$D$37:$D$179)</f>
        <v>0</v>
      </c>
      <c r="AJ477" s="319">
        <f t="shared" si="295"/>
        <v>0</v>
      </c>
      <c r="AL477" s="435">
        <f t="shared" si="303"/>
        <v>0</v>
      </c>
      <c r="AM477" s="435">
        <f>SUMIF('[1]C.2.1 F'!$B$32:$B$173,D477,'[1]C.2.1 F'!$D$32:$D$173)</f>
        <v>0</v>
      </c>
      <c r="AN477" s="319">
        <f t="shared" si="296"/>
        <v>0</v>
      </c>
    </row>
    <row r="478" spans="4:40">
      <c r="D478" s="191">
        <v>8870</v>
      </c>
      <c r="E478" s="192"/>
      <c r="F478" s="290">
        <f t="shared" si="308"/>
        <v>18222.649999999998</v>
      </c>
      <c r="G478" s="290">
        <f t="shared" si="308"/>
        <v>4296.67</v>
      </c>
      <c r="H478" s="290">
        <f t="shared" si="308"/>
        <v>29773.14</v>
      </c>
      <c r="I478" s="290">
        <f t="shared" si="308"/>
        <v>4890.8899999999985</v>
      </c>
      <c r="J478" s="290">
        <f t="shared" si="306"/>
        <v>7366.2100000000009</v>
      </c>
      <c r="K478" s="290">
        <f t="shared" si="306"/>
        <v>10157.900000000001</v>
      </c>
      <c r="L478" s="290">
        <f t="shared" si="306"/>
        <v>11638.174056161075</v>
      </c>
      <c r="M478" s="290">
        <f t="shared" si="306"/>
        <v>11802.106757815101</v>
      </c>
      <c r="N478" s="290">
        <f t="shared" si="306"/>
        <v>11610.955211175638</v>
      </c>
      <c r="O478" s="290">
        <f t="shared" si="306"/>
        <v>11581.163812140361</v>
      </c>
      <c r="P478" s="290">
        <f t="shared" si="306"/>
        <v>11848.153452913763</v>
      </c>
      <c r="Q478" s="290">
        <f t="shared" si="306"/>
        <v>12781.849355278646</v>
      </c>
      <c r="R478" s="290">
        <f t="shared" si="306"/>
        <v>11785.100194241328</v>
      </c>
      <c r="S478" s="290">
        <f t="shared" si="306"/>
        <v>10798.089695883951</v>
      </c>
      <c r="T478" s="290">
        <f t="shared" si="307"/>
        <v>11217.197755919229</v>
      </c>
      <c r="U478" s="290">
        <f t="shared" si="307"/>
        <v>11932.410710073898</v>
      </c>
      <c r="V478" s="290">
        <f t="shared" si="307"/>
        <v>12495.840322465723</v>
      </c>
      <c r="W478" s="290">
        <f t="shared" si="307"/>
        <v>12057.510347842384</v>
      </c>
      <c r="X478" s="290">
        <f t="shared" si="307"/>
        <v>12091.900676804291</v>
      </c>
      <c r="Y478" s="290">
        <f t="shared" si="307"/>
        <v>12408.65578089164</v>
      </c>
      <c r="Z478" s="290">
        <f t="shared" si="307"/>
        <v>12030.898436389665</v>
      </c>
      <c r="AA478" s="290">
        <f t="shared" si="307"/>
        <v>11832.189151809247</v>
      </c>
      <c r="AB478" s="290">
        <f t="shared" si="307"/>
        <v>12082.960667636722</v>
      </c>
      <c r="AC478" s="290">
        <f t="shared" si="307"/>
        <v>13027.393139505401</v>
      </c>
      <c r="AD478" s="290">
        <f t="shared" si="307"/>
        <v>12048.62048633592</v>
      </c>
      <c r="AE478" s="290">
        <f t="shared" si="307"/>
        <v>11020.166630858463</v>
      </c>
      <c r="AF478" s="290">
        <f t="shared" si="307"/>
        <v>11451.324657493018</v>
      </c>
      <c r="AH478" s="435">
        <f t="shared" si="294"/>
        <v>145969.86264548459</v>
      </c>
      <c r="AI478" s="435">
        <f>SUMIF('[1]C.2.1 B'!$B$37:$B$179,D478,'[1]C.2.1 B'!$D$37:$D$179)</f>
        <v>145969.86264548459</v>
      </c>
      <c r="AJ478" s="319">
        <f t="shared" si="295"/>
        <v>0</v>
      </c>
      <c r="AL478" s="435">
        <f t="shared" si="303"/>
        <v>144479.87100810636</v>
      </c>
      <c r="AM478" s="435">
        <f>SUMIF('[1]C.2.1 F'!$B$32:$B$173,D478,'[1]C.2.1 F'!$D$32:$D$173)</f>
        <v>144479.87100810636</v>
      </c>
      <c r="AN478" s="319">
        <f t="shared" si="296"/>
        <v>0</v>
      </c>
    </row>
    <row r="479" spans="4:40">
      <c r="D479" s="191">
        <v>8890</v>
      </c>
      <c r="E479" s="192"/>
      <c r="F479" s="290">
        <f t="shared" si="308"/>
        <v>3507.16</v>
      </c>
      <c r="G479" s="290">
        <f t="shared" si="308"/>
        <v>940.32999999999993</v>
      </c>
      <c r="H479" s="290">
        <f t="shared" si="308"/>
        <v>26753.98</v>
      </c>
      <c r="I479" s="290">
        <f t="shared" si="308"/>
        <v>31467.72</v>
      </c>
      <c r="J479" s="290">
        <f t="shared" si="306"/>
        <v>9037.91</v>
      </c>
      <c r="K479" s="290">
        <f t="shared" si="306"/>
        <v>35564.269999999997</v>
      </c>
      <c r="L479" s="290">
        <f t="shared" si="306"/>
        <v>14630.035001099655</v>
      </c>
      <c r="M479" s="290">
        <f t="shared" si="306"/>
        <v>14733.971095967747</v>
      </c>
      <c r="N479" s="290">
        <f t="shared" si="306"/>
        <v>14663.449868046546</v>
      </c>
      <c r="O479" s="290">
        <f t="shared" si="306"/>
        <v>9316.3874507957207</v>
      </c>
      <c r="P479" s="290">
        <f t="shared" si="306"/>
        <v>12416.272861990166</v>
      </c>
      <c r="Q479" s="290">
        <f t="shared" si="306"/>
        <v>15043.639573744378</v>
      </c>
      <c r="R479" s="290">
        <f t="shared" si="306"/>
        <v>8817.5651423752424</v>
      </c>
      <c r="S479" s="290">
        <f t="shared" si="306"/>
        <v>9404.77102906238</v>
      </c>
      <c r="T479" s="290">
        <f t="shared" si="307"/>
        <v>9689.6678976874828</v>
      </c>
      <c r="U479" s="290">
        <f t="shared" si="307"/>
        <v>11004.895297147854</v>
      </c>
      <c r="V479" s="290">
        <f t="shared" si="307"/>
        <v>12046.648096893447</v>
      </c>
      <c r="W479" s="290">
        <f t="shared" si="307"/>
        <v>13841.649161897009</v>
      </c>
      <c r="X479" s="290">
        <f t="shared" si="307"/>
        <v>12525.28151333483</v>
      </c>
      <c r="Y479" s="290">
        <f t="shared" si="307"/>
        <v>15267.939641442519</v>
      </c>
      <c r="Z479" s="290">
        <f t="shared" si="307"/>
        <v>11204.662345590014</v>
      </c>
      <c r="AA479" s="290">
        <f t="shared" si="307"/>
        <v>9318.1869140163126</v>
      </c>
      <c r="AB479" s="290">
        <f t="shared" si="307"/>
        <v>12417.956066352646</v>
      </c>
      <c r="AC479" s="290">
        <f t="shared" si="307"/>
        <v>15045.399742695225</v>
      </c>
      <c r="AD479" s="290">
        <f t="shared" si="307"/>
        <v>8819.454175068633</v>
      </c>
      <c r="AE479" s="290">
        <f t="shared" si="307"/>
        <v>9406.3629770193293</v>
      </c>
      <c r="AF479" s="290">
        <f t="shared" si="307"/>
        <v>9691.3462252574755</v>
      </c>
      <c r="AH479" s="435">
        <f t="shared" si="294"/>
        <v>188075.1258516442</v>
      </c>
      <c r="AI479" s="435">
        <f>SUMIF('[1]C.2.1 B'!$B$37:$B$179,D479,'[1]C.2.1 B'!$D$37:$D$179)</f>
        <v>188075.1258516442</v>
      </c>
      <c r="AJ479" s="319">
        <f t="shared" si="295"/>
        <v>0</v>
      </c>
      <c r="AL479" s="435">
        <f t="shared" si="303"/>
        <v>140589.78215671532</v>
      </c>
      <c r="AM479" s="435">
        <f>SUMIF('[1]C.2.1 F'!$B$32:$B$173,D479,'[1]C.2.1 F'!$D$32:$D$173)</f>
        <v>140589.78215671532</v>
      </c>
      <c r="AN479" s="319">
        <f t="shared" si="296"/>
        <v>0</v>
      </c>
    </row>
    <row r="480" spans="4:40">
      <c r="D480" s="191">
        <v>8900</v>
      </c>
      <c r="E480" s="192"/>
      <c r="F480" s="290">
        <f t="shared" si="308"/>
        <v>0</v>
      </c>
      <c r="G480" s="290">
        <f t="shared" si="308"/>
        <v>0</v>
      </c>
      <c r="H480" s="290">
        <f t="shared" si="308"/>
        <v>0</v>
      </c>
      <c r="I480" s="290">
        <f t="shared" si="308"/>
        <v>0</v>
      </c>
      <c r="J480" s="290">
        <f t="shared" si="306"/>
        <v>0</v>
      </c>
      <c r="K480" s="290">
        <f t="shared" si="306"/>
        <v>0</v>
      </c>
      <c r="L480" s="290">
        <f t="shared" si="306"/>
        <v>0</v>
      </c>
      <c r="M480" s="290">
        <f t="shared" si="306"/>
        <v>0</v>
      </c>
      <c r="N480" s="290">
        <f t="shared" si="306"/>
        <v>0</v>
      </c>
      <c r="O480" s="290">
        <f t="shared" si="306"/>
        <v>0</v>
      </c>
      <c r="P480" s="290">
        <f t="shared" si="306"/>
        <v>0</v>
      </c>
      <c r="Q480" s="290">
        <f t="shared" si="306"/>
        <v>0</v>
      </c>
      <c r="R480" s="290">
        <f t="shared" si="306"/>
        <v>0</v>
      </c>
      <c r="S480" s="290">
        <f t="shared" si="306"/>
        <v>0</v>
      </c>
      <c r="T480" s="290">
        <f t="shared" si="307"/>
        <v>0</v>
      </c>
      <c r="U480" s="290">
        <f t="shared" si="307"/>
        <v>0</v>
      </c>
      <c r="V480" s="290">
        <f t="shared" si="307"/>
        <v>0</v>
      </c>
      <c r="W480" s="290">
        <f t="shared" si="307"/>
        <v>0</v>
      </c>
      <c r="X480" s="290">
        <f t="shared" si="307"/>
        <v>0</v>
      </c>
      <c r="Y480" s="290">
        <f t="shared" si="307"/>
        <v>0</v>
      </c>
      <c r="Z480" s="290">
        <f t="shared" si="307"/>
        <v>0</v>
      </c>
      <c r="AA480" s="290">
        <f t="shared" si="307"/>
        <v>0</v>
      </c>
      <c r="AB480" s="290">
        <f t="shared" si="307"/>
        <v>0</v>
      </c>
      <c r="AC480" s="290">
        <f t="shared" si="307"/>
        <v>0</v>
      </c>
      <c r="AD480" s="290">
        <f t="shared" si="307"/>
        <v>0</v>
      </c>
      <c r="AE480" s="290">
        <f t="shared" si="307"/>
        <v>0</v>
      </c>
      <c r="AF480" s="290">
        <f t="shared" si="307"/>
        <v>0</v>
      </c>
      <c r="AH480" s="435">
        <f t="shared" si="294"/>
        <v>0</v>
      </c>
      <c r="AI480" s="435">
        <f>SUMIF('[1]C.2.1 B'!$B$37:$B$179,D480,'[1]C.2.1 B'!$D$37:$D$179)</f>
        <v>0</v>
      </c>
      <c r="AJ480" s="319">
        <f t="shared" si="295"/>
        <v>0</v>
      </c>
      <c r="AL480" s="435">
        <f t="shared" si="303"/>
        <v>0</v>
      </c>
      <c r="AM480" s="435">
        <f>SUMIF('[1]C.2.1 F'!$B$32:$B$173,D480,'[1]C.2.1 F'!$D$32:$D$173)</f>
        <v>0</v>
      </c>
      <c r="AN480" s="319">
        <f t="shared" si="296"/>
        <v>0</v>
      </c>
    </row>
    <row r="481" spans="4:40">
      <c r="D481" s="191">
        <v>8910</v>
      </c>
      <c r="E481" s="192"/>
      <c r="F481" s="290">
        <f t="shared" si="308"/>
        <v>0</v>
      </c>
      <c r="G481" s="290">
        <f t="shared" si="308"/>
        <v>0</v>
      </c>
      <c r="H481" s="290">
        <f t="shared" si="308"/>
        <v>0</v>
      </c>
      <c r="I481" s="290">
        <f t="shared" si="308"/>
        <v>0</v>
      </c>
      <c r="J481" s="290">
        <f t="shared" si="306"/>
        <v>64.19</v>
      </c>
      <c r="K481" s="290">
        <f t="shared" si="306"/>
        <v>-9.17</v>
      </c>
      <c r="L481" s="290">
        <f t="shared" si="306"/>
        <v>10.51257715925486</v>
      </c>
      <c r="M481" s="290">
        <f t="shared" si="306"/>
        <v>10.155465598141618</v>
      </c>
      <c r="N481" s="290">
        <f t="shared" si="306"/>
        <v>9.5720398080582516</v>
      </c>
      <c r="O481" s="290">
        <f t="shared" si="306"/>
        <v>11.5487718738034</v>
      </c>
      <c r="P481" s="290">
        <f t="shared" si="306"/>
        <v>10.802634350522265</v>
      </c>
      <c r="Q481" s="290">
        <f t="shared" si="306"/>
        <v>11.296585248348455</v>
      </c>
      <c r="R481" s="290">
        <f t="shared" si="306"/>
        <v>12.123619637494691</v>
      </c>
      <c r="S481" s="290">
        <f t="shared" si="306"/>
        <v>10.216960024183626</v>
      </c>
      <c r="T481" s="290">
        <f t="shared" si="307"/>
        <v>10.771335592504981</v>
      </c>
      <c r="U481" s="290">
        <f t="shared" si="307"/>
        <v>11.190211686402494</v>
      </c>
      <c r="V481" s="290">
        <f t="shared" si="307"/>
        <v>11.615552199374982</v>
      </c>
      <c r="W481" s="290">
        <f t="shared" si="307"/>
        <v>10.492255212770338</v>
      </c>
      <c r="X481" s="290">
        <f t="shared" si="307"/>
        <v>10.988231959134989</v>
      </c>
      <c r="Y481" s="290">
        <f t="shared" si="307"/>
        <v>10.245510475465334</v>
      </c>
      <c r="Z481" s="290">
        <f t="shared" si="307"/>
        <v>10.929974766747319</v>
      </c>
      <c r="AA481" s="290">
        <f t="shared" si="307"/>
        <v>11.952978889386518</v>
      </c>
      <c r="AB481" s="290">
        <f t="shared" si="307"/>
        <v>11.180726552790544</v>
      </c>
      <c r="AC481" s="290">
        <f t="shared" si="307"/>
        <v>11.691965732040652</v>
      </c>
      <c r="AD481" s="290">
        <f t="shared" si="307"/>
        <v>12.547946324807004</v>
      </c>
      <c r="AE481" s="290">
        <f t="shared" si="307"/>
        <v>10.574553625030051</v>
      </c>
      <c r="AF481" s="290">
        <f t="shared" si="307"/>
        <v>11.148332338242653</v>
      </c>
      <c r="AH481" s="435">
        <f t="shared" si="294"/>
        <v>118.90807403812885</v>
      </c>
      <c r="AI481" s="435">
        <f>SUMIF('[1]C.2.1 B'!$B$37:$B$179,D481,'[1]C.2.1 B'!$D$37:$D$179)</f>
        <v>118.90807403812885</v>
      </c>
      <c r="AJ481" s="319">
        <f t="shared" si="295"/>
        <v>0</v>
      </c>
      <c r="AL481" s="435">
        <f t="shared" si="303"/>
        <v>134.5582397621929</v>
      </c>
      <c r="AM481" s="435">
        <f>SUMIF('[1]C.2.1 F'!$B$32:$B$173,D481,'[1]C.2.1 F'!$D$32:$D$173)</f>
        <v>134.5582397621929</v>
      </c>
      <c r="AN481" s="319">
        <f t="shared" si="296"/>
        <v>0</v>
      </c>
    </row>
    <row r="482" spans="4:40">
      <c r="D482" s="191">
        <v>8920</v>
      </c>
      <c r="E482" s="192"/>
      <c r="F482" s="290">
        <f t="shared" si="308"/>
        <v>-9.86</v>
      </c>
      <c r="G482" s="290">
        <f t="shared" si="308"/>
        <v>0</v>
      </c>
      <c r="H482" s="290">
        <f t="shared" si="308"/>
        <v>123.80000000000001</v>
      </c>
      <c r="I482" s="290">
        <f t="shared" si="308"/>
        <v>-41.27</v>
      </c>
      <c r="J482" s="290">
        <f t="shared" si="306"/>
        <v>0</v>
      </c>
      <c r="K482" s="290">
        <f t="shared" si="306"/>
        <v>0</v>
      </c>
      <c r="L482" s="290">
        <f t="shared" si="306"/>
        <v>13.884932427536365</v>
      </c>
      <c r="M482" s="290">
        <f t="shared" si="306"/>
        <v>13.413262177698135</v>
      </c>
      <c r="N482" s="290">
        <f t="shared" si="306"/>
        <v>12.642677805372468</v>
      </c>
      <c r="O482" s="290">
        <f t="shared" si="306"/>
        <v>15.253530571960978</v>
      </c>
      <c r="P482" s="290">
        <f t="shared" si="306"/>
        <v>14.268037772672717</v>
      </c>
      <c r="Q482" s="290">
        <f t="shared" si="306"/>
        <v>14.920444383814653</v>
      </c>
      <c r="R482" s="290">
        <f t="shared" si="306"/>
        <v>16.012785151885481</v>
      </c>
      <c r="S482" s="290">
        <f t="shared" si="306"/>
        <v>13.494483550662014</v>
      </c>
      <c r="T482" s="290">
        <f t="shared" si="307"/>
        <v>14.22669860972986</v>
      </c>
      <c r="U482" s="290">
        <f t="shared" si="307"/>
        <v>14.779946987474904</v>
      </c>
      <c r="V482" s="290">
        <f t="shared" si="307"/>
        <v>15.341733521057431</v>
      </c>
      <c r="W482" s="290">
        <f t="shared" si="307"/>
        <v>13.858091354271547</v>
      </c>
      <c r="X482" s="290">
        <f t="shared" si="307"/>
        <v>14.51317369084587</v>
      </c>
      <c r="Y482" s="290">
        <f t="shared" si="307"/>
        <v>13.532192770848161</v>
      </c>
      <c r="Z482" s="290">
        <f t="shared" si="307"/>
        <v>14.436228031616279</v>
      </c>
      <c r="AA482" s="290">
        <f t="shared" si="307"/>
        <v>15.787404141979614</v>
      </c>
      <c r="AB482" s="290">
        <f t="shared" si="307"/>
        <v>14.767419094716264</v>
      </c>
      <c r="AC482" s="290">
        <f t="shared" si="307"/>
        <v>15.442659937248164</v>
      </c>
      <c r="AD482" s="290">
        <f t="shared" si="307"/>
        <v>16.573232632201474</v>
      </c>
      <c r="AE482" s="290">
        <f t="shared" si="307"/>
        <v>13.966790474935184</v>
      </c>
      <c r="AF482" s="290">
        <f t="shared" si="307"/>
        <v>14.724633061070405</v>
      </c>
      <c r="AH482" s="435">
        <f t="shared" si="294"/>
        <v>157.05288513905532</v>
      </c>
      <c r="AI482" s="435">
        <f>SUMIF('[1]C.2.1 B'!$B$37:$B$179,D482,'[1]C.2.1 B'!$D$37:$D$179)</f>
        <v>157.05288513905532</v>
      </c>
      <c r="AJ482" s="319">
        <f t="shared" si="295"/>
        <v>0</v>
      </c>
      <c r="AL482" s="435">
        <f t="shared" si="303"/>
        <v>177.72350569826528</v>
      </c>
      <c r="AM482" s="435">
        <f>SUMIF('[1]C.2.1 F'!$B$32:$B$173,D482,'[1]C.2.1 F'!$D$32:$D$173)</f>
        <v>177.72350569826528</v>
      </c>
      <c r="AN482" s="319">
        <f t="shared" si="296"/>
        <v>0</v>
      </c>
    </row>
    <row r="483" spans="4:40">
      <c r="D483" s="191">
        <v>8930</v>
      </c>
      <c r="E483" s="192"/>
      <c r="F483" s="290">
        <f t="shared" si="308"/>
        <v>0</v>
      </c>
      <c r="G483" s="290">
        <f t="shared" si="308"/>
        <v>0</v>
      </c>
      <c r="H483" s="290">
        <f t="shared" si="308"/>
        <v>0</v>
      </c>
      <c r="I483" s="290">
        <f t="shared" si="308"/>
        <v>0</v>
      </c>
      <c r="J483" s="290">
        <f t="shared" si="306"/>
        <v>0</v>
      </c>
      <c r="K483" s="290">
        <f t="shared" si="306"/>
        <v>0</v>
      </c>
      <c r="L483" s="290">
        <f t="shared" si="306"/>
        <v>0</v>
      </c>
      <c r="M483" s="290">
        <f t="shared" si="306"/>
        <v>0</v>
      </c>
      <c r="N483" s="290">
        <f t="shared" si="306"/>
        <v>0</v>
      </c>
      <c r="O483" s="290">
        <f t="shared" si="306"/>
        <v>0</v>
      </c>
      <c r="P483" s="290">
        <f t="shared" si="306"/>
        <v>0</v>
      </c>
      <c r="Q483" s="290">
        <f t="shared" si="306"/>
        <v>0</v>
      </c>
      <c r="R483" s="290">
        <f t="shared" si="306"/>
        <v>0</v>
      </c>
      <c r="S483" s="290">
        <f t="shared" si="306"/>
        <v>0</v>
      </c>
      <c r="T483" s="290">
        <f t="shared" si="307"/>
        <v>0</v>
      </c>
      <c r="U483" s="290">
        <f t="shared" si="307"/>
        <v>0</v>
      </c>
      <c r="V483" s="290">
        <f t="shared" si="307"/>
        <v>0</v>
      </c>
      <c r="W483" s="290">
        <f t="shared" si="307"/>
        <v>0</v>
      </c>
      <c r="X483" s="290">
        <f t="shared" si="307"/>
        <v>0</v>
      </c>
      <c r="Y483" s="290">
        <f t="shared" si="307"/>
        <v>0</v>
      </c>
      <c r="Z483" s="290">
        <f t="shared" si="307"/>
        <v>0</v>
      </c>
      <c r="AA483" s="290">
        <f t="shared" si="307"/>
        <v>0</v>
      </c>
      <c r="AB483" s="290">
        <f t="shared" si="307"/>
        <v>0</v>
      </c>
      <c r="AC483" s="290">
        <f t="shared" si="307"/>
        <v>0</v>
      </c>
      <c r="AD483" s="290">
        <f t="shared" si="307"/>
        <v>0</v>
      </c>
      <c r="AE483" s="290">
        <f t="shared" si="307"/>
        <v>0</v>
      </c>
      <c r="AF483" s="290">
        <f t="shared" si="307"/>
        <v>0</v>
      </c>
      <c r="AH483" s="435">
        <f t="shared" si="294"/>
        <v>0</v>
      </c>
      <c r="AI483" s="435">
        <f>SUMIF('[1]C.2.1 B'!$B$37:$B$179,D483,'[1]C.2.1 B'!$D$37:$D$179)</f>
        <v>0</v>
      </c>
      <c r="AJ483" s="319">
        <f t="shared" si="295"/>
        <v>0</v>
      </c>
      <c r="AL483" s="435">
        <f t="shared" si="303"/>
        <v>0</v>
      </c>
      <c r="AM483" s="435">
        <f>SUMIF('[1]C.2.1 F'!$B$32:$B$173,D483,'[1]C.2.1 F'!$D$32:$D$173)</f>
        <v>0</v>
      </c>
      <c r="AN483" s="319">
        <f t="shared" si="296"/>
        <v>0</v>
      </c>
    </row>
    <row r="484" spans="4:40">
      <c r="D484" s="191">
        <v>8940</v>
      </c>
      <c r="E484" s="192"/>
      <c r="F484" s="290">
        <f t="shared" si="308"/>
        <v>0</v>
      </c>
      <c r="G484" s="290">
        <f t="shared" si="308"/>
        <v>0</v>
      </c>
      <c r="H484" s="290">
        <f t="shared" si="308"/>
        <v>0</v>
      </c>
      <c r="I484" s="290">
        <f t="shared" si="308"/>
        <v>0</v>
      </c>
      <c r="J484" s="290">
        <f t="shared" ref="J484:S493" si="309">SUMIF($C$10:$C$424,$D484,J$10:J$424)</f>
        <v>0</v>
      </c>
      <c r="K484" s="290">
        <f t="shared" si="309"/>
        <v>0</v>
      </c>
      <c r="L484" s="290">
        <f t="shared" si="309"/>
        <v>0</v>
      </c>
      <c r="M484" s="290">
        <f t="shared" si="309"/>
        <v>0</v>
      </c>
      <c r="N484" s="290">
        <f t="shared" si="309"/>
        <v>0</v>
      </c>
      <c r="O484" s="290">
        <f t="shared" si="309"/>
        <v>0</v>
      </c>
      <c r="P484" s="290">
        <f t="shared" si="309"/>
        <v>0</v>
      </c>
      <c r="Q484" s="290">
        <f t="shared" si="309"/>
        <v>0</v>
      </c>
      <c r="R484" s="290">
        <f t="shared" si="309"/>
        <v>0</v>
      </c>
      <c r="S484" s="290">
        <f t="shared" si="309"/>
        <v>0</v>
      </c>
      <c r="T484" s="290">
        <f t="shared" ref="T484:AF493" si="310">SUMIF($C$10:$C$424,$D484,T$10:T$424)</f>
        <v>0</v>
      </c>
      <c r="U484" s="290">
        <f t="shared" si="310"/>
        <v>0</v>
      </c>
      <c r="V484" s="290">
        <f t="shared" si="310"/>
        <v>0</v>
      </c>
      <c r="W484" s="290">
        <f t="shared" si="310"/>
        <v>0</v>
      </c>
      <c r="X484" s="290">
        <f t="shared" si="310"/>
        <v>0</v>
      </c>
      <c r="Y484" s="290">
        <f t="shared" si="310"/>
        <v>0</v>
      </c>
      <c r="Z484" s="290">
        <f t="shared" si="310"/>
        <v>0</v>
      </c>
      <c r="AA484" s="290">
        <f t="shared" si="310"/>
        <v>0</v>
      </c>
      <c r="AB484" s="290">
        <f t="shared" si="310"/>
        <v>0</v>
      </c>
      <c r="AC484" s="290">
        <f t="shared" si="310"/>
        <v>0</v>
      </c>
      <c r="AD484" s="290">
        <f t="shared" si="310"/>
        <v>0</v>
      </c>
      <c r="AE484" s="290">
        <f t="shared" si="310"/>
        <v>0</v>
      </c>
      <c r="AF484" s="290">
        <f t="shared" si="310"/>
        <v>0</v>
      </c>
      <c r="AH484" s="435">
        <f t="shared" si="294"/>
        <v>0</v>
      </c>
      <c r="AI484" s="435">
        <f>SUMIF('[1]C.2.1 B'!$B$37:$B$179,D484,'[1]C.2.1 B'!$D$37:$D$179)</f>
        <v>0</v>
      </c>
      <c r="AJ484" s="319">
        <f t="shared" si="295"/>
        <v>0</v>
      </c>
      <c r="AL484" s="435">
        <f t="shared" si="303"/>
        <v>0</v>
      </c>
      <c r="AM484" s="435">
        <f>SUMIF('[1]C.2.1 F'!$B$32:$B$173,D484,'[1]C.2.1 F'!$D$32:$D$173)</f>
        <v>0</v>
      </c>
      <c r="AN484" s="319">
        <f t="shared" si="296"/>
        <v>0</v>
      </c>
    </row>
    <row r="485" spans="4:40">
      <c r="D485" s="191">
        <v>8950</v>
      </c>
      <c r="E485" s="192"/>
      <c r="F485" s="290">
        <f t="shared" si="308"/>
        <v>0</v>
      </c>
      <c r="G485" s="290">
        <f t="shared" si="308"/>
        <v>0</v>
      </c>
      <c r="H485" s="290">
        <f t="shared" si="308"/>
        <v>0</v>
      </c>
      <c r="I485" s="290">
        <f t="shared" si="308"/>
        <v>0</v>
      </c>
      <c r="J485" s="290">
        <f t="shared" si="309"/>
        <v>0</v>
      </c>
      <c r="K485" s="290">
        <f t="shared" si="309"/>
        <v>0</v>
      </c>
      <c r="L485" s="290">
        <f t="shared" si="309"/>
        <v>0</v>
      </c>
      <c r="M485" s="290">
        <f t="shared" si="309"/>
        <v>0</v>
      </c>
      <c r="N485" s="290">
        <f t="shared" si="309"/>
        <v>0</v>
      </c>
      <c r="O485" s="290">
        <f t="shared" si="309"/>
        <v>0</v>
      </c>
      <c r="P485" s="290">
        <f t="shared" si="309"/>
        <v>0</v>
      </c>
      <c r="Q485" s="290">
        <f t="shared" si="309"/>
        <v>0</v>
      </c>
      <c r="R485" s="290">
        <f t="shared" si="309"/>
        <v>0</v>
      </c>
      <c r="S485" s="290">
        <f t="shared" si="309"/>
        <v>0</v>
      </c>
      <c r="T485" s="290">
        <f t="shared" si="310"/>
        <v>0</v>
      </c>
      <c r="U485" s="290">
        <f t="shared" si="310"/>
        <v>0</v>
      </c>
      <c r="V485" s="290">
        <f t="shared" si="310"/>
        <v>0</v>
      </c>
      <c r="W485" s="290">
        <f t="shared" si="310"/>
        <v>0</v>
      </c>
      <c r="X485" s="290">
        <f t="shared" si="310"/>
        <v>0</v>
      </c>
      <c r="Y485" s="290">
        <f t="shared" si="310"/>
        <v>0</v>
      </c>
      <c r="Z485" s="290">
        <f t="shared" si="310"/>
        <v>0</v>
      </c>
      <c r="AA485" s="290">
        <f t="shared" si="310"/>
        <v>0</v>
      </c>
      <c r="AB485" s="290">
        <f t="shared" si="310"/>
        <v>0</v>
      </c>
      <c r="AC485" s="290">
        <f t="shared" si="310"/>
        <v>0</v>
      </c>
      <c r="AD485" s="290">
        <f t="shared" si="310"/>
        <v>0</v>
      </c>
      <c r="AE485" s="290">
        <f t="shared" si="310"/>
        <v>0</v>
      </c>
      <c r="AF485" s="290">
        <f t="shared" si="310"/>
        <v>0</v>
      </c>
      <c r="AH485" s="435">
        <f t="shared" si="294"/>
        <v>0</v>
      </c>
      <c r="AI485" s="435">
        <f>SUMIF('[1]C.2.1 B'!$B$37:$B$179,D485,'[1]C.2.1 B'!$D$37:$D$179)</f>
        <v>0</v>
      </c>
      <c r="AJ485" s="319">
        <f t="shared" si="295"/>
        <v>0</v>
      </c>
      <c r="AL485" s="435">
        <f t="shared" si="303"/>
        <v>0</v>
      </c>
      <c r="AM485" s="435">
        <f>SUMIF('[1]C.2.1 F'!$B$32:$B$173,D485,'[1]C.2.1 F'!$D$32:$D$173)</f>
        <v>0</v>
      </c>
      <c r="AN485" s="319">
        <f t="shared" si="296"/>
        <v>0</v>
      </c>
    </row>
    <row r="486" spans="4:40">
      <c r="D486" s="191">
        <v>9010</v>
      </c>
      <c r="E486" s="192"/>
      <c r="F486" s="290">
        <f t="shared" si="308"/>
        <v>0</v>
      </c>
      <c r="G486" s="290">
        <f t="shared" si="308"/>
        <v>0</v>
      </c>
      <c r="H486" s="290">
        <f t="shared" si="308"/>
        <v>0</v>
      </c>
      <c r="I486" s="290">
        <f t="shared" si="308"/>
        <v>0</v>
      </c>
      <c r="J486" s="290">
        <f t="shared" si="309"/>
        <v>0</v>
      </c>
      <c r="K486" s="290">
        <f t="shared" si="309"/>
        <v>0</v>
      </c>
      <c r="L486" s="290">
        <f t="shared" si="309"/>
        <v>0</v>
      </c>
      <c r="M486" s="290">
        <f t="shared" si="309"/>
        <v>0</v>
      </c>
      <c r="N486" s="290">
        <f t="shared" si="309"/>
        <v>0</v>
      </c>
      <c r="O486" s="290">
        <f t="shared" si="309"/>
        <v>0</v>
      </c>
      <c r="P486" s="290">
        <f t="shared" si="309"/>
        <v>0</v>
      </c>
      <c r="Q486" s="290">
        <f t="shared" si="309"/>
        <v>0</v>
      </c>
      <c r="R486" s="290">
        <f t="shared" si="309"/>
        <v>0</v>
      </c>
      <c r="S486" s="290">
        <f t="shared" si="309"/>
        <v>0</v>
      </c>
      <c r="T486" s="290">
        <f t="shared" si="310"/>
        <v>0</v>
      </c>
      <c r="U486" s="290">
        <f t="shared" si="310"/>
        <v>0</v>
      </c>
      <c r="V486" s="290">
        <f t="shared" si="310"/>
        <v>0</v>
      </c>
      <c r="W486" s="290">
        <f t="shared" si="310"/>
        <v>0</v>
      </c>
      <c r="X486" s="290">
        <f t="shared" si="310"/>
        <v>0</v>
      </c>
      <c r="Y486" s="290">
        <f t="shared" si="310"/>
        <v>0</v>
      </c>
      <c r="Z486" s="290">
        <f t="shared" si="310"/>
        <v>0</v>
      </c>
      <c r="AA486" s="290">
        <f t="shared" si="310"/>
        <v>0</v>
      </c>
      <c r="AB486" s="290">
        <f t="shared" si="310"/>
        <v>0</v>
      </c>
      <c r="AC486" s="290">
        <f t="shared" si="310"/>
        <v>0</v>
      </c>
      <c r="AD486" s="290">
        <f t="shared" si="310"/>
        <v>0</v>
      </c>
      <c r="AE486" s="290">
        <f t="shared" si="310"/>
        <v>0</v>
      </c>
      <c r="AF486" s="290">
        <f t="shared" si="310"/>
        <v>0</v>
      </c>
      <c r="AH486" s="435">
        <f t="shared" si="294"/>
        <v>0</v>
      </c>
      <c r="AI486" s="435">
        <f>SUMIF('[1]C.2.1 B'!$B$37:$B$179,D486,'[1]C.2.1 B'!$D$37:$D$179)</f>
        <v>0</v>
      </c>
      <c r="AJ486" s="319">
        <f t="shared" si="295"/>
        <v>0</v>
      </c>
      <c r="AL486" s="435">
        <f t="shared" si="303"/>
        <v>0</v>
      </c>
      <c r="AM486" s="435">
        <f>SUMIF('[1]C.2.1 F'!$B$32:$B$173,D486,'[1]C.2.1 F'!$D$32:$D$173)</f>
        <v>0</v>
      </c>
      <c r="AN486" s="319">
        <f t="shared" si="296"/>
        <v>0</v>
      </c>
    </row>
    <row r="487" spans="4:40">
      <c r="D487" s="191">
        <v>9020</v>
      </c>
      <c r="E487" s="192"/>
      <c r="F487" s="290">
        <f t="shared" si="308"/>
        <v>53027.05</v>
      </c>
      <c r="G487" s="290">
        <f t="shared" si="308"/>
        <v>57748.39</v>
      </c>
      <c r="H487" s="290">
        <f t="shared" si="308"/>
        <v>52706.239999999998</v>
      </c>
      <c r="I487" s="290">
        <f t="shared" si="308"/>
        <v>46747.140000000007</v>
      </c>
      <c r="J487" s="290">
        <f t="shared" si="309"/>
        <v>69879.33</v>
      </c>
      <c r="K487" s="290">
        <f t="shared" si="309"/>
        <v>56229.1</v>
      </c>
      <c r="L487" s="290">
        <f t="shared" si="309"/>
        <v>59669.639378282794</v>
      </c>
      <c r="M487" s="290">
        <f t="shared" si="309"/>
        <v>59159.39541337741</v>
      </c>
      <c r="N487" s="290">
        <f t="shared" si="309"/>
        <v>54573.674340974772</v>
      </c>
      <c r="O487" s="290">
        <f t="shared" si="309"/>
        <v>63951.348143577998</v>
      </c>
      <c r="P487" s="290">
        <f t="shared" si="309"/>
        <v>59755.345930823409</v>
      </c>
      <c r="Q487" s="290">
        <f t="shared" si="309"/>
        <v>58481.346389248189</v>
      </c>
      <c r="R487" s="290">
        <f t="shared" si="309"/>
        <v>62475.320258888227</v>
      </c>
      <c r="S487" s="290">
        <f t="shared" si="309"/>
        <v>57466.389151466225</v>
      </c>
      <c r="T487" s="290">
        <f t="shared" si="310"/>
        <v>60550.014309279039</v>
      </c>
      <c r="U487" s="290">
        <f t="shared" si="310"/>
        <v>62228.031727132533</v>
      </c>
      <c r="V487" s="290">
        <f t="shared" si="310"/>
        <v>63769.074087601381</v>
      </c>
      <c r="W487" s="290">
        <f t="shared" si="310"/>
        <v>59667.0400035161</v>
      </c>
      <c r="X487" s="290">
        <f t="shared" si="310"/>
        <v>60472.669629899647</v>
      </c>
      <c r="Y487" s="290">
        <f t="shared" si="310"/>
        <v>59635.951729786626</v>
      </c>
      <c r="Z487" s="290">
        <f t="shared" si="310"/>
        <v>60930.346263211388</v>
      </c>
      <c r="AA487" s="290">
        <f t="shared" si="310"/>
        <v>64972.930757755545</v>
      </c>
      <c r="AB487" s="290">
        <f t="shared" si="310"/>
        <v>60710.92662463239</v>
      </c>
      <c r="AC487" s="290">
        <f t="shared" si="310"/>
        <v>59480.621049393216</v>
      </c>
      <c r="AD487" s="290">
        <f t="shared" si="310"/>
        <v>63547.752823831353</v>
      </c>
      <c r="AE487" s="290">
        <f t="shared" si="310"/>
        <v>58370.162197163729</v>
      </c>
      <c r="AF487" s="290">
        <f t="shared" si="310"/>
        <v>61502.82637388786</v>
      </c>
      <c r="AH487" s="435">
        <f t="shared" si="294"/>
        <v>691927.99959628459</v>
      </c>
      <c r="AI487" s="435">
        <f>SUMIF('[1]C.2.1 B'!$B$37:$B$179,D487,'[1]C.2.1 B'!$D$37:$D$179)</f>
        <v>691927.99959628459</v>
      </c>
      <c r="AJ487" s="319">
        <f t="shared" si="295"/>
        <v>0</v>
      </c>
      <c r="AL487" s="435">
        <f t="shared" si="303"/>
        <v>735288.33326781169</v>
      </c>
      <c r="AM487" s="435">
        <f>SUMIF('[1]C.2.1 F'!$B$32:$B$173,D487,'[1]C.2.1 F'!$D$32:$D$173)</f>
        <v>735288.33326781169</v>
      </c>
      <c r="AN487" s="319">
        <f t="shared" si="296"/>
        <v>0</v>
      </c>
    </row>
    <row r="488" spans="4:40">
      <c r="D488" s="191">
        <v>9030</v>
      </c>
      <c r="E488" s="192"/>
      <c r="F488" s="290">
        <f t="shared" si="308"/>
        <v>101433.35</v>
      </c>
      <c r="G488" s="290">
        <f t="shared" si="308"/>
        <v>105565.12999999999</v>
      </c>
      <c r="H488" s="290">
        <f t="shared" si="308"/>
        <v>165197.99000000002</v>
      </c>
      <c r="I488" s="290">
        <f t="shared" si="308"/>
        <v>146083.24</v>
      </c>
      <c r="J488" s="290">
        <f t="shared" si="309"/>
        <v>105044.41</v>
      </c>
      <c r="K488" s="290">
        <f t="shared" si="309"/>
        <v>89105.15</v>
      </c>
      <c r="L488" s="290">
        <f t="shared" si="309"/>
        <v>103915.71276598141</v>
      </c>
      <c r="M488" s="290">
        <f t="shared" si="309"/>
        <v>104455.9868184427</v>
      </c>
      <c r="N488" s="290">
        <f t="shared" si="309"/>
        <v>102644.05528263823</v>
      </c>
      <c r="O488" s="290">
        <f t="shared" si="309"/>
        <v>76918.397653569089</v>
      </c>
      <c r="P488" s="290">
        <f t="shared" si="309"/>
        <v>92508.548991296338</v>
      </c>
      <c r="Q488" s="290">
        <f t="shared" si="309"/>
        <v>108522.85745550014</v>
      </c>
      <c r="R488" s="290">
        <f t="shared" si="309"/>
        <v>74272.340912209183</v>
      </c>
      <c r="S488" s="290">
        <f t="shared" si="309"/>
        <v>73166.609949794656</v>
      </c>
      <c r="T488" s="290">
        <f t="shared" si="310"/>
        <v>75573.499696427476</v>
      </c>
      <c r="U488" s="290">
        <f t="shared" si="310"/>
        <v>84664.1919096809</v>
      </c>
      <c r="V488" s="290">
        <f t="shared" si="310"/>
        <v>92168.814807750678</v>
      </c>
      <c r="W488" s="290">
        <f t="shared" si="310"/>
        <v>98437.749475719</v>
      </c>
      <c r="X488" s="290">
        <f t="shared" si="310"/>
        <v>93081.326250861151</v>
      </c>
      <c r="Y488" s="290">
        <f t="shared" si="310"/>
        <v>107376.74086386545</v>
      </c>
      <c r="Z488" s="290">
        <f t="shared" si="310"/>
        <v>85621.439703591517</v>
      </c>
      <c r="AA488" s="290">
        <f t="shared" si="310"/>
        <v>77868.270181750122</v>
      </c>
      <c r="AB488" s="290">
        <f t="shared" si="310"/>
        <v>93397.052610007668</v>
      </c>
      <c r="AC488" s="290">
        <f t="shared" si="310"/>
        <v>109451.98793854323</v>
      </c>
      <c r="AD488" s="290">
        <f t="shared" si="310"/>
        <v>75269.49397416327</v>
      </c>
      <c r="AE488" s="290">
        <f t="shared" si="310"/>
        <v>74006.942563040735</v>
      </c>
      <c r="AF488" s="290">
        <f t="shared" si="310"/>
        <v>76459.429030121173</v>
      </c>
      <c r="AH488" s="435">
        <f t="shared" si="294"/>
        <v>1301394.8289674281</v>
      </c>
      <c r="AI488" s="435">
        <f>SUMIF('[1]C.2.1 B'!$B$37:$B$179,D488,'[1]C.2.1 B'!$D$37:$D$179)</f>
        <v>1301394.8289674281</v>
      </c>
      <c r="AJ488" s="319">
        <f t="shared" si="295"/>
        <v>0</v>
      </c>
      <c r="AL488" s="435">
        <f t="shared" si="303"/>
        <v>1067803.4393090948</v>
      </c>
      <c r="AM488" s="435">
        <f>SUMIF('[1]C.2.1 F'!$B$32:$B$173,D488,'[1]C.2.1 F'!$D$32:$D$173)</f>
        <v>1067803.4393090948</v>
      </c>
      <c r="AN488" s="319">
        <f t="shared" si="296"/>
        <v>0</v>
      </c>
    </row>
    <row r="489" spans="4:40">
      <c r="D489" s="191">
        <v>9040</v>
      </c>
      <c r="E489" s="192"/>
      <c r="F489" s="290">
        <f t="shared" si="308"/>
        <v>209703.95</v>
      </c>
      <c r="G489" s="290">
        <f t="shared" si="308"/>
        <v>298981.28000000003</v>
      </c>
      <c r="H489" s="290">
        <f t="shared" si="308"/>
        <v>210389.67</v>
      </c>
      <c r="I489" s="290">
        <f t="shared" si="308"/>
        <v>-78229.86</v>
      </c>
      <c r="J489" s="290">
        <f t="shared" si="309"/>
        <v>122814</v>
      </c>
      <c r="K489" s="290">
        <f t="shared" si="309"/>
        <v>158813</v>
      </c>
      <c r="L489" s="290">
        <f t="shared" si="309"/>
        <v>86169.46</v>
      </c>
      <c r="M489" s="290">
        <f t="shared" si="309"/>
        <v>92650.9</v>
      </c>
      <c r="N489" s="290">
        <f t="shared" si="309"/>
        <v>91815.14</v>
      </c>
      <c r="O489" s="290">
        <f t="shared" si="309"/>
        <v>100296.1491</v>
      </c>
      <c r="P489" s="290">
        <f t="shared" si="309"/>
        <v>137716.05505000002</v>
      </c>
      <c r="Q489" s="290">
        <f t="shared" si="309"/>
        <v>172488.28887500003</v>
      </c>
      <c r="R489" s="290">
        <f t="shared" si="309"/>
        <v>201332.39735000007</v>
      </c>
      <c r="S489" s="290">
        <f t="shared" si="309"/>
        <v>167578.80807500007</v>
      </c>
      <c r="T489" s="290">
        <f t="shared" si="310"/>
        <v>148876.08032500002</v>
      </c>
      <c r="U489" s="290">
        <f t="shared" si="310"/>
        <v>15222.236899447529</v>
      </c>
      <c r="V489" s="290">
        <f t="shared" si="310"/>
        <v>47528.806043415265</v>
      </c>
      <c r="W489" s="290">
        <f t="shared" si="310"/>
        <v>48972.665540974216</v>
      </c>
      <c r="X489" s="290">
        <f t="shared" si="310"/>
        <v>46488.268844956227</v>
      </c>
      <c r="Y489" s="290">
        <f t="shared" si="310"/>
        <v>48500.555960798803</v>
      </c>
      <c r="Z489" s="290">
        <f t="shared" si="310"/>
        <v>47202.954846710418</v>
      </c>
      <c r="AA489" s="290">
        <f t="shared" si="310"/>
        <v>62926.700349145372</v>
      </c>
      <c r="AB489" s="290">
        <f t="shared" si="310"/>
        <v>96871.896704199389</v>
      </c>
      <c r="AC489" s="290">
        <f t="shared" si="310"/>
        <v>97774.078815906105</v>
      </c>
      <c r="AD489" s="290">
        <f t="shared" si="310"/>
        <v>101124.18899822715</v>
      </c>
      <c r="AE489" s="290">
        <f t="shared" si="310"/>
        <v>55029.823851270026</v>
      </c>
      <c r="AF489" s="290">
        <f t="shared" si="310"/>
        <v>63889.664023101854</v>
      </c>
      <c r="AH489" s="435">
        <f t="shared" si="294"/>
        <v>1603608.033025</v>
      </c>
      <c r="AI489" s="435">
        <f>SUMIF('[1]C.2.1 B'!$B$37:$B$179,D489,'[1]C.2.1 B'!$D$37:$D$179)</f>
        <v>1603608.033025</v>
      </c>
      <c r="AJ489" s="319">
        <f t="shared" si="295"/>
        <v>0</v>
      </c>
      <c r="AL489" s="435">
        <f t="shared" si="303"/>
        <v>731531.84087815229</v>
      </c>
      <c r="AM489" s="435">
        <f>SUMIF('[1]C.2.1 F'!$B$32:$B$173,D489,'[1]C.2.1 F'!$D$32:$D$173)</f>
        <v>731531.84087815229</v>
      </c>
      <c r="AN489" s="319">
        <f t="shared" si="296"/>
        <v>0</v>
      </c>
    </row>
    <row r="490" spans="4:40">
      <c r="D490" s="191">
        <v>9070</v>
      </c>
      <c r="E490" s="192"/>
      <c r="F490" s="290">
        <f t="shared" si="308"/>
        <v>0</v>
      </c>
      <c r="G490" s="290">
        <f t="shared" si="308"/>
        <v>0</v>
      </c>
      <c r="H490" s="290">
        <f t="shared" si="308"/>
        <v>0</v>
      </c>
      <c r="I490" s="290">
        <f t="shared" si="308"/>
        <v>0</v>
      </c>
      <c r="J490" s="290">
        <f t="shared" si="309"/>
        <v>0</v>
      </c>
      <c r="K490" s="290">
        <f t="shared" si="309"/>
        <v>0</v>
      </c>
      <c r="L490" s="290">
        <f t="shared" si="309"/>
        <v>0</v>
      </c>
      <c r="M490" s="290">
        <f t="shared" si="309"/>
        <v>0</v>
      </c>
      <c r="N490" s="290">
        <f t="shared" si="309"/>
        <v>0</v>
      </c>
      <c r="O490" s="290">
        <f t="shared" si="309"/>
        <v>0</v>
      </c>
      <c r="P490" s="290">
        <f t="shared" si="309"/>
        <v>0</v>
      </c>
      <c r="Q490" s="290">
        <f t="shared" si="309"/>
        <v>0</v>
      </c>
      <c r="R490" s="290">
        <f t="shared" si="309"/>
        <v>0</v>
      </c>
      <c r="S490" s="290">
        <f t="shared" si="309"/>
        <v>0</v>
      </c>
      <c r="T490" s="290">
        <f t="shared" si="310"/>
        <v>0</v>
      </c>
      <c r="U490" s="290">
        <f t="shared" si="310"/>
        <v>0</v>
      </c>
      <c r="V490" s="290">
        <f t="shared" si="310"/>
        <v>0</v>
      </c>
      <c r="W490" s="290">
        <f t="shared" si="310"/>
        <v>0</v>
      </c>
      <c r="X490" s="290">
        <f t="shared" si="310"/>
        <v>0</v>
      </c>
      <c r="Y490" s="290">
        <f t="shared" si="310"/>
        <v>0</v>
      </c>
      <c r="Z490" s="290">
        <f t="shared" si="310"/>
        <v>0</v>
      </c>
      <c r="AA490" s="290">
        <f t="shared" si="310"/>
        <v>0</v>
      </c>
      <c r="AB490" s="290">
        <f t="shared" si="310"/>
        <v>0</v>
      </c>
      <c r="AC490" s="290">
        <f t="shared" si="310"/>
        <v>0</v>
      </c>
      <c r="AD490" s="290">
        <f t="shared" si="310"/>
        <v>0</v>
      </c>
      <c r="AE490" s="290">
        <f t="shared" si="310"/>
        <v>0</v>
      </c>
      <c r="AF490" s="290">
        <f t="shared" si="310"/>
        <v>0</v>
      </c>
      <c r="AH490" s="435">
        <f t="shared" si="294"/>
        <v>0</v>
      </c>
      <c r="AI490" s="435">
        <f>SUMIF('[1]C.2.1 B'!$B$37:$B$179,D490,'[1]C.2.1 B'!$D$37:$D$179)</f>
        <v>0</v>
      </c>
      <c r="AJ490" s="319">
        <f t="shared" si="295"/>
        <v>0</v>
      </c>
      <c r="AL490" s="435">
        <f t="shared" si="303"/>
        <v>0</v>
      </c>
      <c r="AM490" s="435">
        <f>SUMIF('[1]C.2.1 F'!$B$32:$B$173,D490,'[1]C.2.1 F'!$D$32:$D$173)</f>
        <v>0</v>
      </c>
      <c r="AN490" s="319">
        <f t="shared" si="296"/>
        <v>0</v>
      </c>
    </row>
    <row r="491" spans="4:40">
      <c r="D491" s="191">
        <v>9080</v>
      </c>
      <c r="E491" s="192"/>
      <c r="F491" s="290">
        <f t="shared" si="308"/>
        <v>0</v>
      </c>
      <c r="G491" s="290">
        <f t="shared" si="308"/>
        <v>0</v>
      </c>
      <c r="H491" s="290">
        <f t="shared" si="308"/>
        <v>0</v>
      </c>
      <c r="I491" s="290">
        <f t="shared" si="308"/>
        <v>0</v>
      </c>
      <c r="J491" s="290">
        <f t="shared" si="309"/>
        <v>0</v>
      </c>
      <c r="K491" s="290">
        <f t="shared" si="309"/>
        <v>0</v>
      </c>
      <c r="L491" s="290">
        <f t="shared" si="309"/>
        <v>0</v>
      </c>
      <c r="M491" s="290">
        <f t="shared" si="309"/>
        <v>0</v>
      </c>
      <c r="N491" s="290">
        <f t="shared" si="309"/>
        <v>0</v>
      </c>
      <c r="O491" s="290">
        <f t="shared" si="309"/>
        <v>0</v>
      </c>
      <c r="P491" s="290">
        <f t="shared" si="309"/>
        <v>0</v>
      </c>
      <c r="Q491" s="290">
        <f t="shared" si="309"/>
        <v>0</v>
      </c>
      <c r="R491" s="290">
        <f t="shared" si="309"/>
        <v>0</v>
      </c>
      <c r="S491" s="290">
        <f t="shared" si="309"/>
        <v>0</v>
      </c>
      <c r="T491" s="290">
        <f t="shared" si="310"/>
        <v>0</v>
      </c>
      <c r="U491" s="290">
        <f t="shared" si="310"/>
        <v>0</v>
      </c>
      <c r="V491" s="290">
        <f t="shared" si="310"/>
        <v>0</v>
      </c>
      <c r="W491" s="290">
        <f t="shared" si="310"/>
        <v>0</v>
      </c>
      <c r="X491" s="290">
        <f t="shared" si="310"/>
        <v>0</v>
      </c>
      <c r="Y491" s="290">
        <f t="shared" si="310"/>
        <v>0</v>
      </c>
      <c r="Z491" s="290">
        <f t="shared" si="310"/>
        <v>0</v>
      </c>
      <c r="AA491" s="290">
        <f t="shared" si="310"/>
        <v>0</v>
      </c>
      <c r="AB491" s="290">
        <f t="shared" si="310"/>
        <v>0</v>
      </c>
      <c r="AC491" s="290">
        <f t="shared" si="310"/>
        <v>0</v>
      </c>
      <c r="AD491" s="290">
        <f t="shared" si="310"/>
        <v>0</v>
      </c>
      <c r="AE491" s="290">
        <f t="shared" si="310"/>
        <v>0</v>
      </c>
      <c r="AF491" s="290">
        <f t="shared" si="310"/>
        <v>0</v>
      </c>
      <c r="AH491" s="435">
        <f t="shared" si="294"/>
        <v>0</v>
      </c>
      <c r="AI491" s="435">
        <f>SUMIF('[1]C.2.1 B'!$B$37:$B$179,D491,'[1]C.2.1 B'!$D$37:$D$179)</f>
        <v>0</v>
      </c>
      <c r="AJ491" s="319">
        <f t="shared" si="295"/>
        <v>0</v>
      </c>
      <c r="AL491" s="435">
        <f t="shared" si="303"/>
        <v>0</v>
      </c>
      <c r="AM491" s="435">
        <f>SUMIF('[1]C.2.1 F'!$B$32:$B$173,D491,'[1]C.2.1 F'!$D$32:$D$173)</f>
        <v>0</v>
      </c>
      <c r="AN491" s="319">
        <f t="shared" si="296"/>
        <v>0</v>
      </c>
    </row>
    <row r="492" spans="4:40">
      <c r="D492" s="191">
        <v>9090</v>
      </c>
      <c r="E492" s="192"/>
      <c r="F492" s="290">
        <f t="shared" si="308"/>
        <v>20820.819999999996</v>
      </c>
      <c r="G492" s="290">
        <f t="shared" si="308"/>
        <v>18363.62</v>
      </c>
      <c r="H492" s="290">
        <f t="shared" si="308"/>
        <v>12760.420000000002</v>
      </c>
      <c r="I492" s="290">
        <f t="shared" si="308"/>
        <v>17702.36</v>
      </c>
      <c r="J492" s="290">
        <f t="shared" si="309"/>
        <v>17180.93</v>
      </c>
      <c r="K492" s="290">
        <f t="shared" si="309"/>
        <v>13583.54</v>
      </c>
      <c r="L492" s="290">
        <f t="shared" si="309"/>
        <v>15254.553332547572</v>
      </c>
      <c r="M492" s="290">
        <f t="shared" si="309"/>
        <v>15108.873865842794</v>
      </c>
      <c r="N492" s="290">
        <f t="shared" si="309"/>
        <v>14623.501031368838</v>
      </c>
      <c r="O492" s="290">
        <f t="shared" si="309"/>
        <v>18152.413969461417</v>
      </c>
      <c r="P492" s="290">
        <f t="shared" si="309"/>
        <v>17257.596031787307</v>
      </c>
      <c r="Q492" s="290">
        <f t="shared" si="309"/>
        <v>17854.615683085609</v>
      </c>
      <c r="R492" s="290">
        <f t="shared" si="309"/>
        <v>18810.117302569855</v>
      </c>
      <c r="S492" s="290">
        <f t="shared" si="309"/>
        <v>16528.082477554959</v>
      </c>
      <c r="T492" s="290">
        <f t="shared" si="310"/>
        <v>17256.285651020422</v>
      </c>
      <c r="U492" s="290">
        <f t="shared" si="310"/>
        <v>17820.132029106255</v>
      </c>
      <c r="V492" s="290">
        <f t="shared" si="310"/>
        <v>18406.427588436494</v>
      </c>
      <c r="W492" s="290">
        <f t="shared" si="310"/>
        <v>17559.627122368885</v>
      </c>
      <c r="X492" s="290">
        <f t="shared" si="310"/>
        <v>17526.02465493335</v>
      </c>
      <c r="Y492" s="290">
        <f t="shared" si="310"/>
        <v>16682.764593174066</v>
      </c>
      <c r="Z492" s="290">
        <f t="shared" si="310"/>
        <v>17792.678933889729</v>
      </c>
      <c r="AA492" s="290">
        <f t="shared" si="310"/>
        <v>18639.216082393981</v>
      </c>
      <c r="AB492" s="290">
        <f t="shared" si="310"/>
        <v>17712.947066904799</v>
      </c>
      <c r="AC492" s="290">
        <f t="shared" si="310"/>
        <v>18330.78766292123</v>
      </c>
      <c r="AD492" s="290">
        <f t="shared" si="310"/>
        <v>19321.150312868591</v>
      </c>
      <c r="AE492" s="290">
        <f t="shared" si="310"/>
        <v>16958.746255649148</v>
      </c>
      <c r="AF492" s="290">
        <f t="shared" si="310"/>
        <v>17710.31738554894</v>
      </c>
      <c r="AH492" s="435">
        <f t="shared" si="294"/>
        <v>198663.24391409353</v>
      </c>
      <c r="AI492" s="435">
        <f>SUMIF('[1]C.2.1 B'!$B$37:$B$179,D492,'[1]C.2.1 B'!$D$37:$D$179)</f>
        <v>198663.24391409353</v>
      </c>
      <c r="AJ492" s="319">
        <f t="shared" si="295"/>
        <v>0</v>
      </c>
      <c r="AL492" s="435">
        <f t="shared" si="303"/>
        <v>214460.81968819545</v>
      </c>
      <c r="AM492" s="435">
        <f>SUMIF('[1]C.2.1 F'!$B$32:$B$173,D492,'[1]C.2.1 F'!$D$32:$D$173)</f>
        <v>214460.81968819545</v>
      </c>
      <c r="AN492" s="319">
        <f t="shared" si="296"/>
        <v>0</v>
      </c>
    </row>
    <row r="493" spans="4:40">
      <c r="D493" s="191">
        <v>9100</v>
      </c>
      <c r="E493" s="192"/>
      <c r="F493" s="290">
        <f t="shared" si="308"/>
        <v>0</v>
      </c>
      <c r="G493" s="290">
        <f t="shared" si="308"/>
        <v>0</v>
      </c>
      <c r="H493" s="290">
        <f t="shared" si="308"/>
        <v>0</v>
      </c>
      <c r="I493" s="290">
        <f t="shared" si="308"/>
        <v>0</v>
      </c>
      <c r="J493" s="290">
        <f t="shared" si="309"/>
        <v>0</v>
      </c>
      <c r="K493" s="290">
        <f t="shared" si="309"/>
        <v>0</v>
      </c>
      <c r="L493" s="290">
        <f t="shared" si="309"/>
        <v>0</v>
      </c>
      <c r="M493" s="290">
        <f t="shared" si="309"/>
        <v>0</v>
      </c>
      <c r="N493" s="290">
        <f t="shared" si="309"/>
        <v>0</v>
      </c>
      <c r="O493" s="290">
        <f t="shared" si="309"/>
        <v>0</v>
      </c>
      <c r="P493" s="290">
        <f t="shared" si="309"/>
        <v>0</v>
      </c>
      <c r="Q493" s="290">
        <f t="shared" si="309"/>
        <v>0</v>
      </c>
      <c r="R493" s="290">
        <f t="shared" si="309"/>
        <v>0</v>
      </c>
      <c r="S493" s="290">
        <f t="shared" si="309"/>
        <v>0</v>
      </c>
      <c r="T493" s="290">
        <f t="shared" si="310"/>
        <v>0</v>
      </c>
      <c r="U493" s="290">
        <f t="shared" si="310"/>
        <v>0</v>
      </c>
      <c r="V493" s="290">
        <f t="shared" si="310"/>
        <v>0</v>
      </c>
      <c r="W493" s="290">
        <f t="shared" si="310"/>
        <v>0</v>
      </c>
      <c r="X493" s="290">
        <f t="shared" si="310"/>
        <v>0</v>
      </c>
      <c r="Y493" s="290">
        <f t="shared" si="310"/>
        <v>0</v>
      </c>
      <c r="Z493" s="290">
        <f t="shared" si="310"/>
        <v>0</v>
      </c>
      <c r="AA493" s="290">
        <f t="shared" si="310"/>
        <v>0</v>
      </c>
      <c r="AB493" s="290">
        <f t="shared" si="310"/>
        <v>0</v>
      </c>
      <c r="AC493" s="290">
        <f t="shared" si="310"/>
        <v>0</v>
      </c>
      <c r="AD493" s="290">
        <f t="shared" si="310"/>
        <v>0</v>
      </c>
      <c r="AE493" s="290">
        <f t="shared" si="310"/>
        <v>0</v>
      </c>
      <c r="AF493" s="290">
        <f t="shared" si="310"/>
        <v>0</v>
      </c>
      <c r="AH493" s="435">
        <f t="shared" si="294"/>
        <v>0</v>
      </c>
      <c r="AI493" s="435">
        <f>SUMIF('[1]C.2.1 B'!$B$37:$B$179,D493,'[1]C.2.1 B'!$D$37:$D$179)</f>
        <v>0</v>
      </c>
      <c r="AJ493" s="319">
        <f t="shared" si="295"/>
        <v>0</v>
      </c>
      <c r="AL493" s="435">
        <f t="shared" si="303"/>
        <v>0</v>
      </c>
      <c r="AM493" s="435">
        <f>SUMIF('[1]C.2.1 F'!$B$32:$B$173,D493,'[1]C.2.1 F'!$D$32:$D$173)</f>
        <v>0</v>
      </c>
      <c r="AN493" s="319">
        <f t="shared" si="296"/>
        <v>0</v>
      </c>
    </row>
    <row r="494" spans="4:40">
      <c r="D494" s="191">
        <v>9110</v>
      </c>
      <c r="E494" s="192"/>
      <c r="F494" s="290">
        <f t="shared" si="308"/>
        <v>10508.300000000001</v>
      </c>
      <c r="G494" s="290">
        <f t="shared" si="308"/>
        <v>11395.83</v>
      </c>
      <c r="H494" s="290">
        <f t="shared" si="308"/>
        <v>11238.179999999998</v>
      </c>
      <c r="I494" s="290">
        <f t="shared" si="308"/>
        <v>12311.38</v>
      </c>
      <c r="J494" s="290">
        <f t="shared" ref="J494:S503" si="311">SUMIF($C$10:$C$424,$D494,J$10:J$424)</f>
        <v>13314.99</v>
      </c>
      <c r="K494" s="290">
        <f t="shared" si="311"/>
        <v>10399.529999999999</v>
      </c>
      <c r="L494" s="290">
        <f t="shared" si="311"/>
        <v>11882.764203443772</v>
      </c>
      <c r="M494" s="290">
        <f t="shared" si="311"/>
        <v>11864.448486801568</v>
      </c>
      <c r="N494" s="290">
        <f t="shared" si="311"/>
        <v>11488.097623193284</v>
      </c>
      <c r="O494" s="290">
        <f t="shared" si="311"/>
        <v>13392.608098406381</v>
      </c>
      <c r="P494" s="290">
        <f t="shared" si="311"/>
        <v>12674.17245631267</v>
      </c>
      <c r="Q494" s="290">
        <f t="shared" si="311"/>
        <v>13149.784417070223</v>
      </c>
      <c r="R494" s="290">
        <f t="shared" si="311"/>
        <v>13984.354957239293</v>
      </c>
      <c r="S494" s="290">
        <f t="shared" si="311"/>
        <v>12201.495860802192</v>
      </c>
      <c r="T494" s="290">
        <f t="shared" ref="T494:AF503" si="312">SUMIF($C$10:$C$424,$D494,T$10:T$424)</f>
        <v>12761.014673049383</v>
      </c>
      <c r="U494" s="290">
        <f t="shared" si="312"/>
        <v>13279.716657988181</v>
      </c>
      <c r="V494" s="290">
        <f t="shared" si="312"/>
        <v>13715.420452254542</v>
      </c>
      <c r="W494" s="290">
        <f t="shared" si="312"/>
        <v>12541.362046712244</v>
      </c>
      <c r="X494" s="290">
        <f t="shared" si="312"/>
        <v>12995.694616004434</v>
      </c>
      <c r="Y494" s="290">
        <f t="shared" si="312"/>
        <v>12383.007559861322</v>
      </c>
      <c r="Z494" s="290">
        <f t="shared" si="312"/>
        <v>13220.408140494923</v>
      </c>
      <c r="AA494" s="290">
        <f t="shared" si="312"/>
        <v>13781.808102049439</v>
      </c>
      <c r="AB494" s="290">
        <f t="shared" si="312"/>
        <v>13038.227212482449</v>
      </c>
      <c r="AC494" s="290">
        <f t="shared" si="312"/>
        <v>13530.485591866514</v>
      </c>
      <c r="AD494" s="290">
        <f t="shared" si="312"/>
        <v>14392.927648659686</v>
      </c>
      <c r="AE494" s="290">
        <f t="shared" si="312"/>
        <v>12545.81306804162</v>
      </c>
      <c r="AF494" s="290">
        <f t="shared" si="312"/>
        <v>13124.014643752145</v>
      </c>
      <c r="AH494" s="435">
        <f t="shared" si="294"/>
        <v>143620.08528522789</v>
      </c>
      <c r="AI494" s="435">
        <f>SUMIF('[1]C.2.1 B'!$B$37:$B$179,D494,'[1]C.2.1 B'!$D$37:$D$179)</f>
        <v>143620.08528522789</v>
      </c>
      <c r="AJ494" s="319">
        <f t="shared" si="295"/>
        <v>0</v>
      </c>
      <c r="AL494" s="435">
        <f t="shared" ref="AL494:AL511" si="313">SUM(U494:AF494)</f>
        <v>158548.88574016749</v>
      </c>
      <c r="AM494" s="435">
        <f>SUMIF('[1]C.2.1 F'!$B$32:$B$173,D494,'[1]C.2.1 F'!$D$32:$D$173)</f>
        <v>158548.88574016749</v>
      </c>
      <c r="AN494" s="319">
        <f t="shared" si="296"/>
        <v>0</v>
      </c>
    </row>
    <row r="495" spans="4:40">
      <c r="D495" s="191">
        <v>9120</v>
      </c>
      <c r="E495" s="192"/>
      <c r="F495" s="290">
        <f t="shared" ref="F495:I511" si="314">SUMIF($C$10:$C$424,$D495,F$10:F$424)</f>
        <v>23485.4</v>
      </c>
      <c r="G495" s="290">
        <f t="shared" si="314"/>
        <v>762.04</v>
      </c>
      <c r="H495" s="290">
        <f t="shared" si="314"/>
        <v>1039.77</v>
      </c>
      <c r="I495" s="290">
        <f t="shared" si="314"/>
        <v>27608.6</v>
      </c>
      <c r="J495" s="290">
        <f t="shared" si="311"/>
        <v>1641.9699999999998</v>
      </c>
      <c r="K495" s="290">
        <f t="shared" si="311"/>
        <v>4288.25</v>
      </c>
      <c r="L495" s="290">
        <f t="shared" si="311"/>
        <v>10964.616386586857</v>
      </c>
      <c r="M495" s="290">
        <f t="shared" si="311"/>
        <v>1810.2729193385394</v>
      </c>
      <c r="N495" s="290">
        <f t="shared" si="311"/>
        <v>2123.7845547183756</v>
      </c>
      <c r="O495" s="290">
        <f t="shared" si="311"/>
        <v>6828.5346228853559</v>
      </c>
      <c r="P495" s="290">
        <f t="shared" si="311"/>
        <v>4624.7013351725336</v>
      </c>
      <c r="Q495" s="290">
        <f t="shared" si="311"/>
        <v>3237.5026198224932</v>
      </c>
      <c r="R495" s="290">
        <f t="shared" si="311"/>
        <v>10141.875671420741</v>
      </c>
      <c r="S495" s="290">
        <f t="shared" si="311"/>
        <v>8078.3820325706884</v>
      </c>
      <c r="T495" s="290">
        <f t="shared" si="312"/>
        <v>9156.7414248801597</v>
      </c>
      <c r="U495" s="290">
        <f t="shared" si="312"/>
        <v>1772.9078497707769</v>
      </c>
      <c r="V495" s="290">
        <f t="shared" si="312"/>
        <v>6723.5133427584096</v>
      </c>
      <c r="W495" s="290">
        <f t="shared" si="312"/>
        <v>3631.9450382699147</v>
      </c>
      <c r="X495" s="290">
        <f t="shared" si="312"/>
        <v>11525.357771236819</v>
      </c>
      <c r="Y495" s="290">
        <f t="shared" si="312"/>
        <v>1072.2996072374533</v>
      </c>
      <c r="Z495" s="290">
        <f t="shared" si="312"/>
        <v>10284.604151968369</v>
      </c>
      <c r="AA495" s="290">
        <f t="shared" si="312"/>
        <v>6828.5346228853559</v>
      </c>
      <c r="AB495" s="290">
        <f t="shared" si="312"/>
        <v>4624.7013351725336</v>
      </c>
      <c r="AC495" s="290">
        <f t="shared" si="312"/>
        <v>3237.5026198224932</v>
      </c>
      <c r="AD495" s="290">
        <f t="shared" si="312"/>
        <v>10141.875671420741</v>
      </c>
      <c r="AE495" s="290">
        <f t="shared" si="312"/>
        <v>8078.3820325706884</v>
      </c>
      <c r="AF495" s="290">
        <f t="shared" si="312"/>
        <v>9156.7414248801597</v>
      </c>
      <c r="AH495" s="435">
        <f t="shared" ref="AH495:AH513" si="315">SUM(F495:Q495)</f>
        <v>88415.442438524173</v>
      </c>
      <c r="AI495" s="435">
        <f>SUMIF('[1]C.2.1 B'!$B$37:$B$179,D495,'[1]C.2.1 B'!$D$37:$D$179)</f>
        <v>88415.442438524173</v>
      </c>
      <c r="AJ495" s="319">
        <f t="shared" ref="AJ495:AJ511" si="316">+AH495-AI495</f>
        <v>0</v>
      </c>
      <c r="AL495" s="435">
        <f t="shared" si="313"/>
        <v>77078.365467993717</v>
      </c>
      <c r="AM495" s="435">
        <f>SUMIF('[1]C.2.1 F'!$B$32:$B$173,D495,'[1]C.2.1 F'!$D$32:$D$173)</f>
        <v>77078.365467993717</v>
      </c>
      <c r="AN495" s="319">
        <f t="shared" ref="AN495:AN511" si="317">+AL495-AM495</f>
        <v>0</v>
      </c>
    </row>
    <row r="496" spans="4:40">
      <c r="D496" s="191">
        <v>9130</v>
      </c>
      <c r="E496" s="192"/>
      <c r="F496" s="290">
        <f t="shared" si="314"/>
        <v>3920.9</v>
      </c>
      <c r="G496" s="290">
        <f t="shared" si="314"/>
        <v>5379.96</v>
      </c>
      <c r="H496" s="290">
        <f t="shared" si="314"/>
        <v>5460.02</v>
      </c>
      <c r="I496" s="290">
        <f t="shared" si="314"/>
        <v>28396.28</v>
      </c>
      <c r="J496" s="290">
        <f t="shared" si="311"/>
        <v>8607.5800000000017</v>
      </c>
      <c r="K496" s="290">
        <f t="shared" si="311"/>
        <v>1405.19</v>
      </c>
      <c r="L496" s="290">
        <f t="shared" si="311"/>
        <v>2182.7098023437761</v>
      </c>
      <c r="M496" s="290">
        <f t="shared" si="311"/>
        <v>2182.7098023437761</v>
      </c>
      <c r="N496" s="290">
        <f t="shared" si="311"/>
        <v>2183.2956904331631</v>
      </c>
      <c r="O496" s="290">
        <f t="shared" si="311"/>
        <v>3272.1032803897479</v>
      </c>
      <c r="P496" s="290">
        <f t="shared" si="311"/>
        <v>3272.1032803897479</v>
      </c>
      <c r="Q496" s="290">
        <f t="shared" si="311"/>
        <v>3272.1032803897479</v>
      </c>
      <c r="R496" s="290">
        <f t="shared" si="311"/>
        <v>2783.8632059002102</v>
      </c>
      <c r="S496" s="290">
        <f t="shared" si="311"/>
        <v>2620.7910210207051</v>
      </c>
      <c r="T496" s="290">
        <f t="shared" si="312"/>
        <v>2620.7910210207051</v>
      </c>
      <c r="U496" s="290">
        <f t="shared" si="312"/>
        <v>2620.7910210207051</v>
      </c>
      <c r="V496" s="290">
        <f t="shared" si="312"/>
        <v>2783.5377125172172</v>
      </c>
      <c r="W496" s="290">
        <f t="shared" si="312"/>
        <v>5550.2314679579295</v>
      </c>
      <c r="X496" s="290">
        <f t="shared" si="312"/>
        <v>2620.7910210207051</v>
      </c>
      <c r="Y496" s="290">
        <f t="shared" si="312"/>
        <v>2620.7910210207051</v>
      </c>
      <c r="Z496" s="290">
        <f t="shared" si="312"/>
        <v>2783.5377125172172</v>
      </c>
      <c r="AA496" s="290">
        <f t="shared" si="312"/>
        <v>3272.1032803897479</v>
      </c>
      <c r="AB496" s="290">
        <f t="shared" si="312"/>
        <v>3272.1032803897479</v>
      </c>
      <c r="AC496" s="290">
        <f t="shared" si="312"/>
        <v>3272.1032803897479</v>
      </c>
      <c r="AD496" s="290">
        <f t="shared" si="312"/>
        <v>2783.8632059002102</v>
      </c>
      <c r="AE496" s="290">
        <f t="shared" si="312"/>
        <v>2620.7910210207051</v>
      </c>
      <c r="AF496" s="290">
        <f t="shared" si="312"/>
        <v>2620.7910210207051</v>
      </c>
      <c r="AH496" s="435">
        <f t="shared" si="315"/>
        <v>69534.95513628998</v>
      </c>
      <c r="AI496" s="435">
        <f>SUMIF('[1]C.2.1 B'!$B$37:$B$179,D496,'[1]C.2.1 B'!$D$37:$D$179)</f>
        <v>69534.95513628998</v>
      </c>
      <c r="AJ496" s="319">
        <f t="shared" si="316"/>
        <v>0</v>
      </c>
      <c r="AL496" s="435">
        <f t="shared" si="313"/>
        <v>36821.435045165337</v>
      </c>
      <c r="AM496" s="435">
        <f>SUMIF('[1]C.2.1 F'!$B$32:$B$173,D496,'[1]C.2.1 F'!$D$32:$D$173)</f>
        <v>36821.435045165337</v>
      </c>
      <c r="AN496" s="319">
        <f t="shared" si="317"/>
        <v>0</v>
      </c>
    </row>
    <row r="497" spans="4:41">
      <c r="D497" s="191">
        <v>9160</v>
      </c>
      <c r="E497" s="192"/>
      <c r="F497" s="290">
        <f t="shared" si="314"/>
        <v>0</v>
      </c>
      <c r="G497" s="290">
        <f t="shared" si="314"/>
        <v>0</v>
      </c>
      <c r="H497" s="290">
        <f t="shared" si="314"/>
        <v>1300</v>
      </c>
      <c r="I497" s="290">
        <f t="shared" si="314"/>
        <v>0</v>
      </c>
      <c r="J497" s="290">
        <f t="shared" si="311"/>
        <v>689</v>
      </c>
      <c r="K497" s="290">
        <f t="shared" si="311"/>
        <v>0</v>
      </c>
      <c r="L497" s="290">
        <f t="shared" si="311"/>
        <v>81.651598880453122</v>
      </c>
      <c r="M497" s="290">
        <f t="shared" si="311"/>
        <v>81.651598880453122</v>
      </c>
      <c r="N497" s="290">
        <f t="shared" si="311"/>
        <v>81.673515994314116</v>
      </c>
      <c r="O497" s="290">
        <f t="shared" si="311"/>
        <v>122.40402469394277</v>
      </c>
      <c r="P497" s="290">
        <f t="shared" si="311"/>
        <v>122.40402469394277</v>
      </c>
      <c r="Q497" s="290">
        <f t="shared" si="311"/>
        <v>122.40402469394277</v>
      </c>
      <c r="R497" s="290">
        <f t="shared" si="311"/>
        <v>104.13976314310587</v>
      </c>
      <c r="S497" s="290">
        <f t="shared" si="311"/>
        <v>98.039499785126338</v>
      </c>
      <c r="T497" s="290">
        <f t="shared" si="312"/>
        <v>98.039499785126338</v>
      </c>
      <c r="U497" s="438">
        <f>SUMIF($C$10:$C$424,$D497,U$10:U$424)-98</f>
        <v>3.9499785126338338E-2</v>
      </c>
      <c r="V497" s="438">
        <f>SUMIF($C$10:$C$424,$D497,V$10:V$424)-104</f>
        <v>0.12758696873864039</v>
      </c>
      <c r="W497" s="438">
        <f>SUMIF($C$10:$C$424,$D497,W$10:W$424)-209</f>
        <v>-1.3749309098522247</v>
      </c>
      <c r="X497" s="438">
        <f>SUMIF($C$10:$C$424,$D497,X$10:X$424)-98</f>
        <v>3.9499785126338338E-2</v>
      </c>
      <c r="Y497" s="438">
        <f>SUMIF($C$10:$C$424,$D497,Y$10:Y$424)-98</f>
        <v>3.9499785126338338E-2</v>
      </c>
      <c r="Z497" s="438">
        <f>SUMIF($C$10:$C$424,$D497,Z$10:Z$424)-104</f>
        <v>0.12758696873864039</v>
      </c>
      <c r="AA497" s="438">
        <f>SUMIF($C$10:$C$424,$D497,AA$10:AA$424)-122</f>
        <v>0.40402469394277318</v>
      </c>
      <c r="AB497" s="438">
        <f>SUMIF($C$10:$C$424,$D497,AB$10:AB$424)-122</f>
        <v>0.40402469394277318</v>
      </c>
      <c r="AC497" s="438">
        <f>SUMIF($C$10:$C$424,$D497,AC$10:AC$424)-122</f>
        <v>0.40402469394277318</v>
      </c>
      <c r="AD497" s="438">
        <f>SUMIF($C$10:$C$424,$D497,AD$10:AD$424)-104</f>
        <v>0.13976314310586702</v>
      </c>
      <c r="AE497" s="438">
        <f>SUMIF($C$10:$C$424,$D497,AE$10:AE$424)-98</f>
        <v>3.9499785126338338E-2</v>
      </c>
      <c r="AF497" s="438">
        <f>SUMIF($C$10:$C$424,$D497,AF$10:AF$424)-98</f>
        <v>3.9499785126338338E-2</v>
      </c>
      <c r="AH497" s="435">
        <f t="shared" si="315"/>
        <v>2601.188787837048</v>
      </c>
      <c r="AI497" s="435">
        <f>SUMIF('[1]C.2.1 B'!$B$37:$B$179,D497,'[1]C.2.1 B'!$D$37:$D$179)</f>
        <v>2601.188787837048</v>
      </c>
      <c r="AJ497" s="319">
        <f t="shared" si="316"/>
        <v>0</v>
      </c>
      <c r="AL497" s="435">
        <f t="shared" si="313"/>
        <v>0.42957917819093439</v>
      </c>
      <c r="AM497" s="435">
        <f>SUMIF('[1]C.2.1 F'!$B$32:$B$173,D497,'[1]C.2.1 F'!$D$32:$D$173)</f>
        <v>0.42957917819093439</v>
      </c>
      <c r="AN497" s="319">
        <f t="shared" si="317"/>
        <v>0</v>
      </c>
      <c r="AO497" s="439"/>
    </row>
    <row r="498" spans="4:41">
      <c r="D498" s="191">
        <v>9200</v>
      </c>
      <c r="E498" s="192"/>
      <c r="F498" s="290">
        <f t="shared" si="314"/>
        <v>0</v>
      </c>
      <c r="G498" s="290">
        <f t="shared" si="314"/>
        <v>0</v>
      </c>
      <c r="H498" s="290">
        <f t="shared" si="314"/>
        <v>0</v>
      </c>
      <c r="I498" s="290">
        <f t="shared" si="314"/>
        <v>0</v>
      </c>
      <c r="J498" s="290">
        <f t="shared" si="311"/>
        <v>0</v>
      </c>
      <c r="K498" s="290">
        <f t="shared" si="311"/>
        <v>0</v>
      </c>
      <c r="L498" s="290">
        <f t="shared" si="311"/>
        <v>0</v>
      </c>
      <c r="M498" s="290">
        <f t="shared" si="311"/>
        <v>0</v>
      </c>
      <c r="N498" s="290">
        <f t="shared" si="311"/>
        <v>0</v>
      </c>
      <c r="O498" s="290">
        <f t="shared" si="311"/>
        <v>0</v>
      </c>
      <c r="P498" s="290">
        <f t="shared" si="311"/>
        <v>0</v>
      </c>
      <c r="Q498" s="290">
        <f t="shared" si="311"/>
        <v>0</v>
      </c>
      <c r="R498" s="290">
        <f t="shared" si="311"/>
        <v>0</v>
      </c>
      <c r="S498" s="290">
        <f t="shared" si="311"/>
        <v>0</v>
      </c>
      <c r="T498" s="290">
        <f t="shared" si="312"/>
        <v>0</v>
      </c>
      <c r="U498" s="290">
        <f t="shared" si="312"/>
        <v>0</v>
      </c>
      <c r="V498" s="290">
        <f t="shared" si="312"/>
        <v>0</v>
      </c>
      <c r="W498" s="290">
        <f t="shared" si="312"/>
        <v>0</v>
      </c>
      <c r="X498" s="290">
        <f t="shared" si="312"/>
        <v>0</v>
      </c>
      <c r="Y498" s="290">
        <f t="shared" si="312"/>
        <v>0</v>
      </c>
      <c r="Z498" s="290">
        <f t="shared" si="312"/>
        <v>0</v>
      </c>
      <c r="AA498" s="290">
        <f t="shared" si="312"/>
        <v>0</v>
      </c>
      <c r="AB498" s="290">
        <f t="shared" si="312"/>
        <v>0</v>
      </c>
      <c r="AC498" s="290">
        <f t="shared" si="312"/>
        <v>0</v>
      </c>
      <c r="AD498" s="290">
        <f t="shared" si="312"/>
        <v>0</v>
      </c>
      <c r="AE498" s="290">
        <f t="shared" si="312"/>
        <v>0</v>
      </c>
      <c r="AF498" s="290">
        <f t="shared" si="312"/>
        <v>0</v>
      </c>
      <c r="AH498" s="435">
        <f t="shared" si="315"/>
        <v>0</v>
      </c>
      <c r="AI498" s="435">
        <f>SUMIF('[1]C.2.1 B'!$B$37:$B$179,D498,'[1]C.2.1 B'!$D$37:$D$179)</f>
        <v>0</v>
      </c>
      <c r="AJ498" s="319">
        <f t="shared" si="316"/>
        <v>0</v>
      </c>
      <c r="AL498" s="435">
        <f t="shared" si="313"/>
        <v>0</v>
      </c>
      <c r="AM498" s="435">
        <f>SUMIF('[1]C.2.1 F'!$B$32:$B$173,D498,'[1]C.2.1 F'!$D$32:$D$173)</f>
        <v>0</v>
      </c>
      <c r="AN498" s="319">
        <f t="shared" si="317"/>
        <v>0</v>
      </c>
    </row>
    <row r="499" spans="4:41">
      <c r="D499" s="191">
        <v>9210</v>
      </c>
      <c r="E499" s="192"/>
      <c r="F499" s="290">
        <f t="shared" si="314"/>
        <v>2718.64</v>
      </c>
      <c r="G499" s="290">
        <f t="shared" si="314"/>
        <v>26720.15</v>
      </c>
      <c r="H499" s="290">
        <f t="shared" si="314"/>
        <v>395.87</v>
      </c>
      <c r="I499" s="290">
        <f t="shared" si="314"/>
        <v>813.91000000000008</v>
      </c>
      <c r="J499" s="290">
        <f t="shared" si="311"/>
        <v>206.02</v>
      </c>
      <c r="K499" s="290">
        <f t="shared" si="311"/>
        <v>345.01</v>
      </c>
      <c r="L499" s="290">
        <f t="shared" si="311"/>
        <v>309.21740051523619</v>
      </c>
      <c r="M499" s="290">
        <f t="shared" si="311"/>
        <v>308.54370570882958</v>
      </c>
      <c r="N499" s="290">
        <f t="shared" si="311"/>
        <v>376.027145468127</v>
      </c>
      <c r="O499" s="290">
        <f t="shared" si="311"/>
        <v>5753.8695313898088</v>
      </c>
      <c r="P499" s="290">
        <f t="shared" si="311"/>
        <v>5755.1953533461719</v>
      </c>
      <c r="Q499" s="290">
        <f t="shared" si="311"/>
        <v>5756.0083842958957</v>
      </c>
      <c r="R499" s="290">
        <f t="shared" si="311"/>
        <v>5733.6680109142944</v>
      </c>
      <c r="S499" s="290">
        <f t="shared" si="311"/>
        <v>5726.679145117454</v>
      </c>
      <c r="T499" s="290">
        <f t="shared" si="312"/>
        <v>5794.6600696294718</v>
      </c>
      <c r="U499" s="290">
        <f t="shared" si="312"/>
        <v>5727.1510447605879</v>
      </c>
      <c r="V499" s="290">
        <f t="shared" si="312"/>
        <v>5733.0626474627143</v>
      </c>
      <c r="W499" s="290">
        <f t="shared" si="312"/>
        <v>5850.9436126230103</v>
      </c>
      <c r="X499" s="290">
        <f t="shared" si="312"/>
        <v>5721.213784077152</v>
      </c>
      <c r="Y499" s="290">
        <f t="shared" si="312"/>
        <v>5721.0824814669431</v>
      </c>
      <c r="Z499" s="290">
        <f t="shared" si="312"/>
        <v>5795.2026821178797</v>
      </c>
      <c r="AA499" s="290">
        <f t="shared" si="312"/>
        <v>5753.8695313898088</v>
      </c>
      <c r="AB499" s="290">
        <f t="shared" si="312"/>
        <v>5755.1953533461719</v>
      </c>
      <c r="AC499" s="290">
        <f t="shared" si="312"/>
        <v>5756.0083842958957</v>
      </c>
      <c r="AD499" s="290">
        <f t="shared" si="312"/>
        <v>5733.6680109142944</v>
      </c>
      <c r="AE499" s="290">
        <f t="shared" si="312"/>
        <v>5726.679145117454</v>
      </c>
      <c r="AF499" s="290">
        <f t="shared" si="312"/>
        <v>5794.6600696294718</v>
      </c>
      <c r="AH499" s="435">
        <f t="shared" si="315"/>
        <v>49458.461520724071</v>
      </c>
      <c r="AI499" s="435">
        <f>SUMIF('[1]C.2.1 B'!$B$37:$B$179,D499,'[1]C.2.1 B'!$D$37:$D$179)</f>
        <v>49458.461520724071</v>
      </c>
      <c r="AJ499" s="319">
        <f t="shared" si="316"/>
        <v>0</v>
      </c>
      <c r="AL499" s="435">
        <f t="shared" si="313"/>
        <v>69068.736747201372</v>
      </c>
      <c r="AM499" s="435">
        <f>SUMIF('[1]C.2.1 F'!$B$32:$B$173,D499,'[1]C.2.1 F'!$D$32:$D$173)</f>
        <v>69068.736747201372</v>
      </c>
      <c r="AN499" s="319">
        <f t="shared" si="317"/>
        <v>0</v>
      </c>
    </row>
    <row r="500" spans="4:41">
      <c r="D500" s="191">
        <v>9220</v>
      </c>
      <c r="E500" s="192"/>
      <c r="F500" s="290">
        <f t="shared" si="314"/>
        <v>0</v>
      </c>
      <c r="G500" s="290">
        <f t="shared" si="314"/>
        <v>0</v>
      </c>
      <c r="H500" s="290">
        <f t="shared" si="314"/>
        <v>0</v>
      </c>
      <c r="I500" s="290">
        <f t="shared" si="314"/>
        <v>0</v>
      </c>
      <c r="J500" s="290">
        <f t="shared" si="311"/>
        <v>0</v>
      </c>
      <c r="K500" s="290">
        <f t="shared" si="311"/>
        <v>0</v>
      </c>
      <c r="L500" s="290">
        <f t="shared" si="311"/>
        <v>0</v>
      </c>
      <c r="M500" s="290">
        <f t="shared" si="311"/>
        <v>0</v>
      </c>
      <c r="N500" s="290">
        <f t="shared" si="311"/>
        <v>0</v>
      </c>
      <c r="O500" s="290">
        <f t="shared" si="311"/>
        <v>0</v>
      </c>
      <c r="P500" s="290">
        <f t="shared" si="311"/>
        <v>0</v>
      </c>
      <c r="Q500" s="290">
        <f t="shared" si="311"/>
        <v>0</v>
      </c>
      <c r="R500" s="290">
        <f t="shared" si="311"/>
        <v>0</v>
      </c>
      <c r="S500" s="290">
        <f t="shared" si="311"/>
        <v>0</v>
      </c>
      <c r="T500" s="290">
        <f t="shared" si="312"/>
        <v>0</v>
      </c>
      <c r="U500" s="290">
        <f t="shared" si="312"/>
        <v>0</v>
      </c>
      <c r="V500" s="290">
        <f t="shared" si="312"/>
        <v>0</v>
      </c>
      <c r="W500" s="290">
        <f t="shared" si="312"/>
        <v>0</v>
      </c>
      <c r="X500" s="290">
        <f t="shared" si="312"/>
        <v>0</v>
      </c>
      <c r="Y500" s="290">
        <f t="shared" si="312"/>
        <v>0</v>
      </c>
      <c r="Z500" s="290">
        <f t="shared" si="312"/>
        <v>0</v>
      </c>
      <c r="AA500" s="290">
        <f t="shared" si="312"/>
        <v>0</v>
      </c>
      <c r="AB500" s="290">
        <f t="shared" si="312"/>
        <v>0</v>
      </c>
      <c r="AC500" s="290">
        <f t="shared" si="312"/>
        <v>0</v>
      </c>
      <c r="AD500" s="290">
        <f t="shared" si="312"/>
        <v>0</v>
      </c>
      <c r="AE500" s="290">
        <f t="shared" si="312"/>
        <v>0</v>
      </c>
      <c r="AF500" s="290">
        <f t="shared" si="312"/>
        <v>0</v>
      </c>
      <c r="AH500" s="435">
        <f t="shared" si="315"/>
        <v>0</v>
      </c>
      <c r="AI500" s="435">
        <f>SUMIF('[1]C.2.1 B'!$B$37:$B$179,D500,'[1]C.2.1 B'!$D$37:$D$179)</f>
        <v>15853827.764478171</v>
      </c>
      <c r="AJ500" s="319">
        <f t="shared" si="316"/>
        <v>-15853827.764478171</v>
      </c>
      <c r="AL500" s="435">
        <f t="shared" si="313"/>
        <v>0</v>
      </c>
      <c r="AM500" s="435">
        <f>SUMIF('[1]C.2.1 F'!$B$32:$B$173,D500,'[1]C.2.1 F'!$D$32:$D$173)</f>
        <v>18251309.39974916</v>
      </c>
      <c r="AN500" s="319">
        <f t="shared" si="317"/>
        <v>-18251309.39974916</v>
      </c>
    </row>
    <row r="501" spans="4:41">
      <c r="D501" s="191">
        <v>9230</v>
      </c>
      <c r="E501" s="192"/>
      <c r="F501" s="290">
        <f t="shared" si="314"/>
        <v>3256.5</v>
      </c>
      <c r="G501" s="290">
        <f t="shared" si="314"/>
        <v>15174.25</v>
      </c>
      <c r="H501" s="290">
        <f t="shared" si="314"/>
        <v>0</v>
      </c>
      <c r="I501" s="290">
        <f t="shared" si="314"/>
        <v>15238</v>
      </c>
      <c r="J501" s="290">
        <f t="shared" si="311"/>
        <v>17465.3</v>
      </c>
      <c r="K501" s="290">
        <f t="shared" si="311"/>
        <v>4367.7</v>
      </c>
      <c r="L501" s="290">
        <f t="shared" si="311"/>
        <v>7608.0852120405507</v>
      </c>
      <c r="M501" s="290">
        <f t="shared" si="311"/>
        <v>7697.1935630465805</v>
      </c>
      <c r="N501" s="290">
        <f t="shared" si="311"/>
        <v>7618.8562222076425</v>
      </c>
      <c r="O501" s="290">
        <f t="shared" si="311"/>
        <v>4518.8265109727627</v>
      </c>
      <c r="P501" s="290">
        <f t="shared" si="311"/>
        <v>6245.0549880390654</v>
      </c>
      <c r="Q501" s="290">
        <f t="shared" si="311"/>
        <v>7719.2846988444207</v>
      </c>
      <c r="R501" s="290">
        <f t="shared" si="311"/>
        <v>4191.0616102639706</v>
      </c>
      <c r="S501" s="290">
        <f t="shared" si="311"/>
        <v>4518.8265109727627</v>
      </c>
      <c r="T501" s="290">
        <f t="shared" si="312"/>
        <v>4619.8873553579733</v>
      </c>
      <c r="U501" s="290">
        <f t="shared" si="312"/>
        <v>5414.717239576793</v>
      </c>
      <c r="V501" s="290">
        <f t="shared" si="312"/>
        <v>6059.3215443040826</v>
      </c>
      <c r="W501" s="290">
        <f t="shared" si="312"/>
        <v>6957.9436470806868</v>
      </c>
      <c r="X501" s="290">
        <f t="shared" si="312"/>
        <v>6313.6671072541058</v>
      </c>
      <c r="Y501" s="290">
        <f t="shared" si="312"/>
        <v>7895.6790280085397</v>
      </c>
      <c r="Z501" s="290">
        <f t="shared" si="312"/>
        <v>5538.5031170778129</v>
      </c>
      <c r="AA501" s="290">
        <f t="shared" si="312"/>
        <v>4518.8265109727627</v>
      </c>
      <c r="AB501" s="290">
        <f t="shared" si="312"/>
        <v>6245.0549880390654</v>
      </c>
      <c r="AC501" s="290">
        <f t="shared" si="312"/>
        <v>7719.2846988444207</v>
      </c>
      <c r="AD501" s="290">
        <f t="shared" si="312"/>
        <v>4191.0616102639706</v>
      </c>
      <c r="AE501" s="290">
        <f t="shared" si="312"/>
        <v>4518.8265109727627</v>
      </c>
      <c r="AF501" s="290">
        <f t="shared" si="312"/>
        <v>4619.8873553579733</v>
      </c>
      <c r="AH501" s="435">
        <f t="shared" si="315"/>
        <v>96909.051195151013</v>
      </c>
      <c r="AI501" s="435">
        <f>SUMIF('[1]C.2.1 B'!$B$37:$B$179,D501,'[1]C.2.1 B'!$D$37:$D$179)</f>
        <v>96909.051195151013</v>
      </c>
      <c r="AJ501" s="319">
        <f t="shared" si="316"/>
        <v>0</v>
      </c>
      <c r="AL501" s="435">
        <f t="shared" si="313"/>
        <v>69992.773357752987</v>
      </c>
      <c r="AM501" s="435">
        <f>SUMIF('[1]C.2.1 F'!$B$32:$B$173,D501,'[1]C.2.1 F'!$D$32:$D$173)</f>
        <v>69992.773357752987</v>
      </c>
      <c r="AN501" s="319">
        <f t="shared" si="317"/>
        <v>0</v>
      </c>
    </row>
    <row r="502" spans="4:41">
      <c r="D502" s="191">
        <v>9240</v>
      </c>
      <c r="E502" s="192"/>
      <c r="F502" s="290">
        <f t="shared" si="314"/>
        <v>-44.319999999999709</v>
      </c>
      <c r="G502" s="290">
        <f t="shared" si="314"/>
        <v>931.09999999999854</v>
      </c>
      <c r="H502" s="290">
        <f t="shared" si="314"/>
        <v>1770.9199999999983</v>
      </c>
      <c r="I502" s="290">
        <f t="shared" si="314"/>
        <v>940.33999999999651</v>
      </c>
      <c r="J502" s="290">
        <f t="shared" si="311"/>
        <v>941.58000000000175</v>
      </c>
      <c r="K502" s="290">
        <f t="shared" si="311"/>
        <v>941.58000000000175</v>
      </c>
      <c r="L502" s="290">
        <f t="shared" si="311"/>
        <v>24.731235437281498</v>
      </c>
      <c r="M502" s="290">
        <f t="shared" si="311"/>
        <v>24.731235437281498</v>
      </c>
      <c r="N502" s="290">
        <f t="shared" si="311"/>
        <v>24.731235437281498</v>
      </c>
      <c r="O502" s="290">
        <f t="shared" si="311"/>
        <v>0</v>
      </c>
      <c r="P502" s="290">
        <f t="shared" si="311"/>
        <v>0</v>
      </c>
      <c r="Q502" s="290">
        <f t="shared" si="311"/>
        <v>0</v>
      </c>
      <c r="R502" s="290">
        <f t="shared" si="311"/>
        <v>0</v>
      </c>
      <c r="S502" s="290">
        <f t="shared" si="311"/>
        <v>0</v>
      </c>
      <c r="T502" s="290">
        <f t="shared" si="312"/>
        <v>0</v>
      </c>
      <c r="U502" s="290">
        <f t="shared" si="312"/>
        <v>0</v>
      </c>
      <c r="V502" s="290">
        <f t="shared" si="312"/>
        <v>0</v>
      </c>
      <c r="W502" s="290">
        <f t="shared" si="312"/>
        <v>0</v>
      </c>
      <c r="X502" s="290">
        <f t="shared" si="312"/>
        <v>0</v>
      </c>
      <c r="Y502" s="290">
        <f t="shared" si="312"/>
        <v>0</v>
      </c>
      <c r="Z502" s="290">
        <f t="shared" si="312"/>
        <v>0</v>
      </c>
      <c r="AA502" s="290">
        <f t="shared" si="312"/>
        <v>0</v>
      </c>
      <c r="AB502" s="290">
        <f t="shared" si="312"/>
        <v>0</v>
      </c>
      <c r="AC502" s="290">
        <f t="shared" si="312"/>
        <v>0</v>
      </c>
      <c r="AD502" s="290">
        <f t="shared" si="312"/>
        <v>0</v>
      </c>
      <c r="AE502" s="290">
        <f t="shared" si="312"/>
        <v>0</v>
      </c>
      <c r="AF502" s="290">
        <f t="shared" si="312"/>
        <v>0</v>
      </c>
      <c r="AH502" s="435">
        <f t="shared" si="315"/>
        <v>5555.3937063118419</v>
      </c>
      <c r="AI502" s="435">
        <f>SUMIF('[1]C.2.1 B'!$B$37:$B$179,D502,'[1]C.2.1 B'!$D$37:$D$179)</f>
        <v>5555.3937063118419</v>
      </c>
      <c r="AJ502" s="319">
        <f t="shared" si="316"/>
        <v>0</v>
      </c>
      <c r="AL502" s="435">
        <f t="shared" si="313"/>
        <v>0</v>
      </c>
      <c r="AM502" s="435">
        <f>SUMIF('[1]C.2.1 F'!$B$32:$B$173,D502,'[1]C.2.1 F'!$D$32:$D$173)</f>
        <v>0</v>
      </c>
      <c r="AN502" s="319">
        <f t="shared" si="317"/>
        <v>0</v>
      </c>
    </row>
    <row r="503" spans="4:41">
      <c r="D503" s="191">
        <v>9250</v>
      </c>
      <c r="E503" s="192"/>
      <c r="F503" s="290">
        <f t="shared" si="314"/>
        <v>3543.15</v>
      </c>
      <c r="G503" s="290">
        <f t="shared" si="314"/>
        <v>7186.3700000000008</v>
      </c>
      <c r="H503" s="290">
        <f t="shared" si="314"/>
        <v>5276.4</v>
      </c>
      <c r="I503" s="290">
        <f t="shared" si="314"/>
        <v>5125.57</v>
      </c>
      <c r="J503" s="290">
        <f t="shared" si="311"/>
        <v>5603.38</v>
      </c>
      <c r="K503" s="290">
        <f t="shared" si="311"/>
        <v>17198.34</v>
      </c>
      <c r="L503" s="290">
        <f t="shared" si="311"/>
        <v>2643.0383859296016</v>
      </c>
      <c r="M503" s="290">
        <f t="shared" si="311"/>
        <v>2672.6474027399977</v>
      </c>
      <c r="N503" s="290">
        <f t="shared" si="311"/>
        <v>2646.6173885427324</v>
      </c>
      <c r="O503" s="290">
        <f t="shared" si="311"/>
        <v>1501.5204368174277</v>
      </c>
      <c r="P503" s="290">
        <f t="shared" si="311"/>
        <v>2075.1134549687945</v>
      </c>
      <c r="Q503" s="290">
        <f t="shared" si="311"/>
        <v>2564.9720574096241</v>
      </c>
      <c r="R503" s="290">
        <f t="shared" si="311"/>
        <v>1392.6103700798265</v>
      </c>
      <c r="S503" s="290">
        <f t="shared" si="311"/>
        <v>1501.5204368174277</v>
      </c>
      <c r="T503" s="290">
        <f t="shared" si="312"/>
        <v>1535.1010407281881</v>
      </c>
      <c r="U503" s="290">
        <f t="shared" si="312"/>
        <v>1799.2079525668712</v>
      </c>
      <c r="V503" s="290">
        <f t="shared" si="312"/>
        <v>2013.3977504841537</v>
      </c>
      <c r="W503" s="290">
        <f t="shared" si="312"/>
        <v>2311.9928501230775</v>
      </c>
      <c r="X503" s="290">
        <f t="shared" si="312"/>
        <v>2097.9119622725325</v>
      </c>
      <c r="Y503" s="290">
        <f t="shared" si="312"/>
        <v>2623.5845510593545</v>
      </c>
      <c r="Z503" s="290">
        <f t="shared" si="312"/>
        <v>1840.3396544381053</v>
      </c>
      <c r="AA503" s="290">
        <f t="shared" si="312"/>
        <v>1501.5204368174277</v>
      </c>
      <c r="AB503" s="290">
        <f t="shared" si="312"/>
        <v>2075.1134549687945</v>
      </c>
      <c r="AC503" s="290">
        <f t="shared" si="312"/>
        <v>2564.9720574096241</v>
      </c>
      <c r="AD503" s="290">
        <f t="shared" si="312"/>
        <v>1392.6103700798265</v>
      </c>
      <c r="AE503" s="290">
        <f t="shared" si="312"/>
        <v>1501.5204368174277</v>
      </c>
      <c r="AF503" s="290">
        <f t="shared" si="312"/>
        <v>1535.1010407281881</v>
      </c>
      <c r="AH503" s="435">
        <f t="shared" si="315"/>
        <v>58037.119126408179</v>
      </c>
      <c r="AI503" s="435">
        <f>SUMIF('[1]C.2.1 B'!$B$37:$B$179,D503,'[1]C.2.1 B'!$D$37:$D$179)</f>
        <v>58037.119126408179</v>
      </c>
      <c r="AJ503" s="319">
        <f t="shared" si="316"/>
        <v>0</v>
      </c>
      <c r="AL503" s="435">
        <f t="shared" si="313"/>
        <v>23257.272517765381</v>
      </c>
      <c r="AM503" s="435">
        <f>SUMIF('[1]C.2.1 F'!$B$32:$B$173,D503,'[1]C.2.1 F'!$D$32:$D$173)</f>
        <v>23257.272517765381</v>
      </c>
      <c r="AN503" s="319">
        <f t="shared" si="317"/>
        <v>0</v>
      </c>
    </row>
    <row r="504" spans="4:41">
      <c r="D504" s="191">
        <v>9260</v>
      </c>
      <c r="E504" s="192"/>
      <c r="F504" s="290">
        <f t="shared" si="314"/>
        <v>69159.650000000023</v>
      </c>
      <c r="G504" s="290">
        <f t="shared" si="314"/>
        <v>57611.829999999965</v>
      </c>
      <c r="H504" s="290">
        <f t="shared" si="314"/>
        <v>54707.369999999981</v>
      </c>
      <c r="I504" s="290">
        <f t="shared" si="314"/>
        <v>53613.04000000003</v>
      </c>
      <c r="J504" s="290">
        <f t="shared" ref="J504:S511" si="318">SUMIF($C$10:$C$424,$D504,J$10:J$424)</f>
        <v>57867.399999999965</v>
      </c>
      <c r="K504" s="290">
        <f t="shared" si="318"/>
        <v>54681.339999999982</v>
      </c>
      <c r="L504" s="290">
        <f t="shared" si="318"/>
        <v>65462.068784787603</v>
      </c>
      <c r="M504" s="290">
        <f t="shared" si="318"/>
        <v>63267.653006750952</v>
      </c>
      <c r="N504" s="290">
        <f t="shared" si="318"/>
        <v>59938.371225681673</v>
      </c>
      <c r="O504" s="290">
        <f t="shared" si="318"/>
        <v>79014.489085886569</v>
      </c>
      <c r="P504" s="290">
        <f t="shared" si="318"/>
        <v>74173.058172571167</v>
      </c>
      <c r="Q504" s="290">
        <f t="shared" si="318"/>
        <v>77562.600828077004</v>
      </c>
      <c r="R504" s="290">
        <f t="shared" si="318"/>
        <v>79455.19391873249</v>
      </c>
      <c r="S504" s="290">
        <f t="shared" si="318"/>
        <v>67084.203863767296</v>
      </c>
      <c r="T504" s="290">
        <f t="shared" ref="T504:AF511" si="319">SUMIF($C$10:$C$424,$D504,T$10:T$424)</f>
        <v>70866.108367802095</v>
      </c>
      <c r="U504" s="290">
        <f t="shared" si="319"/>
        <v>73400.23604147353</v>
      </c>
      <c r="V504" s="290">
        <f t="shared" si="319"/>
        <v>76160.248405760372</v>
      </c>
      <c r="W504" s="290">
        <f t="shared" si="319"/>
        <v>69055.232602593998</v>
      </c>
      <c r="X504" s="290">
        <f t="shared" si="319"/>
        <v>72088.77644406601</v>
      </c>
      <c r="Y504" s="290">
        <f t="shared" si="319"/>
        <v>67270.375230335863</v>
      </c>
      <c r="Z504" s="290">
        <f t="shared" si="319"/>
        <v>71897.721234195284</v>
      </c>
      <c r="AA504" s="290">
        <f t="shared" si="319"/>
        <v>78102.927250687615</v>
      </c>
      <c r="AB504" s="290">
        <f t="shared" si="319"/>
        <v>73320.390087934182</v>
      </c>
      <c r="AC504" s="290">
        <f t="shared" si="319"/>
        <v>76670.944460370491</v>
      </c>
      <c r="AD504" s="290">
        <f t="shared" si="319"/>
        <v>78498.258489859931</v>
      </c>
      <c r="AE504" s="290">
        <f t="shared" si="319"/>
        <v>66277.763929584718</v>
      </c>
      <c r="AF504" s="290">
        <f t="shared" si="319"/>
        <v>70015.910740942709</v>
      </c>
      <c r="AH504" s="435">
        <f t="shared" si="315"/>
        <v>767058.87110375497</v>
      </c>
      <c r="AI504" s="435">
        <f>SUMIF('[1]C.2.1 B'!$B$37:$B$179,D504,'[1]C.2.1 B'!$D$37:$D$179)</f>
        <v>767058.87110375497</v>
      </c>
      <c r="AJ504" s="319">
        <f t="shared" si="316"/>
        <v>0</v>
      </c>
      <c r="AL504" s="435">
        <f t="shared" si="313"/>
        <v>872758.78491780465</v>
      </c>
      <c r="AM504" s="435">
        <f>SUMIF('[1]C.2.1 F'!$B$32:$B$173,D504,'[1]C.2.1 F'!$D$32:$D$173)</f>
        <v>872758.78491780465</v>
      </c>
      <c r="AN504" s="319">
        <f t="shared" si="317"/>
        <v>0</v>
      </c>
    </row>
    <row r="505" spans="4:41">
      <c r="D505" s="191">
        <v>9270</v>
      </c>
      <c r="E505" s="192"/>
      <c r="F505" s="290">
        <f t="shared" si="314"/>
        <v>0</v>
      </c>
      <c r="G505" s="290">
        <f t="shared" si="314"/>
        <v>0</v>
      </c>
      <c r="H505" s="290">
        <f t="shared" si="314"/>
        <v>0</v>
      </c>
      <c r="I505" s="290">
        <f t="shared" si="314"/>
        <v>84.53</v>
      </c>
      <c r="J505" s="290">
        <f t="shared" si="318"/>
        <v>0</v>
      </c>
      <c r="K505" s="290">
        <f t="shared" si="318"/>
        <v>214.58</v>
      </c>
      <c r="L505" s="290">
        <f t="shared" si="318"/>
        <v>5.0246834572365362</v>
      </c>
      <c r="M505" s="290">
        <f t="shared" si="318"/>
        <v>5.0246834572365362</v>
      </c>
      <c r="N505" s="290">
        <f t="shared" si="318"/>
        <v>5.5959391386699</v>
      </c>
      <c r="O505" s="290">
        <f t="shared" si="318"/>
        <v>53.20275801965176</v>
      </c>
      <c r="P505" s="290">
        <f t="shared" si="318"/>
        <v>53.20275801965176</v>
      </c>
      <c r="Q505" s="290">
        <f t="shared" si="318"/>
        <v>53.20275801965176</v>
      </c>
      <c r="R505" s="290">
        <f t="shared" si="318"/>
        <v>52.422234021752743</v>
      </c>
      <c r="S505" s="290">
        <f t="shared" si="318"/>
        <v>52.15925773024393</v>
      </c>
      <c r="T505" s="290">
        <f t="shared" si="319"/>
        <v>52.729576782879818</v>
      </c>
      <c r="U505" s="290">
        <f t="shared" si="319"/>
        <v>52.15925773024393</v>
      </c>
      <c r="V505" s="290">
        <f t="shared" si="319"/>
        <v>52.419432396210269</v>
      </c>
      <c r="W505" s="290">
        <f t="shared" si="319"/>
        <v>56.796776193427135</v>
      </c>
      <c r="X505" s="290">
        <f t="shared" si="319"/>
        <v>52.11363220603306</v>
      </c>
      <c r="Y505" s="290">
        <f t="shared" si="319"/>
        <v>52.11363220603306</v>
      </c>
      <c r="Z505" s="290">
        <f t="shared" si="319"/>
        <v>52.944125924635287</v>
      </c>
      <c r="AA505" s="290">
        <f t="shared" si="319"/>
        <v>53.20275801965176</v>
      </c>
      <c r="AB505" s="290">
        <f t="shared" si="319"/>
        <v>53.20275801965176</v>
      </c>
      <c r="AC505" s="290">
        <f t="shared" si="319"/>
        <v>53.20275801965176</v>
      </c>
      <c r="AD505" s="290">
        <f t="shared" si="319"/>
        <v>52.422234021752743</v>
      </c>
      <c r="AE505" s="290">
        <f t="shared" si="319"/>
        <v>52.15925773024393</v>
      </c>
      <c r="AF505" s="290">
        <f t="shared" si="319"/>
        <v>52.729576782879818</v>
      </c>
      <c r="AH505" s="435">
        <f t="shared" si="315"/>
        <v>474.3635801120983</v>
      </c>
      <c r="AI505" s="435">
        <f>SUMIF('[1]C.2.1 B'!$B$37:$B$179,D505,'[1]C.2.1 B'!$D$37:$D$179)</f>
        <v>474.3635801120983</v>
      </c>
      <c r="AJ505" s="319">
        <f t="shared" si="316"/>
        <v>0</v>
      </c>
      <c r="AL505" s="435">
        <f t="shared" si="313"/>
        <v>635.46619925041443</v>
      </c>
      <c r="AM505" s="435">
        <f>SUMIF('[1]C.2.1 F'!$B$32:$B$173,D505,'[1]C.2.1 F'!$D$32:$D$173)</f>
        <v>635.46619925041443</v>
      </c>
      <c r="AN505" s="319">
        <f t="shared" si="317"/>
        <v>0</v>
      </c>
    </row>
    <row r="506" spans="4:41">
      <c r="D506" s="191">
        <v>9280</v>
      </c>
      <c r="E506" s="192"/>
      <c r="F506" s="290">
        <f t="shared" si="314"/>
        <v>10060.58</v>
      </c>
      <c r="G506" s="290">
        <f t="shared" si="314"/>
        <v>10060.58</v>
      </c>
      <c r="H506" s="290">
        <f t="shared" si="314"/>
        <v>10060.58</v>
      </c>
      <c r="I506" s="290">
        <f t="shared" si="314"/>
        <v>10156.58</v>
      </c>
      <c r="J506" s="290">
        <f t="shared" si="318"/>
        <v>10060.58</v>
      </c>
      <c r="K506" s="290">
        <f t="shared" si="318"/>
        <v>12210.09</v>
      </c>
      <c r="L506" s="290">
        <f t="shared" si="318"/>
        <v>740.65353592977272</v>
      </c>
      <c r="M506" s="290">
        <f t="shared" si="318"/>
        <v>744.25871402357234</v>
      </c>
      <c r="N506" s="290">
        <f t="shared" si="318"/>
        <v>901.87789274192642</v>
      </c>
      <c r="O506" s="290">
        <f t="shared" si="318"/>
        <v>13707.394892033712</v>
      </c>
      <c r="P506" s="290">
        <f t="shared" si="318"/>
        <v>13777.235271977355</v>
      </c>
      <c r="Q506" s="290">
        <f t="shared" si="318"/>
        <v>13836.880194126847</v>
      </c>
      <c r="R506" s="290">
        <f t="shared" si="318"/>
        <v>13694.134060398843</v>
      </c>
      <c r="S506" s="290">
        <f t="shared" si="318"/>
        <v>13706.75173771626</v>
      </c>
      <c r="T506" s="290">
        <f t="shared" si="319"/>
        <v>13871.62907349998</v>
      </c>
      <c r="U506" s="290">
        <f t="shared" si="319"/>
        <v>13742.99801085157</v>
      </c>
      <c r="V506" s="290">
        <f t="shared" si="319"/>
        <v>13769.077646400145</v>
      </c>
      <c r="W506" s="290">
        <f t="shared" si="319"/>
        <v>13792.571340116707</v>
      </c>
      <c r="X506" s="290">
        <f t="shared" si="319"/>
        <v>13766.504965399765</v>
      </c>
      <c r="Y506" s="290">
        <f t="shared" si="319"/>
        <v>13830.510579424068</v>
      </c>
      <c r="Z506" s="290">
        <f t="shared" si="319"/>
        <v>13895.931677946268</v>
      </c>
      <c r="AA506" s="290">
        <f t="shared" si="319"/>
        <v>13707.394892033712</v>
      </c>
      <c r="AB506" s="290">
        <f t="shared" si="319"/>
        <v>13777.235271977355</v>
      </c>
      <c r="AC506" s="290">
        <f t="shared" si="319"/>
        <v>13836.880194126847</v>
      </c>
      <c r="AD506" s="290">
        <f t="shared" si="319"/>
        <v>13694.134060398843</v>
      </c>
      <c r="AE506" s="290">
        <f t="shared" si="319"/>
        <v>13706.75173771626</v>
      </c>
      <c r="AF506" s="290">
        <f t="shared" si="319"/>
        <v>13871.62907349998</v>
      </c>
      <c r="AH506" s="435">
        <f t="shared" si="315"/>
        <v>106317.29050083317</v>
      </c>
      <c r="AI506" s="435">
        <f>SUMIF('[1]C.2.1 B'!$B$37:$B$179,D506,'[1]C.2.1 B'!$D$37:$D$179)</f>
        <v>106317.29050083317</v>
      </c>
      <c r="AJ506" s="319">
        <f t="shared" si="316"/>
        <v>0</v>
      </c>
      <c r="AL506" s="435">
        <f t="shared" si="313"/>
        <v>165391.61944989153</v>
      </c>
      <c r="AM506" s="435">
        <f>SUMIF('[1]C.2.1 F'!$B$32:$B$173,D506,'[1]C.2.1 F'!$D$32:$D$173)</f>
        <v>165391.61944989153</v>
      </c>
      <c r="AN506" s="319">
        <f t="shared" si="317"/>
        <v>0</v>
      </c>
    </row>
    <row r="507" spans="4:41">
      <c r="D507" s="191">
        <v>9290</v>
      </c>
      <c r="E507" s="192"/>
      <c r="F507" s="290">
        <f t="shared" si="314"/>
        <v>0</v>
      </c>
      <c r="G507" s="290">
        <f t="shared" si="314"/>
        <v>0</v>
      </c>
      <c r="H507" s="290">
        <f t="shared" si="314"/>
        <v>0</v>
      </c>
      <c r="I507" s="290">
        <f t="shared" si="314"/>
        <v>0</v>
      </c>
      <c r="J507" s="290">
        <f t="shared" si="318"/>
        <v>0</v>
      </c>
      <c r="K507" s="290">
        <f t="shared" si="318"/>
        <v>0</v>
      </c>
      <c r="L507" s="290">
        <f t="shared" si="318"/>
        <v>0</v>
      </c>
      <c r="M507" s="290">
        <f t="shared" si="318"/>
        <v>0</v>
      </c>
      <c r="N507" s="290">
        <f t="shared" si="318"/>
        <v>0</v>
      </c>
      <c r="O507" s="290">
        <f t="shared" si="318"/>
        <v>0</v>
      </c>
      <c r="P507" s="290">
        <f t="shared" si="318"/>
        <v>0</v>
      </c>
      <c r="Q507" s="290">
        <f t="shared" si="318"/>
        <v>0</v>
      </c>
      <c r="R507" s="290">
        <f t="shared" si="318"/>
        <v>0</v>
      </c>
      <c r="S507" s="290">
        <f t="shared" si="318"/>
        <v>0</v>
      </c>
      <c r="T507" s="290">
        <f t="shared" si="319"/>
        <v>0</v>
      </c>
      <c r="U507" s="290">
        <f t="shared" si="319"/>
        <v>0</v>
      </c>
      <c r="V507" s="290">
        <f t="shared" si="319"/>
        <v>0</v>
      </c>
      <c r="W507" s="290">
        <f t="shared" si="319"/>
        <v>0</v>
      </c>
      <c r="X507" s="290">
        <f t="shared" si="319"/>
        <v>0</v>
      </c>
      <c r="Y507" s="290">
        <f t="shared" si="319"/>
        <v>0</v>
      </c>
      <c r="Z507" s="290">
        <f t="shared" si="319"/>
        <v>0</v>
      </c>
      <c r="AA507" s="290">
        <f t="shared" si="319"/>
        <v>0</v>
      </c>
      <c r="AB507" s="290">
        <f t="shared" si="319"/>
        <v>0</v>
      </c>
      <c r="AC507" s="290">
        <f t="shared" si="319"/>
        <v>0</v>
      </c>
      <c r="AD507" s="290">
        <f t="shared" si="319"/>
        <v>0</v>
      </c>
      <c r="AE507" s="290">
        <f t="shared" si="319"/>
        <v>0</v>
      </c>
      <c r="AF507" s="290">
        <f t="shared" si="319"/>
        <v>0</v>
      </c>
      <c r="AH507" s="435">
        <f t="shared" si="315"/>
        <v>0</v>
      </c>
      <c r="AI507" s="435">
        <f>SUMIF('[1]C.2.1 B'!$B$37:$B$179,D507,'[1]C.2.1 B'!$D$37:$D$179)</f>
        <v>0</v>
      </c>
      <c r="AJ507" s="319">
        <f t="shared" si="316"/>
        <v>0</v>
      </c>
      <c r="AL507" s="435">
        <f t="shared" si="313"/>
        <v>0</v>
      </c>
      <c r="AM507" s="435">
        <f>SUMIF('[1]C.2.1 F'!$B$32:$B$173,D507,'[1]C.2.1 F'!$D$32:$D$173)</f>
        <v>0</v>
      </c>
      <c r="AN507" s="319">
        <f t="shared" si="317"/>
        <v>0</v>
      </c>
    </row>
    <row r="508" spans="4:41">
      <c r="D508" s="191">
        <v>9301</v>
      </c>
      <c r="E508" s="192"/>
      <c r="F508" s="290">
        <f t="shared" si="314"/>
        <v>0</v>
      </c>
      <c r="G508" s="290">
        <f t="shared" si="314"/>
        <v>0</v>
      </c>
      <c r="H508" s="290">
        <f t="shared" si="314"/>
        <v>0</v>
      </c>
      <c r="I508" s="290">
        <f t="shared" si="314"/>
        <v>0</v>
      </c>
      <c r="J508" s="290">
        <f t="shared" si="318"/>
        <v>0</v>
      </c>
      <c r="K508" s="290">
        <f t="shared" si="318"/>
        <v>0</v>
      </c>
      <c r="L508" s="290">
        <f t="shared" si="318"/>
        <v>0</v>
      </c>
      <c r="M508" s="290">
        <f t="shared" si="318"/>
        <v>0</v>
      </c>
      <c r="N508" s="290">
        <f t="shared" si="318"/>
        <v>0</v>
      </c>
      <c r="O508" s="290">
        <f t="shared" si="318"/>
        <v>0</v>
      </c>
      <c r="P508" s="290">
        <f t="shared" si="318"/>
        <v>0</v>
      </c>
      <c r="Q508" s="290">
        <f t="shared" si="318"/>
        <v>0</v>
      </c>
      <c r="R508" s="290">
        <f t="shared" si="318"/>
        <v>0</v>
      </c>
      <c r="S508" s="290">
        <f t="shared" si="318"/>
        <v>0</v>
      </c>
      <c r="T508" s="290">
        <f t="shared" si="319"/>
        <v>0</v>
      </c>
      <c r="U508" s="290">
        <f t="shared" si="319"/>
        <v>0</v>
      </c>
      <c r="V508" s="290">
        <f t="shared" si="319"/>
        <v>0</v>
      </c>
      <c r="W508" s="290">
        <f t="shared" si="319"/>
        <v>0</v>
      </c>
      <c r="X508" s="290">
        <f t="shared" si="319"/>
        <v>0</v>
      </c>
      <c r="Y508" s="290">
        <f t="shared" si="319"/>
        <v>0</v>
      </c>
      <c r="Z508" s="290">
        <f t="shared" si="319"/>
        <v>0</v>
      </c>
      <c r="AA508" s="290">
        <f t="shared" si="319"/>
        <v>0</v>
      </c>
      <c r="AB508" s="290">
        <f t="shared" si="319"/>
        <v>0</v>
      </c>
      <c r="AC508" s="290">
        <f t="shared" si="319"/>
        <v>0</v>
      </c>
      <c r="AD508" s="290">
        <f t="shared" si="319"/>
        <v>0</v>
      </c>
      <c r="AE508" s="290">
        <f t="shared" si="319"/>
        <v>0</v>
      </c>
      <c r="AF508" s="290">
        <f t="shared" si="319"/>
        <v>0</v>
      </c>
      <c r="AH508" s="435">
        <f t="shared" si="315"/>
        <v>0</v>
      </c>
      <c r="AI508" s="435">
        <f>SUMIF('[1]C.2.1 B'!$B$37:$B$179,D508,'[1]C.2.1 B'!$D$37:$D$179)</f>
        <v>0</v>
      </c>
      <c r="AJ508" s="319">
        <f t="shared" si="316"/>
        <v>0</v>
      </c>
      <c r="AL508" s="435">
        <f t="shared" si="313"/>
        <v>0</v>
      </c>
      <c r="AM508" s="435">
        <f>SUMIF('[1]C.2.1 F'!$B$32:$B$173,D508,'[1]C.2.1 F'!$D$32:$D$173)</f>
        <v>0</v>
      </c>
      <c r="AN508" s="319">
        <f t="shared" si="317"/>
        <v>0</v>
      </c>
    </row>
    <row r="509" spans="4:41">
      <c r="D509" s="191">
        <v>9302</v>
      </c>
      <c r="E509" s="192"/>
      <c r="F509" s="290">
        <f t="shared" si="314"/>
        <v>1544.42</v>
      </c>
      <c r="G509" s="290">
        <f t="shared" si="314"/>
        <v>5824.42</v>
      </c>
      <c r="H509" s="290">
        <f t="shared" si="314"/>
        <v>699.42</v>
      </c>
      <c r="I509" s="290">
        <f t="shared" si="314"/>
        <v>1199.42</v>
      </c>
      <c r="J509" s="290">
        <f t="shared" si="318"/>
        <v>2071.6999999999998</v>
      </c>
      <c r="K509" s="290">
        <f t="shared" si="318"/>
        <v>4790.46</v>
      </c>
      <c r="L509" s="290">
        <f t="shared" si="318"/>
        <v>3777.2566776907097</v>
      </c>
      <c r="M509" s="290">
        <f t="shared" si="318"/>
        <v>441.85809102342802</v>
      </c>
      <c r="N509" s="290">
        <f t="shared" si="318"/>
        <v>556.02807898315803</v>
      </c>
      <c r="O509" s="290">
        <f t="shared" si="318"/>
        <v>2161.6060497142871</v>
      </c>
      <c r="P509" s="290">
        <f t="shared" si="318"/>
        <v>1358.636130638575</v>
      </c>
      <c r="Q509" s="290">
        <f t="shared" si="318"/>
        <v>853.2082262608543</v>
      </c>
      <c r="R509" s="290">
        <f t="shared" si="318"/>
        <v>3417.5269708012693</v>
      </c>
      <c r="S509" s="290">
        <f t="shared" si="318"/>
        <v>2681.9558798262051</v>
      </c>
      <c r="T509" s="290">
        <f t="shared" si="319"/>
        <v>3074.8577199086312</v>
      </c>
      <c r="U509" s="290">
        <f t="shared" si="319"/>
        <v>384.54703201293819</v>
      </c>
      <c r="V509" s="290">
        <f t="shared" si="319"/>
        <v>2172.0740654955243</v>
      </c>
      <c r="W509" s="290">
        <f t="shared" si="319"/>
        <v>769.68873554275035</v>
      </c>
      <c r="X509" s="290">
        <f t="shared" si="319"/>
        <v>3937.8665902071966</v>
      </c>
      <c r="Y509" s="290">
        <f t="shared" si="319"/>
        <v>129.27938225590853</v>
      </c>
      <c r="Z509" s="290">
        <f t="shared" si="319"/>
        <v>3469.5627706689406</v>
      </c>
      <c r="AA509" s="290">
        <f t="shared" si="319"/>
        <v>2161.6060497142871</v>
      </c>
      <c r="AB509" s="290">
        <f t="shared" si="319"/>
        <v>1358.636130638575</v>
      </c>
      <c r="AC509" s="290">
        <f t="shared" si="319"/>
        <v>853.2082262608543</v>
      </c>
      <c r="AD509" s="290">
        <f t="shared" si="319"/>
        <v>3417.5269708012693</v>
      </c>
      <c r="AE509" s="290">
        <f t="shared" si="319"/>
        <v>2681.9558798262051</v>
      </c>
      <c r="AF509" s="290">
        <f t="shared" si="319"/>
        <v>3074.8577199086312</v>
      </c>
      <c r="AH509" s="435">
        <f t="shared" si="315"/>
        <v>25278.433254311007</v>
      </c>
      <c r="AI509" s="435">
        <f>SUMIF('[1]C.2.1 B'!$B$37:$B$179,D509,'[1]C.2.1 B'!$D$37:$D$179)</f>
        <v>0</v>
      </c>
      <c r="AJ509" s="319">
        <f t="shared" si="316"/>
        <v>25278.433254311007</v>
      </c>
      <c r="AL509" s="435">
        <f t="shared" si="313"/>
        <v>24410.809553333078</v>
      </c>
      <c r="AM509" s="435">
        <f>SUMIF('[1]C.2.1 F'!$B$32:$B$173,D509,'[1]C.2.1 F'!$D$32:$D$173)</f>
        <v>0</v>
      </c>
      <c r="AN509" s="319">
        <f t="shared" si="317"/>
        <v>24410.809553333078</v>
      </c>
    </row>
    <row r="510" spans="4:41">
      <c r="D510" s="191">
        <v>9310</v>
      </c>
      <c r="E510" s="192"/>
      <c r="F510" s="290">
        <f t="shared" si="314"/>
        <v>0</v>
      </c>
      <c r="G510" s="290">
        <f t="shared" si="314"/>
        <v>0</v>
      </c>
      <c r="H510" s="290">
        <f t="shared" si="314"/>
        <v>0</v>
      </c>
      <c r="I510" s="290">
        <f t="shared" si="314"/>
        <v>0</v>
      </c>
      <c r="J510" s="290">
        <f t="shared" si="318"/>
        <v>0</v>
      </c>
      <c r="K510" s="290">
        <f t="shared" si="318"/>
        <v>0</v>
      </c>
      <c r="L510" s="290">
        <f t="shared" si="318"/>
        <v>0</v>
      </c>
      <c r="M510" s="290">
        <f t="shared" si="318"/>
        <v>0</v>
      </c>
      <c r="N510" s="290">
        <f t="shared" si="318"/>
        <v>0</v>
      </c>
      <c r="O510" s="290">
        <f t="shared" si="318"/>
        <v>0</v>
      </c>
      <c r="P510" s="290">
        <f t="shared" si="318"/>
        <v>0</v>
      </c>
      <c r="Q510" s="290">
        <f t="shared" si="318"/>
        <v>0</v>
      </c>
      <c r="R510" s="290">
        <f t="shared" si="318"/>
        <v>0</v>
      </c>
      <c r="S510" s="290">
        <f t="shared" si="318"/>
        <v>0</v>
      </c>
      <c r="T510" s="290">
        <f t="shared" si="319"/>
        <v>0</v>
      </c>
      <c r="U510" s="290">
        <f t="shared" si="319"/>
        <v>0</v>
      </c>
      <c r="V510" s="290">
        <f t="shared" si="319"/>
        <v>0</v>
      </c>
      <c r="W510" s="290">
        <f t="shared" si="319"/>
        <v>0</v>
      </c>
      <c r="X510" s="290">
        <f t="shared" si="319"/>
        <v>0</v>
      </c>
      <c r="Y510" s="290">
        <f t="shared" si="319"/>
        <v>0</v>
      </c>
      <c r="Z510" s="290">
        <f t="shared" si="319"/>
        <v>0</v>
      </c>
      <c r="AA510" s="290">
        <f t="shared" si="319"/>
        <v>0</v>
      </c>
      <c r="AB510" s="290">
        <f t="shared" si="319"/>
        <v>0</v>
      </c>
      <c r="AC510" s="290">
        <f t="shared" si="319"/>
        <v>0</v>
      </c>
      <c r="AD510" s="290">
        <f t="shared" si="319"/>
        <v>0</v>
      </c>
      <c r="AE510" s="290">
        <f t="shared" si="319"/>
        <v>0</v>
      </c>
      <c r="AF510" s="290">
        <f t="shared" si="319"/>
        <v>0</v>
      </c>
      <c r="AH510" s="435">
        <f t="shared" si="315"/>
        <v>0</v>
      </c>
      <c r="AI510" s="435">
        <f>SUMIF('[1]C.2.1 B'!$B$37:$B$179,D510,'[1]C.2.1 B'!$D$37:$D$179)</f>
        <v>0</v>
      </c>
      <c r="AJ510" s="319">
        <f t="shared" si="316"/>
        <v>0</v>
      </c>
      <c r="AL510" s="435">
        <f t="shared" si="313"/>
        <v>0</v>
      </c>
      <c r="AM510" s="435">
        <f>SUMIF('[1]C.2.1 F'!$B$32:$B$173,D510,'[1]C.2.1 F'!$D$32:$D$173)</f>
        <v>0</v>
      </c>
      <c r="AN510" s="319">
        <f t="shared" si="317"/>
        <v>0</v>
      </c>
    </row>
    <row r="511" spans="4:41">
      <c r="D511" s="191">
        <v>9320</v>
      </c>
      <c r="E511" s="192"/>
      <c r="F511" s="290">
        <f t="shared" si="314"/>
        <v>0</v>
      </c>
      <c r="G511" s="290">
        <f t="shared" si="314"/>
        <v>0</v>
      </c>
      <c r="H511" s="290">
        <f t="shared" si="314"/>
        <v>0</v>
      </c>
      <c r="I511" s="290">
        <f t="shared" si="314"/>
        <v>0</v>
      </c>
      <c r="J511" s="290">
        <f t="shared" si="318"/>
        <v>0</v>
      </c>
      <c r="K511" s="290">
        <f t="shared" si="318"/>
        <v>0</v>
      </c>
      <c r="L511" s="290">
        <f t="shared" si="318"/>
        <v>0</v>
      </c>
      <c r="M511" s="290">
        <f t="shared" si="318"/>
        <v>0</v>
      </c>
      <c r="N511" s="290">
        <f t="shared" si="318"/>
        <v>0</v>
      </c>
      <c r="O511" s="290">
        <f t="shared" si="318"/>
        <v>0</v>
      </c>
      <c r="P511" s="290">
        <f t="shared" si="318"/>
        <v>0</v>
      </c>
      <c r="Q511" s="290">
        <f t="shared" si="318"/>
        <v>0</v>
      </c>
      <c r="R511" s="290">
        <f t="shared" si="318"/>
        <v>0</v>
      </c>
      <c r="S511" s="290">
        <f t="shared" si="318"/>
        <v>0</v>
      </c>
      <c r="T511" s="290">
        <f t="shared" si="319"/>
        <v>0</v>
      </c>
      <c r="U511" s="290">
        <f t="shared" si="319"/>
        <v>0</v>
      </c>
      <c r="V511" s="290">
        <f t="shared" si="319"/>
        <v>0</v>
      </c>
      <c r="W511" s="290">
        <f t="shared" si="319"/>
        <v>0</v>
      </c>
      <c r="X511" s="290">
        <f t="shared" si="319"/>
        <v>0</v>
      </c>
      <c r="Y511" s="290">
        <f t="shared" si="319"/>
        <v>0</v>
      </c>
      <c r="Z511" s="290">
        <f t="shared" si="319"/>
        <v>0</v>
      </c>
      <c r="AA511" s="290">
        <f t="shared" si="319"/>
        <v>0</v>
      </c>
      <c r="AB511" s="290">
        <f t="shared" si="319"/>
        <v>0</v>
      </c>
      <c r="AC511" s="290">
        <f t="shared" si="319"/>
        <v>0</v>
      </c>
      <c r="AD511" s="290">
        <f t="shared" si="319"/>
        <v>0</v>
      </c>
      <c r="AE511" s="290">
        <f t="shared" si="319"/>
        <v>0</v>
      </c>
      <c r="AF511" s="290">
        <f t="shared" si="319"/>
        <v>0</v>
      </c>
      <c r="AH511" s="435">
        <f t="shared" si="315"/>
        <v>0</v>
      </c>
      <c r="AI511" s="435">
        <f>SUMIF('[1]C.2.1 B'!$B$37:$B$179,D511,'[1]C.2.1 B'!$D$37:$D$179)</f>
        <v>0</v>
      </c>
      <c r="AJ511" s="319">
        <f t="shared" si="316"/>
        <v>0</v>
      </c>
      <c r="AL511" s="435">
        <f t="shared" si="313"/>
        <v>0</v>
      </c>
      <c r="AM511" s="435">
        <f>SUMIF('[1]C.2.1 F'!$B$32:$B$173,D511,'[1]C.2.1 F'!$D$32:$D$173)</f>
        <v>0</v>
      </c>
      <c r="AN511" s="319">
        <f t="shared" si="317"/>
        <v>0</v>
      </c>
    </row>
    <row r="512" spans="4:41">
      <c r="E512" s="192"/>
      <c r="V512" s="286"/>
      <c r="AH512" s="361"/>
      <c r="AI512" s="361"/>
      <c r="AL512" s="361"/>
      <c r="AM512" s="361"/>
    </row>
    <row r="513" spans="1:39">
      <c r="E513" s="192"/>
      <c r="F513" s="290">
        <f t="shared" ref="F513:AF513" si="320">SUM(F430:F511)</f>
        <v>1527842.2999999998</v>
      </c>
      <c r="G513" s="290">
        <f t="shared" si="320"/>
        <v>1714007.1400000001</v>
      </c>
      <c r="H513" s="290">
        <f t="shared" si="320"/>
        <v>1518243.0799999996</v>
      </c>
      <c r="I513" s="290">
        <f t="shared" si="320"/>
        <v>1347888.08</v>
      </c>
      <c r="J513" s="290">
        <f t="shared" si="320"/>
        <v>1435006.3699999996</v>
      </c>
      <c r="K513" s="290">
        <f t="shared" si="320"/>
        <v>1569076.5200000003</v>
      </c>
      <c r="L513" s="290">
        <f t="shared" si="320"/>
        <v>1395484.5899999994</v>
      </c>
      <c r="M513" s="290">
        <f t="shared" si="320"/>
        <v>1372574.7999999996</v>
      </c>
      <c r="N513" s="290">
        <f t="shared" si="320"/>
        <v>1338812.169999999</v>
      </c>
      <c r="O513" s="290">
        <f t="shared" si="320"/>
        <v>1404919.1876661491</v>
      </c>
      <c r="P513" s="290">
        <f t="shared" si="320"/>
        <v>1465853.2820594474</v>
      </c>
      <c r="Q513" s="290">
        <f t="shared" si="320"/>
        <v>1593391.4958461251</v>
      </c>
      <c r="R513" s="290">
        <f t="shared" si="320"/>
        <v>1494275.2050249493</v>
      </c>
      <c r="S513" s="290">
        <f t="shared" si="320"/>
        <v>1358579.96678225</v>
      </c>
      <c r="T513" s="290">
        <f t="shared" si="320"/>
        <v>1398173.0056141932</v>
      </c>
      <c r="U513" s="290">
        <f t="shared" si="320"/>
        <v>1305302.6205757724</v>
      </c>
      <c r="V513" s="290">
        <f t="shared" si="320"/>
        <v>1411922.7952183834</v>
      </c>
      <c r="W513" s="290">
        <f t="shared" si="320"/>
        <v>1399375.6817027982</v>
      </c>
      <c r="X513" s="290">
        <f t="shared" si="320"/>
        <v>1389029.7158181746</v>
      </c>
      <c r="Y513" s="290">
        <f t="shared" si="320"/>
        <v>1405560.385787152</v>
      </c>
      <c r="Z513" s="290">
        <f t="shared" si="320"/>
        <v>1366690.1272385749</v>
      </c>
      <c r="AA513" s="290">
        <f t="shared" si="320"/>
        <v>1387965.2356127892</v>
      </c>
      <c r="AB513" s="290">
        <f t="shared" si="320"/>
        <v>1444097.7436585557</v>
      </c>
      <c r="AC513" s="290">
        <f t="shared" si="320"/>
        <v>1538644.3121152068</v>
      </c>
      <c r="AD513" s="290">
        <f t="shared" si="320"/>
        <v>1415522.7608617418</v>
      </c>
      <c r="AE513" s="290">
        <f t="shared" si="320"/>
        <v>1264102.0818400704</v>
      </c>
      <c r="AF513" s="290">
        <f t="shared" si="320"/>
        <v>1332243.5498203016</v>
      </c>
      <c r="AH513" s="435">
        <f t="shared" si="315"/>
        <v>17683099.015571721</v>
      </c>
      <c r="AI513" s="435"/>
      <c r="AL513" s="435">
        <f>SUM(U513:AF513)</f>
        <v>16660457.010249522</v>
      </c>
      <c r="AM513" s="435"/>
    </row>
    <row r="514" spans="1:39">
      <c r="F514" s="289">
        <f t="shared" ref="F514:AF514" si="321">+F424-F513</f>
        <v>0</v>
      </c>
      <c r="G514" s="289">
        <f t="shared" si="321"/>
        <v>0</v>
      </c>
      <c r="H514" s="289">
        <f t="shared" si="321"/>
        <v>0</v>
      </c>
      <c r="I514" s="289">
        <f t="shared" si="321"/>
        <v>0</v>
      </c>
      <c r="J514" s="289">
        <f t="shared" si="321"/>
        <v>0</v>
      </c>
      <c r="K514" s="289">
        <f t="shared" si="321"/>
        <v>0</v>
      </c>
      <c r="L514" s="289">
        <f t="shared" si="321"/>
        <v>0</v>
      </c>
      <c r="M514" s="289">
        <f t="shared" si="321"/>
        <v>0</v>
      </c>
      <c r="N514" s="289">
        <f t="shared" si="321"/>
        <v>0</v>
      </c>
      <c r="O514" s="289">
        <f t="shared" si="321"/>
        <v>0</v>
      </c>
      <c r="P514" s="289">
        <f t="shared" si="321"/>
        <v>0</v>
      </c>
      <c r="Q514" s="289">
        <f t="shared" si="321"/>
        <v>0</v>
      </c>
      <c r="R514" s="289">
        <f t="shared" si="321"/>
        <v>0</v>
      </c>
      <c r="S514" s="289">
        <f t="shared" si="321"/>
        <v>0</v>
      </c>
      <c r="T514" s="289">
        <f t="shared" si="321"/>
        <v>0</v>
      </c>
      <c r="U514" s="289">
        <f t="shared" si="321"/>
        <v>98.000000000465661</v>
      </c>
      <c r="V514" s="289">
        <f t="shared" si="321"/>
        <v>104</v>
      </c>
      <c r="W514" s="289">
        <f t="shared" si="321"/>
        <v>209.00000000023283</v>
      </c>
      <c r="X514" s="289">
        <f t="shared" si="321"/>
        <v>98.000000000698492</v>
      </c>
      <c r="Y514" s="289">
        <f t="shared" si="321"/>
        <v>98.000000000465661</v>
      </c>
      <c r="Z514" s="289">
        <f t="shared" si="321"/>
        <v>103.99999999953434</v>
      </c>
      <c r="AA514" s="289">
        <f t="shared" si="321"/>
        <v>122.00000000116415</v>
      </c>
      <c r="AB514" s="289">
        <f t="shared" si="321"/>
        <v>122.00000000069849</v>
      </c>
      <c r="AC514" s="289">
        <f t="shared" si="321"/>
        <v>122.00000000046566</v>
      </c>
      <c r="AD514" s="289">
        <f t="shared" si="321"/>
        <v>103.99999999976717</v>
      </c>
      <c r="AE514" s="289">
        <f t="shared" si="321"/>
        <v>98.000000000465661</v>
      </c>
      <c r="AF514" s="289">
        <f t="shared" si="321"/>
        <v>98.000000000465661</v>
      </c>
      <c r="AG514" s="286" t="s">
        <v>1401</v>
      </c>
      <c r="AH514" s="361">
        <f>+'[1]C.2.1 B'!$D$159</f>
        <v>15853827.764478171</v>
      </c>
      <c r="AI514" s="361"/>
      <c r="AK514" s="286" t="s">
        <v>1401</v>
      </c>
      <c r="AL514" s="437">
        <f>+'[1]C.2.1 F'!$D$154</f>
        <v>18251309.39974916</v>
      </c>
      <c r="AM514" s="361"/>
    </row>
    <row r="515" spans="1:39">
      <c r="AH515" s="435">
        <f>+AH513+AH514</f>
        <v>33536926.78004989</v>
      </c>
      <c r="AI515" s="435"/>
      <c r="AL515" s="435">
        <f>+AL513+AL514</f>
        <v>34911766.409998685</v>
      </c>
      <c r="AM515" s="435"/>
    </row>
    <row r="516" spans="1:39">
      <c r="D516" s="288" t="s">
        <v>1628</v>
      </c>
    </row>
    <row r="517" spans="1:39">
      <c r="D517" s="288"/>
    </row>
    <row r="519" spans="1:39" ht="15.75">
      <c r="A519" s="452" t="s">
        <v>2250</v>
      </c>
    </row>
    <row r="520" spans="1:39" ht="16.5">
      <c r="A520" s="364" t="s">
        <v>1675</v>
      </c>
      <c r="B520" s="294"/>
      <c r="C520" s="308"/>
      <c r="D520" s="360" t="s">
        <v>2241</v>
      </c>
      <c r="F520" s="363" cm="1">
        <f t="array" ref="F520">SUMPRODUCT(--(RIGHT($B$10:$B$65,5)="01000"),F$10:F$65)</f>
        <v>495522.33</v>
      </c>
      <c r="G520" s="363" cm="1">
        <f t="array" ref="G520">SUMPRODUCT(--(RIGHT($B$10:$B$65,5)="01000"),G$10:G$65)</f>
        <v>468096.47999999992</v>
      </c>
      <c r="H520" s="363" cm="1">
        <f t="array" ref="H520">SUMPRODUCT(--(RIGHT($B$10:$B$65,5)="01000"),H$10:H$65)</f>
        <v>452941.41000000003</v>
      </c>
      <c r="I520" s="363" cm="1">
        <f t="array" ref="I520">SUMPRODUCT(--(RIGHT($B$10:$B$65,5)="01000"),I$10:I$65)</f>
        <v>424700.04</v>
      </c>
      <c r="J520" s="363" cm="1">
        <f t="array" ref="J520">SUMPRODUCT(--(RIGHT($B$10:$B$65,5)="01000"),J$10:J$65)</f>
        <v>630576.87</v>
      </c>
      <c r="K520" s="363" cm="1">
        <f t="array" ref="K520">SUMPRODUCT(--(RIGHT($B$10:$B$65,5)="01000"),K$10:K$65)</f>
        <v>452184.57</v>
      </c>
      <c r="L520" s="363" cm="1">
        <f t="array" ref="L520">SUMPRODUCT(--(RIGHT($B$10:$B$65,5)="01000"),L$10:L$65)</f>
        <v>558687.81782234763</v>
      </c>
      <c r="M520" s="363" cm="1">
        <f t="array" ref="M520">SUMPRODUCT(--(RIGHT($B$10:$B$65,5)="01000"),M$10:M$65)</f>
        <v>539709.22905433609</v>
      </c>
      <c r="N520" s="363" cm="1">
        <f t="array" ref="N520">SUMPRODUCT(--(RIGHT($B$10:$B$65,5)="01000"),N$10:N$65)</f>
        <v>508703.23722330364</v>
      </c>
      <c r="O520" s="363" cm="1">
        <f t="array" ref="O520">SUMPRODUCT(--(RIGHT($B$10:$B$65,5)="01000"),O$10:O$65)</f>
        <v>613756.08083153039</v>
      </c>
      <c r="P520" s="363" cm="1">
        <f t="array" ref="P520">SUMPRODUCT(--(RIGHT($B$10:$B$65,5)="01000"),P$10:P$65)</f>
        <v>574102.82184828259</v>
      </c>
      <c r="Q520" s="363" cm="1">
        <f t="array" ref="Q520">SUMPRODUCT(--(RIGHT($B$10:$B$65,5)="01000"),Q$10:Q$65)</f>
        <v>600353.69687515032</v>
      </c>
      <c r="R520" s="363" cm="1">
        <f t="array" ref="R520">SUMPRODUCT(--(RIGHT($B$10:$B$65,5)="01000"),R$10:R$65)</f>
        <v>644306.19597565639</v>
      </c>
      <c r="S520" s="363" cm="1">
        <f t="array" ref="S520">SUMPRODUCT(--(RIGHT($B$10:$B$65,5)="01000"),S$10:S$65)</f>
        <v>542977.33222001896</v>
      </c>
      <c r="T520" s="363" cm="1">
        <f t="array" ref="T520">SUMPRODUCT(--(RIGHT($B$10:$B$65,5)="01000"),T$10:T$65)</f>
        <v>572439.45856900979</v>
      </c>
      <c r="U520" s="363" cm="1">
        <f t="array" ref="U520">SUMPRODUCT(--(RIGHT($B$10:$B$65,5)="01000"),U$10:U$65)</f>
        <v>594700.5052459921</v>
      </c>
      <c r="V520" s="363" cm="1">
        <f t="array" ref="V520">SUMPRODUCT(--(RIGHT($B$10:$B$65,5)="01000"),V$10:V$65)</f>
        <v>617305.10157134081</v>
      </c>
      <c r="W520" s="363" cm="1">
        <f t="array" ref="W520">SUMPRODUCT(--(RIGHT($B$10:$B$65,5)="01000"),W$10:W$65)</f>
        <v>557607.81395998888</v>
      </c>
      <c r="X520" s="363" cm="1">
        <f t="array" ref="X520">SUMPRODUCT(--(RIGHT($B$10:$B$65,5)="01000"),X$10:X$65)</f>
        <v>583966.3521109455</v>
      </c>
      <c r="Y520" s="363" cm="1">
        <f t="array" ref="Y520">SUMPRODUCT(--(RIGHT($B$10:$B$65,5)="01000"),Y$10:Y$65)</f>
        <v>544494.63754703663</v>
      </c>
      <c r="Z520" s="363" cm="1">
        <f t="array" ref="Z520">SUMPRODUCT(--(RIGHT($B$10:$B$65,5)="01000"),Z$10:Z$65)</f>
        <v>580870.29077465646</v>
      </c>
      <c r="AA520" s="363" cm="1">
        <f t="array" ref="AA520">SUMPRODUCT(--(RIGHT($B$10:$B$65,5)="01000"),AA$10:AA$65)</f>
        <v>635237.54366063396</v>
      </c>
      <c r="AB520" s="363" cm="1">
        <f t="array" ref="AB520">SUMPRODUCT(--(RIGHT($B$10:$B$65,5)="01000"),AB$10:AB$65)</f>
        <v>594196.42061297246</v>
      </c>
      <c r="AC520" s="363" cm="1">
        <f t="array" ref="AC520">SUMPRODUCT(--(RIGHT($B$10:$B$65,5)="01000"),AC$10:AC$65)</f>
        <v>621366.07626578072</v>
      </c>
      <c r="AD520" s="363" cm="1">
        <f t="array" ref="AD520">SUMPRODUCT(--(RIGHT($B$10:$B$65,5)="01000"),AD$10:AD$65)</f>
        <v>666856.91283480427</v>
      </c>
      <c r="AE520" s="363" cm="1">
        <f t="array" ref="AE520">SUMPRODUCT(--(RIGHT($B$10:$B$65,5)="01000"),AE$10:AE$65)</f>
        <v>561981.53884771955</v>
      </c>
      <c r="AF520" s="363" cm="1">
        <f t="array" ref="AF520">SUMPRODUCT(--(RIGHT($B$10:$B$65,5)="01000"),AF$10:AF$65)</f>
        <v>592474.83961892512</v>
      </c>
    </row>
    <row r="521" spans="1:39" ht="16.5">
      <c r="A521" s="364" t="s">
        <v>1676</v>
      </c>
      <c r="B521" s="294"/>
      <c r="C521" s="308"/>
      <c r="D521" s="360" t="s">
        <v>2242</v>
      </c>
      <c r="F521" s="363" cm="1">
        <f t="array" ref="F521">SUMPRODUCT(--(RIGHT($B$10:$B$65,5)="01001"),F$10:F$65)</f>
        <v>643634.34</v>
      </c>
      <c r="G521" s="363" cm="1">
        <f t="array" ref="G521">SUMPRODUCT(--(RIGHT($B$10:$B$65,5)="01001"),G$10:G$65)</f>
        <v>707468.69000000006</v>
      </c>
      <c r="H521" s="363" cm="1">
        <f t="array" ref="H521">SUMPRODUCT(--(RIGHT($B$10:$B$65,5)="01001"),H$10:H$65)</f>
        <v>668498.73999999987</v>
      </c>
      <c r="I521" s="363" cm="1">
        <f t="array" ref="I521">SUMPRODUCT(--(RIGHT($B$10:$B$65,5)="01001"),I$10:I$65)</f>
        <v>659465.97000000009</v>
      </c>
      <c r="J521" s="363" cm="1">
        <f t="array" ref="J521">SUMPRODUCT(--(RIGHT($B$10:$B$65,5)="01001"),J$10:J$65)</f>
        <v>986945.36999999988</v>
      </c>
      <c r="K521" s="363" cm="1">
        <f t="array" ref="K521">SUMPRODUCT(--(RIGHT($B$10:$B$65,5)="01001"),K$10:K$65)</f>
        <v>688139.94999999984</v>
      </c>
      <c r="L521" s="363" cm="1">
        <f t="array" ref="L521">SUMPRODUCT(--(RIGHT($B$10:$B$65,5)="01001"),L$10:L$65)</f>
        <v>831940.56718385429</v>
      </c>
      <c r="M521" s="363" cm="1">
        <f t="array" ref="M521">SUMPRODUCT(--(RIGHT($B$10:$B$65,5)="01001"),M$10:M$65)</f>
        <v>803679.60032484657</v>
      </c>
      <c r="N521" s="363" cm="1">
        <f t="array" ref="N521">SUMPRODUCT(--(RIGHT($B$10:$B$65,5)="01001"),N$10:N$65)</f>
        <v>757508.65904577705</v>
      </c>
      <c r="O521" s="363" cm="1">
        <f t="array" ref="O521">SUMPRODUCT(--(RIGHT($B$10:$B$65,5)="01001"),O$10:O$65)</f>
        <v>913942.57349260279</v>
      </c>
      <c r="P521" s="363" cm="1">
        <f t="array" ref="P521">SUMPRODUCT(--(RIGHT($B$10:$B$65,5)="01001"),P$10:P$65)</f>
        <v>854895.00933092751</v>
      </c>
      <c r="Q521" s="363" cm="1">
        <f t="array" ref="Q521">SUMPRODUCT(--(RIGHT($B$10:$B$65,5)="01001"),Q$10:Q$65)</f>
        <v>893985.11862317869</v>
      </c>
      <c r="R521" s="363" cm="1">
        <f t="array" ref="R521">SUMPRODUCT(--(RIGHT($B$10:$B$65,5)="01001"),R$10:R$65)</f>
        <v>959434.66999043268</v>
      </c>
      <c r="S521" s="363" cm="1">
        <f t="array" ref="S521">SUMPRODUCT(--(RIGHT($B$10:$B$65,5)="01001"),S$10:S$65)</f>
        <v>808546.12419478025</v>
      </c>
      <c r="T521" s="363" cm="1">
        <f t="array" ref="T521">SUMPRODUCT(--(RIGHT($B$10:$B$65,5)="01001"),T$10:T$65)</f>
        <v>852418.09942552669</v>
      </c>
      <c r="U521" s="363" cm="1">
        <f t="array" ref="U521">SUMPRODUCT(--(RIGHT($B$10:$B$65,5)="01001"),U$10:U$65)</f>
        <v>885566.965765125</v>
      </c>
      <c r="V521" s="363" cm="1">
        <f t="array" ref="V521">SUMPRODUCT(--(RIGHT($B$10:$B$65,5)="01001"),V$10:V$65)</f>
        <v>919227.41098688322</v>
      </c>
      <c r="W521" s="363" cm="1">
        <f t="array" ref="W521">SUMPRODUCT(--(RIGHT($B$10:$B$65,5)="01001"),W$10:W$65)</f>
        <v>830332.33625926799</v>
      </c>
      <c r="X521" s="363" cm="1">
        <f t="array" ref="X521">SUMPRODUCT(--(RIGHT($B$10:$B$65,5)="01001"),X$10:X$65)</f>
        <v>869582.76642779738</v>
      </c>
      <c r="Y521" s="363" cm="1">
        <f t="array" ref="Y521">SUMPRODUCT(--(RIGHT($B$10:$B$65,5)="01001"),Y$10:Y$65)</f>
        <v>810805.53958577686</v>
      </c>
      <c r="Z521" s="363" cm="1">
        <f t="array" ref="Z521">SUMPRODUCT(--(RIGHT($B$10:$B$65,5)="01001"),Z$10:Z$65)</f>
        <v>864972.42959570396</v>
      </c>
      <c r="AA521" s="363" cm="1">
        <f t="array" ref="AA521">SUMPRODUCT(--(RIGHT($B$10:$B$65,5)="01001"),AA$10:AA$65)</f>
        <v>945930.56356484396</v>
      </c>
      <c r="AB521" s="363" cm="1">
        <f t="array" ref="AB521">SUMPRODUCT(--(RIGHT($B$10:$B$65,5)="01001"),AB$10:AB$65)</f>
        <v>884816.33465751004</v>
      </c>
      <c r="AC521" s="363" cm="1">
        <f t="array" ref="AC521">SUMPRODUCT(--(RIGHT($B$10:$B$65,5)="01001"),AC$10:AC$65)</f>
        <v>925274.5977749899</v>
      </c>
      <c r="AD521" s="363" cm="1">
        <f t="array" ref="AD521">SUMPRODUCT(--(RIGHT($B$10:$B$65,5)="01001"),AD$10:AD$65)</f>
        <v>993014.88344009768</v>
      </c>
      <c r="AE521" s="363" cm="1">
        <f t="array" ref="AE521">SUMPRODUCT(--(RIGHT($B$10:$B$65,5)="01001"),AE$10:AE$65)</f>
        <v>836845.2385415975</v>
      </c>
      <c r="AF521" s="363" cm="1">
        <f t="array" ref="AF521">SUMPRODUCT(--(RIGHT($B$10:$B$65,5)="01001"),AF$10:AF$65)</f>
        <v>882252.73290542001</v>
      </c>
    </row>
    <row r="522" spans="1:39" ht="16.5">
      <c r="A522" s="364" t="s">
        <v>1677</v>
      </c>
      <c r="B522" s="294"/>
      <c r="C522" s="308"/>
      <c r="D522" s="360" t="s">
        <v>2243</v>
      </c>
      <c r="F522" s="363" cm="1">
        <f t="array" ref="F522">SUMPRODUCT(--(RIGHT($B$10:$B$65,5)="01002"),F$10:F$65)</f>
        <v>-654470.55999999994</v>
      </c>
      <c r="G522" s="363" cm="1">
        <f t="array" ref="G522">SUMPRODUCT(--(RIGHT($B$10:$B$65,5)="01002"),G$10:G$65)</f>
        <v>-681033.05</v>
      </c>
      <c r="H522" s="363" cm="1">
        <f t="array" ref="H522">SUMPRODUCT(--(RIGHT($B$10:$B$65,5)="01002"),H$10:H$65)</f>
        <v>-670620.29</v>
      </c>
      <c r="I522" s="363" cm="1">
        <f t="array" ref="I522">SUMPRODUCT(--(RIGHT($B$10:$B$65,5)="01002"),I$10:I$65)</f>
        <v>-668175.1</v>
      </c>
      <c r="J522" s="363" cm="1">
        <f t="array" ref="J522">SUMPRODUCT(--(RIGHT($B$10:$B$65,5)="01002"),J$10:J$65)</f>
        <v>-998657.18999999983</v>
      </c>
      <c r="K522" s="363" cm="1">
        <f t="array" ref="K522">SUMPRODUCT(--(RIGHT($B$10:$B$65,5)="01002"),K$10:K$65)</f>
        <v>-687005.71</v>
      </c>
      <c r="L522" s="363" cm="1">
        <f t="array" ref="L522">SUMPRODUCT(--(RIGHT($B$10:$B$65,5)="01002"),L$10:L$65)</f>
        <v>-833050.45229301043</v>
      </c>
      <c r="M522" s="363" cm="1">
        <f t="array" ref="M522">SUMPRODUCT(--(RIGHT($B$10:$B$65,5)="01002"),M$10:M$65)</f>
        <v>-804751.78270916338</v>
      </c>
      <c r="N522" s="363" cm="1">
        <f t="array" ref="N522">SUMPRODUCT(--(RIGHT($B$10:$B$65,5)="01002"),N$10:N$65)</f>
        <v>-758519.24515480374</v>
      </c>
      <c r="O522" s="363" cm="1">
        <f t="array" ref="O522">SUMPRODUCT(--(RIGHT($B$10:$B$65,5)="01002"),O$10:O$65)</f>
        <v>-915161.8568079687</v>
      </c>
      <c r="P522" s="363" cm="1">
        <f t="array" ref="P522">SUMPRODUCT(--(RIGHT($B$10:$B$65,5)="01002"),P$10:P$65)</f>
        <v>-856035.51777368819</v>
      </c>
      <c r="Q522" s="363" cm="1">
        <f t="array" ref="Q522">SUMPRODUCT(--(RIGHT($B$10:$B$65,5)="01002"),Q$10:Q$65)</f>
        <v>-895177.7768611653</v>
      </c>
      <c r="R522" s="363" cm="1">
        <f t="array" ref="R522">SUMPRODUCT(--(RIGHT($B$10:$B$65,5)="01002"),R$10:R$65)</f>
        <v>-960714.64393981593</v>
      </c>
      <c r="S522" s="363" cm="1">
        <f t="array" ref="S522">SUMPRODUCT(--(RIGHT($B$10:$B$65,5)="01002"),S$10:S$65)</f>
        <v>-809624.79896880582</v>
      </c>
      <c r="T522" s="363" cm="1">
        <f t="array" ref="T522">SUMPRODUCT(--(RIGHT($B$10:$B$65,5)="01002"),T$10:T$65)</f>
        <v>-853555.30344303243</v>
      </c>
      <c r="U522" s="363" cm="1">
        <f t="array" ref="U522">SUMPRODUCT(--(RIGHT($B$10:$B$65,5)="01002"),U$10:U$65)</f>
        <v>-886748.39341420622</v>
      </c>
      <c r="V522" s="363" cm="1">
        <f t="array" ref="V522">SUMPRODUCT(--(RIGHT($B$10:$B$65,5)="01002"),V$10:V$65)</f>
        <v>-920453.74476074404</v>
      </c>
      <c r="W522" s="363" cm="1">
        <f t="array" ref="W522">SUMPRODUCT(--(RIGHT($B$10:$B$65,5)="01002"),W$10:W$65)</f>
        <v>-831440.07584069576</v>
      </c>
      <c r="X522" s="363" cm="1">
        <f t="array" ref="X522">SUMPRODUCT(--(RIGHT($B$10:$B$65,5)="01002"),X$10:X$65)</f>
        <v>-870742.86968722136</v>
      </c>
      <c r="Y522" s="363" cm="1">
        <f t="array" ref="Y522">SUMPRODUCT(--(RIGHT($B$10:$B$65,5)="01002"),Y$10:Y$65)</f>
        <v>-811887.22862740362</v>
      </c>
      <c r="Z522" s="363" cm="1">
        <f t="array" ref="Z522">SUMPRODUCT(--(RIGHT($B$10:$B$65,5)="01002"),Z$10:Z$65)</f>
        <v>-866126.382242452</v>
      </c>
      <c r="AA522" s="363" cm="1">
        <f t="array" ref="AA522">SUMPRODUCT(--(RIGHT($B$10:$B$65,5)="01002"),AA$10:AA$65)</f>
        <v>-947192.52179624757</v>
      </c>
      <c r="AB522" s="363" cm="1">
        <f t="array" ref="AB522">SUMPRODUCT(--(RIGHT($B$10:$B$65,5)="01002"),AB$10:AB$65)</f>
        <v>-885996.76089576737</v>
      </c>
      <c r="AC522" s="363" cm="1">
        <f t="array" ref="AC522">SUMPRODUCT(--(RIGHT($B$10:$B$65,5)="01002"),AC$10:AC$65)</f>
        <v>-926508.99905130605</v>
      </c>
      <c r="AD522" s="363" cm="1">
        <f t="array" ref="AD522">SUMPRODUCT(--(RIGHT($B$10:$B$65,5)="01002"),AD$10:AD$65)</f>
        <v>-994339.65647770942</v>
      </c>
      <c r="AE522" s="363" cm="1">
        <f t="array" ref="AE522">SUMPRODUCT(--(RIGHT($B$10:$B$65,5)="01002"),AE$10:AE$65)</f>
        <v>-837961.66693271382</v>
      </c>
      <c r="AF522" s="363" cm="1">
        <f t="array" ref="AF522">SUMPRODUCT(--(RIGHT($B$10:$B$65,5)="01002"),AF$10:AF$65)</f>
        <v>-883429.73906353849</v>
      </c>
    </row>
    <row r="523" spans="1:39" ht="16.5">
      <c r="A523" s="364" t="s">
        <v>1681</v>
      </c>
      <c r="B523" s="294"/>
      <c r="C523" s="308"/>
      <c r="D523" s="360" t="s">
        <v>2244</v>
      </c>
      <c r="F523" s="363" cm="1">
        <f t="array" ref="F523">SUMPRODUCT(--(RIGHT($B$10:$B$65,5)="01006"),F$10:F$65)</f>
        <v>0</v>
      </c>
      <c r="G523" s="363" cm="1">
        <f t="array" ref="G523">SUMPRODUCT(--(RIGHT($B$10:$B$65,5)="01006"),G$10:G$65)</f>
        <v>2636.11</v>
      </c>
      <c r="H523" s="363" cm="1">
        <f t="array" ref="H523">SUMPRODUCT(--(RIGHT($B$10:$B$65,5)="01006"),H$10:H$65)</f>
        <v>10463.32</v>
      </c>
      <c r="I523" s="363" cm="1">
        <f t="array" ref="I523">SUMPRODUCT(--(RIGHT($B$10:$B$65,5)="01006"),I$10:I$65)</f>
        <v>3543.45</v>
      </c>
      <c r="J523" s="363" cm="1">
        <f t="array" ref="J523">SUMPRODUCT(--(RIGHT($B$10:$B$65,5)="01006"),J$10:J$65)</f>
        <v>10071.36</v>
      </c>
      <c r="K523" s="363" cm="1">
        <f t="array" ref="K523">SUMPRODUCT(--(RIGHT($B$10:$B$65,5)="01006"),K$10:K$65)</f>
        <v>0</v>
      </c>
      <c r="L523" s="363" cm="1">
        <f t="array" ref="L523">SUMPRODUCT(--(RIGHT($B$10:$B$65,5)="01006"),L$10:L$65)</f>
        <v>5104.2440794411596</v>
      </c>
      <c r="M523" s="363" cm="1">
        <f t="array" ref="M523">SUMPRODUCT(--(RIGHT($B$10:$B$65,5)="01006"),M$10:M$65)</f>
        <v>4930.8532406488321</v>
      </c>
      <c r="N523" s="363" cm="1">
        <f t="array" ref="N523">SUMPRODUCT(--(RIGHT($B$10:$B$65,5)="01006"),N$10:N$65)</f>
        <v>4647.5784936754289</v>
      </c>
      <c r="O523" s="363" cm="1">
        <f t="array" ref="O523">SUMPRODUCT(--(RIGHT($B$10:$B$65,5)="01006"),O$10:O$65)</f>
        <v>5607.3548444571743</v>
      </c>
      <c r="P523" s="363" cm="1">
        <f t="array" ref="P523">SUMPRODUCT(--(RIGHT($B$10:$B$65,5)="01006"),P$10:P$65)</f>
        <v>5245.0775476571416</v>
      </c>
      <c r="Q523" s="363" cm="1">
        <f t="array" ref="Q523">SUMPRODUCT(--(RIGHT($B$10:$B$65,5)="01006"),Q$10:Q$65)</f>
        <v>5484.9089332032036</v>
      </c>
      <c r="R523" s="363" cm="1">
        <f t="array" ref="R523">SUMPRODUCT(--(RIGHT($B$10:$B$65,5)="01006"),R$10:R$65)</f>
        <v>5886.4646431251576</v>
      </c>
      <c r="S523" s="363" cm="1">
        <f t="array" ref="S523">SUMPRODUCT(--(RIGHT($B$10:$B$65,5)="01006"),S$10:S$65)</f>
        <v>4960.7110533705418</v>
      </c>
      <c r="T523" s="363" cm="1">
        <f t="array" ref="T523">SUMPRODUCT(--(RIGHT($B$10:$B$65,5)="01006"),T$10:T$65)</f>
        <v>5229.8808458509684</v>
      </c>
      <c r="U523" s="363" cm="1">
        <f t="array" ref="U523">SUMPRODUCT(--(RIGHT($B$10:$B$65,5)="01006"),U$10:U$65)</f>
        <v>5433.2606441541429</v>
      </c>
      <c r="V523" s="363" cm="1">
        <f t="array" ref="V523">SUMPRODUCT(--(RIGHT($B$10:$B$65,5)="01006"),V$10:V$65)</f>
        <v>5639.7791564273193</v>
      </c>
      <c r="W523" s="363" cm="1">
        <f t="array" ref="W523">SUMPRODUCT(--(RIGHT($B$10:$B$65,5)="01006"),W$10:W$65)</f>
        <v>5094.377024631005</v>
      </c>
      <c r="X523" s="363" cm="1">
        <f t="array" ref="X523">SUMPRODUCT(--(RIGHT($B$10:$B$65,5)="01006"),X$10:X$65)</f>
        <v>5335.1920343875381</v>
      </c>
      <c r="Y523" s="363" cm="1">
        <f t="array" ref="Y523">SUMPRODUCT(--(RIGHT($B$10:$B$65,5)="01006"),Y$10:Y$65)</f>
        <v>4974.5733508559624</v>
      </c>
      <c r="Z523" s="363" cm="1">
        <f t="array" ref="Z523">SUMPRODUCT(--(RIGHT($B$10:$B$65,5)="01006"),Z$10:Z$65)</f>
        <v>5306.9060180449278</v>
      </c>
      <c r="AA523" s="363" cm="1">
        <f t="array" ref="AA523">SUMPRODUCT(--(RIGHT($B$10:$B$65,5)="01006"),AA$10:AA$65)</f>
        <v>5803.6122640131762</v>
      </c>
      <c r="AB523" s="363" cm="1">
        <f t="array" ref="AB523">SUMPRODUCT(--(RIGHT($B$10:$B$65,5)="01006"),AB$10:AB$65)</f>
        <v>5428.6552618251408</v>
      </c>
      <c r="AC523" s="363" cm="1">
        <f t="array" ref="AC523">SUMPRODUCT(--(RIGHT($B$10:$B$65,5)="01006"),AC$10:AC$65)</f>
        <v>5676.8807458653155</v>
      </c>
      <c r="AD523" s="363" cm="1">
        <f t="array" ref="AD523">SUMPRODUCT(--(RIGHT($B$10:$B$65,5)="01006"),AD$10:AD$65)</f>
        <v>6092.4909056345377</v>
      </c>
      <c r="AE523" s="363" cm="1">
        <f t="array" ref="AE523">SUMPRODUCT(--(RIGHT($B$10:$B$65,5)="01006"),AE$10:AE$65)</f>
        <v>5134.3359402385095</v>
      </c>
      <c r="AF523" s="363" cm="1">
        <f t="array" ref="AF523">SUMPRODUCT(--(RIGHT($B$10:$B$65,5)="01006"),AF$10:AF$65)</f>
        <v>5412.9266754557511</v>
      </c>
    </row>
    <row r="524" spans="1:39" ht="16.5">
      <c r="A524" s="364" t="s">
        <v>1682</v>
      </c>
      <c r="B524" s="294"/>
      <c r="C524" s="308"/>
      <c r="D524" s="360" t="s">
        <v>2245</v>
      </c>
      <c r="F524" s="363" cm="1">
        <f t="array" ref="F524">SUMPRODUCT(--(RIGHT($B$10:$B$65,5)="01008"),F$10:F$65)</f>
        <v>80751.839999999982</v>
      </c>
      <c r="G524" s="363" cm="1">
        <f t="array" ref="G524">SUMPRODUCT(--(RIGHT($B$10:$B$65,5)="01008"),G$10:G$65)</f>
        <v>13620.800000000005</v>
      </c>
      <c r="H524" s="363" cm="1">
        <f t="array" ref="H524">SUMPRODUCT(--(RIGHT($B$10:$B$65,5)="01008"),H$10:H$65)</f>
        <v>16537.330000000002</v>
      </c>
      <c r="I524" s="363" cm="1">
        <f t="array" ref="I524">SUMPRODUCT(--(RIGHT($B$10:$B$65,5)="01008"),I$10:I$65)</f>
        <v>26452.98</v>
      </c>
      <c r="J524" s="363" cm="1">
        <f t="array" ref="J524">SUMPRODUCT(--(RIGHT($B$10:$B$65,5)="01008"),J$10:J$65)</f>
        <v>-149723.74000000002</v>
      </c>
      <c r="K524" s="363" cm="1">
        <f t="array" ref="K524">SUMPRODUCT(--(RIGHT($B$10:$B$65,5)="01008"),K$10:K$65)</f>
        <v>7949.97</v>
      </c>
      <c r="L524" s="363" cm="1">
        <f t="array" ref="L524">SUMPRODUCT(--(RIGHT($B$10:$B$65,5)="01008"),L$10:L$65)</f>
        <v>-842.76782234795269</v>
      </c>
      <c r="M524" s="363" cm="1">
        <f t="array" ref="M524">SUMPRODUCT(--(RIGHT($B$10:$B$65,5)="01008"),M$10:M$65)</f>
        <v>-814.13905433651098</v>
      </c>
      <c r="N524" s="363" cm="1">
        <f t="array" ref="N524">SUMPRODUCT(--(RIGHT($B$10:$B$65,5)="01008"),N$10:N$65)</f>
        <v>-767.36722330387704</v>
      </c>
      <c r="O524" s="363" cm="1">
        <f t="array" ref="O524">SUMPRODUCT(--(RIGHT($B$10:$B$65,5)="01008"),O$10:O$65)</f>
        <v>-925.83704028370266</v>
      </c>
      <c r="P524" s="363" cm="1">
        <f t="array" ref="P524">SUMPRODUCT(--(RIGHT($B$10:$B$65,5)="01008"),P$10:P$65)</f>
        <v>-866.02100410705975</v>
      </c>
      <c r="Q524" s="363" cm="1">
        <f t="array" ref="Q524">SUMPRODUCT(--(RIGHT($B$10:$B$65,5)="01008"),Q$10:Q$65)</f>
        <v>-905.61984996583294</v>
      </c>
      <c r="R524" s="363" cm="1">
        <f t="array" ref="R524">SUMPRODUCT(--(RIGHT($B$10:$B$65,5)="01008"),R$10:R$65)</f>
        <v>-971.92119173853359</v>
      </c>
      <c r="S524" s="363" cm="1">
        <f t="array" ref="S524">SUMPRODUCT(--(RIGHT($B$10:$B$65,5)="01008"),S$10:S$65)</f>
        <v>-819.06891337458092</v>
      </c>
      <c r="T524" s="363" cm="1">
        <f t="array" ref="T524">SUMPRODUCT(--(RIGHT($B$10:$B$65,5)="01008"),T$10:T$65)</f>
        <v>-863.51185856293398</v>
      </c>
      <c r="U524" s="363" cm="1">
        <f t="array" ref="U524">SUMPRODUCT(--(RIGHT($B$10:$B$65,5)="01008"),U$10:U$65)</f>
        <v>-897.09213941507869</v>
      </c>
      <c r="V524" s="363" cm="1">
        <f t="array" ref="V524">SUMPRODUCT(--(RIGHT($B$10:$B$65,5)="01008"),V$10:V$65)</f>
        <v>-931.19065707100947</v>
      </c>
      <c r="W524" s="363" cm="1">
        <f t="array" ref="W524">SUMPRODUCT(--(RIGHT($B$10:$B$65,5)="01008"),W$10:W$65)</f>
        <v>-841.13866117032853</v>
      </c>
      <c r="X524" s="363" cm="1">
        <f t="array" ref="X524">SUMPRODUCT(--(RIGHT($B$10:$B$65,5)="01008"),X$10:X$65)</f>
        <v>-880.89991439461323</v>
      </c>
      <c r="Y524" s="363" cm="1">
        <f t="array" ref="Y524">SUMPRODUCT(--(RIGHT($B$10:$B$65,5)="01008"),Y$10:Y$65)</f>
        <v>-821.35773383118567</v>
      </c>
      <c r="Z524" s="363" cm="1">
        <f t="array" ref="Z524">SUMPRODUCT(--(RIGHT($B$10:$B$65,5)="01008"),Z$10:Z$65)</f>
        <v>-876.2295765297024</v>
      </c>
      <c r="AA524" s="363" cm="1">
        <f t="array" ref="AA524">SUMPRODUCT(--(RIGHT($B$10:$B$65,5)="01008"),AA$10:AA$65)</f>
        <v>-958.24133669363175</v>
      </c>
      <c r="AB524" s="363" cm="1">
        <f t="array" ref="AB524">SUMPRODUCT(--(RIGHT($B$10:$B$65,5)="01008"),AB$10:AB$65)</f>
        <v>-896.33173925080689</v>
      </c>
      <c r="AC524" s="363" cm="1">
        <f t="array" ref="AC524">SUMPRODUCT(--(RIGHT($B$10:$B$65,5)="01008"),AC$10:AC$65)</f>
        <v>-937.31654471463719</v>
      </c>
      <c r="AD524" s="363" cm="1">
        <f t="array" ref="AD524">SUMPRODUCT(--(RIGHT($B$10:$B$65,5)="01008"),AD$10:AD$65)</f>
        <v>-1005.9384334493822</v>
      </c>
      <c r="AE524" s="363" cm="1">
        <f t="array" ref="AE524">SUMPRODUCT(--(RIGHT($B$10:$B$65,5)="01008"),AE$10:AE$65)</f>
        <v>-847.73632534269132</v>
      </c>
      <c r="AF524" s="363" cm="1">
        <f t="array" ref="AF524">SUMPRODUCT(--(RIGHT($B$10:$B$65,5)="01008"),AF$10:AF$65)</f>
        <v>-893.73477361263633</v>
      </c>
    </row>
    <row r="525" spans="1:39" ht="16.5">
      <c r="A525" s="364" t="s">
        <v>1685</v>
      </c>
      <c r="B525" s="294"/>
      <c r="C525" s="308"/>
      <c r="D525" s="360" t="s">
        <v>2246</v>
      </c>
      <c r="F525" s="363" cm="1">
        <f t="array" ref="F525">SUMPRODUCT(--(RIGHT($B$10:$B$65,5)="01011"),F$10:F$65)</f>
        <v>447267.93000000011</v>
      </c>
      <c r="G525" s="363" cm="1">
        <f t="array" ref="G525">SUMPRODUCT(--(RIGHT($B$10:$B$65,5)="01011"),G$10:G$65)</f>
        <v>397767.69</v>
      </c>
      <c r="H525" s="363" cm="1">
        <f t="array" ref="H525">SUMPRODUCT(--(RIGHT($B$10:$B$65,5)="01011"),H$10:H$65)</f>
        <v>384307.58000000007</v>
      </c>
      <c r="I525" s="363" cm="1">
        <f t="array" ref="I525">SUMPRODUCT(--(RIGHT($B$10:$B$65,5)="01011"),I$10:I$65)</f>
        <v>393184.14</v>
      </c>
      <c r="J525" s="363" cm="1">
        <f t="array" ref="J525">SUMPRODUCT(--(RIGHT($B$10:$B$65,5)="01011"),J$10:J$65)</f>
        <v>556205.16</v>
      </c>
      <c r="K525" s="363" cm="1">
        <f t="array" ref="K525">SUMPRODUCT(--(RIGHT($B$10:$B$65,5)="01011"),K$10:K$65)</f>
        <v>409919.95</v>
      </c>
      <c r="L525" s="363" cm="1">
        <f t="array" ref="L525">SUMPRODUCT(--(RIGHT($B$10:$B$65,5)="01011"),L$10:L$65)</f>
        <v>494609.38966047153</v>
      </c>
      <c r="M525" s="363" cm="1">
        <f t="array" ref="M525">SUMPRODUCT(--(RIGHT($B$10:$B$65,5)="01011"),M$10:M$65)</f>
        <v>477807.54092184699</v>
      </c>
      <c r="N525" s="363" cm="1">
        <f t="array" ref="N525">SUMPRODUCT(--(RIGHT($B$10:$B$65,5)="01011"),N$10:N$65)</f>
        <v>450357.76627821755</v>
      </c>
      <c r="O525" s="363" cm="1">
        <f t="array" ref="O525">SUMPRODUCT(--(RIGHT($B$10:$B$65,5)="01011"),O$10:O$65)</f>
        <v>543361.62496569008</v>
      </c>
      <c r="P525" s="363" cm="1">
        <f t="array" ref="P525">SUMPRODUCT(--(RIGHT($B$10:$B$65,5)="01011"),P$10:P$65)</f>
        <v>508256.37727978238</v>
      </c>
      <c r="Q525" s="363" cm="1">
        <f t="array" ref="Q525">SUMPRODUCT(--(RIGHT($B$10:$B$65,5)="01011"),Q$10:Q$65)</f>
        <v>531496.42093368038</v>
      </c>
      <c r="R525" s="363" cm="1">
        <f t="array" ref="R525">SUMPRODUCT(--(RIGHT($B$10:$B$65,5)="01011"),R$10:R$65)</f>
        <v>570407.80947780353</v>
      </c>
      <c r="S525" s="363" cm="1">
        <f t="array" ref="S525">SUMPRODUCT(--(RIGHT($B$10:$B$65,5)="01011"),S$10:S$65)</f>
        <v>480700.81058078894</v>
      </c>
      <c r="T525" s="363" cm="1">
        <f t="array" ref="T525">SUMPRODUCT(--(RIGHT($B$10:$B$65,5)="01011"),T$10:T$65)</f>
        <v>506783.79264467879</v>
      </c>
      <c r="U525" s="363" cm="1">
        <f t="array" ref="U525">SUMPRODUCT(--(RIGHT($B$10:$B$65,5)="01011"),U$10:U$65)</f>
        <v>526491.61937521724</v>
      </c>
      <c r="V525" s="363" cm="1">
        <f t="array" ref="V525">SUMPRODUCT(--(RIGHT($B$10:$B$65,5)="01011"),V$10:V$65)</f>
        <v>546503.59249391023</v>
      </c>
      <c r="W525" s="363" cm="1">
        <f t="array" ref="W525">SUMPRODUCT(--(RIGHT($B$10:$B$65,5)="01011"),W$10:W$65)</f>
        <v>493653.25631703407</v>
      </c>
      <c r="X525" s="363" cm="1">
        <f t="array" ref="X525">SUMPRODUCT(--(RIGHT($B$10:$B$65,5)="01011"),X$10:X$65)</f>
        <v>516988.61472524714</v>
      </c>
      <c r="Y525" s="363" cm="1">
        <f t="array" ref="Y525">SUMPRODUCT(--(RIGHT($B$10:$B$65,5)="01011"),Y$10:Y$65)</f>
        <v>482044.08930959663</v>
      </c>
      <c r="Z525" s="363" cm="1">
        <f t="array" ref="Z525">SUMPRODUCT(--(RIGHT($B$10:$B$65,5)="01011"),Z$10:Z$65)</f>
        <v>514247.65464156005</v>
      </c>
      <c r="AA525" s="363" cm="1">
        <f t="array" ref="AA525">SUMPRODUCT(--(RIGHT($B$10:$B$65,5)="01011"),AA$10:AA$65)</f>
        <v>562379.28183948924</v>
      </c>
      <c r="AB525" s="363" cm="1">
        <f t="array" ref="AB525">SUMPRODUCT(--(RIGHT($B$10:$B$65,5)="01011"),AB$10:AB$65)</f>
        <v>526045.3504845748</v>
      </c>
      <c r="AC525" s="363" cm="1">
        <f t="array" ref="AC525">SUMPRODUCT(--(RIGHT($B$10:$B$65,5)="01011"),AC$10:AC$65)</f>
        <v>550098.79566635925</v>
      </c>
      <c r="AD525" s="363" cm="1">
        <f t="array" ref="AD525">SUMPRODUCT(--(RIGHT($B$10:$B$65,5)="01011"),AD$10:AD$65)</f>
        <v>590372.08280952659</v>
      </c>
      <c r="AE525" s="363" cm="1">
        <f t="array" ref="AE525">SUMPRODUCT(--(RIGHT($B$10:$B$65,5)="01011"),AE$10:AE$65)</f>
        <v>497525.33895111649</v>
      </c>
      <c r="AF525" s="363" cm="1">
        <f t="array" ref="AF525">SUMPRODUCT(--(RIGHT($B$10:$B$65,5)="01011"),AF$10:AF$65)</f>
        <v>524521.22538724251</v>
      </c>
    </row>
    <row r="526" spans="1:39" ht="16.5">
      <c r="A526" s="364" t="s">
        <v>1686</v>
      </c>
      <c r="B526" s="294"/>
      <c r="C526" s="308"/>
      <c r="D526" s="360" t="s">
        <v>2247</v>
      </c>
      <c r="F526" s="363" cm="1">
        <f t="array" ref="F526">SUMPRODUCT(--(RIGHT($B$10:$B$65,5)="01012"),F$10:F$65)</f>
        <v>-436431.71</v>
      </c>
      <c r="G526" s="363" cm="1">
        <f t="array" ref="G526">SUMPRODUCT(--(RIGHT($B$10:$B$65,5)="01012"),G$10:G$65)</f>
        <v>-424203.33</v>
      </c>
      <c r="H526" s="363" cm="1">
        <f t="array" ref="H526">SUMPRODUCT(--(RIGHT($B$10:$B$65,5)="01012"),H$10:H$65)</f>
        <v>-382186.03</v>
      </c>
      <c r="I526" s="363" cm="1">
        <f t="array" ref="I526">SUMPRODUCT(--(RIGHT($B$10:$B$65,5)="01012"),I$10:I$65)</f>
        <v>-384475.00999999995</v>
      </c>
      <c r="J526" s="363" cm="1">
        <f t="array" ref="J526">SUMPRODUCT(--(RIGHT($B$10:$B$65,5)="01012"),J$10:J$65)</f>
        <v>-544493.34000000008</v>
      </c>
      <c r="K526" s="363" cm="1">
        <f t="array" ref="K526">SUMPRODUCT(--(RIGHT($B$10:$B$65,5)="01012"),K$10:K$65)</f>
        <v>-411054.19</v>
      </c>
      <c r="L526" s="363" cm="1">
        <f t="array" ref="L526">SUMPRODUCT(--(RIGHT($B$10:$B$65,5)="01012"),L$10:L$65)</f>
        <v>-493499.50455131533</v>
      </c>
      <c r="M526" s="363" cm="1">
        <f t="array" ref="M526">SUMPRODUCT(--(RIGHT($B$10:$B$65,5)="01012"),M$10:M$65)</f>
        <v>-476735.35853753006</v>
      </c>
      <c r="N526" s="363" cm="1">
        <f t="array" ref="N526">SUMPRODUCT(--(RIGHT($B$10:$B$65,5)="01012"),N$10:N$65)</f>
        <v>-449347.18016919086</v>
      </c>
      <c r="O526" s="363" cm="1">
        <f t="array" ref="O526">SUMPRODUCT(--(RIGHT($B$10:$B$65,5)="01012"),O$10:O$65)</f>
        <v>-542142.34165032418</v>
      </c>
      <c r="P526" s="363" cm="1">
        <f t="array" ref="P526">SUMPRODUCT(--(RIGHT($B$10:$B$65,5)="01012"),P$10:P$65)</f>
        <v>-507115.86883702164</v>
      </c>
      <c r="Q526" s="363" cm="1">
        <f t="array" ref="Q526">SUMPRODUCT(--(RIGHT($B$10:$B$65,5)="01012"),Q$10:Q$65)</f>
        <v>-530303.76269569376</v>
      </c>
      <c r="R526" s="363" cm="1">
        <f t="array" ref="R526">SUMPRODUCT(--(RIGHT($B$10:$B$65,5)="01012"),R$10:R$65)</f>
        <v>-569127.83552842017</v>
      </c>
      <c r="S526" s="363" cm="1">
        <f t="array" ref="S526">SUMPRODUCT(--(RIGHT($B$10:$B$65,5)="01012"),S$10:S$65)</f>
        <v>-479622.13580676343</v>
      </c>
      <c r="T526" s="363" cm="1">
        <f t="array" ref="T526">SUMPRODUCT(--(RIGHT($B$10:$B$65,5)="01012"),T$10:T$65)</f>
        <v>-505646.58862717287</v>
      </c>
      <c r="U526" s="363" cm="1">
        <f t="array" ref="U526">SUMPRODUCT(--(RIGHT($B$10:$B$65,5)="01012"),U$10:U$65)</f>
        <v>-525310.19172613602</v>
      </c>
      <c r="V526" s="363" cm="1">
        <f t="array" ref="V526">SUMPRODUCT(--(RIGHT($B$10:$B$65,5)="01012"),V$10:V$65)</f>
        <v>-545277.2587200494</v>
      </c>
      <c r="W526" s="363" cm="1">
        <f t="array" ref="W526">SUMPRODUCT(--(RIGHT($B$10:$B$65,5)="01012"),W$10:W$65)</f>
        <v>-492545.5167356063</v>
      </c>
      <c r="X526" s="363" cm="1">
        <f t="array" ref="X526">SUMPRODUCT(--(RIGHT($B$10:$B$65,5)="01012"),X$10:X$65)</f>
        <v>-515828.5114658231</v>
      </c>
      <c r="Y526" s="363" cm="1">
        <f t="array" ref="Y526">SUMPRODUCT(--(RIGHT($B$10:$B$65,5)="01012"),Y$10:Y$65)</f>
        <v>-480962.40026796976</v>
      </c>
      <c r="Z526" s="363" cm="1">
        <f t="array" ref="Z526">SUMPRODUCT(--(RIGHT($B$10:$B$65,5)="01012"),Z$10:Z$65)</f>
        <v>-513093.70199481194</v>
      </c>
      <c r="AA526" s="363" cm="1">
        <f t="array" ref="AA526">SUMPRODUCT(--(RIGHT($B$10:$B$65,5)="01012"),AA$10:AA$65)</f>
        <v>-561117.32360808551</v>
      </c>
      <c r="AB526" s="363" cm="1">
        <f t="array" ref="AB526">SUMPRODUCT(--(RIGHT($B$10:$B$65,5)="01012"),AB$10:AB$65)</f>
        <v>-524864.92424631736</v>
      </c>
      <c r="AC526" s="363" cm="1">
        <f t="array" ref="AC526">SUMPRODUCT(--(RIGHT($B$10:$B$65,5)="01012"),AC$10:AC$65)</f>
        <v>-548864.39439004299</v>
      </c>
      <c r="AD526" s="363" cm="1">
        <f t="array" ref="AD526">SUMPRODUCT(--(RIGHT($B$10:$B$65,5)="01012"),AD$10:AD$65)</f>
        <v>-589047.30977191485</v>
      </c>
      <c r="AE526" s="363" cm="1">
        <f t="array" ref="AE526">SUMPRODUCT(--(RIGHT($B$10:$B$65,5)="01012"),AE$10:AE$65)</f>
        <v>-496408.91056000005</v>
      </c>
      <c r="AF526" s="363" cm="1">
        <f t="array" ref="AF526">SUMPRODUCT(--(RIGHT($B$10:$B$65,5)="01012"),AF$10:AF$65)</f>
        <v>-523344.21922912385</v>
      </c>
    </row>
    <row r="527" spans="1:39" ht="16.5">
      <c r="A527" s="364" t="s">
        <v>1687</v>
      </c>
      <c r="B527" s="294"/>
      <c r="C527" s="308"/>
      <c r="D527" s="360" t="s">
        <v>2248</v>
      </c>
      <c r="F527" s="363" cm="1">
        <f t="array" ref="F527">SUMPRODUCT(--(RIGHT($B$10:$B$65,5)="01013"),F$10:F$65)</f>
        <v>0</v>
      </c>
      <c r="G527" s="363" cm="1">
        <f t="array" ref="G527">SUMPRODUCT(--(RIGHT($B$10:$B$65,5)="01013"),G$10:G$65)</f>
        <v>0</v>
      </c>
      <c r="H527" s="363" cm="1">
        <f t="array" ref="H527">SUMPRODUCT(--(RIGHT($B$10:$B$65,5)="01013"),H$10:H$65)</f>
        <v>0</v>
      </c>
      <c r="I527" s="363" cm="1">
        <f t="array" ref="I527">SUMPRODUCT(--(RIGHT($B$10:$B$65,5)="01013"),I$10:I$65)</f>
        <v>0</v>
      </c>
      <c r="J527" s="363" cm="1">
        <f t="array" ref="J527">SUMPRODUCT(--(RIGHT($B$10:$B$65,5)="01013"),J$10:J$65)</f>
        <v>0</v>
      </c>
      <c r="K527" s="363" cm="1">
        <f t="array" ref="K527">SUMPRODUCT(--(RIGHT($B$10:$B$65,5)="01013"),K$10:K$65)</f>
        <v>0</v>
      </c>
      <c r="L527" s="363" cm="1">
        <f t="array" ref="L527">SUMPRODUCT(--(RIGHT($B$10:$B$65,5)="01013"),L$10:L$65)</f>
        <v>0</v>
      </c>
      <c r="M527" s="363" cm="1">
        <f t="array" ref="M527">SUMPRODUCT(--(RIGHT($B$10:$B$65,5)="01013"),M$10:M$65)</f>
        <v>0</v>
      </c>
      <c r="N527" s="363" cm="1">
        <f t="array" ref="N527">SUMPRODUCT(--(RIGHT($B$10:$B$65,5)="01013"),N$10:N$65)</f>
        <v>0</v>
      </c>
      <c r="O527" s="363" cm="1">
        <f t="array" ref="O527">SUMPRODUCT(--(RIGHT($B$10:$B$65,5)="01013"),O$10:O$65)</f>
        <v>0</v>
      </c>
      <c r="P527" s="363" cm="1">
        <f t="array" ref="P527">SUMPRODUCT(--(RIGHT($B$10:$B$65,5)="01013"),P$10:P$65)</f>
        <v>0</v>
      </c>
      <c r="Q527" s="363" cm="1">
        <f t="array" ref="Q527">SUMPRODUCT(--(RIGHT($B$10:$B$65,5)="01013"),Q$10:Q$65)</f>
        <v>0</v>
      </c>
      <c r="R527" s="363" cm="1">
        <f t="array" ref="R527">SUMPRODUCT(--(RIGHT($B$10:$B$65,5)="01013"),R$10:R$65)</f>
        <v>0</v>
      </c>
      <c r="S527" s="363" cm="1">
        <f t="array" ref="S527">SUMPRODUCT(--(RIGHT($B$10:$B$65,5)="01013"),S$10:S$65)</f>
        <v>0</v>
      </c>
      <c r="T527" s="363" cm="1">
        <f t="array" ref="T527">SUMPRODUCT(--(RIGHT($B$10:$B$65,5)="01013"),T$10:T$65)</f>
        <v>0</v>
      </c>
      <c r="U527" s="363" cm="1">
        <f t="array" ref="U527">SUMPRODUCT(--(RIGHT($B$10:$B$65,5)="01013"),U$10:U$65)</f>
        <v>0</v>
      </c>
      <c r="V527" s="363" cm="1">
        <f t="array" ref="V527">SUMPRODUCT(--(RIGHT($B$10:$B$65,5)="01013"),V$10:V$65)</f>
        <v>0</v>
      </c>
      <c r="W527" s="363" cm="1">
        <f t="array" ref="W527">SUMPRODUCT(--(RIGHT($B$10:$B$65,5)="01013"),W$10:W$65)</f>
        <v>0</v>
      </c>
      <c r="X527" s="363" cm="1">
        <f t="array" ref="X527">SUMPRODUCT(--(RIGHT($B$10:$B$65,5)="01013"),X$10:X$65)</f>
        <v>0</v>
      </c>
      <c r="Y527" s="363" cm="1">
        <f t="array" ref="Y527">SUMPRODUCT(--(RIGHT($B$10:$B$65,5)="01013"),Y$10:Y$65)</f>
        <v>0</v>
      </c>
      <c r="Z527" s="363" cm="1">
        <f t="array" ref="Z527">SUMPRODUCT(--(RIGHT($B$10:$B$65,5)="01013"),Z$10:Z$65)</f>
        <v>0</v>
      </c>
      <c r="AA527" s="363" cm="1">
        <f t="array" ref="AA527">SUMPRODUCT(--(RIGHT($B$10:$B$65,5)="01013"),AA$10:AA$65)</f>
        <v>0</v>
      </c>
      <c r="AB527" s="363" cm="1">
        <f t="array" ref="AB527">SUMPRODUCT(--(RIGHT($B$10:$B$65,5)="01013"),AB$10:AB$65)</f>
        <v>0</v>
      </c>
      <c r="AC527" s="363" cm="1">
        <f t="array" ref="AC527">SUMPRODUCT(--(RIGHT($B$10:$B$65,5)="01013"),AC$10:AC$65)</f>
        <v>0</v>
      </c>
      <c r="AD527" s="363" cm="1">
        <f t="array" ref="AD527">SUMPRODUCT(--(RIGHT($B$10:$B$65,5)="01013"),AD$10:AD$65)</f>
        <v>0</v>
      </c>
      <c r="AE527" s="363" cm="1">
        <f t="array" ref="AE527">SUMPRODUCT(--(RIGHT($B$10:$B$65,5)="01013"),AE$10:AE$65)</f>
        <v>0</v>
      </c>
      <c r="AF527" s="363" cm="1">
        <f t="array" ref="AF527">SUMPRODUCT(--(RIGHT($B$10:$B$65,5)="01013"),AF$10:AF$65)</f>
        <v>0</v>
      </c>
    </row>
    <row r="528" spans="1:39" ht="16.5">
      <c r="A528" s="364" t="s">
        <v>1688</v>
      </c>
      <c r="B528" s="294"/>
      <c r="C528" s="308"/>
      <c r="D528" s="360" t="s">
        <v>2249</v>
      </c>
      <c r="F528" s="363" cm="1">
        <f t="array" ref="F528">SUMPRODUCT(--(RIGHT($B$10:$B$65,5)="01014"),F$10:F$65)</f>
        <v>0</v>
      </c>
      <c r="G528" s="363" cm="1">
        <f t="array" ref="G528">SUMPRODUCT(--(RIGHT($B$10:$B$65,5)="01014"),G$10:G$65)</f>
        <v>0</v>
      </c>
      <c r="H528" s="363" cm="1">
        <f t="array" ref="H528">SUMPRODUCT(--(RIGHT($B$10:$B$65,5)="01014"),H$10:H$65)</f>
        <v>-9307.2199999999993</v>
      </c>
      <c r="I528" s="363" cm="1">
        <f t="array" ref="I528">SUMPRODUCT(--(RIGHT($B$10:$B$65,5)="01014"),I$10:I$65)</f>
        <v>-7335.66</v>
      </c>
      <c r="J528" s="363" cm="1">
        <f t="array" ref="J528">SUMPRODUCT(--(RIGHT($B$10:$B$65,5)="01014"),J$10:J$65)</f>
        <v>-10071.36</v>
      </c>
      <c r="K528" s="363" cm="1">
        <f t="array" ref="K528">SUMPRODUCT(--(RIGHT($B$10:$B$65,5)="01014"),K$10:K$65)</f>
        <v>0</v>
      </c>
      <c r="L528" s="363" cm="1">
        <f t="array" ref="L528">SUMPRODUCT(--(RIGHT($B$10:$B$65,5)="01014"),L$10:L$65)</f>
        <v>-5104.2440794411596</v>
      </c>
      <c r="M528" s="363" cm="1">
        <f t="array" ref="M528">SUMPRODUCT(--(RIGHT($B$10:$B$65,5)="01014"),M$10:M$65)</f>
        <v>-4930.8532406488321</v>
      </c>
      <c r="N528" s="363" cm="1">
        <f t="array" ref="N528">SUMPRODUCT(--(RIGHT($B$10:$B$65,5)="01014"),N$10:N$65)</f>
        <v>-4647.578493675428</v>
      </c>
      <c r="O528" s="363" cm="1">
        <f t="array" ref="O528">SUMPRODUCT(--(RIGHT($B$10:$B$65,5)="01014"),O$10:O$65)</f>
        <v>-5607.3548444571734</v>
      </c>
      <c r="P528" s="363" cm="1">
        <f t="array" ref="P528">SUMPRODUCT(--(RIGHT($B$10:$B$65,5)="01014"),P$10:P$65)</f>
        <v>-5245.0775476571407</v>
      </c>
      <c r="Q528" s="363" cm="1">
        <f t="array" ref="Q528">SUMPRODUCT(--(RIGHT($B$10:$B$65,5)="01014"),Q$10:Q$65)</f>
        <v>-5484.9089332032036</v>
      </c>
      <c r="R528" s="363" cm="1">
        <f t="array" ref="R528">SUMPRODUCT(--(RIGHT($B$10:$B$65,5)="01014"),R$10:R$65)</f>
        <v>-5886.4646431251576</v>
      </c>
      <c r="S528" s="363" cm="1">
        <f t="array" ref="S528">SUMPRODUCT(--(RIGHT($B$10:$B$65,5)="01014"),S$10:S$65)</f>
        <v>-4960.7110533705418</v>
      </c>
      <c r="T528" s="363" cm="1">
        <f t="array" ref="T528">SUMPRODUCT(--(RIGHT($B$10:$B$65,5)="01014"),T$10:T$65)</f>
        <v>-5229.8808458509675</v>
      </c>
      <c r="U528" s="363" cm="1">
        <f t="array" ref="U528">SUMPRODUCT(--(RIGHT($B$10:$B$65,5)="01014"),U$10:U$65)</f>
        <v>-5433.2606441541429</v>
      </c>
      <c r="V528" s="363" cm="1">
        <f t="array" ref="V528">SUMPRODUCT(--(RIGHT($B$10:$B$65,5)="01014"),V$10:V$65)</f>
        <v>-5639.7791564273193</v>
      </c>
      <c r="W528" s="363" cm="1">
        <f t="array" ref="W528">SUMPRODUCT(--(RIGHT($B$10:$B$65,5)="01014"),W$10:W$65)</f>
        <v>-5094.377024631005</v>
      </c>
      <c r="X528" s="363" cm="1">
        <f t="array" ref="X528">SUMPRODUCT(--(RIGHT($B$10:$B$65,5)="01014"),X$10:X$65)</f>
        <v>-5335.1920343875372</v>
      </c>
      <c r="Y528" s="363" cm="1">
        <f t="array" ref="Y528">SUMPRODUCT(--(RIGHT($B$10:$B$65,5)="01014"),Y$10:Y$65)</f>
        <v>-4974.5733508559624</v>
      </c>
      <c r="Z528" s="363" cm="1">
        <f t="array" ref="Z528">SUMPRODUCT(--(RIGHT($B$10:$B$65,5)="01014"),Z$10:Z$65)</f>
        <v>-5306.9060180449278</v>
      </c>
      <c r="AA528" s="363" cm="1">
        <f t="array" ref="AA528">SUMPRODUCT(--(RIGHT($B$10:$B$65,5)="01014"),AA$10:AA$65)</f>
        <v>-5803.6122640131753</v>
      </c>
      <c r="AB528" s="363" cm="1">
        <f t="array" ref="AB528">SUMPRODUCT(--(RIGHT($B$10:$B$65,5)="01014"),AB$10:AB$65)</f>
        <v>-5428.6552618251408</v>
      </c>
      <c r="AC528" s="363" cm="1">
        <f t="array" ref="AC528">SUMPRODUCT(--(RIGHT($B$10:$B$65,5)="01014"),AC$10:AC$65)</f>
        <v>-5676.8807458653155</v>
      </c>
      <c r="AD528" s="363" cm="1">
        <f t="array" ref="AD528">SUMPRODUCT(--(RIGHT($B$10:$B$65,5)="01014"),AD$10:AD$65)</f>
        <v>-6092.4909056345377</v>
      </c>
      <c r="AE528" s="363" cm="1">
        <f t="array" ref="AE528">SUMPRODUCT(--(RIGHT($B$10:$B$65,5)="01014"),AE$10:AE$65)</f>
        <v>-5134.3359402385095</v>
      </c>
      <c r="AF528" s="363" cm="1">
        <f t="array" ref="AF528">SUMPRODUCT(--(RIGHT($B$10:$B$65,5)="01014"),AF$10:AF$65)</f>
        <v>-5412.9266754557511</v>
      </c>
    </row>
    <row r="529" spans="2:36">
      <c r="B529" s="294"/>
      <c r="C529" s="308"/>
      <c r="D529" s="286"/>
      <c r="E529" s="287" t="s">
        <v>1333</v>
      </c>
      <c r="F529" s="289">
        <f>SUM(F520:F528)</f>
        <v>576274.17000000016</v>
      </c>
      <c r="G529" s="289">
        <f t="shared" ref="G529:AF529" si="322">SUM(G520:G528)</f>
        <v>484353.38999999984</v>
      </c>
      <c r="H529" s="289">
        <f t="shared" si="322"/>
        <v>470634.83999999997</v>
      </c>
      <c r="I529" s="289">
        <f t="shared" si="322"/>
        <v>447360.81000000006</v>
      </c>
      <c r="J529" s="289">
        <f t="shared" si="322"/>
        <v>480853.12999999989</v>
      </c>
      <c r="K529" s="289">
        <f t="shared" si="322"/>
        <v>460134.53999999975</v>
      </c>
      <c r="L529" s="289">
        <f t="shared" si="322"/>
        <v>557845.04999999981</v>
      </c>
      <c r="M529" s="289">
        <f t="shared" si="322"/>
        <v>538895.08999999985</v>
      </c>
      <c r="N529" s="289">
        <f t="shared" si="322"/>
        <v>507935.86999999976</v>
      </c>
      <c r="O529" s="289">
        <f t="shared" si="322"/>
        <v>612830.24379124667</v>
      </c>
      <c r="P529" s="289">
        <f t="shared" si="322"/>
        <v>573236.80084417551</v>
      </c>
      <c r="Q529" s="289">
        <f t="shared" si="322"/>
        <v>599448.07702518452</v>
      </c>
      <c r="R529" s="289">
        <f t="shared" si="322"/>
        <v>643334.27478391805</v>
      </c>
      <c r="S529" s="289">
        <f t="shared" si="322"/>
        <v>542158.2633066444</v>
      </c>
      <c r="T529" s="289">
        <f t="shared" si="322"/>
        <v>571575.9467104472</v>
      </c>
      <c r="U529" s="289">
        <f t="shared" si="322"/>
        <v>593803.41310657701</v>
      </c>
      <c r="V529" s="289">
        <f t="shared" si="322"/>
        <v>616373.91091426997</v>
      </c>
      <c r="W529" s="289">
        <f t="shared" si="322"/>
        <v>556766.67529881862</v>
      </c>
      <c r="X529" s="289">
        <f t="shared" si="322"/>
        <v>583085.45219655102</v>
      </c>
      <c r="Y529" s="289">
        <f t="shared" si="322"/>
        <v>543673.27981320547</v>
      </c>
      <c r="Z529" s="289">
        <f t="shared" si="322"/>
        <v>579994.06119812687</v>
      </c>
      <c r="AA529" s="289">
        <f t="shared" si="322"/>
        <v>634279.30232394044</v>
      </c>
      <c r="AB529" s="289">
        <f t="shared" si="322"/>
        <v>593300.08887372166</v>
      </c>
      <c r="AC529" s="289">
        <f t="shared" si="322"/>
        <v>620428.75972106634</v>
      </c>
      <c r="AD529" s="289">
        <f t="shared" si="322"/>
        <v>665850.97440135491</v>
      </c>
      <c r="AE529" s="289">
        <f t="shared" si="322"/>
        <v>561133.80252237711</v>
      </c>
      <c r="AF529" s="289">
        <f t="shared" si="322"/>
        <v>591581.10484531254</v>
      </c>
      <c r="AH529" s="371"/>
      <c r="AI529" s="371"/>
      <c r="AJ529" s="371"/>
    </row>
    <row r="530" spans="2:36">
      <c r="B530" s="294"/>
      <c r="C530" s="308"/>
      <c r="F530" s="289">
        <f>+F529-F66</f>
        <v>0</v>
      </c>
      <c r="G530" s="289">
        <f t="shared" ref="G530:AF530" si="323">+G529-G66</f>
        <v>0</v>
      </c>
      <c r="H530" s="289">
        <f t="shared" si="323"/>
        <v>0</v>
      </c>
      <c r="I530" s="289">
        <f t="shared" si="323"/>
        <v>0</v>
      </c>
      <c r="J530" s="289">
        <f t="shared" si="323"/>
        <v>0</v>
      </c>
      <c r="K530" s="289">
        <f t="shared" si="323"/>
        <v>0</v>
      </c>
      <c r="L530" s="289">
        <f t="shared" si="323"/>
        <v>0</v>
      </c>
      <c r="M530" s="289">
        <f t="shared" si="323"/>
        <v>0</v>
      </c>
      <c r="N530" s="289">
        <f t="shared" si="323"/>
        <v>0</v>
      </c>
      <c r="O530" s="289">
        <f t="shared" si="323"/>
        <v>0</v>
      </c>
      <c r="P530" s="289">
        <f t="shared" si="323"/>
        <v>0</v>
      </c>
      <c r="Q530" s="289">
        <f t="shared" si="323"/>
        <v>0</v>
      </c>
      <c r="R530" s="289">
        <f t="shared" si="323"/>
        <v>0</v>
      </c>
      <c r="S530" s="289">
        <f t="shared" si="323"/>
        <v>0</v>
      </c>
      <c r="T530" s="289">
        <f t="shared" si="323"/>
        <v>0</v>
      </c>
      <c r="U530" s="289">
        <f t="shared" si="323"/>
        <v>0</v>
      </c>
      <c r="V530" s="289">
        <f t="shared" si="323"/>
        <v>0</v>
      </c>
      <c r="W530" s="289">
        <f t="shared" si="323"/>
        <v>0</v>
      </c>
      <c r="X530" s="289">
        <f t="shared" si="323"/>
        <v>0</v>
      </c>
      <c r="Y530" s="289">
        <f t="shared" si="323"/>
        <v>0</v>
      </c>
      <c r="Z530" s="289">
        <f t="shared" si="323"/>
        <v>0</v>
      </c>
      <c r="AA530" s="289">
        <f t="shared" si="323"/>
        <v>0</v>
      </c>
      <c r="AB530" s="289">
        <f t="shared" si="323"/>
        <v>0</v>
      </c>
      <c r="AC530" s="289">
        <f t="shared" si="323"/>
        <v>0</v>
      </c>
      <c r="AD530" s="289">
        <f t="shared" si="323"/>
        <v>0</v>
      </c>
      <c r="AE530" s="289">
        <f t="shared" si="323"/>
        <v>0</v>
      </c>
      <c r="AF530" s="289">
        <f t="shared" si="323"/>
        <v>0</v>
      </c>
    </row>
    <row r="531" spans="2:36">
      <c r="B531" s="294"/>
      <c r="C531" s="308"/>
    </row>
    <row r="532" spans="2:36">
      <c r="B532" s="294"/>
      <c r="C532" s="308"/>
      <c r="AH532" s="289">
        <f>+AH533-AH66</f>
        <v>0</v>
      </c>
      <c r="AI532" s="289">
        <f t="shared" ref="AI532" si="324">+AI533-AI66</f>
        <v>0</v>
      </c>
      <c r="AJ532" s="289"/>
    </row>
    <row r="533" spans="2:36">
      <c r="B533" s="294"/>
      <c r="C533" s="308"/>
      <c r="E533" s="364" t="s">
        <v>2251</v>
      </c>
      <c r="F533" s="365">
        <f t="shared" ref="F533:AF533" si="325">F529</f>
        <v>576274.17000000016</v>
      </c>
      <c r="G533" s="365">
        <f t="shared" si="325"/>
        <v>484353.38999999984</v>
      </c>
      <c r="H533" s="365">
        <f t="shared" si="325"/>
        <v>470634.83999999997</v>
      </c>
      <c r="I533" s="365">
        <f t="shared" si="325"/>
        <v>447360.81000000006</v>
      </c>
      <c r="J533" s="365">
        <f t="shared" si="325"/>
        <v>480853.12999999989</v>
      </c>
      <c r="K533" s="365">
        <f t="shared" si="325"/>
        <v>460134.53999999975</v>
      </c>
      <c r="L533" s="365">
        <f t="shared" si="325"/>
        <v>557845.04999999981</v>
      </c>
      <c r="M533" s="365">
        <f t="shared" si="325"/>
        <v>538895.08999999985</v>
      </c>
      <c r="N533" s="365">
        <f t="shared" si="325"/>
        <v>507935.86999999976</v>
      </c>
      <c r="O533" s="365">
        <f t="shared" si="325"/>
        <v>612830.24379124667</v>
      </c>
      <c r="P533" s="365">
        <f t="shared" si="325"/>
        <v>573236.80084417551</v>
      </c>
      <c r="Q533" s="365">
        <f t="shared" si="325"/>
        <v>599448.07702518452</v>
      </c>
      <c r="R533" s="365">
        <f t="shared" si="325"/>
        <v>643334.27478391805</v>
      </c>
      <c r="S533" s="365">
        <f t="shared" si="325"/>
        <v>542158.2633066444</v>
      </c>
      <c r="T533" s="365">
        <f t="shared" si="325"/>
        <v>571575.9467104472</v>
      </c>
      <c r="U533" s="365">
        <f t="shared" si="325"/>
        <v>593803.41310657701</v>
      </c>
      <c r="V533" s="365">
        <f t="shared" si="325"/>
        <v>616373.91091426997</v>
      </c>
      <c r="W533" s="365">
        <f t="shared" si="325"/>
        <v>556766.67529881862</v>
      </c>
      <c r="X533" s="365">
        <f t="shared" si="325"/>
        <v>583085.45219655102</v>
      </c>
      <c r="Y533" s="365">
        <f t="shared" si="325"/>
        <v>543673.27981320547</v>
      </c>
      <c r="Z533" s="365">
        <f t="shared" si="325"/>
        <v>579994.06119812687</v>
      </c>
      <c r="AA533" s="365">
        <f t="shared" si="325"/>
        <v>634279.30232394044</v>
      </c>
      <c r="AB533" s="365">
        <f t="shared" si="325"/>
        <v>593300.08887372166</v>
      </c>
      <c r="AC533" s="365">
        <f t="shared" si="325"/>
        <v>620428.75972106634</v>
      </c>
      <c r="AD533" s="365">
        <f t="shared" si="325"/>
        <v>665850.97440135491</v>
      </c>
      <c r="AE533" s="365">
        <f t="shared" si="325"/>
        <v>561133.80252237711</v>
      </c>
      <c r="AF533" s="365">
        <f t="shared" si="325"/>
        <v>591581.10484531254</v>
      </c>
      <c r="AH533" s="301">
        <f t="shared" ref="AH533:AH534" si="326">SUM(F533:Q533)</f>
        <v>6309802.0116606057</v>
      </c>
      <c r="AI533" s="301">
        <f t="shared" ref="AI533:AI534" si="327">SUM(U533:AF533)</f>
        <v>7140270.825215321</v>
      </c>
      <c r="AJ533" s="371"/>
    </row>
    <row r="534" spans="2:36">
      <c r="B534" s="294"/>
      <c r="C534" s="308"/>
      <c r="E534" s="364" t="s">
        <v>2252</v>
      </c>
      <c r="F534" s="366">
        <f t="shared" ref="F534:AF534" si="328">F535-F533</f>
        <v>654470.55999999982</v>
      </c>
      <c r="G534" s="366">
        <f t="shared" si="328"/>
        <v>681033.05</v>
      </c>
      <c r="H534" s="366">
        <f t="shared" si="328"/>
        <v>670620.28999999992</v>
      </c>
      <c r="I534" s="366">
        <f t="shared" si="328"/>
        <v>668175.10000000009</v>
      </c>
      <c r="J534" s="366">
        <f t="shared" si="328"/>
        <v>998657.19</v>
      </c>
      <c r="K534" s="366">
        <f t="shared" si="328"/>
        <v>687005.71</v>
      </c>
      <c r="L534" s="366">
        <f t="shared" si="328"/>
        <v>833050.45229301043</v>
      </c>
      <c r="M534" s="366">
        <f t="shared" si="328"/>
        <v>804751.78270916338</v>
      </c>
      <c r="N534" s="366">
        <f t="shared" si="328"/>
        <v>758519.24515480374</v>
      </c>
      <c r="O534" s="366">
        <f t="shared" si="328"/>
        <v>915161.8568079687</v>
      </c>
      <c r="P534" s="366">
        <f t="shared" si="328"/>
        <v>856035.51777368807</v>
      </c>
      <c r="Q534" s="366">
        <f t="shared" si="328"/>
        <v>895177.7768611653</v>
      </c>
      <c r="R534" s="366">
        <f t="shared" si="328"/>
        <v>960714.64393981604</v>
      </c>
      <c r="S534" s="366">
        <f t="shared" si="328"/>
        <v>809624.79896880582</v>
      </c>
      <c r="T534" s="366">
        <f t="shared" si="328"/>
        <v>853555.30344303243</v>
      </c>
      <c r="U534" s="366">
        <f t="shared" si="328"/>
        <v>886748.39341420634</v>
      </c>
      <c r="V534" s="366">
        <f t="shared" si="328"/>
        <v>920453.74476074404</v>
      </c>
      <c r="W534" s="366">
        <f t="shared" si="328"/>
        <v>831440.07584069576</v>
      </c>
      <c r="X534" s="366">
        <f t="shared" si="328"/>
        <v>870742.86968722148</v>
      </c>
      <c r="Y534" s="366">
        <f t="shared" si="328"/>
        <v>811887.22862740362</v>
      </c>
      <c r="Z534" s="366">
        <f t="shared" si="328"/>
        <v>866126.382242452</v>
      </c>
      <c r="AA534" s="366">
        <f t="shared" si="328"/>
        <v>947192.52179624769</v>
      </c>
      <c r="AB534" s="366">
        <f t="shared" si="328"/>
        <v>885996.76089576725</v>
      </c>
      <c r="AC534" s="366">
        <f t="shared" si="328"/>
        <v>926508.99905130593</v>
      </c>
      <c r="AD534" s="366">
        <f t="shared" si="328"/>
        <v>994339.65647770942</v>
      </c>
      <c r="AE534" s="366">
        <f t="shared" si="328"/>
        <v>837961.66693271371</v>
      </c>
      <c r="AF534" s="366">
        <f t="shared" si="328"/>
        <v>883429.73906353849</v>
      </c>
      <c r="AH534" s="301">
        <f t="shared" si="326"/>
        <v>9422658.5315997992</v>
      </c>
      <c r="AI534" s="301">
        <f t="shared" si="327"/>
        <v>10662828.038790006</v>
      </c>
      <c r="AJ534" s="371"/>
    </row>
    <row r="535" spans="2:36">
      <c r="B535" s="294"/>
      <c r="C535" s="308"/>
      <c r="E535" s="369" t="s">
        <v>2253</v>
      </c>
      <c r="F535" s="367">
        <f t="shared" ref="F535:AF535" si="329">F529-F522</f>
        <v>1230744.73</v>
      </c>
      <c r="G535" s="367">
        <f t="shared" si="329"/>
        <v>1165386.44</v>
      </c>
      <c r="H535" s="367">
        <f t="shared" si="329"/>
        <v>1141255.1299999999</v>
      </c>
      <c r="I535" s="367">
        <f t="shared" si="329"/>
        <v>1115535.9100000001</v>
      </c>
      <c r="J535" s="367">
        <f t="shared" si="329"/>
        <v>1479510.3199999998</v>
      </c>
      <c r="K535" s="367">
        <f t="shared" si="329"/>
        <v>1147140.2499999998</v>
      </c>
      <c r="L535" s="367">
        <f t="shared" si="329"/>
        <v>1390895.5022930102</v>
      </c>
      <c r="M535" s="367">
        <f t="shared" si="329"/>
        <v>1343646.8727091632</v>
      </c>
      <c r="N535" s="367">
        <f t="shared" si="329"/>
        <v>1266455.1151548035</v>
      </c>
      <c r="O535" s="367">
        <f t="shared" si="329"/>
        <v>1527992.1005992154</v>
      </c>
      <c r="P535" s="367">
        <f t="shared" si="329"/>
        <v>1429272.3186178636</v>
      </c>
      <c r="Q535" s="367">
        <f t="shared" si="329"/>
        <v>1494625.8538863498</v>
      </c>
      <c r="R535" s="367">
        <f t="shared" si="329"/>
        <v>1604048.9187237341</v>
      </c>
      <c r="S535" s="367">
        <f t="shared" si="329"/>
        <v>1351783.0622754502</v>
      </c>
      <c r="T535" s="367">
        <f t="shared" si="329"/>
        <v>1425131.2501534796</v>
      </c>
      <c r="U535" s="367">
        <f t="shared" si="329"/>
        <v>1480551.8065207833</v>
      </c>
      <c r="V535" s="367">
        <f t="shared" si="329"/>
        <v>1536827.655675014</v>
      </c>
      <c r="W535" s="367">
        <f t="shared" si="329"/>
        <v>1388206.7511395144</v>
      </c>
      <c r="X535" s="367">
        <f t="shared" si="329"/>
        <v>1453828.3218837725</v>
      </c>
      <c r="Y535" s="367">
        <f t="shared" si="329"/>
        <v>1355560.5084406091</v>
      </c>
      <c r="Z535" s="367">
        <f t="shared" si="329"/>
        <v>1446120.4434405789</v>
      </c>
      <c r="AA535" s="367">
        <f t="shared" si="329"/>
        <v>1581471.8241201881</v>
      </c>
      <c r="AB535" s="367">
        <f t="shared" si="329"/>
        <v>1479296.8497694889</v>
      </c>
      <c r="AC535" s="367">
        <f t="shared" si="329"/>
        <v>1546937.7587723723</v>
      </c>
      <c r="AD535" s="367">
        <f t="shared" si="329"/>
        <v>1660190.6308790643</v>
      </c>
      <c r="AE535" s="367">
        <f t="shared" si="329"/>
        <v>1399095.4694550908</v>
      </c>
      <c r="AF535" s="367">
        <f t="shared" si="329"/>
        <v>1475010.843908851</v>
      </c>
      <c r="AH535" s="375">
        <f t="shared" ref="AH535" si="330">SUM(F535:Q535)</f>
        <v>15732460.543260403</v>
      </c>
      <c r="AI535" s="375">
        <f t="shared" ref="AI535" si="331">SUM(U535:AF535)</f>
        <v>17803098.864005331</v>
      </c>
      <c r="AJ535" s="371"/>
    </row>
    <row r="536" spans="2:36">
      <c r="B536" s="294"/>
      <c r="C536" s="308"/>
      <c r="E536" s="370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</row>
    <row r="537" spans="2:36">
      <c r="B537" s="294"/>
      <c r="C537" s="308"/>
      <c r="E537" s="364" t="s">
        <v>2254</v>
      </c>
      <c r="F537" s="368">
        <f t="shared" ref="F537:AF537" si="332">F534/F535</f>
        <v>0.53176791583742944</v>
      </c>
      <c r="G537" s="368">
        <f t="shared" si="332"/>
        <v>0.58438388042338996</v>
      </c>
      <c r="H537" s="368">
        <f t="shared" si="332"/>
        <v>0.58761645172188626</v>
      </c>
      <c r="I537" s="368">
        <f t="shared" si="332"/>
        <v>0.59897229126402574</v>
      </c>
      <c r="J537" s="368">
        <f t="shared" si="332"/>
        <v>0.67499170266010722</v>
      </c>
      <c r="K537" s="368">
        <f t="shared" si="332"/>
        <v>0.59888554167635566</v>
      </c>
      <c r="L537" s="368">
        <f t="shared" si="332"/>
        <v>0.59893101309167762</v>
      </c>
      <c r="M537" s="368">
        <f t="shared" si="332"/>
        <v>0.59893101309167751</v>
      </c>
      <c r="N537" s="368">
        <f t="shared" si="332"/>
        <v>0.59893101309167762</v>
      </c>
      <c r="O537" s="368">
        <f t="shared" si="332"/>
        <v>0.59893101309167762</v>
      </c>
      <c r="P537" s="368">
        <f t="shared" si="332"/>
        <v>0.59893101309167762</v>
      </c>
      <c r="Q537" s="368">
        <f t="shared" si="332"/>
        <v>0.59893101309167762</v>
      </c>
      <c r="R537" s="368">
        <f t="shared" si="332"/>
        <v>0.59893101309167762</v>
      </c>
      <c r="S537" s="368">
        <f t="shared" si="332"/>
        <v>0.59893101309167773</v>
      </c>
      <c r="T537" s="368">
        <f t="shared" si="332"/>
        <v>0.59893101309167751</v>
      </c>
      <c r="U537" s="368">
        <f t="shared" si="332"/>
        <v>0.59893101309167773</v>
      </c>
      <c r="V537" s="368">
        <f t="shared" si="332"/>
        <v>0.59893101309167762</v>
      </c>
      <c r="W537" s="368">
        <f t="shared" si="332"/>
        <v>0.59893101309167762</v>
      </c>
      <c r="X537" s="368">
        <f t="shared" si="332"/>
        <v>0.59893101309167762</v>
      </c>
      <c r="Y537" s="368">
        <f t="shared" si="332"/>
        <v>0.59893101309167762</v>
      </c>
      <c r="Z537" s="368">
        <f t="shared" si="332"/>
        <v>0.59893101309167762</v>
      </c>
      <c r="AA537" s="368">
        <f t="shared" si="332"/>
        <v>0.59893101309167762</v>
      </c>
      <c r="AB537" s="368">
        <f t="shared" si="332"/>
        <v>0.59893101309167762</v>
      </c>
      <c r="AC537" s="368">
        <f t="shared" si="332"/>
        <v>0.59893101309167751</v>
      </c>
      <c r="AD537" s="368">
        <f t="shared" si="332"/>
        <v>0.59893101309167762</v>
      </c>
      <c r="AE537" s="368">
        <f t="shared" si="332"/>
        <v>0.59893101309167751</v>
      </c>
      <c r="AF537" s="368">
        <f t="shared" si="332"/>
        <v>0.59893101309167762</v>
      </c>
      <c r="AG537" s="372" t="s">
        <v>2255</v>
      </c>
      <c r="AH537" s="374">
        <f>1-AH538</f>
        <v>0.59893101309167762</v>
      </c>
      <c r="AI537" s="374">
        <f>1-AI538</f>
        <v>0.59893101309167773</v>
      </c>
    </row>
    <row r="538" spans="2:36">
      <c r="B538" s="294"/>
      <c r="C538" s="308"/>
      <c r="AG538" s="372" t="s">
        <v>2256</v>
      </c>
      <c r="AH538" s="373">
        <f>+AH533/AH535</f>
        <v>0.40106898690832243</v>
      </c>
      <c r="AI538" s="373">
        <f>+AI533/AI535</f>
        <v>0.40106898690832227</v>
      </c>
    </row>
    <row r="539" spans="2:36">
      <c r="B539" s="294"/>
      <c r="C539" s="308"/>
    </row>
    <row r="540" spans="2:36">
      <c r="B540" s="294"/>
      <c r="C540" s="308"/>
    </row>
    <row r="541" spans="2:36">
      <c r="B541" s="294"/>
      <c r="C541" s="308"/>
    </row>
    <row r="542" spans="2:36">
      <c r="B542" s="294"/>
      <c r="C542" s="308"/>
    </row>
    <row r="543" spans="2:36">
      <c r="B543" s="294"/>
      <c r="C543" s="308"/>
    </row>
    <row r="544" spans="2:36">
      <c r="B544" s="294"/>
      <c r="C544" s="308"/>
    </row>
    <row r="545" spans="2:3">
      <c r="B545" s="294"/>
      <c r="C545" s="308"/>
    </row>
    <row r="546" spans="2:3">
      <c r="B546" s="294"/>
      <c r="C546" s="308"/>
    </row>
    <row r="547" spans="2:3">
      <c r="B547" s="294"/>
      <c r="C547" s="308"/>
    </row>
    <row r="548" spans="2:3">
      <c r="B548" s="294"/>
      <c r="C548" s="308"/>
    </row>
    <row r="549" spans="2:3">
      <c r="B549" s="294"/>
      <c r="C549" s="308"/>
    </row>
    <row r="550" spans="2:3">
      <c r="B550" s="294"/>
      <c r="C550" s="308"/>
    </row>
    <row r="551" spans="2:3">
      <c r="B551" s="294"/>
      <c r="C551" s="308"/>
    </row>
    <row r="552" spans="2:3">
      <c r="B552" s="294"/>
      <c r="C552" s="308"/>
    </row>
    <row r="553" spans="2:3">
      <c r="B553" s="294"/>
      <c r="C553" s="308"/>
    </row>
    <row r="554" spans="2:3">
      <c r="B554" s="294"/>
      <c r="C554" s="308"/>
    </row>
    <row r="555" spans="2:3">
      <c r="B555" s="294"/>
      <c r="C555" s="308"/>
    </row>
    <row r="556" spans="2:3">
      <c r="B556" s="294"/>
      <c r="C556" s="308"/>
    </row>
    <row r="557" spans="2:3">
      <c r="B557" s="294"/>
      <c r="C557" s="308"/>
    </row>
    <row r="558" spans="2:3">
      <c r="B558" s="294"/>
      <c r="C558" s="308"/>
    </row>
    <row r="559" spans="2:3">
      <c r="B559" s="294"/>
      <c r="C559" s="308"/>
    </row>
    <row r="560" spans="2:3">
      <c r="B560" s="294"/>
      <c r="C560" s="308"/>
    </row>
    <row r="561" spans="2:22">
      <c r="B561" s="294"/>
      <c r="C561" s="308"/>
    </row>
    <row r="562" spans="2:22">
      <c r="B562" s="294"/>
      <c r="C562" s="308"/>
    </row>
    <row r="563" spans="2:22">
      <c r="B563" s="294"/>
      <c r="C563" s="308"/>
    </row>
    <row r="564" spans="2:22">
      <c r="B564" s="294"/>
      <c r="C564" s="308"/>
    </row>
    <row r="565" spans="2:22">
      <c r="B565" s="294"/>
      <c r="C565" s="308"/>
    </row>
    <row r="566" spans="2:22">
      <c r="B566" s="294"/>
      <c r="C566" s="308"/>
    </row>
    <row r="567" spans="2:22">
      <c r="B567" s="294"/>
      <c r="C567" s="308"/>
    </row>
    <row r="568" spans="2:22">
      <c r="B568" s="294"/>
      <c r="C568" s="308"/>
    </row>
    <row r="569" spans="2:22">
      <c r="B569" s="294"/>
      <c r="C569" s="308"/>
    </row>
    <row r="570" spans="2:22">
      <c r="B570" s="294"/>
      <c r="C570" s="308"/>
    </row>
    <row r="571" spans="2:22">
      <c r="B571" s="294"/>
      <c r="C571" s="308"/>
    </row>
    <row r="572" spans="2:22">
      <c r="B572" s="294"/>
      <c r="C572" s="308"/>
    </row>
    <row r="573" spans="2:22">
      <c r="B573" s="294"/>
      <c r="C573" s="308"/>
    </row>
    <row r="574" spans="2:22">
      <c r="B574" s="294"/>
      <c r="C574" s="308"/>
    </row>
    <row r="575" spans="2:22">
      <c r="B575" s="294"/>
      <c r="C575" s="308"/>
    </row>
    <row r="576" spans="2:22" s="361" customFormat="1">
      <c r="D576" s="362"/>
      <c r="E576" s="362"/>
      <c r="V576" s="362"/>
    </row>
  </sheetData>
  <mergeCells count="4">
    <mergeCell ref="F5:Q5"/>
    <mergeCell ref="U5:AF5"/>
    <mergeCell ref="AL428:AN428"/>
    <mergeCell ref="AH428:AJ428"/>
  </mergeCells>
  <phoneticPr fontId="1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7F0BD-F041-4FFE-8C8D-EAC9A41CFB19}">
  <dimension ref="A1:AL641"/>
  <sheetViews>
    <sheetView zoomScale="85" zoomScaleNormal="85" workbookViewId="0">
      <pane xSplit="5" ySplit="8" topLeftCell="F9" activePane="bottomRight" state="frozen"/>
      <selection activeCell="E39" sqref="E39"/>
      <selection pane="topRight" activeCell="E39" sqref="E39"/>
      <selection pane="bottomLeft" activeCell="E39" sqref="E39"/>
      <selection pane="bottomRight" activeCell="A18" sqref="A18"/>
    </sheetView>
  </sheetViews>
  <sheetFormatPr defaultColWidth="9.140625" defaultRowHeight="12.75"/>
  <cols>
    <col min="1" max="1" width="67.85546875" style="149" customWidth="1"/>
    <col min="2" max="2" width="11.5703125" style="149" customWidth="1"/>
    <col min="3" max="3" width="7" style="149" bestFit="1" customWidth="1"/>
    <col min="4" max="4" width="13" style="150" bestFit="1" customWidth="1"/>
    <col min="5" max="5" width="12.85546875" style="150" bestFit="1" customWidth="1"/>
    <col min="6" max="6" width="11.85546875" style="149" bestFit="1" customWidth="1"/>
    <col min="7" max="9" width="11.85546875" style="149" customWidth="1"/>
    <col min="10" max="10" width="12.28515625" style="149" customWidth="1"/>
    <col min="11" max="11" width="12" style="149" bestFit="1" customWidth="1"/>
    <col min="12" max="12" width="12.42578125" style="149" customWidth="1"/>
    <col min="13" max="14" width="11.85546875" style="149" bestFit="1" customWidth="1"/>
    <col min="15" max="15" width="13" style="149" bestFit="1" customWidth="1"/>
    <col min="16" max="19" width="11.85546875" style="149" bestFit="1" customWidth="1"/>
    <col min="20" max="20" width="12" style="149" bestFit="1" customWidth="1"/>
    <col min="21" max="21" width="13.85546875" style="149" bestFit="1" customWidth="1"/>
    <col min="22" max="22" width="12" style="150" bestFit="1" customWidth="1"/>
    <col min="23" max="32" width="12" style="149" bestFit="1" customWidth="1"/>
    <col min="33" max="33" width="9.140625" style="149"/>
    <col min="34" max="35" width="12.28515625" style="149" bestFit="1" customWidth="1"/>
    <col min="36" max="36" width="9.140625" style="149"/>
    <col min="37" max="37" width="12.85546875" style="149" customWidth="1"/>
    <col min="38" max="38" width="13.42578125" style="149" customWidth="1"/>
    <col min="39" max="16384" width="9.140625" style="149"/>
  </cols>
  <sheetData>
    <row r="1" spans="1:38">
      <c r="Z1" s="377"/>
      <c r="AA1" s="377"/>
      <c r="AB1" s="377"/>
      <c r="AC1" s="377"/>
      <c r="AD1" s="377"/>
      <c r="AE1" s="377"/>
      <c r="AF1" s="377"/>
    </row>
    <row r="2" spans="1:38">
      <c r="D2" s="135" t="s">
        <v>1586</v>
      </c>
      <c r="R2" s="151"/>
      <c r="S2" s="151"/>
      <c r="T2" s="151"/>
      <c r="U2" s="151"/>
      <c r="V2" s="151"/>
      <c r="W2" s="151"/>
      <c r="X2" s="151"/>
      <c r="Y2" s="151"/>
      <c r="Z2" s="151"/>
      <c r="AA2" s="151">
        <f>+Escalation!C6</f>
        <v>3.5000000000000003E-2</v>
      </c>
      <c r="AB2" s="151">
        <f t="shared" ref="V2:AF4" si="0">AA2</f>
        <v>3.5000000000000003E-2</v>
      </c>
      <c r="AC2" s="151">
        <f t="shared" si="0"/>
        <v>3.5000000000000003E-2</v>
      </c>
      <c r="AD2" s="151">
        <f t="shared" si="0"/>
        <v>3.5000000000000003E-2</v>
      </c>
      <c r="AE2" s="151">
        <f t="shared" si="0"/>
        <v>3.5000000000000003E-2</v>
      </c>
      <c r="AF2" s="151">
        <f t="shared" si="0"/>
        <v>3.5000000000000003E-2</v>
      </c>
      <c r="AK2" s="461" t="s">
        <v>1629</v>
      </c>
      <c r="AL2" s="461"/>
    </row>
    <row r="3" spans="1:38">
      <c r="A3" s="152"/>
      <c r="B3" s="153" t="s">
        <v>1588</v>
      </c>
      <c r="C3" s="152"/>
      <c r="D3" s="135" t="s">
        <v>1589</v>
      </c>
      <c r="E3" s="68"/>
      <c r="F3" s="68">
        <f>(F66-F45-F46-F47-F50-F53-F52-F55-F57-F59-F61-F64)/F41</f>
        <v>0.19993581613075681</v>
      </c>
      <c r="G3" s="68">
        <f t="shared" ref="G3:Y3" si="1">(G66-G45-G46-G47-G50-G53-G52-G55-G57-G59-G61-G64)/G41</f>
        <v>0.19946398525601192</v>
      </c>
      <c r="H3" s="68">
        <f t="shared" si="1"/>
        <v>0.19637542583823853</v>
      </c>
      <c r="I3" s="68">
        <f t="shared" si="1"/>
        <v>0.1933388504041493</v>
      </c>
      <c r="J3" s="68">
        <f t="shared" si="1"/>
        <v>0.19702020705803652</v>
      </c>
      <c r="K3" s="68">
        <f t="shared" si="1"/>
        <v>0.19478135823984802</v>
      </c>
      <c r="L3" s="68">
        <f>(L66-L45-L46-L47-L50-L53-L52-L55-L57-L59-L61-L64)/L41</f>
        <v>2.6733596953182994</v>
      </c>
      <c r="M3" s="68">
        <f t="shared" si="1"/>
        <v>2.7293996056734779</v>
      </c>
      <c r="N3" s="68">
        <f t="shared" si="1"/>
        <v>2.7345769034881435</v>
      </c>
      <c r="O3" s="68">
        <f t="shared" si="1"/>
        <v>1.9249571690297627</v>
      </c>
      <c r="P3" s="68">
        <f>(P66-P45-P46-P47-P50-P53-P52-P55-P57-P59-P61-P64)/P41</f>
        <v>1.9773941970549334</v>
      </c>
      <c r="Q3" s="68">
        <f t="shared" si="1"/>
        <v>1.9502888027936791</v>
      </c>
      <c r="R3" s="68">
        <f t="shared" si="1"/>
        <v>1.9516118128142912</v>
      </c>
      <c r="S3" s="68">
        <f t="shared" si="1"/>
        <v>1.9268970419993401</v>
      </c>
      <c r="T3" s="68">
        <f t="shared" si="1"/>
        <v>1.9203057840493314</v>
      </c>
      <c r="U3" s="68">
        <f t="shared" si="1"/>
        <v>1.9113126554808739</v>
      </c>
      <c r="V3" s="68">
        <f t="shared" si="1"/>
        <v>1.9647561510366702</v>
      </c>
      <c r="W3" s="68">
        <f t="shared" si="1"/>
        <v>1.9469182472769315</v>
      </c>
      <c r="X3" s="68">
        <f t="shared" si="1"/>
        <v>1.8774093294165277</v>
      </c>
      <c r="Y3" s="68">
        <f t="shared" si="1"/>
        <v>1.9168935112176826</v>
      </c>
      <c r="Z3" s="68">
        <f>(Z66-Z45-Z46-Z47-Z50-Z53-Z52-Z55-Z57-Z59-Z61-Z64)/Z41</f>
        <v>1.9030759123201839</v>
      </c>
      <c r="AA3" s="151">
        <f t="shared" si="0"/>
        <v>1.9030759123201839</v>
      </c>
      <c r="AB3" s="151">
        <f t="shared" si="0"/>
        <v>1.9030759123201839</v>
      </c>
      <c r="AC3" s="151">
        <f t="shared" si="0"/>
        <v>1.9030759123201839</v>
      </c>
      <c r="AD3" s="151">
        <f t="shared" si="0"/>
        <v>1.9030759123201839</v>
      </c>
      <c r="AE3" s="151">
        <f t="shared" si="0"/>
        <v>1.9030759123201839</v>
      </c>
      <c r="AF3" s="151">
        <f t="shared" si="0"/>
        <v>1.9030759123201839</v>
      </c>
      <c r="AK3" s="461" t="s">
        <v>1630</v>
      </c>
      <c r="AL3" s="461"/>
    </row>
    <row r="4" spans="1:38">
      <c r="A4" s="152"/>
      <c r="B4" s="152"/>
      <c r="C4" s="152"/>
      <c r="D4" s="135" t="s">
        <v>1591</v>
      </c>
      <c r="E4" s="68"/>
      <c r="F4" s="68"/>
      <c r="G4" s="68"/>
      <c r="H4" s="68"/>
      <c r="I4" s="68"/>
      <c r="J4" s="68"/>
      <c r="K4" s="68"/>
      <c r="L4" s="68"/>
      <c r="M4" s="150"/>
      <c r="N4" s="150"/>
      <c r="O4" s="150"/>
      <c r="P4" s="150"/>
      <c r="Q4" s="150"/>
      <c r="R4" s="151">
        <f>Escalation!C7</f>
        <v>0</v>
      </c>
      <c r="S4" s="151">
        <f>R4</f>
        <v>0</v>
      </c>
      <c r="T4" s="151">
        <f>S4</f>
        <v>0</v>
      </c>
      <c r="U4" s="151">
        <f>T4</f>
        <v>0</v>
      </c>
      <c r="V4" s="151">
        <f t="shared" si="0"/>
        <v>0</v>
      </c>
      <c r="W4" s="151">
        <f t="shared" si="0"/>
        <v>0</v>
      </c>
      <c r="X4" s="151">
        <f t="shared" si="0"/>
        <v>0</v>
      </c>
      <c r="Y4" s="151">
        <f t="shared" si="0"/>
        <v>0</v>
      </c>
      <c r="Z4" s="151">
        <f>Y4</f>
        <v>0</v>
      </c>
      <c r="AA4" s="151">
        <f t="shared" si="0"/>
        <v>0</v>
      </c>
      <c r="AB4" s="151">
        <f t="shared" si="0"/>
        <v>0</v>
      </c>
      <c r="AC4" s="151">
        <f t="shared" si="0"/>
        <v>0</v>
      </c>
      <c r="AD4" s="151">
        <f t="shared" si="0"/>
        <v>0</v>
      </c>
      <c r="AE4" s="151">
        <f t="shared" si="0"/>
        <v>0</v>
      </c>
      <c r="AF4" s="151">
        <f t="shared" si="0"/>
        <v>0</v>
      </c>
      <c r="AK4" s="461" t="s">
        <v>1592</v>
      </c>
      <c r="AL4" s="461"/>
    </row>
    <row r="5" spans="1:38">
      <c r="A5" s="152" t="s">
        <v>1631</v>
      </c>
      <c r="B5" s="152"/>
      <c r="C5" s="152"/>
      <c r="F5" s="462" t="s">
        <v>1339</v>
      </c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4"/>
      <c r="R5" s="154"/>
      <c r="S5" s="154"/>
      <c r="T5" s="154"/>
      <c r="U5" s="462" t="s">
        <v>1340</v>
      </c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4"/>
      <c r="AK5" s="149" t="s">
        <v>1401</v>
      </c>
    </row>
    <row r="6" spans="1:38">
      <c r="F6" s="71" t="s">
        <v>1341</v>
      </c>
      <c r="G6" s="155"/>
      <c r="H6" s="155"/>
      <c r="I6" s="155"/>
      <c r="J6" s="155"/>
      <c r="K6" s="155"/>
      <c r="L6" s="72" t="s">
        <v>1593</v>
      </c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73" t="s">
        <v>1343</v>
      </c>
      <c r="AA6" s="74" t="s">
        <v>1344</v>
      </c>
      <c r="AB6" s="158"/>
      <c r="AC6" s="158"/>
      <c r="AD6" s="158"/>
      <c r="AE6" s="158"/>
      <c r="AF6" s="75" t="s">
        <v>1345</v>
      </c>
    </row>
    <row r="7" spans="1:38">
      <c r="A7" s="76"/>
      <c r="D7" s="159" t="s">
        <v>1594</v>
      </c>
      <c r="E7" s="159" t="s">
        <v>1595</v>
      </c>
      <c r="F7" s="197">
        <f>'Div 2 forecast'!F7</f>
        <v>2024</v>
      </c>
      <c r="G7" s="197">
        <f>'Div 2 forecast'!G7</f>
        <v>2024</v>
      </c>
      <c r="H7" s="197">
        <f>'Div 2 forecast'!H7</f>
        <v>2024</v>
      </c>
      <c r="I7" s="197">
        <f>'Div 2 forecast'!I7</f>
        <v>2024</v>
      </c>
      <c r="J7" s="197">
        <f>'Div 2 forecast'!J7</f>
        <v>2024</v>
      </c>
      <c r="K7" s="197">
        <f>'Div 2 forecast'!K7</f>
        <v>2024</v>
      </c>
      <c r="L7" s="197">
        <f>'Div 2 forecast'!L7</f>
        <v>2024</v>
      </c>
      <c r="M7" s="197">
        <f>'Div 2 forecast'!M7</f>
        <v>2024</v>
      </c>
      <c r="N7" s="197">
        <f>'Div 2 forecast'!N7</f>
        <v>2024</v>
      </c>
      <c r="O7" s="197">
        <f>'Div 2 forecast'!O7</f>
        <v>2024</v>
      </c>
      <c r="P7" s="197">
        <f>'Div 2 forecast'!P7</f>
        <v>2024</v>
      </c>
      <c r="Q7" s="197">
        <f>'Div 2 forecast'!Q7</f>
        <v>2024</v>
      </c>
      <c r="R7" s="197">
        <f>'Div 2 forecast'!R7</f>
        <v>2025</v>
      </c>
      <c r="S7" s="197">
        <f>'Div 2 forecast'!S7</f>
        <v>2025</v>
      </c>
      <c r="T7" s="197">
        <f>'Div 2 forecast'!T7</f>
        <v>2025</v>
      </c>
      <c r="U7" s="197">
        <f>'Div 2 forecast'!U7</f>
        <v>2025</v>
      </c>
      <c r="V7" s="197">
        <f>'Div 2 forecast'!V7</f>
        <v>2025</v>
      </c>
      <c r="W7" s="197">
        <f>'Div 2 forecast'!W7</f>
        <v>2025</v>
      </c>
      <c r="X7" s="197">
        <f>'Div 2 forecast'!X7</f>
        <v>2025</v>
      </c>
      <c r="Y7" s="197">
        <f>'Div 2 forecast'!Y7</f>
        <v>2025</v>
      </c>
      <c r="Z7" s="197">
        <f>'Div 2 forecast'!Z7</f>
        <v>2025</v>
      </c>
      <c r="AA7" s="197">
        <f>'Div 2 forecast'!AA7</f>
        <v>2025</v>
      </c>
      <c r="AB7" s="197">
        <f>'Div 2 forecast'!AB7</f>
        <v>2025</v>
      </c>
      <c r="AC7" s="197">
        <f>'Div 2 forecast'!AC7</f>
        <v>2025</v>
      </c>
      <c r="AD7" s="197">
        <f>'Div 2 forecast'!AD7</f>
        <v>2026</v>
      </c>
      <c r="AE7" s="197">
        <f>'Div 2 forecast'!AE7</f>
        <v>2026</v>
      </c>
      <c r="AF7" s="197">
        <f>'Div 2 forecast'!AF7</f>
        <v>2026</v>
      </c>
      <c r="AK7" s="161">
        <f>+'[1]C.2.2 B 91'!$P$62</f>
        <v>0.49970000003204756</v>
      </c>
      <c r="AL7" s="161">
        <f>+'[1]C.2.2-F 91'!$P$62</f>
        <v>0.49970000000000014</v>
      </c>
    </row>
    <row r="8" spans="1:38">
      <c r="B8" s="162" t="s">
        <v>1596</v>
      </c>
      <c r="C8" s="162" t="s">
        <v>1595</v>
      </c>
      <c r="D8" s="163" t="s">
        <v>1597</v>
      </c>
      <c r="E8" s="164" t="s">
        <v>1598</v>
      </c>
      <c r="F8" s="197" t="str">
        <f>'Div 2 forecast'!F8</f>
        <v>January</v>
      </c>
      <c r="G8" s="197" t="str">
        <f>'Div 2 forecast'!G8</f>
        <v>February</v>
      </c>
      <c r="H8" s="197" t="str">
        <f>'Div 2 forecast'!H8</f>
        <v>March</v>
      </c>
      <c r="I8" s="197" t="str">
        <f>'Div 2 forecast'!I8</f>
        <v>April</v>
      </c>
      <c r="J8" s="197" t="str">
        <f>'Div 2 forecast'!J8</f>
        <v>May</v>
      </c>
      <c r="K8" s="197" t="str">
        <f>'Div 2 forecast'!K8</f>
        <v>June</v>
      </c>
      <c r="L8" s="197" t="str">
        <f>'Div 2 forecast'!L8</f>
        <v>July</v>
      </c>
      <c r="M8" s="197" t="str">
        <f>'Div 2 forecast'!M8</f>
        <v>August</v>
      </c>
      <c r="N8" s="197" t="str">
        <f>'Div 2 forecast'!N8</f>
        <v>September</v>
      </c>
      <c r="O8" s="197" t="str">
        <f>'Div 2 forecast'!O8</f>
        <v>October</v>
      </c>
      <c r="P8" s="197" t="str">
        <f>'Div 2 forecast'!P8</f>
        <v>November</v>
      </c>
      <c r="Q8" s="197" t="str">
        <f>'Div 2 forecast'!Q8</f>
        <v>December</v>
      </c>
      <c r="R8" s="197" t="str">
        <f>'Div 2 forecast'!R8</f>
        <v>January</v>
      </c>
      <c r="S8" s="197" t="str">
        <f>'Div 2 forecast'!S8</f>
        <v>February</v>
      </c>
      <c r="T8" s="197" t="str">
        <f>'Div 2 forecast'!T8</f>
        <v>March</v>
      </c>
      <c r="U8" s="197" t="str">
        <f>'Div 2 forecast'!U8</f>
        <v>April</v>
      </c>
      <c r="V8" s="197" t="str">
        <f>'Div 2 forecast'!V8</f>
        <v>May</v>
      </c>
      <c r="W8" s="197" t="str">
        <f>'Div 2 forecast'!W8</f>
        <v>June</v>
      </c>
      <c r="X8" s="197" t="str">
        <f>'Div 2 forecast'!X8</f>
        <v>July</v>
      </c>
      <c r="Y8" s="197" t="str">
        <f>'Div 2 forecast'!Y8</f>
        <v>August</v>
      </c>
      <c r="Z8" s="197" t="str">
        <f>'Div 2 forecast'!Z8</f>
        <v>September</v>
      </c>
      <c r="AA8" s="197" t="str">
        <f>'Div 2 forecast'!AA8</f>
        <v>October</v>
      </c>
      <c r="AB8" s="197" t="str">
        <f>'Div 2 forecast'!AB8</f>
        <v>November</v>
      </c>
      <c r="AC8" s="197" t="str">
        <f>'Div 2 forecast'!AC8</f>
        <v>December</v>
      </c>
      <c r="AD8" s="197" t="str">
        <f>'Div 2 forecast'!AD8</f>
        <v>January</v>
      </c>
      <c r="AE8" s="197" t="str">
        <f>'Div 2 forecast'!AE8</f>
        <v>February</v>
      </c>
      <c r="AF8" s="197" t="str">
        <f>'Div 2 forecast'!AF8</f>
        <v>March</v>
      </c>
      <c r="AH8" s="166" t="s">
        <v>1571</v>
      </c>
      <c r="AI8" s="166" t="s">
        <v>1572</v>
      </c>
      <c r="AK8" s="166" t="s">
        <v>1571</v>
      </c>
      <c r="AL8" s="166" t="s">
        <v>1572</v>
      </c>
    </row>
    <row r="9" spans="1:38">
      <c r="D9" s="167"/>
      <c r="E9" s="167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V9" s="211"/>
    </row>
    <row r="10" spans="1:38">
      <c r="A10" s="168" t="s">
        <v>134</v>
      </c>
      <c r="B10" s="169" t="str">
        <f t="shared" ref="B10:B40" si="2">RIGHT(A10,10)</f>
        <v>8870-01000</v>
      </c>
      <c r="C10" s="212" t="str">
        <f t="shared" ref="C10:C40" si="3">LEFT(B10,4)</f>
        <v>8870</v>
      </c>
      <c r="D10" s="171">
        <f>SUM($F10:K10)</f>
        <v>350.4</v>
      </c>
      <c r="E10" s="66">
        <f t="shared" ref="E10:E40" si="4">D10/$D$41</f>
        <v>2.1218248139079707E-4</v>
      </c>
      <c r="F10" s="79">
        <f>'Div091 history'!I10</f>
        <v>0</v>
      </c>
      <c r="G10" s="79">
        <f>'Div091 history'!J10</f>
        <v>0</v>
      </c>
      <c r="H10" s="79">
        <f>'Div091 history'!K10</f>
        <v>0</v>
      </c>
      <c r="I10" s="79">
        <f>'Div091 history'!L10</f>
        <v>350.4</v>
      </c>
      <c r="J10" s="79">
        <f>'Div091 history'!M10</f>
        <v>0</v>
      </c>
      <c r="K10" s="79">
        <f>'Div091 history'!N10</f>
        <v>0</v>
      </c>
      <c r="L10" s="171">
        <f t="shared" ref="L10:U19" si="5">$E10*L$41</f>
        <v>34.48932025985669</v>
      </c>
      <c r="M10" s="171">
        <f t="shared" si="5"/>
        <v>32.8093102959999</v>
      </c>
      <c r="N10" s="171">
        <f t="shared" si="5"/>
        <v>31.164715710112045</v>
      </c>
      <c r="O10" s="171">
        <f t="shared" si="5"/>
        <v>58.620265196514495</v>
      </c>
      <c r="P10" s="171">
        <f t="shared" si="5"/>
        <v>53.306163243829715</v>
      </c>
      <c r="Q10" s="171">
        <f t="shared" si="5"/>
        <v>56.649693922495238</v>
      </c>
      <c r="R10" s="171">
        <f t="shared" si="5"/>
        <v>59.769001035865017</v>
      </c>
      <c r="S10" s="171">
        <f t="shared" si="5"/>
        <v>51.311300903623412</v>
      </c>
      <c r="T10" s="171">
        <f t="shared" si="5"/>
        <v>53.82219579145972</v>
      </c>
      <c r="U10" s="171">
        <f t="shared" si="5"/>
        <v>56.628165463709088</v>
      </c>
      <c r="V10" s="171">
        <f t="shared" ref="V10:AF19" si="6">$E10*V$41</f>
        <v>56.438040038792032</v>
      </c>
      <c r="W10" s="171">
        <f t="shared" si="6"/>
        <v>53.638743072672476</v>
      </c>
      <c r="X10" s="171">
        <f t="shared" si="6"/>
        <v>59.267569478494735</v>
      </c>
      <c r="Y10" s="171">
        <f t="shared" si="6"/>
        <v>53.520492332948251</v>
      </c>
      <c r="Z10" s="171">
        <f t="shared" si="6"/>
        <v>56.332281441155885</v>
      </c>
      <c r="AA10" s="171">
        <f t="shared" si="6"/>
        <v>60.671974478392492</v>
      </c>
      <c r="AB10" s="171">
        <f t="shared" si="6"/>
        <v>55.171878957363752</v>
      </c>
      <c r="AC10" s="171">
        <f t="shared" si="6"/>
        <v>58.632433209782569</v>
      </c>
      <c r="AD10" s="171">
        <f t="shared" si="6"/>
        <v>61.860916072120283</v>
      </c>
      <c r="AE10" s="171">
        <f t="shared" si="6"/>
        <v>53.107196435250231</v>
      </c>
      <c r="AF10" s="171">
        <f t="shared" si="6"/>
        <v>55.705972644160809</v>
      </c>
      <c r="AG10" s="201"/>
    </row>
    <row r="11" spans="1:38">
      <c r="A11" s="168" t="s">
        <v>373</v>
      </c>
      <c r="B11" s="169" t="str">
        <f t="shared" si="2"/>
        <v>8910-01000</v>
      </c>
      <c r="C11" s="212" t="str">
        <f t="shared" si="3"/>
        <v>8910</v>
      </c>
      <c r="D11" s="171">
        <f>SUM($F11:K11)</f>
        <v>79</v>
      </c>
      <c r="E11" s="66">
        <f t="shared" si="4"/>
        <v>4.7837945290733354E-5</v>
      </c>
      <c r="F11" s="79">
        <f>'Div091 history'!I11</f>
        <v>0</v>
      </c>
      <c r="G11" s="79">
        <f>'Div091 history'!J11</f>
        <v>0</v>
      </c>
      <c r="H11" s="79">
        <f>'Div091 history'!K11</f>
        <v>0</v>
      </c>
      <c r="I11" s="79">
        <f>'Div091 history'!L11</f>
        <v>0</v>
      </c>
      <c r="J11" s="79">
        <f>'Div091 history'!M11</f>
        <v>0</v>
      </c>
      <c r="K11" s="79">
        <f>'Div091 history'!N11</f>
        <v>79</v>
      </c>
      <c r="L11" s="171">
        <f t="shared" si="5"/>
        <v>7.7758456065316173</v>
      </c>
      <c r="M11" s="171">
        <f t="shared" si="5"/>
        <v>7.3970762368264609</v>
      </c>
      <c r="N11" s="171">
        <f t="shared" si="5"/>
        <v>7.0262914985697815</v>
      </c>
      <c r="O11" s="171">
        <f t="shared" si="5"/>
        <v>13.216326913597729</v>
      </c>
      <c r="P11" s="171">
        <f t="shared" si="5"/>
        <v>12.018227443671654</v>
      </c>
      <c r="Q11" s="171">
        <f t="shared" si="5"/>
        <v>12.772048572708686</v>
      </c>
      <c r="R11" s="171">
        <f t="shared" si="5"/>
        <v>13.475317014364544</v>
      </c>
      <c r="S11" s="171">
        <f t="shared" si="5"/>
        <v>11.568472521079478</v>
      </c>
      <c r="T11" s="171">
        <f t="shared" si="5"/>
        <v>12.134570398188691</v>
      </c>
      <c r="U11" s="171">
        <f t="shared" si="5"/>
        <v>12.767194839135325</v>
      </c>
      <c r="V11" s="171">
        <f t="shared" si="6"/>
        <v>12.724329803266468</v>
      </c>
      <c r="W11" s="171">
        <f t="shared" si="6"/>
        <v>12.093209768096818</v>
      </c>
      <c r="X11" s="171">
        <f t="shared" si="6"/>
        <v>13.362265949774782</v>
      </c>
      <c r="Y11" s="171">
        <f t="shared" si="6"/>
        <v>12.066549355887304</v>
      </c>
      <c r="Z11" s="171">
        <f t="shared" si="6"/>
        <v>12.700485827201241</v>
      </c>
      <c r="AA11" s="171">
        <f t="shared" si="6"/>
        <v>13.678898355573649</v>
      </c>
      <c r="AB11" s="171">
        <f t="shared" si="6"/>
        <v>12.438865404200161</v>
      </c>
      <c r="AC11" s="171">
        <f t="shared" si="6"/>
        <v>13.219070272753489</v>
      </c>
      <c r="AD11" s="171">
        <f t="shared" si="6"/>
        <v>13.9469531098673</v>
      </c>
      <c r="AE11" s="171">
        <f t="shared" si="6"/>
        <v>11.97336905931726</v>
      </c>
      <c r="AF11" s="171">
        <f t="shared" si="6"/>
        <v>12.559280362125296</v>
      </c>
      <c r="AG11" s="201"/>
    </row>
    <row r="12" spans="1:38">
      <c r="A12" s="168" t="s">
        <v>135</v>
      </c>
      <c r="B12" s="169" t="str">
        <f t="shared" si="2"/>
        <v>8920-01000</v>
      </c>
      <c r="C12" s="212" t="str">
        <f t="shared" si="3"/>
        <v>8920</v>
      </c>
      <c r="D12" s="171">
        <f>SUM($F12:K12)</f>
        <v>0</v>
      </c>
      <c r="E12" s="66">
        <f t="shared" si="4"/>
        <v>0</v>
      </c>
      <c r="F12" s="79">
        <f>'Div091 history'!I12</f>
        <v>0</v>
      </c>
      <c r="G12" s="79">
        <f>'Div091 history'!J12</f>
        <v>0</v>
      </c>
      <c r="H12" s="79">
        <f>'Div091 history'!K12</f>
        <v>0</v>
      </c>
      <c r="I12" s="79">
        <f>'Div091 history'!L12</f>
        <v>0</v>
      </c>
      <c r="J12" s="79">
        <f>'Div091 history'!M12</f>
        <v>0</v>
      </c>
      <c r="K12" s="79">
        <f>'Div091 history'!N12</f>
        <v>0</v>
      </c>
      <c r="L12" s="171">
        <f t="shared" si="5"/>
        <v>0</v>
      </c>
      <c r="M12" s="171">
        <f t="shared" si="5"/>
        <v>0</v>
      </c>
      <c r="N12" s="171">
        <f t="shared" si="5"/>
        <v>0</v>
      </c>
      <c r="O12" s="171">
        <f t="shared" si="5"/>
        <v>0</v>
      </c>
      <c r="P12" s="171">
        <f t="shared" si="5"/>
        <v>0</v>
      </c>
      <c r="Q12" s="171">
        <f t="shared" si="5"/>
        <v>0</v>
      </c>
      <c r="R12" s="171">
        <f t="shared" si="5"/>
        <v>0</v>
      </c>
      <c r="S12" s="171">
        <f t="shared" si="5"/>
        <v>0</v>
      </c>
      <c r="T12" s="171">
        <f t="shared" si="5"/>
        <v>0</v>
      </c>
      <c r="U12" s="171">
        <f t="shared" si="5"/>
        <v>0</v>
      </c>
      <c r="V12" s="171">
        <f t="shared" si="6"/>
        <v>0</v>
      </c>
      <c r="W12" s="171">
        <f t="shared" si="6"/>
        <v>0</v>
      </c>
      <c r="X12" s="171">
        <f t="shared" si="6"/>
        <v>0</v>
      </c>
      <c r="Y12" s="171">
        <f t="shared" si="6"/>
        <v>0</v>
      </c>
      <c r="Z12" s="171">
        <f t="shared" si="6"/>
        <v>0</v>
      </c>
      <c r="AA12" s="171">
        <f t="shared" si="6"/>
        <v>0</v>
      </c>
      <c r="AB12" s="171">
        <f t="shared" si="6"/>
        <v>0</v>
      </c>
      <c r="AC12" s="171">
        <f t="shared" si="6"/>
        <v>0</v>
      </c>
      <c r="AD12" s="171">
        <f t="shared" si="6"/>
        <v>0</v>
      </c>
      <c r="AE12" s="171">
        <f t="shared" si="6"/>
        <v>0</v>
      </c>
      <c r="AF12" s="171">
        <f t="shared" si="6"/>
        <v>0</v>
      </c>
      <c r="AG12" s="201"/>
    </row>
    <row r="13" spans="1:38">
      <c r="A13" s="168" t="s">
        <v>111</v>
      </c>
      <c r="B13" s="169" t="str">
        <f t="shared" si="2"/>
        <v>9010-01000</v>
      </c>
      <c r="C13" s="212" t="str">
        <f t="shared" si="3"/>
        <v>9010</v>
      </c>
      <c r="D13" s="171">
        <f>SUM($F13:K13)</f>
        <v>56610.409999999996</v>
      </c>
      <c r="E13" s="66">
        <f t="shared" si="4"/>
        <v>3.4280072107164362E-2</v>
      </c>
      <c r="F13" s="79">
        <f>'Div091 history'!I13</f>
        <v>8689.25</v>
      </c>
      <c r="G13" s="79">
        <f>'Div091 history'!J13</f>
        <v>8689.24</v>
      </c>
      <c r="H13" s="79">
        <f>'Div091 history'!K13</f>
        <v>8689.24</v>
      </c>
      <c r="I13" s="79">
        <f>'Div091 history'!L13</f>
        <v>8689.24</v>
      </c>
      <c r="J13" s="79">
        <f>'Div091 history'!M13</f>
        <v>13033.87</v>
      </c>
      <c r="K13" s="79">
        <f>'Div091 history'!N13</f>
        <v>8819.57</v>
      </c>
      <c r="L13" s="171">
        <f t="shared" si="5"/>
        <v>5572.0735174994124</v>
      </c>
      <c r="M13" s="171">
        <f t="shared" si="5"/>
        <v>5300.6521337721915</v>
      </c>
      <c r="N13" s="171">
        <f t="shared" si="5"/>
        <v>5034.9524368803768</v>
      </c>
      <c r="O13" s="171">
        <f t="shared" si="5"/>
        <v>9470.6542439595214</v>
      </c>
      <c r="P13" s="171">
        <f t="shared" si="5"/>
        <v>8612.1111779684088</v>
      </c>
      <c r="Q13" s="171">
        <f t="shared" si="5"/>
        <v>9152.2899524171335</v>
      </c>
      <c r="R13" s="171">
        <f t="shared" si="5"/>
        <v>9656.2433045968701</v>
      </c>
      <c r="S13" s="171">
        <f t="shared" si="5"/>
        <v>8289.8224366081395</v>
      </c>
      <c r="T13" s="171">
        <f t="shared" si="5"/>
        <v>8695.481081206648</v>
      </c>
      <c r="U13" s="171">
        <f t="shared" si="5"/>
        <v>9148.8118277637313</v>
      </c>
      <c r="V13" s="171">
        <f t="shared" si="6"/>
        <v>9118.0952802295451</v>
      </c>
      <c r="W13" s="171">
        <f t="shared" si="6"/>
        <v>8665.8425719995685</v>
      </c>
      <c r="X13" s="171">
        <f t="shared" si="6"/>
        <v>9575.2323284277209</v>
      </c>
      <c r="Y13" s="171">
        <f t="shared" si="6"/>
        <v>8646.738054709067</v>
      </c>
      <c r="Z13" s="171">
        <f t="shared" si="6"/>
        <v>9101.0089857854618</v>
      </c>
      <c r="AA13" s="171">
        <f t="shared" si="6"/>
        <v>9802.1271424981041</v>
      </c>
      <c r="AB13" s="171">
        <f t="shared" si="6"/>
        <v>8913.5350691973017</v>
      </c>
      <c r="AC13" s="171">
        <f t="shared" si="6"/>
        <v>9472.6201007517338</v>
      </c>
      <c r="AD13" s="171">
        <f t="shared" si="6"/>
        <v>9994.2118202577603</v>
      </c>
      <c r="AE13" s="171">
        <f t="shared" si="6"/>
        <v>8579.9662218894227</v>
      </c>
      <c r="AF13" s="171">
        <f t="shared" si="6"/>
        <v>8999.8229190488801</v>
      </c>
      <c r="AG13" s="201"/>
    </row>
    <row r="14" spans="1:38">
      <c r="A14" s="168" t="s">
        <v>136</v>
      </c>
      <c r="B14" s="169" t="str">
        <f t="shared" si="2"/>
        <v>9020-01000</v>
      </c>
      <c r="C14" s="212" t="str">
        <f t="shared" si="3"/>
        <v>9020</v>
      </c>
      <c r="D14" s="171">
        <f>SUM($F14:K14)</f>
        <v>22256.66</v>
      </c>
      <c r="E14" s="66">
        <f t="shared" si="4"/>
        <v>1.3477378271322196E-2</v>
      </c>
      <c r="F14" s="79">
        <f>'Div091 history'!I14</f>
        <v>2927.62</v>
      </c>
      <c r="G14" s="79">
        <f>'Div091 history'!J14</f>
        <v>3152.87</v>
      </c>
      <c r="H14" s="79">
        <f>'Div091 history'!K14</f>
        <v>3571.19</v>
      </c>
      <c r="I14" s="79">
        <f>'Div091 history'!L14</f>
        <v>2615.04</v>
      </c>
      <c r="J14" s="79">
        <f>'Div091 history'!M14</f>
        <v>5107.91</v>
      </c>
      <c r="K14" s="79">
        <f>'Div091 history'!N14</f>
        <v>4882.03</v>
      </c>
      <c r="L14" s="171">
        <f t="shared" si="5"/>
        <v>2190.6879984438988</v>
      </c>
      <c r="M14" s="171">
        <f t="shared" si="5"/>
        <v>2083.9773518623547</v>
      </c>
      <c r="N14" s="171">
        <f t="shared" si="5"/>
        <v>1979.5162144880776</v>
      </c>
      <c r="O14" s="171">
        <f t="shared" si="5"/>
        <v>3723.4341084151147</v>
      </c>
      <c r="P14" s="171">
        <f t="shared" si="5"/>
        <v>3385.8936964110017</v>
      </c>
      <c r="Q14" s="171">
        <f t="shared" si="5"/>
        <v>3598.2676276742091</v>
      </c>
      <c r="R14" s="171">
        <f t="shared" si="5"/>
        <v>3796.3993567205921</v>
      </c>
      <c r="S14" s="171">
        <f t="shared" si="5"/>
        <v>3259.1842990001114</v>
      </c>
      <c r="T14" s="171">
        <f t="shared" si="5"/>
        <v>3418.670982260131</v>
      </c>
      <c r="U14" s="171">
        <f t="shared" si="5"/>
        <v>3596.9001859289824</v>
      </c>
      <c r="V14" s="171">
        <f t="shared" si="6"/>
        <v>3584.8238247996032</v>
      </c>
      <c r="W14" s="171">
        <f t="shared" si="6"/>
        <v>3407.01845717987</v>
      </c>
      <c r="X14" s="171">
        <f t="shared" si="6"/>
        <v>3764.5494946039798</v>
      </c>
      <c r="Y14" s="171">
        <f t="shared" si="6"/>
        <v>3399.5074226228194</v>
      </c>
      <c r="Z14" s="171">
        <f t="shared" si="6"/>
        <v>3578.1062644409717</v>
      </c>
      <c r="AA14" s="171">
        <f t="shared" si="6"/>
        <v>3853.7543022096434</v>
      </c>
      <c r="AB14" s="171">
        <f t="shared" si="6"/>
        <v>3504.3999757853867</v>
      </c>
      <c r="AC14" s="171">
        <f t="shared" si="6"/>
        <v>3724.2069946428064</v>
      </c>
      <c r="AD14" s="171">
        <f t="shared" si="6"/>
        <v>3929.2733342058123</v>
      </c>
      <c r="AE14" s="171">
        <f t="shared" si="6"/>
        <v>3373.2557494651151</v>
      </c>
      <c r="AF14" s="171">
        <f t="shared" si="6"/>
        <v>3538.3244666392352</v>
      </c>
      <c r="AG14" s="201"/>
    </row>
    <row r="15" spans="1:38">
      <c r="A15" s="168" t="s">
        <v>4</v>
      </c>
      <c r="B15" s="169" t="str">
        <f t="shared" si="2"/>
        <v>9030-01000</v>
      </c>
      <c r="C15" s="212" t="str">
        <f t="shared" si="3"/>
        <v>9030</v>
      </c>
      <c r="D15" s="171">
        <f>SUM($F15:K15)</f>
        <v>448663.79</v>
      </c>
      <c r="E15" s="66">
        <f t="shared" si="4"/>
        <v>0.27168549164497569</v>
      </c>
      <c r="F15" s="79">
        <f>'Div091 history'!I15</f>
        <v>76294.62999999999</v>
      </c>
      <c r="G15" s="79">
        <f>'Div091 history'!J15</f>
        <v>73137.16</v>
      </c>
      <c r="H15" s="79">
        <f>'Div091 history'!K15</f>
        <v>69813.3</v>
      </c>
      <c r="I15" s="79">
        <f>'Div091 history'!L15</f>
        <v>72837.63</v>
      </c>
      <c r="J15" s="79">
        <f>'Div091 history'!M15</f>
        <v>104086.49</v>
      </c>
      <c r="K15" s="79">
        <f>'Div091 history'!N15</f>
        <v>52494.58</v>
      </c>
      <c r="L15" s="171">
        <f t="shared" si="5"/>
        <v>44161.270383307899</v>
      </c>
      <c r="M15" s="171">
        <f t="shared" si="5"/>
        <v>42010.129864980983</v>
      </c>
      <c r="N15" s="171">
        <f t="shared" si="5"/>
        <v>39904.336372064528</v>
      </c>
      <c r="O15" s="171">
        <f t="shared" si="5"/>
        <v>75059.333201693167</v>
      </c>
      <c r="P15" s="171">
        <f t="shared" si="5"/>
        <v>68254.980683034621</v>
      </c>
      <c r="Q15" s="171">
        <f t="shared" si="5"/>
        <v>72536.148337918596</v>
      </c>
      <c r="R15" s="171">
        <f t="shared" si="5"/>
        <v>76530.212697674433</v>
      </c>
      <c r="S15" s="171">
        <f t="shared" si="5"/>
        <v>65700.692731878153</v>
      </c>
      <c r="T15" s="171">
        <f t="shared" si="5"/>
        <v>68915.72588447023</v>
      </c>
      <c r="U15" s="171">
        <f t="shared" si="5"/>
        <v>72508.582584745513</v>
      </c>
      <c r="V15" s="171">
        <f t="shared" si="6"/>
        <v>72265.139680297318</v>
      </c>
      <c r="W15" s="171">
        <f t="shared" si="6"/>
        <v>68680.826934422017</v>
      </c>
      <c r="X15" s="171">
        <f t="shared" si="6"/>
        <v>75888.163088783593</v>
      </c>
      <c r="Y15" s="171">
        <f t="shared" si="6"/>
        <v>68529.414762461485</v>
      </c>
      <c r="Z15" s="171">
        <f t="shared" si="6"/>
        <v>72129.722861688526</v>
      </c>
      <c r="AA15" s="171">
        <f t="shared" si="6"/>
        <v>77686.409863752429</v>
      </c>
      <c r="AB15" s="171">
        <f t="shared" si="6"/>
        <v>70643.90500694084</v>
      </c>
      <c r="AC15" s="171">
        <f t="shared" si="6"/>
        <v>75074.913529745754</v>
      </c>
      <c r="AD15" s="171">
        <f t="shared" si="6"/>
        <v>79208.770142093039</v>
      </c>
      <c r="AE15" s="171">
        <f t="shared" si="6"/>
        <v>68000.216977493881</v>
      </c>
      <c r="AF15" s="171">
        <f t="shared" si="6"/>
        <v>71327.776290426686</v>
      </c>
      <c r="AG15" s="201"/>
    </row>
    <row r="16" spans="1:38">
      <c r="A16" s="168" t="s">
        <v>137</v>
      </c>
      <c r="B16" s="169" t="str">
        <f t="shared" si="2"/>
        <v>9090-01000</v>
      </c>
      <c r="C16" s="212" t="str">
        <f t="shared" si="3"/>
        <v>9090</v>
      </c>
      <c r="D16" s="171">
        <f>SUM($F16:K16)</f>
        <v>87533.59</v>
      </c>
      <c r="E16" s="66">
        <f t="shared" si="4"/>
        <v>5.3005406196474487E-2</v>
      </c>
      <c r="F16" s="79">
        <f>'Div091 history'!I16</f>
        <v>13450.54</v>
      </c>
      <c r="G16" s="79">
        <f>'Div091 history'!J16</f>
        <v>13555.58</v>
      </c>
      <c r="H16" s="79">
        <f>'Div091 history'!K16</f>
        <v>13450.56</v>
      </c>
      <c r="I16" s="79">
        <f>'Div091 history'!L16</f>
        <v>13450.53</v>
      </c>
      <c r="J16" s="79">
        <f>'Div091 history'!M16</f>
        <v>20175.84</v>
      </c>
      <c r="K16" s="79">
        <f>'Div091 history'!N16</f>
        <v>13450.54</v>
      </c>
      <c r="L16" s="171">
        <f t="shared" si="5"/>
        <v>8615.7934332334171</v>
      </c>
      <c r="M16" s="171">
        <f t="shared" si="5"/>
        <v>8196.1093482672204</v>
      </c>
      <c r="N16" s="171">
        <f t="shared" si="5"/>
        <v>7785.2723956492773</v>
      </c>
      <c r="O16" s="171">
        <f t="shared" si="5"/>
        <v>14643.956219757332</v>
      </c>
      <c r="P16" s="171">
        <f t="shared" si="5"/>
        <v>13316.437893431679</v>
      </c>
      <c r="Q16" s="171">
        <f t="shared" si="5"/>
        <v>14151.686876247688</v>
      </c>
      <c r="R16" s="171">
        <f t="shared" si="5"/>
        <v>14930.922463992534</v>
      </c>
      <c r="S16" s="171">
        <f t="shared" si="5"/>
        <v>12818.100387170096</v>
      </c>
      <c r="T16" s="171">
        <f t="shared" si="5"/>
        <v>13445.348228622604</v>
      </c>
      <c r="U16" s="171">
        <f t="shared" si="5"/>
        <v>14146.308841759335</v>
      </c>
      <c r="V16" s="171">
        <f t="shared" si="6"/>
        <v>14098.81351928997</v>
      </c>
      <c r="W16" s="171">
        <f t="shared" si="6"/>
        <v>13399.519818032684</v>
      </c>
      <c r="X16" s="171">
        <f t="shared" si="6"/>
        <v>14805.659609095525</v>
      </c>
      <c r="Y16" s="171">
        <f t="shared" si="6"/>
        <v>13369.979544721564</v>
      </c>
      <c r="Z16" s="171">
        <f t="shared" si="6"/>
        <v>14072.393913911954</v>
      </c>
      <c r="AA16" s="171">
        <f t="shared" si="6"/>
        <v>15156.494687448838</v>
      </c>
      <c r="AB16" s="171">
        <f t="shared" si="6"/>
        <v>13782.513219701787</v>
      </c>
      <c r="AC16" s="171">
        <f t="shared" si="6"/>
        <v>14646.995916916358</v>
      </c>
      <c r="AD16" s="171">
        <f t="shared" si="6"/>
        <v>15453.50475023227</v>
      </c>
      <c r="AE16" s="171">
        <f t="shared" si="6"/>
        <v>13266.733900721048</v>
      </c>
      <c r="AF16" s="171">
        <f t="shared" si="6"/>
        <v>13915.935416624396</v>
      </c>
      <c r="AG16" s="201"/>
    </row>
    <row r="17" spans="1:33">
      <c r="A17" s="168" t="s">
        <v>138</v>
      </c>
      <c r="B17" s="169" t="str">
        <f t="shared" si="2"/>
        <v>9110-01000</v>
      </c>
      <c r="C17" s="212" t="str">
        <f t="shared" si="3"/>
        <v>9110</v>
      </c>
      <c r="D17" s="171">
        <f>SUM($F17:K17)</f>
        <v>84981.77</v>
      </c>
      <c r="E17" s="66">
        <f t="shared" si="4"/>
        <v>5.1460167898350451E-2</v>
      </c>
      <c r="F17" s="79">
        <f>'Div091 history'!I17</f>
        <v>12980.220000000001</v>
      </c>
      <c r="G17" s="79">
        <f>'Div091 history'!J17</f>
        <v>12992.04</v>
      </c>
      <c r="H17" s="79">
        <f>'Div091 history'!K17</f>
        <v>13047.75</v>
      </c>
      <c r="I17" s="79">
        <f>'Div091 history'!L17</f>
        <v>13219.94</v>
      </c>
      <c r="J17" s="79">
        <f>'Div091 history'!M17</f>
        <v>19667.84</v>
      </c>
      <c r="K17" s="79">
        <f>'Div091 history'!N17</f>
        <v>13073.98</v>
      </c>
      <c r="L17" s="171">
        <f t="shared" si="5"/>
        <v>8364.6218087313991</v>
      </c>
      <c r="M17" s="171">
        <f t="shared" si="5"/>
        <v>7957.1725497525558</v>
      </c>
      <c r="N17" s="171">
        <f t="shared" si="5"/>
        <v>7558.312507397628</v>
      </c>
      <c r="O17" s="171">
        <f t="shared" si="5"/>
        <v>14217.04878501484</v>
      </c>
      <c r="P17" s="171">
        <f t="shared" si="5"/>
        <v>12928.230891465728</v>
      </c>
      <c r="Q17" s="171">
        <f t="shared" si="5"/>
        <v>13739.130306769088</v>
      </c>
      <c r="R17" s="171">
        <f t="shared" si="5"/>
        <v>14495.649255592589</v>
      </c>
      <c r="S17" s="171">
        <f t="shared" si="5"/>
        <v>12444.421152375906</v>
      </c>
      <c r="T17" s="171">
        <f t="shared" si="5"/>
        <v>13053.383172502277</v>
      </c>
      <c r="U17" s="171">
        <f t="shared" si="5"/>
        <v>13733.909055247916</v>
      </c>
      <c r="V17" s="171">
        <f t="shared" si="6"/>
        <v>13687.79833854856</v>
      </c>
      <c r="W17" s="171">
        <f t="shared" si="6"/>
        <v>13008.890773090599</v>
      </c>
      <c r="X17" s="171">
        <f t="shared" si="6"/>
        <v>14374.038121804966</v>
      </c>
      <c r="Y17" s="171">
        <f t="shared" si="6"/>
        <v>12980.211671590674</v>
      </c>
      <c r="Z17" s="171">
        <f t="shared" si="6"/>
        <v>13662.148929816149</v>
      </c>
      <c r="AA17" s="171">
        <f t="shared" si="6"/>
        <v>14714.645492490357</v>
      </c>
      <c r="AB17" s="171">
        <f t="shared" si="6"/>
        <v>13380.718972667028</v>
      </c>
      <c r="AC17" s="171">
        <f t="shared" si="6"/>
        <v>14219.999867506007</v>
      </c>
      <c r="AD17" s="171">
        <f t="shared" si="6"/>
        <v>15002.996979538328</v>
      </c>
      <c r="AE17" s="171">
        <f t="shared" si="6"/>
        <v>12879.975892709062</v>
      </c>
      <c r="AF17" s="171">
        <f t="shared" si="6"/>
        <v>13510.251583539857</v>
      </c>
      <c r="AG17" s="201"/>
    </row>
    <row r="18" spans="1:33">
      <c r="A18" s="168" t="s">
        <v>6</v>
      </c>
      <c r="B18" s="169" t="str">
        <f t="shared" si="2"/>
        <v>8700-01000</v>
      </c>
      <c r="C18" s="212" t="str">
        <f t="shared" si="3"/>
        <v>8700</v>
      </c>
      <c r="D18" s="171">
        <f>SUM($F18:K18)</f>
        <v>720098.48</v>
      </c>
      <c r="E18" s="66">
        <f t="shared" si="4"/>
        <v>0.43605103405291451</v>
      </c>
      <c r="F18" s="79">
        <f>'Div091 history'!I18</f>
        <v>109470.56</v>
      </c>
      <c r="G18" s="79">
        <f>'Div091 history'!J18</f>
        <v>109380.05000000002</v>
      </c>
      <c r="H18" s="79">
        <f>'Div091 history'!K18</f>
        <v>109207.35</v>
      </c>
      <c r="I18" s="79">
        <f>'Div091 history'!L18</f>
        <v>114313.72000000002</v>
      </c>
      <c r="J18" s="79">
        <f>'Div091 history'!M18</f>
        <v>167320.21</v>
      </c>
      <c r="K18" s="79">
        <f>'Div091 history'!N18</f>
        <v>110406.59</v>
      </c>
      <c r="L18" s="171">
        <f t="shared" si="5"/>
        <v>70878.159518710076</v>
      </c>
      <c r="M18" s="171">
        <f t="shared" si="5"/>
        <v>67425.612083327273</v>
      </c>
      <c r="N18" s="171">
        <f t="shared" si="5"/>
        <v>64045.845926038251</v>
      </c>
      <c r="O18" s="171">
        <f t="shared" si="5"/>
        <v>120469.07495778249</v>
      </c>
      <c r="P18" s="171">
        <f t="shared" si="5"/>
        <v>109548.1938542056</v>
      </c>
      <c r="Q18" s="171">
        <f t="shared" si="5"/>
        <v>116419.40207207207</v>
      </c>
      <c r="R18" s="171">
        <f t="shared" si="5"/>
        <v>122829.81391850692</v>
      </c>
      <c r="S18" s="171">
        <f t="shared" si="5"/>
        <v>105448.60099178608</v>
      </c>
      <c r="T18" s="171">
        <f t="shared" si="5"/>
        <v>110608.67973656546</v>
      </c>
      <c r="U18" s="171">
        <f t="shared" si="5"/>
        <v>116375.15946234419</v>
      </c>
      <c r="V18" s="171">
        <f t="shared" si="6"/>
        <v>115984.4373462137</v>
      </c>
      <c r="W18" s="171">
        <f t="shared" si="6"/>
        <v>110231.67053579331</v>
      </c>
      <c r="X18" s="171">
        <f t="shared" si="6"/>
        <v>121799.33417453895</v>
      </c>
      <c r="Y18" s="171">
        <f t="shared" si="6"/>
        <v>109988.65632935983</v>
      </c>
      <c r="Z18" s="171">
        <f t="shared" si="6"/>
        <v>115767.09543581211</v>
      </c>
      <c r="AA18" s="171">
        <f t="shared" si="6"/>
        <v>124685.49258130486</v>
      </c>
      <c r="AB18" s="171">
        <f t="shared" si="6"/>
        <v>113382.3806391028</v>
      </c>
      <c r="AC18" s="171">
        <f t="shared" si="6"/>
        <v>120494.0811445946</v>
      </c>
      <c r="AD18" s="171">
        <f t="shared" si="6"/>
        <v>127128.85740565463</v>
      </c>
      <c r="AE18" s="171">
        <f t="shared" si="6"/>
        <v>109139.3020264986</v>
      </c>
      <c r="AF18" s="171">
        <f t="shared" si="6"/>
        <v>114479.98352734525</v>
      </c>
      <c r="AG18" s="201"/>
    </row>
    <row r="19" spans="1:33">
      <c r="A19" s="168" t="s">
        <v>148</v>
      </c>
      <c r="B19" s="169" t="str">
        <f t="shared" si="2"/>
        <v>8740-01000</v>
      </c>
      <c r="C19" s="212" t="str">
        <f t="shared" si="3"/>
        <v>8740</v>
      </c>
      <c r="D19" s="171">
        <f>SUM($F19:K19)</f>
        <v>126592.12</v>
      </c>
      <c r="E19" s="66">
        <f t="shared" si="4"/>
        <v>7.6657049503771543E-2</v>
      </c>
      <c r="F19" s="79">
        <f>'Div091 history'!I19</f>
        <v>23097.29</v>
      </c>
      <c r="G19" s="79">
        <f>'Div091 history'!J19</f>
        <v>18665.91</v>
      </c>
      <c r="H19" s="79">
        <f>'Div091 history'!K19</f>
        <v>16569.489999999998</v>
      </c>
      <c r="I19" s="79">
        <f>'Div091 history'!L19</f>
        <v>26491.86</v>
      </c>
      <c r="J19" s="79">
        <f>'Div091 history'!M19</f>
        <v>29509.230000000003</v>
      </c>
      <c r="K19" s="79">
        <f>'Div091 history'!N19</f>
        <v>12258.34</v>
      </c>
      <c r="L19" s="171">
        <f t="shared" si="5"/>
        <v>12460.263039538269</v>
      </c>
      <c r="M19" s="171">
        <f t="shared" si="5"/>
        <v>11853.310919259289</v>
      </c>
      <c r="N19" s="171">
        <f t="shared" si="5"/>
        <v>11259.153627112983</v>
      </c>
      <c r="O19" s="171">
        <f t="shared" si="5"/>
        <v>21178.263830448021</v>
      </c>
      <c r="P19" s="171">
        <f t="shared" si="5"/>
        <v>19258.391021981966</v>
      </c>
      <c r="Q19" s="171">
        <f t="shared" si="5"/>
        <v>20466.338045090717</v>
      </c>
      <c r="R19" s="171">
        <f t="shared" si="5"/>
        <v>21593.277829373139</v>
      </c>
      <c r="S19" s="171">
        <f t="shared" si="5"/>
        <v>18537.689387407543</v>
      </c>
      <c r="T19" s="171">
        <f t="shared" si="5"/>
        <v>19444.822683493046</v>
      </c>
      <c r="U19" s="171">
        <f t="shared" si="5"/>
        <v>20458.560267584806</v>
      </c>
      <c r="V19" s="171">
        <f t="shared" si="6"/>
        <v>20389.871966768165</v>
      </c>
      <c r="W19" s="171">
        <f t="shared" si="6"/>
        <v>19378.545090482086</v>
      </c>
      <c r="X19" s="171">
        <f t="shared" si="6"/>
        <v>21412.121197288649</v>
      </c>
      <c r="Y19" s="171">
        <f t="shared" si="6"/>
        <v>19335.823595524158</v>
      </c>
      <c r="Z19" s="171">
        <f t="shared" si="6"/>
        <v>20351.663618928593</v>
      </c>
      <c r="AA19" s="171">
        <f t="shared" si="6"/>
        <v>21919.503064513698</v>
      </c>
      <c r="AB19" s="171">
        <f t="shared" si="6"/>
        <v>19932.434707751334</v>
      </c>
      <c r="AC19" s="171">
        <f t="shared" si="6"/>
        <v>21182.659876668895</v>
      </c>
      <c r="AD19" s="171">
        <f t="shared" si="6"/>
        <v>22349.042553401196</v>
      </c>
      <c r="AE19" s="171">
        <f t="shared" si="6"/>
        <v>19186.508515966805</v>
      </c>
      <c r="AF19" s="171">
        <f t="shared" si="6"/>
        <v>20125.391477415302</v>
      </c>
      <c r="AG19" s="201"/>
    </row>
    <row r="20" spans="1:33">
      <c r="A20" s="168" t="s">
        <v>149</v>
      </c>
      <c r="B20" s="169" t="str">
        <f t="shared" si="2"/>
        <v>8750-01000</v>
      </c>
      <c r="C20" s="212" t="str">
        <f t="shared" si="3"/>
        <v>8750</v>
      </c>
      <c r="D20" s="171">
        <f>SUM($F20:K20)</f>
        <v>51913.47</v>
      </c>
      <c r="E20" s="66">
        <f t="shared" si="4"/>
        <v>3.1435870097621867E-2</v>
      </c>
      <c r="F20" s="79">
        <f>'Div091 history'!I20</f>
        <v>8212.39</v>
      </c>
      <c r="G20" s="79">
        <f>'Div091 history'!J20</f>
        <v>8277.75</v>
      </c>
      <c r="H20" s="79">
        <f>'Div091 history'!K20</f>
        <v>7847.86</v>
      </c>
      <c r="I20" s="79">
        <f>'Div091 history'!L20</f>
        <v>7824.01</v>
      </c>
      <c r="J20" s="79">
        <f>'Div091 history'!M20</f>
        <v>11735.1</v>
      </c>
      <c r="K20" s="79">
        <f>'Div091 history'!N20</f>
        <v>8016.36</v>
      </c>
      <c r="L20" s="171">
        <f t="shared" ref="L20:U29" si="7">$E20*L$41</f>
        <v>5109.7611091052022</v>
      </c>
      <c r="M20" s="171">
        <f t="shared" si="7"/>
        <v>4860.8594342810557</v>
      </c>
      <c r="N20" s="171">
        <f t="shared" si="7"/>
        <v>4617.2047205349045</v>
      </c>
      <c r="O20" s="171">
        <f t="shared" si="7"/>
        <v>8684.8783637879551</v>
      </c>
      <c r="P20" s="171">
        <f t="shared" si="7"/>
        <v>7897.5682259522164</v>
      </c>
      <c r="Q20" s="171">
        <f t="shared" si="7"/>
        <v>8392.9286128842432</v>
      </c>
      <c r="R20" s="171">
        <f t="shared" si="7"/>
        <v>8855.0691843759923</v>
      </c>
      <c r="S20" s="171">
        <f t="shared" si="7"/>
        <v>7602.0196350491642</v>
      </c>
      <c r="T20" s="171">
        <f t="shared" si="7"/>
        <v>7974.020966193124</v>
      </c>
      <c r="U20" s="171">
        <f t="shared" si="7"/>
        <v>8389.7390666532465</v>
      </c>
      <c r="V20" s="171">
        <f t="shared" ref="V20:AF29" si="8">$E20*V$41</f>
        <v>8361.5710571136678</v>
      </c>
      <c r="W20" s="171">
        <f t="shared" si="8"/>
        <v>7946.8415506303945</v>
      </c>
      <c r="X20" s="171">
        <f t="shared" si="8"/>
        <v>8780.779652096895</v>
      </c>
      <c r="Y20" s="171">
        <f t="shared" si="8"/>
        <v>7929.3221264604426</v>
      </c>
      <c r="Z20" s="171">
        <f t="shared" si="8"/>
        <v>8345.9024047574294</v>
      </c>
      <c r="AA20" s="171">
        <f t="shared" si="8"/>
        <v>8988.8491065205326</v>
      </c>
      <c r="AB20" s="171">
        <f t="shared" si="8"/>
        <v>8173.9831138605441</v>
      </c>
      <c r="AC20" s="171">
        <f t="shared" si="8"/>
        <v>8686.6811143351915</v>
      </c>
      <c r="AD20" s="171">
        <f t="shared" si="8"/>
        <v>9164.9966058291502</v>
      </c>
      <c r="AE20" s="171">
        <f t="shared" si="8"/>
        <v>7868.0903222758843</v>
      </c>
      <c r="AF20" s="171">
        <f t="shared" si="8"/>
        <v>8253.111700009882</v>
      </c>
      <c r="AG20" s="201"/>
    </row>
    <row r="21" spans="1:33">
      <c r="A21" s="168" t="s">
        <v>151</v>
      </c>
      <c r="B21" s="169" t="str">
        <f t="shared" si="2"/>
        <v>8780-01000</v>
      </c>
      <c r="C21" s="212" t="str">
        <f t="shared" si="3"/>
        <v>8780</v>
      </c>
      <c r="D21" s="171">
        <f>SUM($F21:K21)</f>
        <v>55094.52</v>
      </c>
      <c r="E21" s="66">
        <f t="shared" si="4"/>
        <v>3.3362134602268542E-2</v>
      </c>
      <c r="F21" s="79">
        <f>'Div091 history'!I21</f>
        <v>10170.36</v>
      </c>
      <c r="G21" s="79">
        <f>'Div091 history'!J21</f>
        <v>7256.0300000000007</v>
      </c>
      <c r="H21" s="79">
        <f>'Div091 history'!K21</f>
        <v>6671.7900000000009</v>
      </c>
      <c r="I21" s="79">
        <f>'Div091 history'!L21</f>
        <v>7209.9500000000007</v>
      </c>
      <c r="J21" s="79">
        <f>'Div091 history'!M21</f>
        <v>13125.79</v>
      </c>
      <c r="K21" s="79">
        <f>'Div091 history'!N21</f>
        <v>10660.599999999999</v>
      </c>
      <c r="L21" s="171">
        <f t="shared" si="7"/>
        <v>5422.8668517211181</v>
      </c>
      <c r="M21" s="171">
        <f t="shared" si="7"/>
        <v>5158.7134768526612</v>
      </c>
      <c r="N21" s="171">
        <f t="shared" si="7"/>
        <v>4900.128575870669</v>
      </c>
      <c r="O21" s="171">
        <f t="shared" si="7"/>
        <v>9217.0530059208668</v>
      </c>
      <c r="P21" s="171">
        <f t="shared" si="7"/>
        <v>8381.4996488597062</v>
      </c>
      <c r="Q21" s="171">
        <f t="shared" si="7"/>
        <v>8907.2137408869639</v>
      </c>
      <c r="R21" s="171">
        <f t="shared" si="7"/>
        <v>9397.6724399271861</v>
      </c>
      <c r="S21" s="171">
        <f t="shared" si="7"/>
        <v>8067.8410212919471</v>
      </c>
      <c r="T21" s="171">
        <f t="shared" si="7"/>
        <v>8462.6371075242387</v>
      </c>
      <c r="U21" s="171">
        <f t="shared" si="7"/>
        <v>8903.8287520080758</v>
      </c>
      <c r="V21" s="171">
        <f t="shared" si="8"/>
        <v>8873.934719400766</v>
      </c>
      <c r="W21" s="171">
        <f t="shared" si="8"/>
        <v>8433.7922459823494</v>
      </c>
      <c r="X21" s="171">
        <f t="shared" si="8"/>
        <v>9318.830741964377</v>
      </c>
      <c r="Y21" s="171">
        <f t="shared" si="8"/>
        <v>8415.1993015053195</v>
      </c>
      <c r="Z21" s="171">
        <f t="shared" si="8"/>
        <v>8857.3059546386758</v>
      </c>
      <c r="AA21" s="171">
        <f t="shared" si="8"/>
        <v>9539.6498611280967</v>
      </c>
      <c r="AB21" s="171">
        <f t="shared" si="8"/>
        <v>8674.8521365697961</v>
      </c>
      <c r="AC21" s="171">
        <f t="shared" si="8"/>
        <v>9218.9662218180092</v>
      </c>
      <c r="AD21" s="171">
        <f t="shared" si="8"/>
        <v>9726.590975324636</v>
      </c>
      <c r="AE21" s="171">
        <f t="shared" si="8"/>
        <v>8350.215457037164</v>
      </c>
      <c r="AF21" s="171">
        <f t="shared" si="8"/>
        <v>8758.8294062875866</v>
      </c>
      <c r="AG21" s="201"/>
    </row>
    <row r="22" spans="1:33">
      <c r="A22" s="168" t="s">
        <v>152</v>
      </c>
      <c r="B22" s="169" t="str">
        <f t="shared" si="2"/>
        <v>8700-01001</v>
      </c>
      <c r="C22" s="212" t="str">
        <f t="shared" si="3"/>
        <v>8700</v>
      </c>
      <c r="D22" s="171">
        <f>SUM($F22:K22)</f>
        <v>2017600.37</v>
      </c>
      <c r="E22" s="66">
        <f t="shared" si="4"/>
        <v>1.2217450141597896</v>
      </c>
      <c r="F22" s="79">
        <f>'Div091 history'!I22</f>
        <v>285931.52999999997</v>
      </c>
      <c r="G22" s="79">
        <f>'Div091 history'!J22</f>
        <v>317167.21000000002</v>
      </c>
      <c r="H22" s="79">
        <f>'Div091 history'!K22</f>
        <v>314042.64</v>
      </c>
      <c r="I22" s="79">
        <f>'Div091 history'!L22</f>
        <v>320402.21999999997</v>
      </c>
      <c r="J22" s="79">
        <f>'Div091 history'!M22</f>
        <v>466446.00000000006</v>
      </c>
      <c r="K22" s="79">
        <f>'Div091 history'!N22</f>
        <v>313610.76999999996</v>
      </c>
      <c r="L22" s="171">
        <f t="shared" si="7"/>
        <v>198589.22750381098</v>
      </c>
      <c r="M22" s="171">
        <f t="shared" si="7"/>
        <v>188915.74370049717</v>
      </c>
      <c r="N22" s="171">
        <f t="shared" si="7"/>
        <v>179446.1813574968</v>
      </c>
      <c r="O22" s="171">
        <f t="shared" si="7"/>
        <v>337535.01355589548</v>
      </c>
      <c r="P22" s="171">
        <f t="shared" si="7"/>
        <v>306936.45743159601</v>
      </c>
      <c r="Q22" s="171">
        <f t="shared" si="7"/>
        <v>326188.48007538001</v>
      </c>
      <c r="R22" s="171">
        <f t="shared" si="7"/>
        <v>344149.42524112912</v>
      </c>
      <c r="S22" s="171">
        <f t="shared" si="7"/>
        <v>295450.05618816189</v>
      </c>
      <c r="T22" s="171">
        <f t="shared" si="7"/>
        <v>309907.76867312094</v>
      </c>
      <c r="U22" s="171">
        <f t="shared" si="7"/>
        <v>326064.5193835636</v>
      </c>
      <c r="V22" s="171">
        <f t="shared" si="8"/>
        <v>324969.77872243611</v>
      </c>
      <c r="W22" s="171">
        <f t="shared" si="8"/>
        <v>308851.44939999696</v>
      </c>
      <c r="X22" s="171">
        <f t="shared" si="8"/>
        <v>341262.18638359499</v>
      </c>
      <c r="Y22" s="171">
        <f t="shared" si="8"/>
        <v>308170.56259571505</v>
      </c>
      <c r="Z22" s="171">
        <f t="shared" si="8"/>
        <v>324360.82157140481</v>
      </c>
      <c r="AA22" s="171">
        <f t="shared" si="8"/>
        <v>349348.73903035175</v>
      </c>
      <c r="AB22" s="171">
        <f t="shared" si="8"/>
        <v>317679.23344170186</v>
      </c>
      <c r="AC22" s="171">
        <f t="shared" si="8"/>
        <v>337605.07687801827</v>
      </c>
      <c r="AD22" s="171">
        <f t="shared" si="8"/>
        <v>356194.65512456861</v>
      </c>
      <c r="AE22" s="171">
        <f t="shared" si="8"/>
        <v>305790.80815474759</v>
      </c>
      <c r="AF22" s="171">
        <f t="shared" si="8"/>
        <v>320754.54057668016</v>
      </c>
      <c r="AG22" s="201"/>
    </row>
    <row r="23" spans="1:33">
      <c r="A23" s="168" t="s">
        <v>8</v>
      </c>
      <c r="B23" s="169" t="str">
        <f t="shared" si="2"/>
        <v>8700-01002</v>
      </c>
      <c r="C23" s="212" t="str">
        <f t="shared" si="3"/>
        <v>8700</v>
      </c>
      <c r="D23" s="171">
        <f>SUM($F23:K23)</f>
        <v>-1898360.7199999997</v>
      </c>
      <c r="E23" s="66">
        <f t="shared" si="4"/>
        <v>-1.1495402058916098</v>
      </c>
      <c r="F23" s="79">
        <f>'Div091 history'!I23</f>
        <v>-273405.44</v>
      </c>
      <c r="G23" s="79">
        <f>'Div091 history'!J23</f>
        <v>-292909.23</v>
      </c>
      <c r="H23" s="79">
        <f>'Div091 history'!K23</f>
        <v>-287319.57</v>
      </c>
      <c r="I23" s="79">
        <f>'Div091 history'!L23</f>
        <v>-303155.41000000003</v>
      </c>
      <c r="J23" s="79">
        <f>'Div091 history'!M23</f>
        <v>-442526.58999999997</v>
      </c>
      <c r="K23" s="79">
        <f>'Div091 history'!N23</f>
        <v>-299044.47999999998</v>
      </c>
      <c r="L23" s="171">
        <f t="shared" si="7"/>
        <v>-186852.65650916705</v>
      </c>
      <c r="M23" s="171">
        <f t="shared" si="7"/>
        <v>-177750.87304856672</v>
      </c>
      <c r="N23" s="171">
        <f t="shared" si="7"/>
        <v>-168840.95934373175</v>
      </c>
      <c r="O23" s="171">
        <f t="shared" si="7"/>
        <v>-317586.78323357931</v>
      </c>
      <c r="P23" s="171">
        <f t="shared" si="7"/>
        <v>-288796.5937100288</v>
      </c>
      <c r="Q23" s="171">
        <f t="shared" si="7"/>
        <v>-306910.82689066115</v>
      </c>
      <c r="R23" s="171">
        <f t="shared" si="7"/>
        <v>-323810.28493186482</v>
      </c>
      <c r="S23" s="171">
        <f t="shared" si="7"/>
        <v>-277989.03575210954</v>
      </c>
      <c r="T23" s="171">
        <f t="shared" si="7"/>
        <v>-291592.30124045786</v>
      </c>
      <c r="U23" s="171">
        <f t="shared" si="7"/>
        <v>-306794.19224305335</v>
      </c>
      <c r="V23" s="171">
        <f t="shared" si="8"/>
        <v>-305764.15046640998</v>
      </c>
      <c r="W23" s="171">
        <f t="shared" si="8"/>
        <v>-290598.41015791526</v>
      </c>
      <c r="X23" s="171">
        <f t="shared" si="8"/>
        <v>-321093.68112969544</v>
      </c>
      <c r="Y23" s="171">
        <f t="shared" si="8"/>
        <v>-289957.76358427544</v>
      </c>
      <c r="Z23" s="171">
        <f t="shared" si="8"/>
        <v>-305191.1825224752</v>
      </c>
      <c r="AA23" s="171">
        <f t="shared" si="8"/>
        <v>-328702.32064675452</v>
      </c>
      <c r="AB23" s="171">
        <f t="shared" si="8"/>
        <v>-298904.47448987979</v>
      </c>
      <c r="AC23" s="171">
        <f t="shared" si="8"/>
        <v>-317652.70583183429</v>
      </c>
      <c r="AD23" s="171">
        <f t="shared" si="8"/>
        <v>-335143.64490448008</v>
      </c>
      <c r="AE23" s="171">
        <f t="shared" si="8"/>
        <v>-287718.65200343332</v>
      </c>
      <c r="AF23" s="171">
        <f t="shared" si="8"/>
        <v>-301798.03178387386</v>
      </c>
      <c r="AG23" s="201"/>
    </row>
    <row r="24" spans="1:33">
      <c r="A24" s="168" t="s">
        <v>153</v>
      </c>
      <c r="B24" s="169" t="str">
        <f t="shared" si="2"/>
        <v>8700-01006</v>
      </c>
      <c r="C24" s="212" t="str">
        <f t="shared" si="3"/>
        <v>8700</v>
      </c>
      <c r="D24" s="171">
        <f>SUM($F24:K24)</f>
        <v>2557.6400000000003</v>
      </c>
      <c r="E24" s="66">
        <f t="shared" si="4"/>
        <v>1.5487625619416618E-3</v>
      </c>
      <c r="F24" s="79">
        <f>'Div091 history'!I24</f>
        <v>0</v>
      </c>
      <c r="G24" s="79">
        <f>'Div091 history'!J24</f>
        <v>0</v>
      </c>
      <c r="H24" s="79">
        <f>'Div091 history'!K24</f>
        <v>2557.6400000000003</v>
      </c>
      <c r="I24" s="79">
        <f>'Div091 history'!L24</f>
        <v>0</v>
      </c>
      <c r="J24" s="79">
        <f>'Div091 history'!M24</f>
        <v>0</v>
      </c>
      <c r="K24" s="79">
        <f>'Div091 history'!N24</f>
        <v>0</v>
      </c>
      <c r="L24" s="171">
        <f t="shared" si="7"/>
        <v>251.74447793784213</v>
      </c>
      <c r="M24" s="171">
        <f t="shared" si="7"/>
        <v>239.48174767540297</v>
      </c>
      <c r="N24" s="171">
        <f t="shared" si="7"/>
        <v>227.47752137217748</v>
      </c>
      <c r="O24" s="171">
        <f t="shared" si="7"/>
        <v>427.88109325688743</v>
      </c>
      <c r="P24" s="171">
        <f t="shared" si="7"/>
        <v>389.09239543078951</v>
      </c>
      <c r="Q24" s="171">
        <f t="shared" si="7"/>
        <v>413.49749761395759</v>
      </c>
      <c r="R24" s="171">
        <f t="shared" si="7"/>
        <v>436.2659469445486</v>
      </c>
      <c r="S24" s="171">
        <f t="shared" si="7"/>
        <v>374.53149441536362</v>
      </c>
      <c r="T24" s="171">
        <f t="shared" si="7"/>
        <v>392.85902067371308</v>
      </c>
      <c r="U24" s="171">
        <f t="shared" si="7"/>
        <v>413.34035706792503</v>
      </c>
      <c r="V24" s="171">
        <f t="shared" si="8"/>
        <v>411.95259339273991</v>
      </c>
      <c r="W24" s="171">
        <f t="shared" si="8"/>
        <v>391.51996242120447</v>
      </c>
      <c r="X24" s="171">
        <f t="shared" si="8"/>
        <v>432.60589726306307</v>
      </c>
      <c r="Y24" s="171">
        <f t="shared" si="8"/>
        <v>390.65682651381786</v>
      </c>
      <c r="Z24" s="171">
        <f t="shared" si="8"/>
        <v>411.18064014029102</v>
      </c>
      <c r="AA24" s="171">
        <f t="shared" si="8"/>
        <v>442.85693152087845</v>
      </c>
      <c r="AB24" s="171">
        <f t="shared" si="8"/>
        <v>402.71062927086717</v>
      </c>
      <c r="AC24" s="171">
        <f t="shared" si="8"/>
        <v>427.9699100304461</v>
      </c>
      <c r="AD24" s="171">
        <f t="shared" si="8"/>
        <v>451.53525508760771</v>
      </c>
      <c r="AE24" s="171">
        <f t="shared" si="8"/>
        <v>387.64009671990129</v>
      </c>
      <c r="AF24" s="171">
        <f t="shared" si="8"/>
        <v>406.60908639729303</v>
      </c>
      <c r="AG24" s="201"/>
    </row>
    <row r="25" spans="1:33">
      <c r="A25" s="168" t="s">
        <v>15</v>
      </c>
      <c r="B25" s="169" t="str">
        <f t="shared" si="2"/>
        <v>8700-01008</v>
      </c>
      <c r="C25" s="212" t="str">
        <f t="shared" si="3"/>
        <v>8700</v>
      </c>
      <c r="D25" s="171">
        <f>SUM($F25:K25)</f>
        <v>-1269.2899999999991</v>
      </c>
      <c r="E25" s="66">
        <f t="shared" si="4"/>
        <v>-7.6861045035537851E-4</v>
      </c>
      <c r="F25" s="79">
        <f>'Div091 history'!I25</f>
        <v>14917.260000000002</v>
      </c>
      <c r="G25" s="79">
        <f>'Div091 history'!J25</f>
        <v>5432.8399999999983</v>
      </c>
      <c r="H25" s="79">
        <f>'Div091 history'!K25</f>
        <v>5382.6500000000005</v>
      </c>
      <c r="I25" s="79">
        <f>'Div091 history'!L25</f>
        <v>13984.520000000002</v>
      </c>
      <c r="J25" s="79">
        <f>'Div091 history'!M25</f>
        <v>-40701.480000000003</v>
      </c>
      <c r="K25" s="79">
        <f>'Div091 history'!N25</f>
        <v>-285.08000000000004</v>
      </c>
      <c r="L25" s="171">
        <f t="shared" si="7"/>
        <v>-124.93421607486722</v>
      </c>
      <c r="M25" s="171">
        <f t="shared" si="7"/>
        <v>-118.84854299546143</v>
      </c>
      <c r="N25" s="171">
        <f t="shared" si="7"/>
        <v>-112.89115868632446</v>
      </c>
      <c r="O25" s="171">
        <f t="shared" si="7"/>
        <v>-212.34622263494245</v>
      </c>
      <c r="P25" s="171">
        <f t="shared" si="7"/>
        <v>-193.0964039490884</v>
      </c>
      <c r="Q25" s="171">
        <f t="shared" si="7"/>
        <v>-205.20801940320757</v>
      </c>
      <c r="R25" s="171">
        <f t="shared" si="7"/>
        <v>-216.5074067488957</v>
      </c>
      <c r="S25" s="171">
        <f t="shared" si="7"/>
        <v>-185.87020868710079</v>
      </c>
      <c r="T25" s="171">
        <f t="shared" si="7"/>
        <v>-194.96568178122678</v>
      </c>
      <c r="U25" s="171">
        <f t="shared" si="7"/>
        <v>-205.13003465020336</v>
      </c>
      <c r="V25" s="171">
        <f t="shared" si="8"/>
        <v>-204.44132374668462</v>
      </c>
      <c r="W25" s="171">
        <f t="shared" si="8"/>
        <v>-194.3011421081975</v>
      </c>
      <c r="X25" s="171">
        <f t="shared" si="8"/>
        <v>-214.69101958721043</v>
      </c>
      <c r="Y25" s="171">
        <f t="shared" si="8"/>
        <v>-193.87279027764794</v>
      </c>
      <c r="Z25" s="171">
        <f t="shared" si="8"/>
        <v>-204.05822348871206</v>
      </c>
      <c r="AA25" s="171">
        <f t="shared" si="8"/>
        <v>-219.7783404271654</v>
      </c>
      <c r="AB25" s="171">
        <f t="shared" si="8"/>
        <v>-199.85477808730647</v>
      </c>
      <c r="AC25" s="171">
        <f t="shared" si="8"/>
        <v>-212.39030008231984</v>
      </c>
      <c r="AD25" s="171">
        <f t="shared" si="8"/>
        <v>-224.08516598510704</v>
      </c>
      <c r="AE25" s="171">
        <f t="shared" si="8"/>
        <v>-192.3756659911493</v>
      </c>
      <c r="AF25" s="171">
        <f t="shared" si="8"/>
        <v>-201.7894806435697</v>
      </c>
      <c r="AG25" s="201"/>
    </row>
    <row r="26" spans="1:33">
      <c r="A26" s="168" t="s">
        <v>16</v>
      </c>
      <c r="B26" s="169" t="str">
        <f t="shared" si="2"/>
        <v>8740-01008</v>
      </c>
      <c r="C26" s="212" t="str">
        <f t="shared" si="3"/>
        <v>8740</v>
      </c>
      <c r="D26" s="171">
        <f>SUM($F26:K26)</f>
        <v>-1430.9900000000025</v>
      </c>
      <c r="E26" s="66">
        <f t="shared" si="4"/>
        <v>-8.6652685229856512E-4</v>
      </c>
      <c r="F26" s="79">
        <f>'Div091 history'!I26</f>
        <v>4743.34</v>
      </c>
      <c r="G26" s="79">
        <f>'Div091 history'!J26</f>
        <v>-839.2600000000001</v>
      </c>
      <c r="H26" s="79">
        <f>'Div091 history'!K26</f>
        <v>-114.91000000000003</v>
      </c>
      <c r="I26" s="79">
        <f>'Div091 history'!L26</f>
        <v>7610.38</v>
      </c>
      <c r="J26" s="79">
        <f>'Div091 history'!M26</f>
        <v>-10976.920000000002</v>
      </c>
      <c r="K26" s="79">
        <f>'Div091 history'!N26</f>
        <v>-1853.62</v>
      </c>
      <c r="L26" s="171">
        <f t="shared" si="7"/>
        <v>-140.85009246190756</v>
      </c>
      <c r="M26" s="171">
        <f t="shared" si="7"/>
        <v>-133.98914081185211</v>
      </c>
      <c r="N26" s="171">
        <f t="shared" si="7"/>
        <v>-127.2728211587138</v>
      </c>
      <c r="O26" s="171">
        <f t="shared" si="7"/>
        <v>-239.39786898847152</v>
      </c>
      <c r="P26" s="171">
        <f t="shared" si="7"/>
        <v>-217.6957378432877</v>
      </c>
      <c r="Q26" s="171">
        <f t="shared" si="7"/>
        <v>-231.35030110203081</v>
      </c>
      <c r="R26" s="171">
        <f t="shared" si="7"/>
        <v>-244.08916322007028</v>
      </c>
      <c r="S26" s="171">
        <f t="shared" si="7"/>
        <v>-209.54896826505762</v>
      </c>
      <c r="T26" s="171">
        <f t="shared" si="7"/>
        <v>-219.80315055827933</v>
      </c>
      <c r="U26" s="171">
        <f t="shared" si="7"/>
        <v>-231.2623815551176</v>
      </c>
      <c r="V26" s="171">
        <f t="shared" si="8"/>
        <v>-230.48593297691536</v>
      </c>
      <c r="W26" s="171">
        <f t="shared" si="8"/>
        <v>-219.0539524816316</v>
      </c>
      <c r="X26" s="171">
        <f t="shared" si="8"/>
        <v>-242.04137913250949</v>
      </c>
      <c r="Y26" s="171">
        <f t="shared" si="8"/>
        <v>-218.57103117444564</v>
      </c>
      <c r="Z26" s="171">
        <f t="shared" si="8"/>
        <v>-230.05402802362957</v>
      </c>
      <c r="AA26" s="171">
        <f t="shared" si="8"/>
        <v>-247.77679440306798</v>
      </c>
      <c r="AB26" s="171">
        <f t="shared" si="8"/>
        <v>-225.31508866780277</v>
      </c>
      <c r="AC26" s="171">
        <f t="shared" si="8"/>
        <v>-239.44756164060189</v>
      </c>
      <c r="AD26" s="171">
        <f t="shared" si="8"/>
        <v>-252.63228393277271</v>
      </c>
      <c r="AE26" s="171">
        <f t="shared" si="8"/>
        <v>-216.88318215433463</v>
      </c>
      <c r="AF26" s="171">
        <f t="shared" si="8"/>
        <v>-227.4962608278191</v>
      </c>
      <c r="AG26" s="201"/>
    </row>
    <row r="27" spans="1:33">
      <c r="A27" s="168" t="s">
        <v>168</v>
      </c>
      <c r="B27" s="169" t="str">
        <f t="shared" si="2"/>
        <v>8750-01008</v>
      </c>
      <c r="C27" s="212" t="str">
        <f t="shared" si="3"/>
        <v>8750</v>
      </c>
      <c r="D27" s="171">
        <f>SUM($F27:K27)</f>
        <v>7.1299999999998747</v>
      </c>
      <c r="E27" s="66">
        <f t="shared" si="4"/>
        <v>4.3175259483914286E-6</v>
      </c>
      <c r="F27" s="79">
        <f>'Div091 history'!I27</f>
        <v>1287.9999999999998</v>
      </c>
      <c r="G27" s="79">
        <f>'Div091 history'!J27</f>
        <v>440.03000000000003</v>
      </c>
      <c r="H27" s="79">
        <f>'Div091 history'!K27</f>
        <v>198.94</v>
      </c>
      <c r="I27" s="79">
        <f>'Div091 history'!L27</f>
        <v>770.48</v>
      </c>
      <c r="J27" s="79">
        <f>'Div091 history'!M27</f>
        <v>-2738.56</v>
      </c>
      <c r="K27" s="79">
        <f>'Div091 history'!N27</f>
        <v>48.24</v>
      </c>
      <c r="L27" s="171">
        <f t="shared" si="7"/>
        <v>0.701794673095816</v>
      </c>
      <c r="M27" s="171">
        <f t="shared" si="7"/>
        <v>0.66760953884268037</v>
      </c>
      <c r="N27" s="171">
        <f t="shared" si="7"/>
        <v>0.6341450428455907</v>
      </c>
      <c r="O27" s="171">
        <f t="shared" si="7"/>
        <v>1.1928153277715212</v>
      </c>
      <c r="P27" s="171">
        <f t="shared" si="7"/>
        <v>1.0846830591566758</v>
      </c>
      <c r="Q27" s="171">
        <f t="shared" si="7"/>
        <v>1.1527178015621689</v>
      </c>
      <c r="R27" s="171">
        <f t="shared" si="7"/>
        <v>1.216190003954652</v>
      </c>
      <c r="S27" s="171">
        <f t="shared" si="7"/>
        <v>1.0440912541176612</v>
      </c>
      <c r="T27" s="171">
        <f t="shared" si="7"/>
        <v>1.095183378975745</v>
      </c>
      <c r="U27" s="171">
        <f t="shared" si="7"/>
        <v>1.1522797367472566</v>
      </c>
      <c r="V27" s="171">
        <f t="shared" si="8"/>
        <v>1.1484110316112446</v>
      </c>
      <c r="W27" s="171">
        <f t="shared" si="8"/>
        <v>1.0914504512218837</v>
      </c>
      <c r="X27" s="171">
        <f t="shared" si="8"/>
        <v>1.2059867876188928</v>
      </c>
      <c r="Y27" s="171">
        <f t="shared" si="8"/>
        <v>1.0890442646515821</v>
      </c>
      <c r="Z27" s="171">
        <f t="shared" si="8"/>
        <v>1.1462590373157375</v>
      </c>
      <c r="AA27" s="171">
        <f t="shared" si="8"/>
        <v>1.2345638642435244</v>
      </c>
      <c r="AB27" s="171">
        <f t="shared" si="8"/>
        <v>1.1226469662271594</v>
      </c>
      <c r="AC27" s="171">
        <f t="shared" si="8"/>
        <v>1.1930629246168447</v>
      </c>
      <c r="AD27" s="171">
        <f t="shared" si="8"/>
        <v>1.2587566540930648</v>
      </c>
      <c r="AE27" s="171">
        <f t="shared" si="8"/>
        <v>1.0806344480117793</v>
      </c>
      <c r="AF27" s="171">
        <f t="shared" si="8"/>
        <v>1.1335147972398962</v>
      </c>
      <c r="AG27" s="201"/>
    </row>
    <row r="28" spans="1:33">
      <c r="A28" s="168" t="s">
        <v>17</v>
      </c>
      <c r="B28" s="169" t="str">
        <f t="shared" si="2"/>
        <v>8780-01008</v>
      </c>
      <c r="C28" s="212" t="str">
        <f t="shared" si="3"/>
        <v>8780</v>
      </c>
      <c r="D28" s="171">
        <f>SUM($F28:K28)</f>
        <v>43.059999999999945</v>
      </c>
      <c r="E28" s="66">
        <f t="shared" si="4"/>
        <v>2.6074707901506021E-5</v>
      </c>
      <c r="F28" s="79">
        <f>'Div091 history'!I28</f>
        <v>1446.0500000000002</v>
      </c>
      <c r="G28" s="79">
        <f>'Div091 history'!J28</f>
        <v>-802.92000000000007</v>
      </c>
      <c r="H28" s="79">
        <f>'Div091 history'!K28</f>
        <v>70.689999999999969</v>
      </c>
      <c r="I28" s="79">
        <f>'Div091 history'!L28</f>
        <v>990.05000000000007</v>
      </c>
      <c r="J28" s="79">
        <f>'Div091 history'!M28</f>
        <v>-2138.3200000000002</v>
      </c>
      <c r="K28" s="79">
        <f>'Div091 history'!N28</f>
        <v>477.51</v>
      </c>
      <c r="L28" s="171">
        <f t="shared" si="7"/>
        <v>4.2383279976867216</v>
      </c>
      <c r="M28" s="171">
        <f t="shared" si="7"/>
        <v>4.0318747184524941</v>
      </c>
      <c r="N28" s="171">
        <f t="shared" si="7"/>
        <v>3.8297735687141068</v>
      </c>
      <c r="O28" s="171">
        <f t="shared" si="7"/>
        <v>7.2037346442976906</v>
      </c>
      <c r="P28" s="171">
        <f t="shared" si="7"/>
        <v>6.550694604107604</v>
      </c>
      <c r="Q28" s="171">
        <f t="shared" si="7"/>
        <v>6.9615748296308269</v>
      </c>
      <c r="R28" s="171">
        <f t="shared" si="7"/>
        <v>7.3449006409941333</v>
      </c>
      <c r="S28" s="171">
        <f t="shared" si="7"/>
        <v>6.3055497057934398</v>
      </c>
      <c r="T28" s="171">
        <f t="shared" si="7"/>
        <v>6.6141088777975243</v>
      </c>
      <c r="U28" s="171">
        <f t="shared" si="7"/>
        <v>6.9589292376350178</v>
      </c>
      <c r="V28" s="171">
        <f t="shared" si="8"/>
        <v>6.9355650801095363</v>
      </c>
      <c r="W28" s="171">
        <f t="shared" si="8"/>
        <v>6.5915647166360554</v>
      </c>
      <c r="X28" s="171">
        <f t="shared" si="8"/>
        <v>7.2832806556620433</v>
      </c>
      <c r="Y28" s="171">
        <f t="shared" si="8"/>
        <v>6.5770331046140083</v>
      </c>
      <c r="Z28" s="171">
        <f t="shared" si="8"/>
        <v>6.9225686040415795</v>
      </c>
      <c r="AA28" s="171">
        <f t="shared" si="8"/>
        <v>7.4558653568481095</v>
      </c>
      <c r="AB28" s="171">
        <f t="shared" si="8"/>
        <v>6.77996891525137</v>
      </c>
      <c r="AC28" s="171">
        <f t="shared" si="8"/>
        <v>7.2052299486679061</v>
      </c>
      <c r="AD28" s="171">
        <f t="shared" si="8"/>
        <v>7.6019721634289263</v>
      </c>
      <c r="AE28" s="171">
        <f t="shared" si="8"/>
        <v>6.5262439454962093</v>
      </c>
      <c r="AF28" s="171">
        <f t="shared" si="8"/>
        <v>6.8456026885204375</v>
      </c>
      <c r="AG28" s="201"/>
    </row>
    <row r="29" spans="1:33">
      <c r="A29" s="168" t="s">
        <v>154</v>
      </c>
      <c r="B29" s="169" t="str">
        <f t="shared" si="2"/>
        <v>8870-01008</v>
      </c>
      <c r="C29" s="212" t="str">
        <f t="shared" si="3"/>
        <v>8870</v>
      </c>
      <c r="D29" s="171">
        <f>SUM($F29:K29)</f>
        <v>0</v>
      </c>
      <c r="E29" s="66">
        <f t="shared" si="4"/>
        <v>0</v>
      </c>
      <c r="F29" s="79">
        <f>'Div091 history'!I29</f>
        <v>0</v>
      </c>
      <c r="G29" s="79">
        <f>'Div091 history'!J29</f>
        <v>0</v>
      </c>
      <c r="H29" s="79">
        <f>'Div091 history'!K29</f>
        <v>0</v>
      </c>
      <c r="I29" s="79">
        <f>'Div091 history'!L29</f>
        <v>210.24</v>
      </c>
      <c r="J29" s="79">
        <f>'Div091 history'!M29</f>
        <v>-210.24</v>
      </c>
      <c r="K29" s="79">
        <f>'Div091 history'!N29</f>
        <v>0</v>
      </c>
      <c r="L29" s="171">
        <f t="shared" si="7"/>
        <v>0</v>
      </c>
      <c r="M29" s="171">
        <f t="shared" si="7"/>
        <v>0</v>
      </c>
      <c r="N29" s="171">
        <f t="shared" si="7"/>
        <v>0</v>
      </c>
      <c r="O29" s="171">
        <f t="shared" si="7"/>
        <v>0</v>
      </c>
      <c r="P29" s="171">
        <f t="shared" si="7"/>
        <v>0</v>
      </c>
      <c r="Q29" s="171">
        <f t="shared" si="7"/>
        <v>0</v>
      </c>
      <c r="R29" s="171">
        <f t="shared" si="7"/>
        <v>0</v>
      </c>
      <c r="S29" s="171">
        <f t="shared" si="7"/>
        <v>0</v>
      </c>
      <c r="T29" s="171">
        <f t="shared" si="7"/>
        <v>0</v>
      </c>
      <c r="U29" s="171">
        <f t="shared" si="7"/>
        <v>0</v>
      </c>
      <c r="V29" s="171">
        <f t="shared" si="8"/>
        <v>0</v>
      </c>
      <c r="W29" s="171">
        <f t="shared" si="8"/>
        <v>0</v>
      </c>
      <c r="X29" s="171">
        <f t="shared" si="8"/>
        <v>0</v>
      </c>
      <c r="Y29" s="171">
        <f t="shared" si="8"/>
        <v>0</v>
      </c>
      <c r="Z29" s="171">
        <f t="shared" si="8"/>
        <v>0</v>
      </c>
      <c r="AA29" s="171">
        <f t="shared" si="8"/>
        <v>0</v>
      </c>
      <c r="AB29" s="171">
        <f t="shared" si="8"/>
        <v>0</v>
      </c>
      <c r="AC29" s="171">
        <f t="shared" si="8"/>
        <v>0</v>
      </c>
      <c r="AD29" s="171">
        <f t="shared" si="8"/>
        <v>0</v>
      </c>
      <c r="AE29" s="171">
        <f t="shared" si="8"/>
        <v>0</v>
      </c>
      <c r="AF29" s="171">
        <f t="shared" si="8"/>
        <v>0</v>
      </c>
      <c r="AG29" s="201"/>
    </row>
    <row r="30" spans="1:33">
      <c r="A30" s="168" t="s">
        <v>374</v>
      </c>
      <c r="B30" s="169" t="str">
        <f t="shared" si="2"/>
        <v>8910-01008</v>
      </c>
      <c r="C30" s="212" t="str">
        <f t="shared" si="3"/>
        <v>8910</v>
      </c>
      <c r="D30" s="171">
        <f>SUM($F30:K30)</f>
        <v>19.75</v>
      </c>
      <c r="E30" s="66">
        <f t="shared" si="4"/>
        <v>1.1959486322683338E-5</v>
      </c>
      <c r="F30" s="79">
        <f>'Div091 history'!I30</f>
        <v>0</v>
      </c>
      <c r="G30" s="79">
        <f>'Div091 history'!J30</f>
        <v>0</v>
      </c>
      <c r="H30" s="79">
        <f>'Div091 history'!K30</f>
        <v>0</v>
      </c>
      <c r="I30" s="79">
        <f>'Div091 history'!L30</f>
        <v>0</v>
      </c>
      <c r="J30" s="79">
        <f>'Div091 history'!M30</f>
        <v>0</v>
      </c>
      <c r="K30" s="79">
        <f>'Div091 history'!N30</f>
        <v>19.75</v>
      </c>
      <c r="L30" s="171">
        <f t="shared" ref="L30:U40" si="9">$E30*L$41</f>
        <v>1.9439614016329043</v>
      </c>
      <c r="M30" s="171">
        <f t="shared" si="9"/>
        <v>1.8492690592066152</v>
      </c>
      <c r="N30" s="171">
        <f t="shared" si="9"/>
        <v>1.7565728746424454</v>
      </c>
      <c r="O30" s="171">
        <f t="shared" si="9"/>
        <v>3.3040817283994324</v>
      </c>
      <c r="P30" s="171">
        <f t="shared" si="9"/>
        <v>3.0045568609179134</v>
      </c>
      <c r="Q30" s="171">
        <f t="shared" si="9"/>
        <v>3.1930121431771714</v>
      </c>
      <c r="R30" s="171">
        <f t="shared" si="9"/>
        <v>3.3688292535911359</v>
      </c>
      <c r="S30" s="171">
        <f t="shared" si="9"/>
        <v>2.8921181302698695</v>
      </c>
      <c r="T30" s="171">
        <f t="shared" si="9"/>
        <v>3.0336425995471727</v>
      </c>
      <c r="U30" s="171">
        <f t="shared" si="9"/>
        <v>3.1917987097838312</v>
      </c>
      <c r="V30" s="171">
        <f t="shared" ref="V30:AF40" si="10">$E30*V$41</f>
        <v>3.1810824508166169</v>
      </c>
      <c r="W30" s="171">
        <f t="shared" si="10"/>
        <v>3.0233024420242045</v>
      </c>
      <c r="X30" s="171">
        <f t="shared" si="10"/>
        <v>3.3405664874436956</v>
      </c>
      <c r="Y30" s="171">
        <f t="shared" si="10"/>
        <v>3.016637338971826</v>
      </c>
      <c r="Z30" s="171">
        <f t="shared" si="10"/>
        <v>3.1751214568003103</v>
      </c>
      <c r="AA30" s="171">
        <f t="shared" si="10"/>
        <v>3.4197245888934122</v>
      </c>
      <c r="AB30" s="171">
        <f t="shared" si="10"/>
        <v>3.1097163510500403</v>
      </c>
      <c r="AC30" s="171">
        <f t="shared" si="10"/>
        <v>3.3047675681883724</v>
      </c>
      <c r="AD30" s="171">
        <f t="shared" si="10"/>
        <v>3.486738277466825</v>
      </c>
      <c r="AE30" s="171">
        <f t="shared" si="10"/>
        <v>2.9933422648293151</v>
      </c>
      <c r="AF30" s="171">
        <f t="shared" si="10"/>
        <v>3.139820090531324</v>
      </c>
      <c r="AG30" s="201"/>
    </row>
    <row r="31" spans="1:33">
      <c r="A31" s="168" t="s">
        <v>155</v>
      </c>
      <c r="B31" s="169" t="str">
        <f t="shared" si="2"/>
        <v>8920-01008</v>
      </c>
      <c r="C31" s="212" t="str">
        <f t="shared" si="3"/>
        <v>8920</v>
      </c>
      <c r="D31" s="171">
        <f>SUM($F31:K31)</f>
        <v>0</v>
      </c>
      <c r="E31" s="66">
        <f t="shared" si="4"/>
        <v>0</v>
      </c>
      <c r="F31" s="79">
        <f>'Div091 history'!I31</f>
        <v>0</v>
      </c>
      <c r="G31" s="79">
        <f>'Div091 history'!J31</f>
        <v>0</v>
      </c>
      <c r="H31" s="79">
        <f>'Div091 history'!K31</f>
        <v>0</v>
      </c>
      <c r="I31" s="79">
        <f>'Div091 history'!L31</f>
        <v>0</v>
      </c>
      <c r="J31" s="79">
        <f>'Div091 history'!M31</f>
        <v>0</v>
      </c>
      <c r="K31" s="79">
        <f>'Div091 history'!N31</f>
        <v>0</v>
      </c>
      <c r="L31" s="171">
        <f t="shared" si="9"/>
        <v>0</v>
      </c>
      <c r="M31" s="171">
        <f t="shared" si="9"/>
        <v>0</v>
      </c>
      <c r="N31" s="171">
        <f t="shared" si="9"/>
        <v>0</v>
      </c>
      <c r="O31" s="171">
        <f t="shared" si="9"/>
        <v>0</v>
      </c>
      <c r="P31" s="171">
        <f t="shared" si="9"/>
        <v>0</v>
      </c>
      <c r="Q31" s="171">
        <f t="shared" si="9"/>
        <v>0</v>
      </c>
      <c r="R31" s="171">
        <f t="shared" si="9"/>
        <v>0</v>
      </c>
      <c r="S31" s="171">
        <f t="shared" si="9"/>
        <v>0</v>
      </c>
      <c r="T31" s="171">
        <f t="shared" si="9"/>
        <v>0</v>
      </c>
      <c r="U31" s="171">
        <f t="shared" si="9"/>
        <v>0</v>
      </c>
      <c r="V31" s="171">
        <f t="shared" si="10"/>
        <v>0</v>
      </c>
      <c r="W31" s="171">
        <f t="shared" si="10"/>
        <v>0</v>
      </c>
      <c r="X31" s="171">
        <f t="shared" si="10"/>
        <v>0</v>
      </c>
      <c r="Y31" s="171">
        <f t="shared" si="10"/>
        <v>0</v>
      </c>
      <c r="Z31" s="171">
        <f t="shared" si="10"/>
        <v>0</v>
      </c>
      <c r="AA31" s="171">
        <f t="shared" si="10"/>
        <v>0</v>
      </c>
      <c r="AB31" s="171">
        <f t="shared" si="10"/>
        <v>0</v>
      </c>
      <c r="AC31" s="171">
        <f t="shared" si="10"/>
        <v>0</v>
      </c>
      <c r="AD31" s="171">
        <f t="shared" si="10"/>
        <v>0</v>
      </c>
      <c r="AE31" s="171">
        <f t="shared" si="10"/>
        <v>0</v>
      </c>
      <c r="AF31" s="171">
        <f t="shared" si="10"/>
        <v>0</v>
      </c>
      <c r="AG31" s="201"/>
    </row>
    <row r="32" spans="1:33">
      <c r="A32" s="168" t="s">
        <v>112</v>
      </c>
      <c r="B32" s="169" t="str">
        <f t="shared" si="2"/>
        <v>9010-01008</v>
      </c>
      <c r="C32" s="212" t="str">
        <f t="shared" si="3"/>
        <v>9010</v>
      </c>
      <c r="D32" s="171">
        <f>SUM($F32:K32)</f>
        <v>32.58</v>
      </c>
      <c r="E32" s="66">
        <f t="shared" si="4"/>
        <v>1.9728610855342947E-5</v>
      </c>
      <c r="F32" s="79">
        <f>'Div091 history'!I32</f>
        <v>1303.3900000000001</v>
      </c>
      <c r="G32" s="79">
        <f>'Div091 history'!J32</f>
        <v>434.46</v>
      </c>
      <c r="H32" s="79">
        <f>'Div091 history'!K32</f>
        <v>434.46</v>
      </c>
      <c r="I32" s="79">
        <f>'Div091 history'!L32</f>
        <v>868.92</v>
      </c>
      <c r="J32" s="79">
        <f>'Div091 history'!M32</f>
        <v>-3041.23</v>
      </c>
      <c r="K32" s="79">
        <f>'Div091 history'!N32</f>
        <v>32.58</v>
      </c>
      <c r="L32" s="171">
        <f t="shared" si="9"/>
        <v>3.206798099503799</v>
      </c>
      <c r="M32" s="171">
        <f t="shared" si="9"/>
        <v>3.050591693617799</v>
      </c>
      <c r="N32" s="171">
        <f t="shared" si="9"/>
        <v>2.8976781901696644</v>
      </c>
      <c r="O32" s="171">
        <f t="shared" si="9"/>
        <v>5.4504801372786593</v>
      </c>
      <c r="P32" s="171">
        <f t="shared" si="9"/>
        <v>4.9563778495547153</v>
      </c>
      <c r="Q32" s="171">
        <f t="shared" si="9"/>
        <v>5.2672574999854307</v>
      </c>
      <c r="R32" s="171">
        <f t="shared" si="9"/>
        <v>5.5572889661771754</v>
      </c>
      <c r="S32" s="171">
        <f t="shared" si="9"/>
        <v>4.770896642237588</v>
      </c>
      <c r="T32" s="171">
        <f t="shared" si="9"/>
        <v>5.004358273075793</v>
      </c>
      <c r="U32" s="171">
        <f t="shared" si="9"/>
        <v>5.2652557956839106</v>
      </c>
      <c r="V32" s="171">
        <f t="shared" si="10"/>
        <v>5.2475780378534376</v>
      </c>
      <c r="W32" s="171">
        <f t="shared" si="10"/>
        <v>4.9873009398049923</v>
      </c>
      <c r="X32" s="171">
        <f t="shared" si="10"/>
        <v>5.5106661347299042</v>
      </c>
      <c r="Y32" s="171">
        <f t="shared" si="10"/>
        <v>4.9763060508203596</v>
      </c>
      <c r="Z32" s="171">
        <f t="shared" si="10"/>
        <v>5.2377446613951451</v>
      </c>
      <c r="AA32" s="171">
        <f t="shared" si="10"/>
        <v>5.6412469420834119</v>
      </c>
      <c r="AB32" s="171">
        <f t="shared" si="10"/>
        <v>5.1298510742891299</v>
      </c>
      <c r="AC32" s="171">
        <f t="shared" si="10"/>
        <v>5.4516115124849209</v>
      </c>
      <c r="AD32" s="171">
        <f t="shared" si="10"/>
        <v>5.7517940799933758</v>
      </c>
      <c r="AE32" s="171">
        <f t="shared" si="10"/>
        <v>4.9378780247159035</v>
      </c>
      <c r="AF32" s="171">
        <f t="shared" si="10"/>
        <v>5.1795108126334455</v>
      </c>
      <c r="AG32" s="201"/>
    </row>
    <row r="33" spans="1:38">
      <c r="A33" s="168" t="s">
        <v>156</v>
      </c>
      <c r="B33" s="169" t="str">
        <f t="shared" si="2"/>
        <v>9020-01008</v>
      </c>
      <c r="C33" s="212" t="str">
        <f t="shared" si="3"/>
        <v>9020</v>
      </c>
      <c r="D33" s="171">
        <f>SUM($F33:K33)</f>
        <v>717.31000000000017</v>
      </c>
      <c r="E33" s="66">
        <f t="shared" si="4"/>
        <v>4.3436248780374622E-4</v>
      </c>
      <c r="F33" s="79">
        <f>'Div091 history'!I33</f>
        <v>667.85</v>
      </c>
      <c r="G33" s="79">
        <f>'Div091 history'!J33</f>
        <v>247.74</v>
      </c>
      <c r="H33" s="79">
        <f>'Div091 history'!K33</f>
        <v>366.82</v>
      </c>
      <c r="I33" s="79">
        <f>'Div091 history'!L33</f>
        <v>-216.59</v>
      </c>
      <c r="J33" s="79">
        <f>'Div091 history'!M33</f>
        <v>-717.7</v>
      </c>
      <c r="K33" s="79">
        <f>'Div091 history'!N33</f>
        <v>369.19</v>
      </c>
      <c r="L33" s="171">
        <f t="shared" si="9"/>
        <v>70.603693823053106</v>
      </c>
      <c r="M33" s="171">
        <f t="shared" si="9"/>
        <v>67.164515891620127</v>
      </c>
      <c r="N33" s="171">
        <f t="shared" si="9"/>
        <v>63.797837403026477</v>
      </c>
      <c r="O33" s="171">
        <f t="shared" si="9"/>
        <v>120.00257542269355</v>
      </c>
      <c r="P33" s="171">
        <f t="shared" si="9"/>
        <v>109.12398389392551</v>
      </c>
      <c r="Q33" s="171">
        <f t="shared" si="9"/>
        <v>115.96858432518569</v>
      </c>
      <c r="R33" s="171">
        <f t="shared" si="9"/>
        <v>122.35417275409915</v>
      </c>
      <c r="S33" s="171">
        <f t="shared" si="9"/>
        <v>105.04026612779143</v>
      </c>
      <c r="T33" s="171">
        <f t="shared" si="9"/>
        <v>110.18036319398396</v>
      </c>
      <c r="U33" s="171">
        <f t="shared" si="9"/>
        <v>115.92451303873622</v>
      </c>
      <c r="V33" s="171">
        <f t="shared" si="10"/>
        <v>115.53530393900091</v>
      </c>
      <c r="W33" s="171">
        <f t="shared" si="10"/>
        <v>109.80481390827255</v>
      </c>
      <c r="X33" s="171">
        <f t="shared" si="10"/>
        <v>121.32768339788547</v>
      </c>
      <c r="Y33" s="171">
        <f t="shared" si="10"/>
        <v>109.56274074014588</v>
      </c>
      <c r="Z33" s="171">
        <f t="shared" si="10"/>
        <v>115.31880365455348</v>
      </c>
      <c r="AA33" s="171">
        <f t="shared" si="10"/>
        <v>124.20266556248781</v>
      </c>
      <c r="AB33" s="171">
        <f t="shared" si="10"/>
        <v>112.94332333021291</v>
      </c>
      <c r="AC33" s="171">
        <f t="shared" si="10"/>
        <v>120.02748477656719</v>
      </c>
      <c r="AD33" s="171">
        <f t="shared" si="10"/>
        <v>126.63656880049261</v>
      </c>
      <c r="AE33" s="171">
        <f t="shared" si="10"/>
        <v>108.71667544226413</v>
      </c>
      <c r="AF33" s="171">
        <f t="shared" si="10"/>
        <v>114.03667590577339</v>
      </c>
      <c r="AG33" s="201"/>
    </row>
    <row r="34" spans="1:38">
      <c r="A34" s="168" t="s">
        <v>12</v>
      </c>
      <c r="B34" s="169" t="str">
        <f t="shared" si="2"/>
        <v>9030-01008</v>
      </c>
      <c r="C34" s="212" t="str">
        <f t="shared" si="3"/>
        <v>9030</v>
      </c>
      <c r="D34" s="171">
        <f>SUM($F34:K34)</f>
        <v>-904.43000000000393</v>
      </c>
      <c r="E34" s="66">
        <f t="shared" si="4"/>
        <v>-5.4767180834554632E-4</v>
      </c>
      <c r="F34" s="79">
        <f>'Div091 history'!I34</f>
        <v>16489.77</v>
      </c>
      <c r="G34" s="79">
        <f>'Div091 history'!J34</f>
        <v>2393.87</v>
      </c>
      <c r="H34" s="79">
        <f>'Div091 history'!K34</f>
        <v>1994.94</v>
      </c>
      <c r="I34" s="79">
        <f>'Div091 history'!L34</f>
        <v>8795.91</v>
      </c>
      <c r="J34" s="79">
        <f>'Div091 history'!M34</f>
        <v>-26354.83</v>
      </c>
      <c r="K34" s="79">
        <f>'Div091 history'!N34</f>
        <v>-4224.09</v>
      </c>
      <c r="L34" s="171">
        <f t="shared" si="9"/>
        <v>-89.021620783739522</v>
      </c>
      <c r="M34" s="171">
        <f t="shared" si="9"/>
        <v>-84.685286846493497</v>
      </c>
      <c r="N34" s="171">
        <f t="shared" si="9"/>
        <v>-80.440364810778433</v>
      </c>
      <c r="O34" s="171">
        <f t="shared" si="9"/>
        <v>-151.30686772740822</v>
      </c>
      <c r="P34" s="171">
        <f t="shared" si="9"/>
        <v>-137.59044869468357</v>
      </c>
      <c r="Q34" s="171">
        <f t="shared" si="9"/>
        <v>-146.22055557740467</v>
      </c>
      <c r="R34" s="171">
        <f t="shared" si="9"/>
        <v>-154.27191097850351</v>
      </c>
      <c r="S34" s="171">
        <f t="shared" si="9"/>
        <v>-132.44143800303746</v>
      </c>
      <c r="T34" s="171">
        <f t="shared" si="9"/>
        <v>-138.92239880042845</v>
      </c>
      <c r="U34" s="171">
        <f t="shared" si="9"/>
        <v>-146.16498770074952</v>
      </c>
      <c r="V34" s="171">
        <f t="shared" si="10"/>
        <v>-145.67424815149801</v>
      </c>
      <c r="W34" s="171">
        <f t="shared" si="10"/>
        <v>-138.44888241215006</v>
      </c>
      <c r="X34" s="171">
        <f t="shared" si="10"/>
        <v>-152.97764801208683</v>
      </c>
      <c r="Y34" s="171">
        <f t="shared" si="10"/>
        <v>-138.1436611891798</v>
      </c>
      <c r="Z34" s="171">
        <f t="shared" si="10"/>
        <v>-145.40127084424898</v>
      </c>
      <c r="AA34" s="171">
        <f t="shared" si="10"/>
        <v>-156.60260809786749</v>
      </c>
      <c r="AB34" s="171">
        <f t="shared" si="10"/>
        <v>-142.40611439899749</v>
      </c>
      <c r="AC34" s="171">
        <f t="shared" si="10"/>
        <v>-151.33827502261383</v>
      </c>
      <c r="AD34" s="171">
        <f t="shared" si="10"/>
        <v>-159.67142786275113</v>
      </c>
      <c r="AE34" s="171">
        <f t="shared" si="10"/>
        <v>-137.07688833314376</v>
      </c>
      <c r="AF34" s="171">
        <f t="shared" si="10"/>
        <v>-143.78468275844344</v>
      </c>
      <c r="AG34" s="201"/>
    </row>
    <row r="35" spans="1:38">
      <c r="A35" s="168" t="s">
        <v>157</v>
      </c>
      <c r="B35" s="169" t="str">
        <f t="shared" si="2"/>
        <v>9090-01008</v>
      </c>
      <c r="C35" s="212" t="str">
        <f t="shared" si="3"/>
        <v>9090</v>
      </c>
      <c r="D35" s="171">
        <f>SUM($F35:K35)</f>
        <v>0</v>
      </c>
      <c r="E35" s="66">
        <f t="shared" si="4"/>
        <v>0</v>
      </c>
      <c r="F35" s="79">
        <f>'Div091 history'!I35</f>
        <v>2017.58</v>
      </c>
      <c r="G35" s="79">
        <f>'Div091 history'!J35</f>
        <v>719.79</v>
      </c>
      <c r="H35" s="79">
        <f>'Div091 history'!K35</f>
        <v>625.27</v>
      </c>
      <c r="I35" s="79">
        <f>'Div091 history'!L35</f>
        <v>1345.04</v>
      </c>
      <c r="J35" s="79">
        <f>'Div091 history'!M35</f>
        <v>-4707.68</v>
      </c>
      <c r="K35" s="79">
        <f>'Div091 history'!N35</f>
        <v>0</v>
      </c>
      <c r="L35" s="171">
        <f t="shared" si="9"/>
        <v>0</v>
      </c>
      <c r="M35" s="171">
        <f t="shared" si="9"/>
        <v>0</v>
      </c>
      <c r="N35" s="171">
        <f t="shared" si="9"/>
        <v>0</v>
      </c>
      <c r="O35" s="171">
        <f t="shared" si="9"/>
        <v>0</v>
      </c>
      <c r="P35" s="171">
        <f t="shared" si="9"/>
        <v>0</v>
      </c>
      <c r="Q35" s="171">
        <f t="shared" si="9"/>
        <v>0</v>
      </c>
      <c r="R35" s="171">
        <f t="shared" si="9"/>
        <v>0</v>
      </c>
      <c r="S35" s="171">
        <f t="shared" si="9"/>
        <v>0</v>
      </c>
      <c r="T35" s="171">
        <f t="shared" si="9"/>
        <v>0</v>
      </c>
      <c r="U35" s="171">
        <f t="shared" si="9"/>
        <v>0</v>
      </c>
      <c r="V35" s="171">
        <f t="shared" si="10"/>
        <v>0</v>
      </c>
      <c r="W35" s="171">
        <f t="shared" si="10"/>
        <v>0</v>
      </c>
      <c r="X35" s="171">
        <f t="shared" si="10"/>
        <v>0</v>
      </c>
      <c r="Y35" s="171">
        <f t="shared" si="10"/>
        <v>0</v>
      </c>
      <c r="Z35" s="171">
        <f t="shared" si="10"/>
        <v>0</v>
      </c>
      <c r="AA35" s="171">
        <f t="shared" si="10"/>
        <v>0</v>
      </c>
      <c r="AB35" s="171">
        <f t="shared" si="10"/>
        <v>0</v>
      </c>
      <c r="AC35" s="171">
        <f t="shared" si="10"/>
        <v>0</v>
      </c>
      <c r="AD35" s="171">
        <f t="shared" si="10"/>
        <v>0</v>
      </c>
      <c r="AE35" s="171">
        <f t="shared" si="10"/>
        <v>0</v>
      </c>
      <c r="AF35" s="171">
        <f t="shared" si="10"/>
        <v>0</v>
      </c>
      <c r="AG35" s="201"/>
    </row>
    <row r="36" spans="1:38">
      <c r="A36" s="168" t="s">
        <v>158</v>
      </c>
      <c r="B36" s="169" t="str">
        <f t="shared" si="2"/>
        <v>9110-01008</v>
      </c>
      <c r="C36" s="212" t="str">
        <f t="shared" si="3"/>
        <v>9110</v>
      </c>
      <c r="D36" s="171">
        <f>SUM($F36:K36)</f>
        <v>19.389999999999674</v>
      </c>
      <c r="E36" s="66">
        <f t="shared" si="4"/>
        <v>1.1741490622624104E-5</v>
      </c>
      <c r="F36" s="79">
        <f>'Div091 history'!I36</f>
        <v>1942.9699999999998</v>
      </c>
      <c r="G36" s="79">
        <f>'Div091 history'!J36</f>
        <v>654.34</v>
      </c>
      <c r="H36" s="79">
        <f>'Div091 history'!K36</f>
        <v>677.46</v>
      </c>
      <c r="I36" s="79">
        <f>'Div091 history'!L36</f>
        <v>1408.09</v>
      </c>
      <c r="J36" s="79">
        <f>'Div091 history'!M36</f>
        <v>-4654</v>
      </c>
      <c r="K36" s="79">
        <f>'Div091 history'!N36</f>
        <v>-9.4699999999999989</v>
      </c>
      <c r="L36" s="171">
        <f t="shared" si="9"/>
        <v>1.908527168489184</v>
      </c>
      <c r="M36" s="171">
        <f t="shared" si="9"/>
        <v>1.815560863696996</v>
      </c>
      <c r="N36" s="171">
        <f t="shared" si="9"/>
        <v>1.7245543311046303</v>
      </c>
      <c r="O36" s="171">
        <f t="shared" si="9"/>
        <v>3.2438554285399457</v>
      </c>
      <c r="P36" s="171">
        <f t="shared" si="9"/>
        <v>2.949790254845436</v>
      </c>
      <c r="Q36" s="171">
        <f t="shared" si="9"/>
        <v>3.1348104028457882</v>
      </c>
      <c r="R36" s="171">
        <f t="shared" si="9"/>
        <v>3.3074227456775205</v>
      </c>
      <c r="S36" s="171">
        <f t="shared" si="9"/>
        <v>2.8394010403003462</v>
      </c>
      <c r="T36" s="171">
        <f t="shared" si="9"/>
        <v>2.978345823049048</v>
      </c>
      <c r="U36" s="171">
        <f t="shared" si="9"/>
        <v>3.1336190877320229</v>
      </c>
      <c r="V36" s="171">
        <f t="shared" si="10"/>
        <v>3.1230981631054768</v>
      </c>
      <c r="W36" s="171">
        <f t="shared" si="10"/>
        <v>2.9681941443467519</v>
      </c>
      <c r="X36" s="171">
        <f t="shared" si="10"/>
        <v>3.2796751489383382</v>
      </c>
      <c r="Y36" s="171">
        <f t="shared" si="10"/>
        <v>2.9616505317803914</v>
      </c>
      <c r="Z36" s="171">
        <f t="shared" si="10"/>
        <v>3.117245825182632</v>
      </c>
      <c r="AA36" s="171">
        <f t="shared" si="10"/>
        <v>3.3573903685388435</v>
      </c>
      <c r="AB36" s="171">
        <f t="shared" si="10"/>
        <v>3.0530329137650263</v>
      </c>
      <c r="AC36" s="171">
        <f t="shared" si="10"/>
        <v>3.2445287669453911</v>
      </c>
      <c r="AD36" s="171">
        <f t="shared" si="10"/>
        <v>3.4231825417762334</v>
      </c>
      <c r="AE36" s="171">
        <f t="shared" si="10"/>
        <v>2.9387800767108581</v>
      </c>
      <c r="AF36" s="171">
        <f t="shared" si="10"/>
        <v>3.0825879268557648</v>
      </c>
      <c r="AG36" s="201"/>
    </row>
    <row r="37" spans="1:38">
      <c r="A37" s="168" t="s">
        <v>1255</v>
      </c>
      <c r="B37" s="169" t="str">
        <f t="shared" si="2"/>
        <v>8700-01010</v>
      </c>
      <c r="C37" s="212" t="str">
        <f t="shared" si="3"/>
        <v>8700</v>
      </c>
      <c r="D37" s="171">
        <f>SUM($F37:K37)</f>
        <v>0</v>
      </c>
      <c r="E37" s="66">
        <f t="shared" si="4"/>
        <v>0</v>
      </c>
      <c r="F37" s="79">
        <f>'Div091 history'!I37</f>
        <v>0</v>
      </c>
      <c r="G37" s="79">
        <f>'Div091 history'!J37</f>
        <v>0</v>
      </c>
      <c r="H37" s="79">
        <f>'Div091 history'!K37</f>
        <v>0</v>
      </c>
      <c r="I37" s="79">
        <f>'Div091 history'!L37</f>
        <v>0</v>
      </c>
      <c r="J37" s="79">
        <f>'Div091 history'!M37</f>
        <v>0</v>
      </c>
      <c r="K37" s="79">
        <f>'Div091 history'!N37</f>
        <v>0</v>
      </c>
      <c r="L37" s="171">
        <f t="shared" si="9"/>
        <v>0</v>
      </c>
      <c r="M37" s="171">
        <f t="shared" si="9"/>
        <v>0</v>
      </c>
      <c r="N37" s="171">
        <f t="shared" si="9"/>
        <v>0</v>
      </c>
      <c r="O37" s="171">
        <f t="shared" si="9"/>
        <v>0</v>
      </c>
      <c r="P37" s="171">
        <f t="shared" si="9"/>
        <v>0</v>
      </c>
      <c r="Q37" s="171">
        <f t="shared" si="9"/>
        <v>0</v>
      </c>
      <c r="R37" s="171">
        <f t="shared" si="9"/>
        <v>0</v>
      </c>
      <c r="S37" s="171">
        <f t="shared" si="9"/>
        <v>0</v>
      </c>
      <c r="T37" s="171">
        <f t="shared" si="9"/>
        <v>0</v>
      </c>
      <c r="U37" s="171">
        <f t="shared" si="9"/>
        <v>0</v>
      </c>
      <c r="V37" s="171">
        <f t="shared" si="10"/>
        <v>0</v>
      </c>
      <c r="W37" s="171">
        <f t="shared" si="10"/>
        <v>0</v>
      </c>
      <c r="X37" s="171">
        <f t="shared" si="10"/>
        <v>0</v>
      </c>
      <c r="Y37" s="171">
        <f t="shared" si="10"/>
        <v>0</v>
      </c>
      <c r="Z37" s="171">
        <f t="shared" si="10"/>
        <v>0</v>
      </c>
      <c r="AA37" s="171">
        <f t="shared" si="10"/>
        <v>0</v>
      </c>
      <c r="AB37" s="171">
        <f t="shared" si="10"/>
        <v>0</v>
      </c>
      <c r="AC37" s="171">
        <f t="shared" si="10"/>
        <v>0</v>
      </c>
      <c r="AD37" s="171">
        <f t="shared" si="10"/>
        <v>0</v>
      </c>
      <c r="AE37" s="171">
        <f t="shared" si="10"/>
        <v>0</v>
      </c>
      <c r="AF37" s="171">
        <f t="shared" si="10"/>
        <v>0</v>
      </c>
      <c r="AG37" s="201"/>
    </row>
    <row r="38" spans="1:38">
      <c r="A38" s="168" t="s">
        <v>19</v>
      </c>
      <c r="B38" s="169" t="str">
        <f t="shared" si="2"/>
        <v>8700-01011</v>
      </c>
      <c r="C38" s="212" t="str">
        <f t="shared" si="3"/>
        <v>8700</v>
      </c>
      <c r="D38" s="171">
        <f>SUM($F38:K38)</f>
        <v>1371284.91</v>
      </c>
      <c r="E38" s="66">
        <f t="shared" si="4"/>
        <v>0.8303728164884584</v>
      </c>
      <c r="F38" s="79">
        <f>'Div091 history'!I38</f>
        <v>210341.53</v>
      </c>
      <c r="G38" s="79">
        <f>'Div091 history'!J38</f>
        <v>210157.64</v>
      </c>
      <c r="H38" s="79">
        <f>'Div091 history'!K38</f>
        <v>209632</v>
      </c>
      <c r="I38" s="79">
        <f>'Div091 history'!L38</f>
        <v>221450.61</v>
      </c>
      <c r="J38" s="79">
        <f>'Div091 history'!M38</f>
        <v>312180.62</v>
      </c>
      <c r="K38" s="79">
        <f>'Div091 history'!N38</f>
        <v>207522.51</v>
      </c>
      <c r="L38" s="171">
        <f t="shared" si="9"/>
        <v>134973.41446489372</v>
      </c>
      <c r="M38" s="171">
        <f t="shared" si="9"/>
        <v>128398.72179341408</v>
      </c>
      <c r="N38" s="171">
        <f t="shared" si="9"/>
        <v>121962.62664873454</v>
      </c>
      <c r="O38" s="171">
        <f t="shared" si="9"/>
        <v>229409.4893954866</v>
      </c>
      <c r="P38" s="171">
        <f t="shared" si="9"/>
        <v>208612.83466398498</v>
      </c>
      <c r="Q38" s="171">
        <f t="shared" si="9"/>
        <v>221697.68958914504</v>
      </c>
      <c r="R38" s="171">
        <f t="shared" si="9"/>
        <v>233905.04910461206</v>
      </c>
      <c r="S38" s="171">
        <f t="shared" si="9"/>
        <v>200805.9721507082</v>
      </c>
      <c r="T38" s="171">
        <f t="shared" si="9"/>
        <v>210632.31995403601</v>
      </c>
      <c r="U38" s="171">
        <f t="shared" si="9"/>
        <v>221613.43830298921</v>
      </c>
      <c r="V38" s="171">
        <f t="shared" si="10"/>
        <v>220869.38543142501</v>
      </c>
      <c r="W38" s="171">
        <f t="shared" si="10"/>
        <v>209914.38061336413</v>
      </c>
      <c r="X38" s="171">
        <f t="shared" si="10"/>
        <v>231942.70456117694</v>
      </c>
      <c r="Y38" s="171">
        <f t="shared" si="10"/>
        <v>209451.60819618331</v>
      </c>
      <c r="Z38" s="171">
        <f t="shared" si="10"/>
        <v>220455.50081658139</v>
      </c>
      <c r="AA38" s="171">
        <f t="shared" si="10"/>
        <v>237438.82152432861</v>
      </c>
      <c r="AB38" s="171">
        <f t="shared" si="10"/>
        <v>215914.28387722446</v>
      </c>
      <c r="AC38" s="171">
        <f t="shared" si="10"/>
        <v>229457.10872476513</v>
      </c>
      <c r="AD38" s="171">
        <f t="shared" si="10"/>
        <v>242091.72582327345</v>
      </c>
      <c r="AE38" s="171">
        <f t="shared" si="10"/>
        <v>207834.18117598296</v>
      </c>
      <c r="AF38" s="171">
        <f t="shared" si="10"/>
        <v>218004.45115242727</v>
      </c>
      <c r="AG38" s="201"/>
    </row>
    <row r="39" spans="1:38">
      <c r="A39" s="168" t="s">
        <v>170</v>
      </c>
      <c r="B39" s="169" t="str">
        <f t="shared" si="2"/>
        <v>8700-01012</v>
      </c>
      <c r="C39" s="212" t="str">
        <f t="shared" si="3"/>
        <v>8700</v>
      </c>
      <c r="D39" s="171">
        <f>SUM($F39:K39)</f>
        <v>-1490524.56</v>
      </c>
      <c r="E39" s="66">
        <f t="shared" si="4"/>
        <v>-0.90257762475663816</v>
      </c>
      <c r="F39" s="79">
        <f>'Div091 history'!I39</f>
        <v>-222867.62</v>
      </c>
      <c r="G39" s="79">
        <f>'Div091 history'!J39</f>
        <v>-234415.62</v>
      </c>
      <c r="H39" s="79">
        <f>'Div091 history'!K39</f>
        <v>-236355.07</v>
      </c>
      <c r="I39" s="79">
        <f>'Div091 history'!L39</f>
        <v>-238697.41999999998</v>
      </c>
      <c r="J39" s="79">
        <f>'Div091 history'!M39</f>
        <v>-336100.03</v>
      </c>
      <c r="K39" s="79">
        <f>'Div091 history'!N39</f>
        <v>-222088.8</v>
      </c>
      <c r="L39" s="171">
        <f t="shared" si="9"/>
        <v>-146709.98545953762</v>
      </c>
      <c r="M39" s="171">
        <f t="shared" si="9"/>
        <v>-139563.59244534455</v>
      </c>
      <c r="N39" s="171">
        <f t="shared" si="9"/>
        <v>-132567.84866249957</v>
      </c>
      <c r="O39" s="171">
        <f t="shared" si="9"/>
        <v>-249357.71971780277</v>
      </c>
      <c r="P39" s="171">
        <f t="shared" si="9"/>
        <v>-226752.69838555212</v>
      </c>
      <c r="Q39" s="171">
        <f t="shared" si="9"/>
        <v>-240975.34277386384</v>
      </c>
      <c r="R39" s="171">
        <f t="shared" si="9"/>
        <v>-254244.1894138763</v>
      </c>
      <c r="S39" s="171">
        <f t="shared" si="9"/>
        <v>-218266.99258676055</v>
      </c>
      <c r="T39" s="171">
        <f t="shared" si="9"/>
        <v>-228947.78738669908</v>
      </c>
      <c r="U39" s="171">
        <f t="shared" si="9"/>
        <v>-240883.7654434994</v>
      </c>
      <c r="V39" s="171">
        <f t="shared" si="10"/>
        <v>-240075.01368745114</v>
      </c>
      <c r="W39" s="171">
        <f t="shared" si="10"/>
        <v>-228167.41985544577</v>
      </c>
      <c r="X39" s="171">
        <f t="shared" si="10"/>
        <v>-252111.20981507649</v>
      </c>
      <c r="Y39" s="171">
        <f t="shared" si="10"/>
        <v>-227664.40720762292</v>
      </c>
      <c r="Z39" s="171">
        <f t="shared" si="10"/>
        <v>-239625.13986551098</v>
      </c>
      <c r="AA39" s="171">
        <f t="shared" si="10"/>
        <v>-258085.23990792583</v>
      </c>
      <c r="AB39" s="171">
        <f t="shared" si="10"/>
        <v>-234689.04282904643</v>
      </c>
      <c r="AC39" s="171">
        <f t="shared" si="10"/>
        <v>-249409.47977094908</v>
      </c>
      <c r="AD39" s="171">
        <f t="shared" si="10"/>
        <v>-263142.73604336195</v>
      </c>
      <c r="AE39" s="171">
        <f t="shared" si="10"/>
        <v>-225906.33732729717</v>
      </c>
      <c r="AF39" s="171">
        <f t="shared" si="10"/>
        <v>-236960.95994523354</v>
      </c>
      <c r="AG39" s="201"/>
    </row>
    <row r="40" spans="1:38">
      <c r="A40" s="168" t="s">
        <v>171</v>
      </c>
      <c r="B40" s="169" t="str">
        <f t="shared" si="2"/>
        <v>8700-01014</v>
      </c>
      <c r="C40" s="212" t="str">
        <f t="shared" si="3"/>
        <v>8700</v>
      </c>
      <c r="D40" s="171">
        <f>SUM($F40:K40)</f>
        <v>-2557.6400000000003</v>
      </c>
      <c r="E40" s="66">
        <f t="shared" si="4"/>
        <v>-1.5487625619416618E-3</v>
      </c>
      <c r="F40" s="79">
        <f>'Div091 history'!I40</f>
        <v>0</v>
      </c>
      <c r="G40" s="79">
        <f>'Div091 history'!J40</f>
        <v>0</v>
      </c>
      <c r="H40" s="79">
        <f>'Div091 history'!K40</f>
        <v>-2557.6400000000003</v>
      </c>
      <c r="I40" s="79">
        <f>'Div091 history'!L40</f>
        <v>0</v>
      </c>
      <c r="J40" s="79">
        <f>'Div091 history'!M40</f>
        <v>0</v>
      </c>
      <c r="K40" s="79">
        <f>'Div091 history'!N40</f>
        <v>0</v>
      </c>
      <c r="L40" s="171">
        <f t="shared" si="9"/>
        <v>-251.74447793784213</v>
      </c>
      <c r="M40" s="171">
        <f t="shared" si="9"/>
        <v>-239.48174767540297</v>
      </c>
      <c r="N40" s="171">
        <f t="shared" si="9"/>
        <v>-227.47752137217748</v>
      </c>
      <c r="O40" s="171">
        <f t="shared" si="9"/>
        <v>-427.88109325688743</v>
      </c>
      <c r="P40" s="171">
        <f t="shared" si="9"/>
        <v>-389.09239543078951</v>
      </c>
      <c r="Q40" s="171">
        <f t="shared" si="9"/>
        <v>-413.49749761395759</v>
      </c>
      <c r="R40" s="171">
        <f t="shared" si="9"/>
        <v>-436.2659469445486</v>
      </c>
      <c r="S40" s="171">
        <f t="shared" si="9"/>
        <v>-374.53149441536362</v>
      </c>
      <c r="T40" s="171">
        <f t="shared" si="9"/>
        <v>-392.85902067371308</v>
      </c>
      <c r="U40" s="171">
        <f t="shared" si="9"/>
        <v>-413.34035706792503</v>
      </c>
      <c r="V40" s="171">
        <f t="shared" si="10"/>
        <v>-411.95259339273991</v>
      </c>
      <c r="W40" s="171">
        <f t="shared" si="10"/>
        <v>-391.51996242120447</v>
      </c>
      <c r="X40" s="171">
        <f t="shared" si="10"/>
        <v>-432.60589726306307</v>
      </c>
      <c r="Y40" s="171">
        <f t="shared" si="10"/>
        <v>-390.65682651381786</v>
      </c>
      <c r="Z40" s="171">
        <f t="shared" si="10"/>
        <v>-411.18064014029102</v>
      </c>
      <c r="AA40" s="171">
        <f t="shared" si="10"/>
        <v>-442.85693152087845</v>
      </c>
      <c r="AB40" s="171">
        <f t="shared" si="10"/>
        <v>-402.71062927086717</v>
      </c>
      <c r="AC40" s="171">
        <f t="shared" si="10"/>
        <v>-427.9699100304461</v>
      </c>
      <c r="AD40" s="171">
        <f t="shared" si="10"/>
        <v>-451.53525508760771</v>
      </c>
      <c r="AE40" s="171">
        <f t="shared" si="10"/>
        <v>-387.64009671990129</v>
      </c>
      <c r="AF40" s="171">
        <f t="shared" si="10"/>
        <v>-406.60908639729303</v>
      </c>
      <c r="AG40" s="201"/>
      <c r="AH40" s="180"/>
      <c r="AI40" s="180"/>
    </row>
    <row r="41" spans="1:38">
      <c r="A41" s="172" t="s">
        <v>321</v>
      </c>
      <c r="B41" s="152"/>
      <c r="C41" s="213"/>
      <c r="D41" s="173">
        <f t="shared" ref="D41:K41" si="11">SUM(D10:D40)</f>
        <v>1651408.72</v>
      </c>
      <c r="E41" s="184">
        <f t="shared" si="11"/>
        <v>1.0000000000000002</v>
      </c>
      <c r="F41" s="175">
        <f t="shared" si="11"/>
        <v>310109.06999999995</v>
      </c>
      <c r="G41" s="175">
        <f t="shared" si="11"/>
        <v>263787.52000000019</v>
      </c>
      <c r="H41" s="175">
        <f t="shared" si="11"/>
        <v>258504.85000000015</v>
      </c>
      <c r="I41" s="175">
        <f t="shared" si="11"/>
        <v>302769.35999999993</v>
      </c>
      <c r="J41" s="175">
        <f t="shared" si="11"/>
        <v>287521.32000000007</v>
      </c>
      <c r="K41" s="175">
        <f t="shared" si="11"/>
        <v>228716.59999999992</v>
      </c>
      <c r="L41" s="199">
        <f>+'FY24 Budget'!X20</f>
        <v>162545.56000000003</v>
      </c>
      <c r="M41" s="199">
        <f>+'FY24 Budget'!Y20</f>
        <v>154627.80000000005</v>
      </c>
      <c r="N41" s="199">
        <f>+'FY24 Budget'!Z20</f>
        <v>146876.95000000007</v>
      </c>
      <c r="O41" s="199">
        <f>'FY25 Budget'!O$24</f>
        <v>276272.87989222759</v>
      </c>
      <c r="P41" s="199">
        <f>'FY25 Budget'!P$24</f>
        <v>251227.91898003389</v>
      </c>
      <c r="Q41" s="199">
        <f>'FY25 Budget'!Q$24</f>
        <v>266985.72639537568</v>
      </c>
      <c r="R41" s="199">
        <f>'FY25 Budget'!R$24</f>
        <v>281686.78509222751</v>
      </c>
      <c r="S41" s="199">
        <f>'FY25 Budget'!S$24</f>
        <v>241826.28352393716</v>
      </c>
      <c r="T41" s="199">
        <f>'FY25 Budget'!T$24</f>
        <v>253659.94138003391</v>
      </c>
      <c r="U41" s="199">
        <f>'FY25 Budget'!U$24</f>
        <v>266884.2643960389</v>
      </c>
      <c r="V41" s="199">
        <f>'FY25 Budget'!V$24</f>
        <v>265988.21763633075</v>
      </c>
      <c r="W41" s="199">
        <f>'FY25 Budget'!W$24</f>
        <v>252795.34258005398</v>
      </c>
      <c r="X41" s="199">
        <f>'FY25 Budget'!X$24</f>
        <v>279323.57605591341</v>
      </c>
      <c r="Y41" s="199">
        <f>'FY25 Budget'!Y$24</f>
        <v>252238.03578003391</v>
      </c>
      <c r="Z41" s="199">
        <f>'FY25 Budget'!Z$24</f>
        <v>265489.78535793093</v>
      </c>
      <c r="AA41" s="177">
        <f t="shared" ref="AA41:AF41" si="12">(1+AA$2)*O41</f>
        <v>285942.43068845553</v>
      </c>
      <c r="AB41" s="177">
        <f t="shared" si="12"/>
        <v>260020.89614433507</v>
      </c>
      <c r="AC41" s="177">
        <f t="shared" si="12"/>
        <v>276330.22681921383</v>
      </c>
      <c r="AD41" s="177">
        <f t="shared" si="12"/>
        <v>291545.82257045544</v>
      </c>
      <c r="AE41" s="177">
        <f t="shared" si="12"/>
        <v>250290.20344727495</v>
      </c>
      <c r="AF41" s="177">
        <f t="shared" si="12"/>
        <v>262538.03932833509</v>
      </c>
      <c r="AG41" s="201"/>
      <c r="AH41" s="178">
        <f>SUM(F41:Q41)</f>
        <v>2909945.5552676376</v>
      </c>
      <c r="AI41" s="178">
        <f>SUM(U41:AF41)</f>
        <v>3209386.840804372</v>
      </c>
      <c r="AK41" s="178">
        <f>AH41*$AK$7</f>
        <v>1454099.7940604952</v>
      </c>
      <c r="AL41" s="178">
        <f>AI41*$AL$7</f>
        <v>1603730.6043499452</v>
      </c>
    </row>
    <row r="42" spans="1:38">
      <c r="A42" s="172"/>
      <c r="B42" s="152"/>
      <c r="C42" s="213"/>
      <c r="D42" s="171">
        <f>D41-SUM(F41:K41)</f>
        <v>0</v>
      </c>
      <c r="F42" s="171">
        <f>F41-'Div091 history'!I41</f>
        <v>0</v>
      </c>
      <c r="G42" s="171">
        <f>G41-'Div091 history'!J41</f>
        <v>0</v>
      </c>
      <c r="H42" s="171">
        <f>H41-'Div091 history'!K41</f>
        <v>2.3283064365386963E-10</v>
      </c>
      <c r="I42" s="171">
        <f>I41-'Div091 history'!L41</f>
        <v>0</v>
      </c>
      <c r="J42" s="171">
        <f>J41-'Div091 history'!M41</f>
        <v>0</v>
      </c>
      <c r="K42" s="171">
        <f>K41-'Div091 history'!N41</f>
        <v>0</v>
      </c>
      <c r="L42" s="186">
        <f t="shared" ref="L42:AF42" si="13">L41-SUM(L10:L40)</f>
        <v>0</v>
      </c>
      <c r="M42" s="186">
        <f t="shared" si="13"/>
        <v>0</v>
      </c>
      <c r="N42" s="186">
        <f t="shared" si="13"/>
        <v>0</v>
      </c>
      <c r="O42" s="186">
        <f t="shared" si="13"/>
        <v>0</v>
      </c>
      <c r="P42" s="186">
        <f t="shared" si="13"/>
        <v>0</v>
      </c>
      <c r="Q42" s="186">
        <f t="shared" si="13"/>
        <v>0</v>
      </c>
      <c r="R42" s="171">
        <f t="shared" si="13"/>
        <v>0</v>
      </c>
      <c r="S42" s="171">
        <f t="shared" si="13"/>
        <v>0</v>
      </c>
      <c r="T42" s="171">
        <f t="shared" si="13"/>
        <v>0</v>
      </c>
      <c r="U42" s="171">
        <f t="shared" si="13"/>
        <v>0</v>
      </c>
      <c r="V42" s="171">
        <f t="shared" si="13"/>
        <v>0</v>
      </c>
      <c r="W42" s="171">
        <f t="shared" si="13"/>
        <v>0</v>
      </c>
      <c r="X42" s="171">
        <f t="shared" si="13"/>
        <v>0</v>
      </c>
      <c r="Y42" s="171">
        <f t="shared" si="13"/>
        <v>0</v>
      </c>
      <c r="Z42" s="171">
        <f t="shared" si="13"/>
        <v>0</v>
      </c>
      <c r="AA42" s="171">
        <f t="shared" si="13"/>
        <v>0</v>
      </c>
      <c r="AB42" s="171">
        <f t="shared" si="13"/>
        <v>0</v>
      </c>
      <c r="AC42" s="171">
        <f t="shared" si="13"/>
        <v>0</v>
      </c>
      <c r="AD42" s="171">
        <f t="shared" si="13"/>
        <v>0</v>
      </c>
      <c r="AE42" s="171">
        <f t="shared" si="13"/>
        <v>0</v>
      </c>
      <c r="AF42" s="171">
        <f t="shared" si="13"/>
        <v>0</v>
      </c>
      <c r="AG42" s="201"/>
    </row>
    <row r="43" spans="1:38">
      <c r="A43" s="168" t="s">
        <v>23</v>
      </c>
      <c r="B43" s="169" t="str">
        <f t="shared" ref="B43:B65" si="14">RIGHT(A43,10)</f>
        <v>9260-01202</v>
      </c>
      <c r="C43" s="212" t="str">
        <f t="shared" ref="C43:C65" si="15">LEFT(B43,4)</f>
        <v>9260</v>
      </c>
      <c r="D43" s="186">
        <f>SUM($F43:K43)</f>
        <v>40977.600000000006</v>
      </c>
      <c r="E43" s="66">
        <f t="shared" ref="E43:E65" si="16">D43/$D$66</f>
        <v>0.24443382398731783</v>
      </c>
      <c r="F43" s="79">
        <f>'Div091 history'!I43</f>
        <v>7671.8700000000008</v>
      </c>
      <c r="G43" s="79">
        <f>'Div091 history'!J43</f>
        <v>6529.99</v>
      </c>
      <c r="H43" s="79">
        <f>'Div091 history'!K43</f>
        <v>6405.8099999999995</v>
      </c>
      <c r="I43" s="79">
        <f>'Div091 history'!L43</f>
        <v>7526.0500000000011</v>
      </c>
      <c r="J43" s="79">
        <f>'Div091 history'!M43</f>
        <v>7135.7199999999993</v>
      </c>
      <c r="K43" s="79">
        <f>'Div091 history'!N43</f>
        <v>5708.1600000000008</v>
      </c>
      <c r="L43" s="186">
        <f t="shared" ref="L43:AA58" si="17">$E43*L$66</f>
        <v>54769.683189293064</v>
      </c>
      <c r="M43" s="186">
        <f t="shared" si="17"/>
        <v>53193.972319355926</v>
      </c>
      <c r="N43" s="186">
        <f t="shared" si="17"/>
        <v>50623.423118805134</v>
      </c>
      <c r="O43" s="186">
        <f t="shared" si="17"/>
        <v>67029.664733300597</v>
      </c>
      <c r="P43" s="186">
        <f t="shared" si="17"/>
        <v>62613.629317459236</v>
      </c>
      <c r="Q43" s="186">
        <f t="shared" si="17"/>
        <v>65628.834640460715</v>
      </c>
      <c r="R43" s="186">
        <f t="shared" si="17"/>
        <v>69289.532787933786</v>
      </c>
      <c r="S43" s="186">
        <f t="shared" si="17"/>
        <v>58731.316121944976</v>
      </c>
      <c r="T43" s="186">
        <f t="shared" si="17"/>
        <v>61394.575286320236</v>
      </c>
      <c r="U43" s="186">
        <f t="shared" si="17"/>
        <v>64292.81263423479</v>
      </c>
      <c r="V43" s="186">
        <f t="shared" si="17"/>
        <v>65868.652342643079</v>
      </c>
      <c r="W43" s="186">
        <f t="shared" si="17"/>
        <v>62033.245783162769</v>
      </c>
      <c r="X43" s="186">
        <f t="shared" si="17"/>
        <v>66095.864413167234</v>
      </c>
      <c r="Y43" s="186">
        <f t="shared" si="17"/>
        <v>60941.941323095372</v>
      </c>
      <c r="Z43" s="186">
        <f t="shared" si="17"/>
        <v>63681.260367056027</v>
      </c>
      <c r="AA43" s="186">
        <f t="shared" si="17"/>
        <v>67029.664733300597</v>
      </c>
      <c r="AB43" s="186">
        <f t="shared" ref="AB43:AF57" si="18">$E43*AB$66</f>
        <v>62613.629317459236</v>
      </c>
      <c r="AC43" s="186">
        <f t="shared" si="18"/>
        <v>65628.834640460715</v>
      </c>
      <c r="AD43" s="186">
        <f t="shared" si="18"/>
        <v>69289.532787933786</v>
      </c>
      <c r="AE43" s="186">
        <f t="shared" si="18"/>
        <v>58731.316121944976</v>
      </c>
      <c r="AF43" s="186">
        <f t="shared" si="18"/>
        <v>61394.575286320236</v>
      </c>
      <c r="AG43" s="201"/>
    </row>
    <row r="44" spans="1:38">
      <c r="A44" s="168" t="s">
        <v>24</v>
      </c>
      <c r="B44" s="169" t="str">
        <f t="shared" si="14"/>
        <v>9260-01203</v>
      </c>
      <c r="C44" s="212" t="str">
        <f t="shared" si="15"/>
        <v>9260</v>
      </c>
      <c r="D44" s="186">
        <f>SUM($F44:K44)</f>
        <v>25698.150000000005</v>
      </c>
      <c r="E44" s="66">
        <f t="shared" si="16"/>
        <v>0.15329099493136963</v>
      </c>
      <c r="F44" s="79">
        <f>'Div091 history'!I44</f>
        <v>4869.68</v>
      </c>
      <c r="G44" s="79">
        <f>'Div091 history'!J44</f>
        <v>4134.5599999999995</v>
      </c>
      <c r="H44" s="79">
        <f>'Div091 history'!K44</f>
        <v>4039.1900000000005</v>
      </c>
      <c r="I44" s="79">
        <f>'Div091 history'!L44</f>
        <v>4686.33</v>
      </c>
      <c r="J44" s="79">
        <f>'Div091 history'!M44</f>
        <v>4471.8500000000013</v>
      </c>
      <c r="K44" s="79">
        <f>'Div091 history'!N44</f>
        <v>3496.54</v>
      </c>
      <c r="L44" s="186">
        <f t="shared" si="17"/>
        <v>34347.53460551452</v>
      </c>
      <c r="M44" s="186">
        <f t="shared" si="17"/>
        <v>33359.364134518779</v>
      </c>
      <c r="N44" s="186">
        <f t="shared" si="17"/>
        <v>31747.303912882217</v>
      </c>
      <c r="O44" s="186">
        <f t="shared" si="17"/>
        <v>42036.097252305379</v>
      </c>
      <c r="P44" s="186">
        <f t="shared" si="17"/>
        <v>39266.683218257414</v>
      </c>
      <c r="Q44" s="186">
        <f t="shared" si="17"/>
        <v>41157.599198482967</v>
      </c>
      <c r="R44" s="186">
        <f t="shared" si="17"/>
        <v>43453.321009874679</v>
      </c>
      <c r="S44" s="186">
        <f t="shared" si="17"/>
        <v>36831.98067722757</v>
      </c>
      <c r="T44" s="186">
        <f t="shared" si="17"/>
        <v>38502.181799181759</v>
      </c>
      <c r="U44" s="186">
        <f t="shared" si="17"/>
        <v>40319.7440307988</v>
      </c>
      <c r="V44" s="186">
        <f t="shared" si="17"/>
        <v>41307.995299849026</v>
      </c>
      <c r="W44" s="186">
        <f t="shared" si="17"/>
        <v>38902.709166046436</v>
      </c>
      <c r="X44" s="186">
        <f t="shared" si="17"/>
        <v>41450.486072128035</v>
      </c>
      <c r="Y44" s="186">
        <f t="shared" si="17"/>
        <v>38218.322923062929</v>
      </c>
      <c r="Z44" s="186">
        <f t="shared" si="17"/>
        <v>39936.22323175738</v>
      </c>
      <c r="AA44" s="186">
        <f t="shared" si="17"/>
        <v>42036.097252305379</v>
      </c>
      <c r="AB44" s="186">
        <f t="shared" si="18"/>
        <v>39266.683218257414</v>
      </c>
      <c r="AC44" s="186">
        <f t="shared" si="18"/>
        <v>41157.599198482967</v>
      </c>
      <c r="AD44" s="186">
        <f t="shared" si="18"/>
        <v>43453.321009874679</v>
      </c>
      <c r="AE44" s="186">
        <f t="shared" si="18"/>
        <v>36831.98067722757</v>
      </c>
      <c r="AF44" s="186">
        <f t="shared" si="18"/>
        <v>38502.181799181759</v>
      </c>
      <c r="AG44" s="201"/>
    </row>
    <row r="45" spans="1:38">
      <c r="A45" s="453" t="s">
        <v>25</v>
      </c>
      <c r="B45" s="169" t="str">
        <f t="shared" si="14"/>
        <v>9260-01206</v>
      </c>
      <c r="C45" s="212" t="str">
        <f t="shared" si="15"/>
        <v>9260</v>
      </c>
      <c r="D45" s="186">
        <f>SUM($F45:K45)</f>
        <v>-19748.499999999996</v>
      </c>
      <c r="E45" s="66">
        <f t="shared" si="16"/>
        <v>-0.11780097841292668</v>
      </c>
      <c r="F45" s="79">
        <f>'Div091 history'!I45</f>
        <v>-4930.53</v>
      </c>
      <c r="G45" s="79">
        <f>'Div091 history'!J45</f>
        <v>-2638.53</v>
      </c>
      <c r="H45" s="79">
        <f>'Div091 history'!K45</f>
        <v>-1234.1600000000001</v>
      </c>
      <c r="I45" s="79">
        <f>'Div091 history'!L45</f>
        <v>-4259.6099999999997</v>
      </c>
      <c r="J45" s="79">
        <f>'Div091 history'!M45</f>
        <v>-4524.3900000000003</v>
      </c>
      <c r="K45" s="79">
        <f>'Div091 history'!N45</f>
        <v>-2161.2800000000002</v>
      </c>
      <c r="L45" s="186">
        <f t="shared" si="17"/>
        <v>-26395.374264567803</v>
      </c>
      <c r="M45" s="186">
        <f t="shared" si="17"/>
        <v>-25635.985571356061</v>
      </c>
      <c r="N45" s="186">
        <f t="shared" si="17"/>
        <v>-24397.150430033063</v>
      </c>
      <c r="O45" s="186">
        <f t="shared" si="17"/>
        <v>-32303.876605403595</v>
      </c>
      <c r="P45" s="186">
        <f t="shared" si="17"/>
        <v>-30175.638850880558</v>
      </c>
      <c r="Q45" s="186">
        <f t="shared" si="17"/>
        <v>-31628.768910261653</v>
      </c>
      <c r="R45" s="186">
        <f t="shared" si="17"/>
        <v>-33392.983929329923</v>
      </c>
      <c r="S45" s="186">
        <f t="shared" si="17"/>
        <v>-28304.619998102131</v>
      </c>
      <c r="T45" s="186">
        <f t="shared" si="17"/>
        <v>-29588.135226120972</v>
      </c>
      <c r="U45" s="186">
        <f t="shared" si="17"/>
        <v>-30984.894437624098</v>
      </c>
      <c r="V45" s="186">
        <f t="shared" si="17"/>
        <v>-31744.345222479751</v>
      </c>
      <c r="W45" s="186">
        <f t="shared" si="17"/>
        <v>-29895.932273944531</v>
      </c>
      <c r="X45" s="186">
        <f t="shared" si="17"/>
        <v>-31853.846451803729</v>
      </c>
      <c r="Y45" s="186">
        <f t="shared" si="17"/>
        <v>-29369.995515089915</v>
      </c>
      <c r="Z45" s="186">
        <f t="shared" si="17"/>
        <v>-30690.166587569929</v>
      </c>
      <c r="AA45" s="186">
        <f t="shared" si="17"/>
        <v>-32303.876605403595</v>
      </c>
      <c r="AB45" s="186">
        <f t="shared" si="18"/>
        <v>-30175.638850880558</v>
      </c>
      <c r="AC45" s="186">
        <f t="shared" si="18"/>
        <v>-31628.768910261653</v>
      </c>
      <c r="AD45" s="186">
        <f t="shared" si="18"/>
        <v>-33392.983929329923</v>
      </c>
      <c r="AE45" s="186">
        <f t="shared" si="18"/>
        <v>-28304.619998102131</v>
      </c>
      <c r="AF45" s="186">
        <f t="shared" si="18"/>
        <v>-29588.135226120972</v>
      </c>
      <c r="AG45" s="201"/>
    </row>
    <row r="46" spans="1:38">
      <c r="A46" s="453" t="s">
        <v>26</v>
      </c>
      <c r="B46" s="169" t="str">
        <f t="shared" si="14"/>
        <v>9260-01207</v>
      </c>
      <c r="C46" s="212" t="str">
        <f t="shared" si="15"/>
        <v>9260</v>
      </c>
      <c r="D46" s="186">
        <f>SUM($F46:K46)</f>
        <v>-6155.4400000000005</v>
      </c>
      <c r="E46" s="66">
        <f t="shared" si="16"/>
        <v>-3.6717566122088541E-2</v>
      </c>
      <c r="F46" s="79">
        <f>'Div091 history'!I46</f>
        <v>-1822.04</v>
      </c>
      <c r="G46" s="79">
        <f>'Div091 history'!J46</f>
        <v>-698.09</v>
      </c>
      <c r="H46" s="79">
        <f>'Div091 history'!K46</f>
        <v>24.94</v>
      </c>
      <c r="I46" s="79">
        <f>'Div091 history'!L46</f>
        <v>-1570.41</v>
      </c>
      <c r="J46" s="79">
        <f>'Div091 history'!M46</f>
        <v>-1646.59</v>
      </c>
      <c r="K46" s="79">
        <f>'Div091 history'!N46</f>
        <v>-443.25</v>
      </c>
      <c r="L46" s="186">
        <f t="shared" si="17"/>
        <v>-8227.2143485880588</v>
      </c>
      <c r="M46" s="186">
        <f t="shared" si="17"/>
        <v>-7990.5193318656093</v>
      </c>
      <c r="N46" s="186">
        <f t="shared" si="17"/>
        <v>-7604.384922553244</v>
      </c>
      <c r="O46" s="186">
        <f t="shared" si="17"/>
        <v>-10068.844429296683</v>
      </c>
      <c r="P46" s="186">
        <f t="shared" si="17"/>
        <v>-9405.4907668057967</v>
      </c>
      <c r="Q46" s="186">
        <f t="shared" si="17"/>
        <v>-9858.4190850434734</v>
      </c>
      <c r="R46" s="186">
        <f t="shared" si="17"/>
        <v>-10408.309947487383</v>
      </c>
      <c r="S46" s="186">
        <f t="shared" si="17"/>
        <v>-8822.3100549974843</v>
      </c>
      <c r="T46" s="186">
        <f t="shared" si="17"/>
        <v>-9222.3708684849025</v>
      </c>
      <c r="U46" s="186">
        <f t="shared" si="17"/>
        <v>-9657.7288714144834</v>
      </c>
      <c r="V46" s="186">
        <f t="shared" si="17"/>
        <v>-9894.4432415758565</v>
      </c>
      <c r="W46" s="186">
        <f t="shared" si="17"/>
        <v>-9318.3085984418649</v>
      </c>
      <c r="X46" s="186">
        <f t="shared" si="17"/>
        <v>-9928.5738462815298</v>
      </c>
      <c r="Y46" s="186">
        <f t="shared" si="17"/>
        <v>-9154.378570190398</v>
      </c>
      <c r="Z46" s="186">
        <f t="shared" si="17"/>
        <v>-9565.8646995868785</v>
      </c>
      <c r="AA46" s="186">
        <f t="shared" si="17"/>
        <v>-10068.844429296683</v>
      </c>
      <c r="AB46" s="186">
        <f t="shared" si="18"/>
        <v>-9405.4907668057967</v>
      </c>
      <c r="AC46" s="186">
        <f t="shared" si="18"/>
        <v>-9858.4190850434734</v>
      </c>
      <c r="AD46" s="186">
        <f t="shared" si="18"/>
        <v>-10408.309947487383</v>
      </c>
      <c r="AE46" s="186">
        <f t="shared" si="18"/>
        <v>-8822.3100549974843</v>
      </c>
      <c r="AF46" s="186">
        <f t="shared" si="18"/>
        <v>-9222.3708684849025</v>
      </c>
      <c r="AG46" s="201"/>
    </row>
    <row r="47" spans="1:38">
      <c r="A47" s="453" t="s">
        <v>27</v>
      </c>
      <c r="B47" s="169" t="str">
        <f t="shared" si="14"/>
        <v>9250-01208</v>
      </c>
      <c r="C47" s="212" t="str">
        <f t="shared" si="15"/>
        <v>9250</v>
      </c>
      <c r="D47" s="186">
        <f>SUM($F47:K47)</f>
        <v>815.8</v>
      </c>
      <c r="E47" s="66">
        <f t="shared" si="16"/>
        <v>4.866295576335701E-3</v>
      </c>
      <c r="F47" s="79">
        <f>'Div091 history'!I47</f>
        <v>-1365.97</v>
      </c>
      <c r="G47" s="79">
        <f>'Div091 history'!J47</f>
        <v>-256.38</v>
      </c>
      <c r="H47" s="79">
        <f>'Div091 history'!K47</f>
        <v>1909.6</v>
      </c>
      <c r="I47" s="79">
        <f>'Div091 history'!L47</f>
        <v>77.36</v>
      </c>
      <c r="J47" s="79">
        <f>'Div091 history'!M47</f>
        <v>-332.45</v>
      </c>
      <c r="K47" s="79">
        <f>'Div091 history'!N47</f>
        <v>783.64</v>
      </c>
      <c r="L47" s="186">
        <f t="shared" si="17"/>
        <v>1090.3788300394672</v>
      </c>
      <c r="M47" s="186">
        <f t="shared" si="17"/>
        <v>1059.0088882250436</v>
      </c>
      <c r="N47" s="186">
        <f t="shared" si="17"/>
        <v>1007.8332694038015</v>
      </c>
      <c r="O47" s="186">
        <f t="shared" si="17"/>
        <v>1334.4559098001496</v>
      </c>
      <c r="P47" s="186">
        <f t="shared" si="17"/>
        <v>1246.5395434867642</v>
      </c>
      <c r="Q47" s="186">
        <f t="shared" si="17"/>
        <v>1306.567571055597</v>
      </c>
      <c r="R47" s="186">
        <f t="shared" si="17"/>
        <v>1379.4463523582729</v>
      </c>
      <c r="S47" s="186">
        <f t="shared" si="17"/>
        <v>1169.2487527889066</v>
      </c>
      <c r="T47" s="186">
        <f t="shared" si="17"/>
        <v>1222.2700821565936</v>
      </c>
      <c r="U47" s="186">
        <f t="shared" si="17"/>
        <v>1279.9694600710809</v>
      </c>
      <c r="V47" s="186">
        <f t="shared" si="17"/>
        <v>1311.341966858191</v>
      </c>
      <c r="W47" s="186">
        <f t="shared" si="17"/>
        <v>1234.9850140053143</v>
      </c>
      <c r="X47" s="186">
        <f t="shared" si="17"/>
        <v>1315.8654042272317</v>
      </c>
      <c r="Y47" s="186">
        <f t="shared" si="17"/>
        <v>1213.2588470623264</v>
      </c>
      <c r="Z47" s="186">
        <f t="shared" si="17"/>
        <v>1267.7944098103426</v>
      </c>
      <c r="AA47" s="186">
        <f t="shared" si="17"/>
        <v>1334.4559098001496</v>
      </c>
      <c r="AB47" s="186">
        <f t="shared" si="18"/>
        <v>1246.5395434867642</v>
      </c>
      <c r="AC47" s="186">
        <f t="shared" si="18"/>
        <v>1306.567571055597</v>
      </c>
      <c r="AD47" s="186">
        <f t="shared" si="18"/>
        <v>1379.4463523582729</v>
      </c>
      <c r="AE47" s="186">
        <f t="shared" si="18"/>
        <v>1169.2487527889066</v>
      </c>
      <c r="AF47" s="186">
        <f t="shared" si="18"/>
        <v>1222.2700821565936</v>
      </c>
      <c r="AG47" s="201"/>
    </row>
    <row r="48" spans="1:38">
      <c r="A48" s="168" t="s">
        <v>28</v>
      </c>
      <c r="B48" s="169" t="str">
        <f t="shared" si="14"/>
        <v>9250-01221</v>
      </c>
      <c r="C48" s="212" t="str">
        <f t="shared" si="15"/>
        <v>9250</v>
      </c>
      <c r="D48" s="186">
        <f>SUM($F48:K48)</f>
        <v>44717.81</v>
      </c>
      <c r="E48" s="66">
        <f t="shared" si="16"/>
        <v>0.26674439934594313</v>
      </c>
      <c r="F48" s="79">
        <f>'Div091 history'!I48</f>
        <v>8326.48</v>
      </c>
      <c r="G48" s="79">
        <f>'Div091 history'!J48</f>
        <v>7138.31</v>
      </c>
      <c r="H48" s="79">
        <f>'Div091 history'!K48</f>
        <v>6927.8799999999992</v>
      </c>
      <c r="I48" s="79">
        <f>'Div091 history'!L48</f>
        <v>7273.43</v>
      </c>
      <c r="J48" s="79">
        <f>'Div091 history'!M48</f>
        <v>7883.8099999999995</v>
      </c>
      <c r="K48" s="79">
        <f>'Div091 history'!N48</f>
        <v>7167.9</v>
      </c>
      <c r="L48" s="186">
        <f t="shared" si="17"/>
        <v>59768.758702779101</v>
      </c>
      <c r="M48" s="186">
        <f t="shared" si="17"/>
        <v>58049.225609167377</v>
      </c>
      <c r="N48" s="186">
        <f t="shared" si="17"/>
        <v>55244.050812549664</v>
      </c>
      <c r="O48" s="186">
        <f t="shared" si="17"/>
        <v>73147.763946825493</v>
      </c>
      <c r="P48" s="186">
        <f t="shared" si="17"/>
        <v>68328.65710116188</v>
      </c>
      <c r="Q48" s="186">
        <f t="shared" si="17"/>
        <v>71619.073786008448</v>
      </c>
      <c r="R48" s="186">
        <f t="shared" si="17"/>
        <v>75613.900330902557</v>
      </c>
      <c r="S48" s="186">
        <f t="shared" si="17"/>
        <v>64091.987705260231</v>
      </c>
      <c r="T48" s="186">
        <f t="shared" si="17"/>
        <v>66998.334521405923</v>
      </c>
      <c r="U48" s="186">
        <f t="shared" si="17"/>
        <v>70161.107037584195</v>
      </c>
      <c r="V48" s="186">
        <f t="shared" si="17"/>
        <v>71880.780729334263</v>
      </c>
      <c r="W48" s="186">
        <f t="shared" si="17"/>
        <v>67695.299349273104</v>
      </c>
      <c r="X48" s="186">
        <f t="shared" si="17"/>
        <v>72128.731468260055</v>
      </c>
      <c r="Y48" s="186">
        <f t="shared" si="17"/>
        <v>66504.386618965655</v>
      </c>
      <c r="Z48" s="186">
        <f t="shared" si="17"/>
        <v>69493.735642266533</v>
      </c>
      <c r="AA48" s="186">
        <f t="shared" si="17"/>
        <v>73147.763946825493</v>
      </c>
      <c r="AB48" s="186">
        <f t="shared" si="18"/>
        <v>68328.65710116188</v>
      </c>
      <c r="AC48" s="186">
        <f t="shared" si="18"/>
        <v>71619.073786008448</v>
      </c>
      <c r="AD48" s="186">
        <f t="shared" si="18"/>
        <v>75613.900330902557</v>
      </c>
      <c r="AE48" s="186">
        <f t="shared" si="18"/>
        <v>64091.987705260231</v>
      </c>
      <c r="AF48" s="186">
        <f t="shared" si="18"/>
        <v>66998.334521405923</v>
      </c>
      <c r="AG48" s="201"/>
    </row>
    <row r="49" spans="1:33">
      <c r="A49" s="168" t="s">
        <v>29</v>
      </c>
      <c r="B49" s="169" t="str">
        <f t="shared" si="14"/>
        <v>9260-01251</v>
      </c>
      <c r="C49" s="212" t="str">
        <f t="shared" si="15"/>
        <v>9260</v>
      </c>
      <c r="D49" s="186">
        <f>SUM($F49:K49)</f>
        <v>303901.42000000004</v>
      </c>
      <c r="E49" s="66">
        <f t="shared" si="16"/>
        <v>1.8127900659329963</v>
      </c>
      <c r="F49" s="79">
        <f>'Div091 history'!I49</f>
        <v>56982.900000000009</v>
      </c>
      <c r="G49" s="79">
        <f>'Div091 history'!J49</f>
        <v>48486.289999999994</v>
      </c>
      <c r="H49" s="79">
        <f>'Div091 history'!K49</f>
        <v>47539.53</v>
      </c>
      <c r="I49" s="79">
        <f>'Div091 history'!L49</f>
        <v>55766.05</v>
      </c>
      <c r="J49" s="79">
        <f>'Div091 history'!M49</f>
        <v>52915.880000000005</v>
      </c>
      <c r="K49" s="79">
        <f>'Div091 history'!N49</f>
        <v>42210.770000000004</v>
      </c>
      <c r="L49" s="186">
        <f t="shared" si="17"/>
        <v>406187.39248214365</v>
      </c>
      <c r="M49" s="186">
        <f t="shared" si="17"/>
        <v>394501.47698481509</v>
      </c>
      <c r="N49" s="186">
        <f t="shared" si="17"/>
        <v>375437.5603028413</v>
      </c>
      <c r="O49" s="186">
        <f t="shared" si="17"/>
        <v>497110.86775638332</v>
      </c>
      <c r="P49" s="186">
        <f t="shared" si="17"/>
        <v>464360.3056530761</v>
      </c>
      <c r="Q49" s="186">
        <f t="shared" si="17"/>
        <v>486721.91734462732</v>
      </c>
      <c r="R49" s="186">
        <f t="shared" si="17"/>
        <v>513870.68557918555</v>
      </c>
      <c r="S49" s="186">
        <f t="shared" si="17"/>
        <v>435567.9778202718</v>
      </c>
      <c r="T49" s="186">
        <f t="shared" si="17"/>
        <v>455319.45769907522</v>
      </c>
      <c r="U49" s="186">
        <f t="shared" si="17"/>
        <v>476813.60195174662</v>
      </c>
      <c r="V49" s="186">
        <f t="shared" si="17"/>
        <v>488500.47295145533</v>
      </c>
      <c r="W49" s="186">
        <f t="shared" si="17"/>
        <v>460056.01793936634</v>
      </c>
      <c r="X49" s="186">
        <f t="shared" si="17"/>
        <v>490185.54164443468</v>
      </c>
      <c r="Y49" s="186">
        <f t="shared" si="17"/>
        <v>451962.59677593032</v>
      </c>
      <c r="Z49" s="186">
        <f t="shared" si="17"/>
        <v>472278.15813854517</v>
      </c>
      <c r="AA49" s="186">
        <f t="shared" si="17"/>
        <v>497110.86775638332</v>
      </c>
      <c r="AB49" s="186">
        <f t="shared" si="18"/>
        <v>464360.3056530761</v>
      </c>
      <c r="AC49" s="186">
        <f t="shared" si="18"/>
        <v>486721.91734462732</v>
      </c>
      <c r="AD49" s="186">
        <f t="shared" si="18"/>
        <v>513870.68557918555</v>
      </c>
      <c r="AE49" s="186">
        <f t="shared" si="18"/>
        <v>435567.9778202718</v>
      </c>
      <c r="AF49" s="186">
        <f t="shared" si="18"/>
        <v>455319.45769907522</v>
      </c>
      <c r="AG49" s="201"/>
    </row>
    <row r="50" spans="1:33">
      <c r="A50" s="453" t="s">
        <v>30</v>
      </c>
      <c r="B50" s="169" t="str">
        <f t="shared" si="14"/>
        <v>9260-01252</v>
      </c>
      <c r="C50" s="212" t="str">
        <f t="shared" si="15"/>
        <v>9260</v>
      </c>
      <c r="D50" s="186">
        <f>SUM($F50:K50)</f>
        <v>-188224.05000000002</v>
      </c>
      <c r="E50" s="66">
        <f t="shared" si="16"/>
        <v>-1.122767665941395</v>
      </c>
      <c r="F50" s="79">
        <f>'Div091 history'!I50</f>
        <v>33678.49</v>
      </c>
      <c r="G50" s="79">
        <f>'Div091 history'!J50</f>
        <v>-33223.85</v>
      </c>
      <c r="H50" s="79">
        <f>'Div091 history'!K50</f>
        <v>-20197.12</v>
      </c>
      <c r="I50" s="79">
        <f>'Div091 history'!L50</f>
        <v>-34408.870000000003</v>
      </c>
      <c r="J50" s="79">
        <f>'Div091 history'!M50</f>
        <v>-105485.82</v>
      </c>
      <c r="K50" s="79">
        <f>'Div091 history'!N50</f>
        <v>-28586.880000000001</v>
      </c>
      <c r="L50" s="186">
        <f t="shared" si="17"/>
        <v>-251575.77767135354</v>
      </c>
      <c r="M50" s="186">
        <f t="shared" si="17"/>
        <v>-244338.00187265885</v>
      </c>
      <c r="N50" s="186">
        <f t="shared" si="17"/>
        <v>-232530.59535661273</v>
      </c>
      <c r="O50" s="186">
        <f t="shared" si="17"/>
        <v>-307890.04154084204</v>
      </c>
      <c r="P50" s="186">
        <f t="shared" si="17"/>
        <v>-287605.68933590333</v>
      </c>
      <c r="Q50" s="186">
        <f t="shared" si="17"/>
        <v>-301455.55261430168</v>
      </c>
      <c r="R50" s="186">
        <f t="shared" si="17"/>
        <v>-318270.38391591224</v>
      </c>
      <c r="S50" s="186">
        <f t="shared" si="17"/>
        <v>-269772.90476511011</v>
      </c>
      <c r="T50" s="186">
        <f t="shared" si="17"/>
        <v>-282006.15966823592</v>
      </c>
      <c r="U50" s="186">
        <f t="shared" si="17"/>
        <v>-295318.74926561926</v>
      </c>
      <c r="V50" s="186">
        <f t="shared" si="17"/>
        <v>-302557.11686321959</v>
      </c>
      <c r="W50" s="186">
        <f t="shared" si="17"/>
        <v>-284939.79042092065</v>
      </c>
      <c r="X50" s="186">
        <f t="shared" si="17"/>
        <v>-303600.77915976552</v>
      </c>
      <c r="Y50" s="186">
        <f t="shared" si="17"/>
        <v>-279927.05797058315</v>
      </c>
      <c r="Z50" s="186">
        <f t="shared" si="17"/>
        <v>-292509.68176251836</v>
      </c>
      <c r="AA50" s="186">
        <f t="shared" si="17"/>
        <v>-307890.04154084204</v>
      </c>
      <c r="AB50" s="186">
        <f t="shared" si="18"/>
        <v>-287605.68933590333</v>
      </c>
      <c r="AC50" s="186">
        <f t="shared" si="18"/>
        <v>-301455.55261430168</v>
      </c>
      <c r="AD50" s="186">
        <f t="shared" si="18"/>
        <v>-318270.38391591224</v>
      </c>
      <c r="AE50" s="186">
        <f t="shared" si="18"/>
        <v>-269772.90476511011</v>
      </c>
      <c r="AF50" s="186">
        <f t="shared" si="18"/>
        <v>-282006.15966823592</v>
      </c>
      <c r="AG50" s="201"/>
    </row>
    <row r="51" spans="1:33">
      <c r="A51" s="168" t="s">
        <v>31</v>
      </c>
      <c r="B51" s="169" t="str">
        <f t="shared" si="14"/>
        <v>9260-01257</v>
      </c>
      <c r="C51" s="212" t="str">
        <f t="shared" si="15"/>
        <v>9260</v>
      </c>
      <c r="D51" s="186">
        <f>SUM($F51:K51)</f>
        <v>65454.429999999993</v>
      </c>
      <c r="E51" s="66">
        <f t="shared" si="16"/>
        <v>0.39043957239589949</v>
      </c>
      <c r="F51" s="79">
        <f>'Div091 history'!I51</f>
        <v>12336.759999999998</v>
      </c>
      <c r="G51" s="79">
        <f>'Div091 history'!J51</f>
        <v>10485.96</v>
      </c>
      <c r="H51" s="79">
        <f>'Div091 history'!K51</f>
        <v>10263.07</v>
      </c>
      <c r="I51" s="79">
        <f>'Div091 history'!L51</f>
        <v>11974.4</v>
      </c>
      <c r="J51" s="79">
        <f>'Div091 history'!M51</f>
        <v>11393.57</v>
      </c>
      <c r="K51" s="79">
        <f>'Div091 history'!N51</f>
        <v>9000.67</v>
      </c>
      <c r="L51" s="186">
        <f t="shared" si="17"/>
        <v>87484.830601005393</v>
      </c>
      <c r="M51" s="186">
        <f t="shared" si="17"/>
        <v>84967.912654699612</v>
      </c>
      <c r="N51" s="186">
        <f t="shared" si="17"/>
        <v>80861.917361929722</v>
      </c>
      <c r="O51" s="186">
        <f t="shared" si="17"/>
        <v>107067.97123817138</v>
      </c>
      <c r="P51" s="186">
        <f t="shared" si="17"/>
        <v>100014.13985215293</v>
      </c>
      <c r="Q51" s="186">
        <f t="shared" si="17"/>
        <v>104830.39423869649</v>
      </c>
      <c r="R51" s="186">
        <f t="shared" si="17"/>
        <v>110677.70864083097</v>
      </c>
      <c r="S51" s="186">
        <f t="shared" si="17"/>
        <v>93812.834814916379</v>
      </c>
      <c r="T51" s="186">
        <f t="shared" si="17"/>
        <v>98066.917790650914</v>
      </c>
      <c r="U51" s="186">
        <f t="shared" si="17"/>
        <v>102696.33663442064</v>
      </c>
      <c r="V51" s="186">
        <f t="shared" si="17"/>
        <v>105213.46037727602</v>
      </c>
      <c r="W51" s="186">
        <f t="shared" si="17"/>
        <v>99087.08035089467</v>
      </c>
      <c r="X51" s="186">
        <f t="shared" si="17"/>
        <v>105576.39126061907</v>
      </c>
      <c r="Y51" s="186">
        <f t="shared" si="17"/>
        <v>97343.915514736145</v>
      </c>
      <c r="Z51" s="186">
        <f t="shared" si="17"/>
        <v>101719.4906243226</v>
      </c>
      <c r="AA51" s="186">
        <f t="shared" si="17"/>
        <v>107067.97123817138</v>
      </c>
      <c r="AB51" s="186">
        <f t="shared" si="18"/>
        <v>100014.13985215293</v>
      </c>
      <c r="AC51" s="186">
        <f t="shared" si="18"/>
        <v>104830.39423869649</v>
      </c>
      <c r="AD51" s="186">
        <f t="shared" si="18"/>
        <v>110677.70864083097</v>
      </c>
      <c r="AE51" s="186">
        <f t="shared" si="18"/>
        <v>93812.834814916379</v>
      </c>
      <c r="AF51" s="186">
        <f t="shared" si="18"/>
        <v>98066.917790650914</v>
      </c>
      <c r="AG51" s="201"/>
    </row>
    <row r="52" spans="1:33">
      <c r="A52" s="453" t="s">
        <v>32</v>
      </c>
      <c r="B52" s="169" t="str">
        <f t="shared" si="14"/>
        <v>9260-01258</v>
      </c>
      <c r="C52" s="212" t="str">
        <f t="shared" si="15"/>
        <v>9260</v>
      </c>
      <c r="D52" s="186">
        <f>SUM($F52:K52)</f>
        <v>20989.29</v>
      </c>
      <c r="E52" s="66">
        <f t="shared" si="16"/>
        <v>0.12520236464504436</v>
      </c>
      <c r="F52" s="79">
        <f>'Div091 history'!I52</f>
        <v>3726.65</v>
      </c>
      <c r="G52" s="79">
        <f>'Div091 history'!J52</f>
        <v>4000.29</v>
      </c>
      <c r="H52" s="79">
        <f>'Div091 history'!K52</f>
        <v>7109.36</v>
      </c>
      <c r="I52" s="79">
        <f>'Div091 history'!L52</f>
        <v>131.96</v>
      </c>
      <c r="J52" s="79">
        <f>'Div091 history'!M52</f>
        <v>2876.92</v>
      </c>
      <c r="K52" s="79">
        <f>'Div091 history'!N52</f>
        <v>3144.11</v>
      </c>
      <c r="L52" s="186">
        <f t="shared" si="17"/>
        <v>28053.784596174421</v>
      </c>
      <c r="M52" s="186">
        <f t="shared" si="17"/>
        <v>27246.683828797541</v>
      </c>
      <c r="N52" s="186">
        <f t="shared" si="17"/>
        <v>25930.013193386272</v>
      </c>
      <c r="O52" s="186">
        <f t="shared" si="17"/>
        <v>34333.515669292952</v>
      </c>
      <c r="P52" s="186">
        <f t="shared" si="17"/>
        <v>32071.561626270297</v>
      </c>
      <c r="Q52" s="186">
        <f t="shared" si="17"/>
        <v>33615.991239864597</v>
      </c>
      <c r="R52" s="186">
        <f t="shared" si="17"/>
        <v>35491.0511511277</v>
      </c>
      <c r="S52" s="186">
        <f t="shared" si="17"/>
        <v>30082.987441069716</v>
      </c>
      <c r="T52" s="186">
        <f t="shared" si="17"/>
        <v>31447.145394347361</v>
      </c>
      <c r="U52" s="186">
        <f t="shared" si="17"/>
        <v>32931.662403254893</v>
      </c>
      <c r="V52" s="186">
        <f t="shared" si="17"/>
        <v>33738.829163467715</v>
      </c>
      <c r="W52" s="186">
        <f t="shared" si="17"/>
        <v>31774.281202024529</v>
      </c>
      <c r="X52" s="186">
        <f t="shared" si="17"/>
        <v>33855.210309257905</v>
      </c>
      <c r="Y52" s="186">
        <f t="shared" si="17"/>
        <v>31215.300056456021</v>
      </c>
      <c r="Z52" s="186">
        <f t="shared" si="17"/>
        <v>32618.416925579961</v>
      </c>
      <c r="AA52" s="186">
        <f t="shared" si="17"/>
        <v>34333.515669292952</v>
      </c>
      <c r="AB52" s="186">
        <f t="shared" si="18"/>
        <v>32071.561626270297</v>
      </c>
      <c r="AC52" s="186">
        <f t="shared" si="18"/>
        <v>33615.991239864597</v>
      </c>
      <c r="AD52" s="186">
        <f t="shared" si="18"/>
        <v>35491.0511511277</v>
      </c>
      <c r="AE52" s="186">
        <f t="shared" si="18"/>
        <v>30082.987441069716</v>
      </c>
      <c r="AF52" s="186">
        <f t="shared" si="18"/>
        <v>31447.145394347361</v>
      </c>
      <c r="AG52" s="201"/>
    </row>
    <row r="53" spans="1:33">
      <c r="A53" s="453" t="s">
        <v>349</v>
      </c>
      <c r="B53" s="169" t="str">
        <f t="shared" si="14"/>
        <v>9260-01261</v>
      </c>
      <c r="C53" s="212" t="str">
        <f t="shared" si="15"/>
        <v>9260</v>
      </c>
      <c r="D53" s="186">
        <f>SUM($F53:K53)</f>
        <v>5013.29</v>
      </c>
      <c r="E53" s="66">
        <f t="shared" si="16"/>
        <v>2.9904573363432226E-2</v>
      </c>
      <c r="F53" s="79">
        <f>'Div091 history'!I53</f>
        <v>2501.58</v>
      </c>
      <c r="G53" s="79">
        <f>'Div091 history'!J53</f>
        <v>1535.17</v>
      </c>
      <c r="H53" s="79">
        <f>'Div091 history'!K53</f>
        <v>-1760.29</v>
      </c>
      <c r="I53" s="79">
        <f>'Div091 history'!L53</f>
        <v>874.81</v>
      </c>
      <c r="J53" s="79">
        <f>'Div091 history'!M53</f>
        <v>934.58</v>
      </c>
      <c r="K53" s="79">
        <f>'Div091 history'!N53</f>
        <v>927.44</v>
      </c>
      <c r="L53" s="186">
        <f t="shared" si="17"/>
        <v>6700.6438892480519</v>
      </c>
      <c r="M53" s="186">
        <f t="shared" si="17"/>
        <v>6507.8679446552214</v>
      </c>
      <c r="N53" s="186">
        <f t="shared" si="17"/>
        <v>6193.3812836104253</v>
      </c>
      <c r="O53" s="186">
        <f t="shared" si="17"/>
        <v>8200.557082669764</v>
      </c>
      <c r="P53" s="186">
        <f t="shared" si="17"/>
        <v>7660.2895660293707</v>
      </c>
      <c r="Q53" s="186">
        <f t="shared" si="17"/>
        <v>8029.1764382168603</v>
      </c>
      <c r="R53" s="186">
        <f t="shared" si="17"/>
        <v>8477.0343268131983</v>
      </c>
      <c r="S53" s="186">
        <f t="shared" si="17"/>
        <v>7185.3188034678815</v>
      </c>
      <c r="T53" s="186">
        <f t="shared" si="17"/>
        <v>7511.147806049069</v>
      </c>
      <c r="U53" s="186">
        <f t="shared" si="17"/>
        <v>7865.7245580776535</v>
      </c>
      <c r="V53" s="186">
        <f t="shared" si="17"/>
        <v>8058.516265053323</v>
      </c>
      <c r="W53" s="186">
        <f t="shared" si="17"/>
        <v>7589.2841638424898</v>
      </c>
      <c r="X53" s="186">
        <f t="shared" si="17"/>
        <v>8086.3138910987236</v>
      </c>
      <c r="Y53" s="186">
        <f t="shared" si="17"/>
        <v>7455.771568263166</v>
      </c>
      <c r="Z53" s="186">
        <f t="shared" si="17"/>
        <v>7790.9059043369616</v>
      </c>
      <c r="AA53" s="186">
        <f t="shared" si="17"/>
        <v>8200.557082669764</v>
      </c>
      <c r="AB53" s="186">
        <f t="shared" si="18"/>
        <v>7660.2895660293707</v>
      </c>
      <c r="AC53" s="186">
        <f t="shared" si="18"/>
        <v>8029.1764382168603</v>
      </c>
      <c r="AD53" s="186">
        <f t="shared" si="18"/>
        <v>8477.0343268131983</v>
      </c>
      <c r="AE53" s="186">
        <f t="shared" si="18"/>
        <v>7185.3188034678815</v>
      </c>
      <c r="AF53" s="186">
        <f t="shared" si="18"/>
        <v>7511.147806049069</v>
      </c>
      <c r="AG53" s="201"/>
    </row>
    <row r="54" spans="1:33">
      <c r="A54" s="168" t="s">
        <v>33</v>
      </c>
      <c r="B54" s="169" t="str">
        <f t="shared" si="14"/>
        <v>9260-01263</v>
      </c>
      <c r="C54" s="212" t="str">
        <f t="shared" si="15"/>
        <v>9260</v>
      </c>
      <c r="D54" s="186">
        <f>SUM($F54:K54)</f>
        <v>28677.91</v>
      </c>
      <c r="E54" s="66">
        <f t="shared" si="16"/>
        <v>0.17106544075944274</v>
      </c>
      <c r="F54" s="79">
        <f>'Div091 history'!I54</f>
        <v>5442.9699999999993</v>
      </c>
      <c r="G54" s="79">
        <f>'Div091 history'!J54</f>
        <v>4619.74</v>
      </c>
      <c r="H54" s="79">
        <f>'Div091 history'!K54</f>
        <v>4510.7999999999993</v>
      </c>
      <c r="I54" s="79">
        <f>'Div091 history'!L54</f>
        <v>5224.7800000000007</v>
      </c>
      <c r="J54" s="79">
        <f>'Div091 history'!M54</f>
        <v>4989.8799999999992</v>
      </c>
      <c r="K54" s="79">
        <f>'Div091 history'!N54</f>
        <v>3889.7400000000002</v>
      </c>
      <c r="L54" s="186">
        <f t="shared" si="17"/>
        <v>38330.210779329667</v>
      </c>
      <c r="M54" s="186">
        <f t="shared" si="17"/>
        <v>37227.459653981205</v>
      </c>
      <c r="N54" s="186">
        <f t="shared" si="17"/>
        <v>35428.477316705052</v>
      </c>
      <c r="O54" s="186">
        <f t="shared" si="17"/>
        <v>46910.280068910048</v>
      </c>
      <c r="P54" s="186">
        <f t="shared" si="17"/>
        <v>43819.746064665989</v>
      </c>
      <c r="Q54" s="186">
        <f t="shared" si="17"/>
        <v>45929.918131467297</v>
      </c>
      <c r="R54" s="186">
        <f t="shared" si="17"/>
        <v>48491.834202940481</v>
      </c>
      <c r="S54" s="186">
        <f t="shared" si="17"/>
        <v>41102.734126124684</v>
      </c>
      <c r="T54" s="186">
        <f t="shared" si="17"/>
        <v>42966.598935743328</v>
      </c>
      <c r="U54" s="186">
        <f t="shared" si="17"/>
        <v>44994.911716924566</v>
      </c>
      <c r="V54" s="186">
        <f t="shared" si="17"/>
        <v>46097.753009049018</v>
      </c>
      <c r="W54" s="186">
        <f t="shared" si="17"/>
        <v>43413.568378270596</v>
      </c>
      <c r="X54" s="186">
        <f t="shared" si="17"/>
        <v>46256.765916330201</v>
      </c>
      <c r="Y54" s="186">
        <f t="shared" si="17"/>
        <v>42649.825965625358</v>
      </c>
      <c r="Z54" s="186">
        <f t="shared" si="17"/>
        <v>44566.920793140634</v>
      </c>
      <c r="AA54" s="186">
        <f t="shared" si="17"/>
        <v>46910.280068910048</v>
      </c>
      <c r="AB54" s="186">
        <f t="shared" si="18"/>
        <v>43819.746064665989</v>
      </c>
      <c r="AC54" s="186">
        <f t="shared" si="18"/>
        <v>45929.918131467297</v>
      </c>
      <c r="AD54" s="186">
        <f t="shared" si="18"/>
        <v>48491.834202940481</v>
      </c>
      <c r="AE54" s="186">
        <f t="shared" si="18"/>
        <v>41102.734126124684</v>
      </c>
      <c r="AF54" s="186">
        <f t="shared" si="18"/>
        <v>42966.598935743328</v>
      </c>
      <c r="AG54" s="201"/>
    </row>
    <row r="55" spans="1:33">
      <c r="A55" s="453" t="s">
        <v>34</v>
      </c>
      <c r="B55" s="169" t="str">
        <f t="shared" si="14"/>
        <v>9260-01264</v>
      </c>
      <c r="C55" s="212" t="str">
        <f t="shared" si="15"/>
        <v>9260</v>
      </c>
      <c r="D55" s="186">
        <f>SUM($F55:K55)</f>
        <v>34160.83</v>
      </c>
      <c r="E55" s="66">
        <f t="shared" si="16"/>
        <v>0.20377138503671971</v>
      </c>
      <c r="F55" s="79">
        <f>'Div091 history'!I55</f>
        <v>2768.59</v>
      </c>
      <c r="G55" s="79">
        <f>'Div091 history'!J55</f>
        <v>4483.93</v>
      </c>
      <c r="H55" s="79">
        <f>'Div091 history'!K55</f>
        <v>5226.76</v>
      </c>
      <c r="I55" s="79">
        <f>'Div091 history'!L55</f>
        <v>2850.28</v>
      </c>
      <c r="J55" s="79">
        <f>'Div091 history'!M55</f>
        <v>13418.35</v>
      </c>
      <c r="K55" s="79">
        <f>'Div091 history'!N55</f>
        <v>5412.92</v>
      </c>
      <c r="L55" s="186">
        <f t="shared" si="17"/>
        <v>45658.550929856749</v>
      </c>
      <c r="M55" s="186">
        <f t="shared" si="17"/>
        <v>44344.965186497582</v>
      </c>
      <c r="N55" s="186">
        <f t="shared" si="17"/>
        <v>42202.036019180523</v>
      </c>
      <c r="O55" s="186">
        <f t="shared" si="17"/>
        <v>55879.040790853462</v>
      </c>
      <c r="P55" s="186">
        <f t="shared" si="17"/>
        <v>52197.628626291938</v>
      </c>
      <c r="Q55" s="186">
        <f t="shared" si="17"/>
        <v>54711.243783210564</v>
      </c>
      <c r="R55" s="186">
        <f t="shared" si="17"/>
        <v>57762.971729628669</v>
      </c>
      <c r="S55" s="186">
        <f t="shared" si="17"/>
        <v>48961.152085969443</v>
      </c>
      <c r="T55" s="186">
        <f t="shared" si="17"/>
        <v>51181.368583767391</v>
      </c>
      <c r="U55" s="186">
        <f t="shared" si="17"/>
        <v>53597.473805687659</v>
      </c>
      <c r="V55" s="186">
        <f t="shared" si="17"/>
        <v>54911.166954778506</v>
      </c>
      <c r="W55" s="186">
        <f t="shared" si="17"/>
        <v>51713.793964186283</v>
      </c>
      <c r="X55" s="186">
        <f t="shared" si="17"/>
        <v>55100.581486501287</v>
      </c>
      <c r="Y55" s="186">
        <f t="shared" si="17"/>
        <v>50804.03189567558</v>
      </c>
      <c r="Z55" s="186">
        <f t="shared" si="17"/>
        <v>53087.655440648996</v>
      </c>
      <c r="AA55" s="186">
        <f t="shared" si="17"/>
        <v>55879.040790853462</v>
      </c>
      <c r="AB55" s="186">
        <f t="shared" si="18"/>
        <v>52197.628626291938</v>
      </c>
      <c r="AC55" s="186">
        <f t="shared" si="18"/>
        <v>54711.243783210564</v>
      </c>
      <c r="AD55" s="186">
        <f t="shared" si="18"/>
        <v>57762.971729628669</v>
      </c>
      <c r="AE55" s="186">
        <f t="shared" si="18"/>
        <v>48961.152085969443</v>
      </c>
      <c r="AF55" s="186">
        <f t="shared" si="18"/>
        <v>51181.368583767391</v>
      </c>
      <c r="AG55" s="201"/>
    </row>
    <row r="56" spans="1:33">
      <c r="A56" s="168" t="s">
        <v>35</v>
      </c>
      <c r="B56" s="169" t="str">
        <f t="shared" si="14"/>
        <v>9260-01266</v>
      </c>
      <c r="C56" s="212" t="str">
        <f t="shared" si="15"/>
        <v>9260</v>
      </c>
      <c r="D56" s="186">
        <f>SUM($F56:K56)</f>
        <v>3963.3599999999997</v>
      </c>
      <c r="E56" s="66">
        <f t="shared" si="16"/>
        <v>2.3641678395962082E-2</v>
      </c>
      <c r="F56" s="79">
        <f>'Div091 history'!I56</f>
        <v>744.25</v>
      </c>
      <c r="G56" s="79">
        <f>'Div091 history'!J56</f>
        <v>633.1099999999999</v>
      </c>
      <c r="H56" s="79">
        <f>'Div091 history'!K56</f>
        <v>620.42999999999995</v>
      </c>
      <c r="I56" s="79">
        <f>'Div091 history'!L56</f>
        <v>726.63999999999987</v>
      </c>
      <c r="J56" s="79">
        <f>'Div091 history'!M56</f>
        <v>690.0100000000001</v>
      </c>
      <c r="K56" s="79">
        <f>'Div091 history'!N56</f>
        <v>548.91999999999985</v>
      </c>
      <c r="L56" s="186">
        <f t="shared" si="17"/>
        <v>5297.3324832375865</v>
      </c>
      <c r="M56" s="186">
        <f t="shared" si="17"/>
        <v>5144.9294768762065</v>
      </c>
      <c r="N56" s="186">
        <f t="shared" si="17"/>
        <v>4896.3055486936155</v>
      </c>
      <c r="O56" s="186">
        <f t="shared" si="17"/>
        <v>6483.1198512693327</v>
      </c>
      <c r="P56" s="186">
        <f t="shared" si="17"/>
        <v>6056.0002023457982</v>
      </c>
      <c r="Q56" s="186">
        <f t="shared" si="17"/>
        <v>6347.631341528453</v>
      </c>
      <c r="R56" s="186">
        <f t="shared" si="17"/>
        <v>6701.6946495252323</v>
      </c>
      <c r="S56" s="186">
        <f t="shared" si="17"/>
        <v>5680.5022515977462</v>
      </c>
      <c r="T56" s="186">
        <f t="shared" si="17"/>
        <v>5938.0931022507448</v>
      </c>
      <c r="U56" s="186">
        <f t="shared" si="17"/>
        <v>6218.4110802492278</v>
      </c>
      <c r="V56" s="186">
        <f t="shared" si="17"/>
        <v>6370.8265478880612</v>
      </c>
      <c r="W56" s="186">
        <f t="shared" si="17"/>
        <v>5999.8654144497468</v>
      </c>
      <c r="X56" s="186">
        <f t="shared" si="17"/>
        <v>6392.8025355455275</v>
      </c>
      <c r="Y56" s="186">
        <f t="shared" si="17"/>
        <v>5894.3142732200813</v>
      </c>
      <c r="Z56" s="186">
        <f t="shared" si="17"/>
        <v>6159.261647543417</v>
      </c>
      <c r="AA56" s="186">
        <f t="shared" si="17"/>
        <v>6483.1198512693327</v>
      </c>
      <c r="AB56" s="186">
        <f t="shared" si="18"/>
        <v>6056.0002023457982</v>
      </c>
      <c r="AC56" s="186">
        <f t="shared" si="18"/>
        <v>6347.631341528453</v>
      </c>
      <c r="AD56" s="186">
        <f t="shared" si="18"/>
        <v>6701.6946495252323</v>
      </c>
      <c r="AE56" s="186">
        <f t="shared" si="18"/>
        <v>5680.5022515977462</v>
      </c>
      <c r="AF56" s="186">
        <f t="shared" si="18"/>
        <v>5938.0931022507448</v>
      </c>
      <c r="AG56" s="201"/>
    </row>
    <row r="57" spans="1:33">
      <c r="A57" s="453" t="s">
        <v>36</v>
      </c>
      <c r="B57" s="169" t="str">
        <f t="shared" si="14"/>
        <v>9260-01267</v>
      </c>
      <c r="C57" s="212" t="str">
        <f t="shared" si="15"/>
        <v>9260</v>
      </c>
      <c r="D57" s="186">
        <f>SUM($F57:K57)</f>
        <v>12393.939999999999</v>
      </c>
      <c r="E57" s="66">
        <f t="shared" si="16"/>
        <v>7.3930590089936382E-2</v>
      </c>
      <c r="F57" s="79">
        <f>'Div091 history'!I57</f>
        <v>-68.16</v>
      </c>
      <c r="G57" s="79">
        <f>'Div091 history'!J57</f>
        <v>7.11</v>
      </c>
      <c r="H57" s="79">
        <f>'Div091 history'!K57</f>
        <v>6436.03</v>
      </c>
      <c r="I57" s="79">
        <f>'Div091 history'!L57</f>
        <v>1815.09</v>
      </c>
      <c r="J57" s="79">
        <f>'Div091 history'!M57</f>
        <v>1993.8</v>
      </c>
      <c r="K57" s="79">
        <f>'Div091 history'!N57</f>
        <v>2210.0700000000002</v>
      </c>
      <c r="L57" s="186">
        <f t="shared" si="17"/>
        <v>16565.444712894525</v>
      </c>
      <c r="M57" s="186">
        <f t="shared" si="17"/>
        <v>16088.860774856457</v>
      </c>
      <c r="N57" s="186">
        <f t="shared" si="17"/>
        <v>15311.381553070056</v>
      </c>
      <c r="O57" s="186">
        <f t="shared" si="17"/>
        <v>20273.555379637739</v>
      </c>
      <c r="P57" s="186">
        <f t="shared" si="17"/>
        <v>18937.896922778065</v>
      </c>
      <c r="Q57" s="186">
        <f t="shared" si="17"/>
        <v>19849.865263065465</v>
      </c>
      <c r="R57" s="186">
        <f t="shared" si="17"/>
        <v>20957.067080592416</v>
      </c>
      <c r="S57" s="186">
        <f t="shared" si="17"/>
        <v>17763.666201447097</v>
      </c>
      <c r="T57" s="186">
        <f t="shared" si="17"/>
        <v>18569.186151071211</v>
      </c>
      <c r="U57" s="186">
        <f t="shared" si="17"/>
        <v>19445.776771210312</v>
      </c>
      <c r="V57" s="186">
        <f t="shared" si="17"/>
        <v>19922.399677276793</v>
      </c>
      <c r="W57" s="186">
        <f t="shared" si="17"/>
        <v>18762.356171219693</v>
      </c>
      <c r="X57" s="186">
        <f t="shared" si="17"/>
        <v>19991.121436710047</v>
      </c>
      <c r="Y57" s="186">
        <f t="shared" si="17"/>
        <v>18432.284083059145</v>
      </c>
      <c r="Z57" s="186">
        <f t="shared" si="17"/>
        <v>19260.808834916399</v>
      </c>
      <c r="AA57" s="186">
        <f t="shared" si="17"/>
        <v>20273.555379637739</v>
      </c>
      <c r="AB57" s="186">
        <f t="shared" si="18"/>
        <v>18937.896922778065</v>
      </c>
      <c r="AC57" s="186">
        <f t="shared" si="18"/>
        <v>19849.865263065465</v>
      </c>
      <c r="AD57" s="186">
        <f t="shared" si="18"/>
        <v>20957.067080592416</v>
      </c>
      <c r="AE57" s="186">
        <f t="shared" si="18"/>
        <v>17763.666201447097</v>
      </c>
      <c r="AF57" s="186">
        <f t="shared" si="18"/>
        <v>18569.186151071211</v>
      </c>
      <c r="AG57" s="201"/>
    </row>
    <row r="58" spans="1:33">
      <c r="A58" s="168" t="s">
        <v>37</v>
      </c>
      <c r="B58" s="169" t="str">
        <f t="shared" si="14"/>
        <v>9260-01269</v>
      </c>
      <c r="C58" s="212" t="str">
        <f t="shared" si="15"/>
        <v>9260</v>
      </c>
      <c r="D58" s="186">
        <f>SUM($F58:K58)</f>
        <v>11064.48</v>
      </c>
      <c r="E58" s="66">
        <f t="shared" si="16"/>
        <v>6.600028202801525E-2</v>
      </c>
      <c r="F58" s="79">
        <f>'Div091 history'!I58</f>
        <v>2077.7400000000002</v>
      </c>
      <c r="G58" s="79">
        <f>'Div091 history'!J58</f>
        <v>1767.3799999999999</v>
      </c>
      <c r="H58" s="79">
        <f>'Div091 history'!K58</f>
        <v>1732</v>
      </c>
      <c r="I58" s="79">
        <f>'Div091 history'!L58</f>
        <v>2028.5500000000004</v>
      </c>
      <c r="J58" s="79">
        <f>'Div091 history'!M58</f>
        <v>1926.4</v>
      </c>
      <c r="K58" s="79">
        <f>'Div091 history'!N58</f>
        <v>1532.4099999999999</v>
      </c>
      <c r="L58" s="186">
        <f t="shared" si="17"/>
        <v>14788.52017332077</v>
      </c>
      <c r="M58" s="186">
        <f t="shared" si="17"/>
        <v>14363.057935263829</v>
      </c>
      <c r="N58" s="186">
        <f t="shared" si="17"/>
        <v>13668.976529361333</v>
      </c>
      <c r="O58" s="186">
        <f t="shared" si="17"/>
        <v>18098.873161149251</v>
      </c>
      <c r="P58" s="186">
        <f t="shared" si="17"/>
        <v>16906.486697865203</v>
      </c>
      <c r="Q58" s="186">
        <f t="shared" si="17"/>
        <v>17720.630986262851</v>
      </c>
      <c r="R58" s="186">
        <f t="shared" si="17"/>
        <v>18709.066654499955</v>
      </c>
      <c r="S58" s="186">
        <f t="shared" si="17"/>
        <v>15858.212111127483</v>
      </c>
      <c r="T58" s="186">
        <f t="shared" si="17"/>
        <v>16577.326401838673</v>
      </c>
      <c r="U58" s="186">
        <f t="shared" si="17"/>
        <v>17359.887829820145</v>
      </c>
      <c r="V58" s="186">
        <f t="shared" si="17"/>
        <v>17785.384855924389</v>
      </c>
      <c r="W58" s="186">
        <f t="shared" si="17"/>
        <v>16749.77566531199</v>
      </c>
      <c r="X58" s="186">
        <f t="shared" si="17"/>
        <v>17846.735042613534</v>
      </c>
      <c r="Y58" s="186">
        <f t="shared" si="17"/>
        <v>16455.109399539313</v>
      </c>
      <c r="Z58" s="186">
        <f t="shared" si="17"/>
        <v>17194.760837776834</v>
      </c>
      <c r="AA58" s="186">
        <f t="shared" ref="V58:AF65" si="19">$E58*AA$66</f>
        <v>18098.873161149251</v>
      </c>
      <c r="AB58" s="186">
        <f t="shared" si="19"/>
        <v>16906.486697865203</v>
      </c>
      <c r="AC58" s="186">
        <f t="shared" si="19"/>
        <v>17720.630986262851</v>
      </c>
      <c r="AD58" s="186">
        <f t="shared" si="19"/>
        <v>18709.066654499955</v>
      </c>
      <c r="AE58" s="186">
        <f t="shared" si="19"/>
        <v>15858.212111127483</v>
      </c>
      <c r="AF58" s="186">
        <f t="shared" si="19"/>
        <v>16577.326401838673</v>
      </c>
      <c r="AG58" s="201"/>
    </row>
    <row r="59" spans="1:33">
      <c r="A59" s="453" t="s">
        <v>38</v>
      </c>
      <c r="B59" s="169" t="str">
        <f t="shared" si="14"/>
        <v>9260-01270</v>
      </c>
      <c r="C59" s="212" t="str">
        <f t="shared" si="15"/>
        <v>9260</v>
      </c>
      <c r="D59" s="186">
        <f>SUM($F59:K59)</f>
        <v>-5826.6899999999987</v>
      </c>
      <c r="E59" s="66">
        <f t="shared" si="16"/>
        <v>-3.4756552796861316E-2</v>
      </c>
      <c r="F59" s="79">
        <f>'Div091 history'!I59</f>
        <v>-4657.63</v>
      </c>
      <c r="G59" s="79">
        <f>'Div091 history'!J59</f>
        <v>-3983.33</v>
      </c>
      <c r="H59" s="79">
        <f>'Div091 history'!K59</f>
        <v>5944.87</v>
      </c>
      <c r="I59" s="79">
        <f>'Div091 history'!L59</f>
        <v>-1200.57</v>
      </c>
      <c r="J59" s="79">
        <f>'Div091 history'!M59</f>
        <v>-1285.52</v>
      </c>
      <c r="K59" s="79">
        <f>'Div091 history'!N59</f>
        <v>-644.51</v>
      </c>
      <c r="L59" s="186">
        <f t="shared" ref="L59:U65" si="20">$E59*L$66</f>
        <v>-7787.8149365073077</v>
      </c>
      <c r="M59" s="186">
        <f t="shared" si="20"/>
        <v>-7563.7613372542028</v>
      </c>
      <c r="N59" s="186">
        <f t="shared" si="20"/>
        <v>-7198.2496108144587</v>
      </c>
      <c r="O59" s="186">
        <f t="shared" si="20"/>
        <v>-9531.0871599331113</v>
      </c>
      <c r="P59" s="186">
        <f t="shared" si="20"/>
        <v>-8903.1619179197023</v>
      </c>
      <c r="Q59" s="186">
        <f t="shared" si="20"/>
        <v>-9331.9002213703552</v>
      </c>
      <c r="R59" s="186">
        <f t="shared" si="20"/>
        <v>-9852.4224893631072</v>
      </c>
      <c r="S59" s="186">
        <f t="shared" si="20"/>
        <v>-8351.1277462461294</v>
      </c>
      <c r="T59" s="186">
        <f t="shared" si="20"/>
        <v>-8729.8220948774233</v>
      </c>
      <c r="U59" s="186">
        <f t="shared" si="20"/>
        <v>-9141.9284791634782</v>
      </c>
      <c r="V59" s="186">
        <f t="shared" si="19"/>
        <v>-9366.0003982262206</v>
      </c>
      <c r="W59" s="186">
        <f t="shared" si="19"/>
        <v>-8820.6359784930428</v>
      </c>
      <c r="X59" s="186">
        <f t="shared" si="19"/>
        <v>-9398.3081541514675</v>
      </c>
      <c r="Y59" s="186">
        <f t="shared" si="19"/>
        <v>-8665.4611321274642</v>
      </c>
      <c r="Z59" s="186">
        <f t="shared" si="19"/>
        <v>-9054.9705929122629</v>
      </c>
      <c r="AA59" s="186">
        <f t="shared" si="19"/>
        <v>-9531.0871599331113</v>
      </c>
      <c r="AB59" s="186">
        <f t="shared" si="19"/>
        <v>-8903.1619179197023</v>
      </c>
      <c r="AC59" s="186">
        <f t="shared" si="19"/>
        <v>-9331.9002213703552</v>
      </c>
      <c r="AD59" s="186">
        <f t="shared" si="19"/>
        <v>-9852.4224893631072</v>
      </c>
      <c r="AE59" s="186">
        <f t="shared" si="19"/>
        <v>-8351.1277462461294</v>
      </c>
      <c r="AF59" s="186">
        <f t="shared" si="19"/>
        <v>-8729.8220948774233</v>
      </c>
      <c r="AG59" s="201"/>
    </row>
    <row r="60" spans="1:33">
      <c r="A60" s="168" t="s">
        <v>350</v>
      </c>
      <c r="B60" s="169" t="str">
        <f t="shared" si="14"/>
        <v>9260-01294</v>
      </c>
      <c r="C60" s="212" t="str">
        <f t="shared" si="15"/>
        <v>9260</v>
      </c>
      <c r="D60" s="186">
        <f>SUM($F60:K60)</f>
        <v>-180275.09999999998</v>
      </c>
      <c r="E60" s="66">
        <f t="shared" si="16"/>
        <v>-1.0753517058757982</v>
      </c>
      <c r="F60" s="79">
        <f>'Div091 history'!I60</f>
        <v>-32881.68</v>
      </c>
      <c r="G60" s="79">
        <f>'Div091 history'!J60</f>
        <v>-28141.4</v>
      </c>
      <c r="H60" s="79">
        <f>'Div091 history'!K60</f>
        <v>-27854.439999999995</v>
      </c>
      <c r="I60" s="79">
        <f>'Div091 history'!L60</f>
        <v>-33607.97</v>
      </c>
      <c r="J60" s="79">
        <f>'Div091 history'!M60</f>
        <v>-31439.9</v>
      </c>
      <c r="K60" s="79">
        <f>'Div091 history'!N60</f>
        <v>-26349.709999999995</v>
      </c>
      <c r="L60" s="186">
        <f t="shared" si="20"/>
        <v>-240951.40061687661</v>
      </c>
      <c r="M60" s="186">
        <f t="shared" si="20"/>
        <v>-234019.28564066999</v>
      </c>
      <c r="N60" s="186">
        <f t="shared" si="20"/>
        <v>-222710.5214821001</v>
      </c>
      <c r="O60" s="186">
        <f t="shared" si="20"/>
        <v>-294887.4388144312</v>
      </c>
      <c r="P60" s="186">
        <f t="shared" si="20"/>
        <v>-275459.7215690497</v>
      </c>
      <c r="Q60" s="186">
        <f t="shared" si="20"/>
        <v>-288724.68684580148</v>
      </c>
      <c r="R60" s="186">
        <f t="shared" si="20"/>
        <v>-304829.40563376178</v>
      </c>
      <c r="S60" s="186">
        <f t="shared" si="20"/>
        <v>-258380.03902169087</v>
      </c>
      <c r="T60" s="186">
        <f t="shared" si="20"/>
        <v>-270096.66742803156</v>
      </c>
      <c r="U60" s="186">
        <f t="shared" si="20"/>
        <v>-282847.04880026984</v>
      </c>
      <c r="V60" s="186">
        <f t="shared" si="19"/>
        <v>-289779.73058293341</v>
      </c>
      <c r="W60" s="186">
        <f t="shared" si="19"/>
        <v>-272906.40708299761</v>
      </c>
      <c r="X60" s="186">
        <f t="shared" si="19"/>
        <v>-290779.31764354574</v>
      </c>
      <c r="Y60" s="186">
        <f t="shared" si="19"/>
        <v>-268105.36893852119</v>
      </c>
      <c r="Z60" s="186">
        <f t="shared" si="19"/>
        <v>-280156.61192449188</v>
      </c>
      <c r="AA60" s="186">
        <f t="shared" si="19"/>
        <v>-294887.4388144312</v>
      </c>
      <c r="AB60" s="186">
        <f t="shared" si="19"/>
        <v>-275459.7215690497</v>
      </c>
      <c r="AC60" s="186">
        <f t="shared" si="19"/>
        <v>-288724.68684580148</v>
      </c>
      <c r="AD60" s="186">
        <f t="shared" si="19"/>
        <v>-304829.40563376178</v>
      </c>
      <c r="AE60" s="186">
        <f t="shared" si="19"/>
        <v>-258380.03902169087</v>
      </c>
      <c r="AF60" s="186">
        <f t="shared" si="19"/>
        <v>-270096.66742803156</v>
      </c>
      <c r="AG60" s="201"/>
    </row>
    <row r="61" spans="1:33">
      <c r="A61" s="453" t="s">
        <v>351</v>
      </c>
      <c r="B61" s="169" t="str">
        <f t="shared" si="14"/>
        <v>9260-01295</v>
      </c>
      <c r="C61" s="212" t="str">
        <f t="shared" si="15"/>
        <v>9260</v>
      </c>
      <c r="D61" s="186">
        <f>SUM($F61:K61)</f>
        <v>-40119.950000000004</v>
      </c>
      <c r="E61" s="66">
        <f t="shared" si="16"/>
        <v>-0.23931789066904824</v>
      </c>
      <c r="F61" s="79">
        <f>'Div091 history'!I61</f>
        <v>1333.17</v>
      </c>
      <c r="G61" s="79">
        <f>'Div091 history'!J61</f>
        <v>-10608.45</v>
      </c>
      <c r="H61" s="79">
        <f>'Div091 history'!K61</f>
        <v>-17638.48</v>
      </c>
      <c r="I61" s="79">
        <f>'Div091 history'!L61</f>
        <v>101.78</v>
      </c>
      <c r="J61" s="79">
        <f>'Div091 history'!M61</f>
        <v>749.34</v>
      </c>
      <c r="K61" s="79">
        <f>'Div091 history'!N61</f>
        <v>-14057.31</v>
      </c>
      <c r="L61" s="186">
        <f t="shared" si="20"/>
        <v>-53623.368647023693</v>
      </c>
      <c r="M61" s="186">
        <f t="shared" si="20"/>
        <v>-52080.636976151451</v>
      </c>
      <c r="N61" s="186">
        <f t="shared" si="20"/>
        <v>-49563.888669792912</v>
      </c>
      <c r="O61" s="186">
        <f t="shared" si="20"/>
        <v>-65626.752118640012</v>
      </c>
      <c r="P61" s="186">
        <f t="shared" si="20"/>
        <v>-61303.143120509703</v>
      </c>
      <c r="Q61" s="186">
        <f t="shared" si="20"/>
        <v>-64255.241017862238</v>
      </c>
      <c r="R61" s="186">
        <f t="shared" si="20"/>
        <v>-67839.321750792224</v>
      </c>
      <c r="S61" s="186">
        <f t="shared" si="20"/>
        <v>-57502.085682095247</v>
      </c>
      <c r="T61" s="186">
        <f t="shared" si="20"/>
        <v>-60109.603558002498</v>
      </c>
      <c r="U61" s="186">
        <f t="shared" si="20"/>
        <v>-62947.181588108331</v>
      </c>
      <c r="V61" s="186">
        <f t="shared" si="19"/>
        <v>-64490.039400897636</v>
      </c>
      <c r="W61" s="186">
        <f t="shared" si="19"/>
        <v>-60734.90685540883</v>
      </c>
      <c r="X61" s="186">
        <f t="shared" si="19"/>
        <v>-64712.495984709902</v>
      </c>
      <c r="Y61" s="186">
        <f t="shared" si="19"/>
        <v>-59666.443100267461</v>
      </c>
      <c r="Z61" s="186">
        <f t="shared" si="19"/>
        <v>-62348.428943209692</v>
      </c>
      <c r="AA61" s="186">
        <f t="shared" si="19"/>
        <v>-65626.752118640012</v>
      </c>
      <c r="AB61" s="186">
        <f t="shared" si="19"/>
        <v>-61303.143120509703</v>
      </c>
      <c r="AC61" s="186">
        <f t="shared" si="19"/>
        <v>-64255.241017862238</v>
      </c>
      <c r="AD61" s="186">
        <f t="shared" si="19"/>
        <v>-67839.321750792224</v>
      </c>
      <c r="AE61" s="186">
        <f t="shared" si="19"/>
        <v>-57502.085682095247</v>
      </c>
      <c r="AF61" s="186">
        <f t="shared" si="19"/>
        <v>-60109.603558002498</v>
      </c>
      <c r="AG61" s="201"/>
    </row>
    <row r="62" spans="1:33">
      <c r="A62" s="168" t="s">
        <v>352</v>
      </c>
      <c r="B62" s="169" t="str">
        <f t="shared" si="14"/>
        <v>9260-01296</v>
      </c>
      <c r="C62" s="212" t="str">
        <f t="shared" si="15"/>
        <v>9260</v>
      </c>
      <c r="D62" s="186">
        <f>SUM($F62:K62)</f>
        <v>0</v>
      </c>
      <c r="E62" s="66">
        <f t="shared" si="16"/>
        <v>0</v>
      </c>
      <c r="F62" s="79">
        <f>'Div091 history'!I62</f>
        <v>0</v>
      </c>
      <c r="G62" s="79">
        <f>'Div091 history'!J62</f>
        <v>0</v>
      </c>
      <c r="H62" s="79">
        <f>'Div091 history'!K62</f>
        <v>-406.91999999999996</v>
      </c>
      <c r="I62" s="79">
        <f>'Div091 history'!L62</f>
        <v>406.91999999999996</v>
      </c>
      <c r="J62" s="79">
        <f>'Div091 history'!M62</f>
        <v>0</v>
      </c>
      <c r="K62" s="79">
        <f>'Div091 history'!N62</f>
        <v>0</v>
      </c>
      <c r="L62" s="186">
        <f t="shared" si="20"/>
        <v>0</v>
      </c>
      <c r="M62" s="186">
        <f t="shared" si="20"/>
        <v>0</v>
      </c>
      <c r="N62" s="186">
        <f t="shared" si="20"/>
        <v>0</v>
      </c>
      <c r="O62" s="186">
        <f t="shared" si="20"/>
        <v>0</v>
      </c>
      <c r="P62" s="186">
        <f t="shared" si="20"/>
        <v>0</v>
      </c>
      <c r="Q62" s="186">
        <f t="shared" si="20"/>
        <v>0</v>
      </c>
      <c r="R62" s="186">
        <f t="shared" si="20"/>
        <v>0</v>
      </c>
      <c r="S62" s="186">
        <f t="shared" si="20"/>
        <v>0</v>
      </c>
      <c r="T62" s="186">
        <f t="shared" si="20"/>
        <v>0</v>
      </c>
      <c r="U62" s="186">
        <f t="shared" si="20"/>
        <v>0</v>
      </c>
      <c r="V62" s="186">
        <f t="shared" si="19"/>
        <v>0</v>
      </c>
      <c r="W62" s="186">
        <f t="shared" si="19"/>
        <v>0</v>
      </c>
      <c r="X62" s="186">
        <f t="shared" si="19"/>
        <v>0</v>
      </c>
      <c r="Y62" s="186">
        <f t="shared" si="19"/>
        <v>0</v>
      </c>
      <c r="Z62" s="186">
        <f t="shared" si="19"/>
        <v>0</v>
      </c>
      <c r="AA62" s="186">
        <f t="shared" si="19"/>
        <v>0</v>
      </c>
      <c r="AB62" s="186">
        <f t="shared" si="19"/>
        <v>0</v>
      </c>
      <c r="AC62" s="186">
        <f t="shared" si="19"/>
        <v>0</v>
      </c>
      <c r="AD62" s="186">
        <f t="shared" si="19"/>
        <v>0</v>
      </c>
      <c r="AE62" s="186">
        <f t="shared" si="19"/>
        <v>0</v>
      </c>
      <c r="AF62" s="186">
        <f t="shared" si="19"/>
        <v>0</v>
      </c>
      <c r="AG62" s="201"/>
    </row>
    <row r="63" spans="1:33">
      <c r="A63" s="168" t="s">
        <v>353</v>
      </c>
      <c r="B63" s="169" t="str">
        <f t="shared" si="14"/>
        <v>9260-01297</v>
      </c>
      <c r="C63" s="212" t="str">
        <f t="shared" si="15"/>
        <v>9260</v>
      </c>
      <c r="D63" s="186">
        <f>SUM($F63:K63)</f>
        <v>-19063.72</v>
      </c>
      <c r="E63" s="66">
        <f t="shared" si="16"/>
        <v>-0.11371622493810057</v>
      </c>
      <c r="F63" s="79">
        <f>'Div091 history'!I63</f>
        <v>-3569.06</v>
      </c>
      <c r="G63" s="79">
        <f>'Div091 history'!J63</f>
        <v>-3037.83</v>
      </c>
      <c r="H63" s="79">
        <f>'Div091 history'!K63</f>
        <v>-2980.0999999999995</v>
      </c>
      <c r="I63" s="79">
        <f>'Div091 history'!L63</f>
        <v>-3501.3500000000004</v>
      </c>
      <c r="J63" s="79">
        <f>'Div091 history'!M63</f>
        <v>-3319.7100000000009</v>
      </c>
      <c r="K63" s="79">
        <f>'Div091 history'!N63</f>
        <v>-2655.67</v>
      </c>
      <c r="L63" s="186">
        <f t="shared" si="20"/>
        <v>-25480.113642804601</v>
      </c>
      <c r="M63" s="186">
        <f t="shared" si="20"/>
        <v>-24747.056781850373</v>
      </c>
      <c r="N63" s="186">
        <f t="shared" si="20"/>
        <v>-23551.178296884827</v>
      </c>
      <c r="O63" s="186">
        <f t="shared" si="20"/>
        <v>-31183.738436841522</v>
      </c>
      <c r="P63" s="186">
        <f t="shared" si="20"/>
        <v>-29129.297408628954</v>
      </c>
      <c r="Q63" s="186">
        <f t="shared" si="20"/>
        <v>-30532.04012709489</v>
      </c>
      <c r="R63" s="186">
        <f t="shared" si="20"/>
        <v>-32235.080922259694</v>
      </c>
      <c r="S63" s="186">
        <f t="shared" si="20"/>
        <v>-27323.15620681164</v>
      </c>
      <c r="T63" s="186">
        <f t="shared" si="20"/>
        <v>-28562.16549474173</v>
      </c>
      <c r="U63" s="186">
        <f t="shared" si="20"/>
        <v>-29910.492026656375</v>
      </c>
      <c r="V63" s="186">
        <f t="shared" si="19"/>
        <v>-30643.608826224365</v>
      </c>
      <c r="W63" s="186">
        <f t="shared" si="19"/>
        <v>-28859.289668047801</v>
      </c>
      <c r="X63" s="186">
        <f t="shared" si="19"/>
        <v>-30749.313096193633</v>
      </c>
      <c r="Y63" s="186">
        <f t="shared" si="19"/>
        <v>-28351.589786613164</v>
      </c>
      <c r="Z63" s="186">
        <f t="shared" si="19"/>
        <v>-29625.983876182432</v>
      </c>
      <c r="AA63" s="186">
        <f t="shared" si="19"/>
        <v>-31183.738436841522</v>
      </c>
      <c r="AB63" s="186">
        <f t="shared" si="19"/>
        <v>-29129.297408628954</v>
      </c>
      <c r="AC63" s="186">
        <f t="shared" si="19"/>
        <v>-30532.04012709489</v>
      </c>
      <c r="AD63" s="186">
        <f t="shared" si="19"/>
        <v>-32235.080922259694</v>
      </c>
      <c r="AE63" s="186">
        <f t="shared" si="19"/>
        <v>-27323.15620681164</v>
      </c>
      <c r="AF63" s="186">
        <f t="shared" si="19"/>
        <v>-28562.16549474173</v>
      </c>
      <c r="AG63" s="201"/>
    </row>
    <row r="64" spans="1:33">
      <c r="A64" s="453" t="s">
        <v>354</v>
      </c>
      <c r="B64" s="169" t="str">
        <f t="shared" si="14"/>
        <v>9260-01298</v>
      </c>
      <c r="C64" s="212" t="str">
        <f t="shared" si="15"/>
        <v>9260</v>
      </c>
      <c r="D64" s="186">
        <f>SUM($F64:K64)</f>
        <v>29228.06</v>
      </c>
      <c r="E64" s="66">
        <f t="shared" si="16"/>
        <v>0.17434711826780397</v>
      </c>
      <c r="F64" s="79">
        <f>'Div091 history'!I64</f>
        <v>5825.82</v>
      </c>
      <c r="G64" s="79">
        <f>'Div091 history'!J64</f>
        <v>4503.5</v>
      </c>
      <c r="H64" s="79">
        <f>'Div091 history'!K64</f>
        <v>4043.6</v>
      </c>
      <c r="I64" s="79">
        <f>'Div091 history'!L64</f>
        <v>4987.74</v>
      </c>
      <c r="J64" s="79">
        <f>'Div091 history'!M64</f>
        <v>5520.79</v>
      </c>
      <c r="K64" s="79">
        <f>'Div091 history'!N64</f>
        <v>4346.6099999999997</v>
      </c>
      <c r="L64" s="186">
        <f t="shared" si="20"/>
        <v>39065.528152884719</v>
      </c>
      <c r="M64" s="186">
        <f t="shared" si="20"/>
        <v>37941.622120096683</v>
      </c>
      <c r="N64" s="186">
        <f t="shared" si="20"/>
        <v>36108.128546372252</v>
      </c>
      <c r="O64" s="186">
        <f t="shared" si="20"/>
        <v>47810.195389793291</v>
      </c>
      <c r="P64" s="186">
        <f t="shared" si="20"/>
        <v>44660.373338322825</v>
      </c>
      <c r="Q64" s="186">
        <f t="shared" si="20"/>
        <v>46811.026429109166</v>
      </c>
      <c r="R64" s="186">
        <f t="shared" si="20"/>
        <v>49422.089670885936</v>
      </c>
      <c r="S64" s="186">
        <f t="shared" si="20"/>
        <v>41891.238908359075</v>
      </c>
      <c r="T64" s="186">
        <f t="shared" si="20"/>
        <v>43790.859643880678</v>
      </c>
      <c r="U64" s="186">
        <f t="shared" si="20"/>
        <v>45858.083080565288</v>
      </c>
      <c r="V64" s="186">
        <f t="shared" si="19"/>
        <v>46982.081009866662</v>
      </c>
      <c r="W64" s="186">
        <f t="shared" si="19"/>
        <v>44246.403638695978</v>
      </c>
      <c r="X64" s="186">
        <f t="shared" si="19"/>
        <v>47144.144381806553</v>
      </c>
      <c r="Y64" s="186">
        <f t="shared" si="19"/>
        <v>43468.00977870619</v>
      </c>
      <c r="Z64" s="186">
        <f t="shared" si="19"/>
        <v>45421.881683747597</v>
      </c>
      <c r="AA64" s="186">
        <f t="shared" si="19"/>
        <v>47810.195389793291</v>
      </c>
      <c r="AB64" s="186">
        <f t="shared" si="19"/>
        <v>44660.373338322825</v>
      </c>
      <c r="AC64" s="186">
        <f t="shared" si="19"/>
        <v>46811.026429109166</v>
      </c>
      <c r="AD64" s="186">
        <f t="shared" si="19"/>
        <v>49422.089670885936</v>
      </c>
      <c r="AE64" s="186">
        <f t="shared" si="19"/>
        <v>41891.238908359075</v>
      </c>
      <c r="AF64" s="186">
        <f t="shared" si="19"/>
        <v>43790.859643880678</v>
      </c>
      <c r="AG64" s="201"/>
    </row>
    <row r="65" spans="1:38">
      <c r="A65" s="168" t="s">
        <v>355</v>
      </c>
      <c r="B65" s="169" t="str">
        <f t="shared" si="14"/>
        <v>9260-01299</v>
      </c>
      <c r="C65" s="212" t="str">
        <f t="shared" si="15"/>
        <v>9260</v>
      </c>
      <c r="D65" s="186">
        <f>SUM($F65:K65)</f>
        <v>0</v>
      </c>
      <c r="E65" s="66">
        <f t="shared" si="16"/>
        <v>0</v>
      </c>
      <c r="F65" s="79">
        <f>'Div091 history'!I65</f>
        <v>0</v>
      </c>
      <c r="G65" s="79">
        <f>'Div091 history'!J65</f>
        <v>0</v>
      </c>
      <c r="H65" s="79">
        <f>'Div091 history'!K65</f>
        <v>-33.25</v>
      </c>
      <c r="I65" s="79">
        <f>'Div091 history'!L65</f>
        <v>33.25</v>
      </c>
      <c r="J65" s="79">
        <f>'Div091 history'!M65</f>
        <v>0</v>
      </c>
      <c r="K65" s="79">
        <f>'Div091 history'!N65</f>
        <v>0</v>
      </c>
      <c r="L65" s="186">
        <f t="shared" si="20"/>
        <v>0</v>
      </c>
      <c r="M65" s="186">
        <f t="shared" si="20"/>
        <v>0</v>
      </c>
      <c r="N65" s="186">
        <f t="shared" si="20"/>
        <v>0</v>
      </c>
      <c r="O65" s="186">
        <f t="shared" si="20"/>
        <v>0</v>
      </c>
      <c r="P65" s="186">
        <f t="shared" si="20"/>
        <v>0</v>
      </c>
      <c r="Q65" s="186">
        <f t="shared" si="20"/>
        <v>0</v>
      </c>
      <c r="R65" s="186">
        <f t="shared" si="20"/>
        <v>0</v>
      </c>
      <c r="S65" s="186">
        <f t="shared" si="20"/>
        <v>0</v>
      </c>
      <c r="T65" s="186">
        <f t="shared" si="20"/>
        <v>0</v>
      </c>
      <c r="U65" s="186">
        <f t="shared" si="20"/>
        <v>0</v>
      </c>
      <c r="V65" s="186">
        <f t="shared" si="19"/>
        <v>0</v>
      </c>
      <c r="W65" s="186">
        <f t="shared" si="19"/>
        <v>0</v>
      </c>
      <c r="X65" s="186">
        <f t="shared" si="19"/>
        <v>0</v>
      </c>
      <c r="Y65" s="186">
        <f t="shared" si="19"/>
        <v>0</v>
      </c>
      <c r="Z65" s="186">
        <f t="shared" si="19"/>
        <v>0</v>
      </c>
      <c r="AA65" s="186">
        <f t="shared" si="19"/>
        <v>0</v>
      </c>
      <c r="AB65" s="186">
        <f t="shared" si="19"/>
        <v>0</v>
      </c>
      <c r="AC65" s="186">
        <f t="shared" si="19"/>
        <v>0</v>
      </c>
      <c r="AD65" s="186">
        <f t="shared" si="19"/>
        <v>0</v>
      </c>
      <c r="AE65" s="186">
        <f t="shared" si="19"/>
        <v>0</v>
      </c>
      <c r="AF65" s="186">
        <f t="shared" si="19"/>
        <v>0</v>
      </c>
      <c r="AG65" s="201"/>
    </row>
    <row r="66" spans="1:38">
      <c r="A66" s="172" t="s">
        <v>322</v>
      </c>
      <c r="B66" s="152"/>
      <c r="C66" s="213"/>
      <c r="D66" s="173">
        <f t="shared" ref="D66:K66" si="21">SUM(D43:D65)</f>
        <v>167642.92000000001</v>
      </c>
      <c r="E66" s="174">
        <f t="shared" si="21"/>
        <v>1.0000000000000004</v>
      </c>
      <c r="F66" s="205">
        <f t="shared" si="21"/>
        <v>98991.879999999976</v>
      </c>
      <c r="G66" s="205">
        <f t="shared" si="21"/>
        <v>15737.479999999987</v>
      </c>
      <c r="H66" s="205">
        <f t="shared" si="21"/>
        <v>40629.11</v>
      </c>
      <c r="I66" s="205">
        <f t="shared" si="21"/>
        <v>27936.639999999999</v>
      </c>
      <c r="J66" s="205">
        <f t="shared" si="21"/>
        <v>-31133.48000000001</v>
      </c>
      <c r="K66" s="205">
        <f t="shared" si="21"/>
        <v>15481.290000000008</v>
      </c>
      <c r="L66" s="199">
        <f>'FY24 Budget'!X$32</f>
        <v>224067.53000000003</v>
      </c>
      <c r="M66" s="199">
        <f>'FY24 Budget'!Y$32</f>
        <v>217621.15999999997</v>
      </c>
      <c r="N66" s="199">
        <f>'FY24 Budget'!Z$32</f>
        <v>207104.81999999998</v>
      </c>
      <c r="O66" s="199">
        <f>'FY25 Budget'!O$80</f>
        <v>274224.17912497395</v>
      </c>
      <c r="P66" s="199">
        <f>'FY25 Budget'!P$80</f>
        <v>256157.794760466</v>
      </c>
      <c r="Q66" s="199">
        <f>'FY25 Budget'!Q$80</f>
        <v>268493.26157032093</v>
      </c>
      <c r="R66" s="199">
        <f>'FY25 Budget'!R$80</f>
        <v>283469.49557819293</v>
      </c>
      <c r="S66" s="199">
        <f>'FY25 Budget'!S$80</f>
        <v>240274.91434651933</v>
      </c>
      <c r="T66" s="199">
        <f>'FY25 Budget'!T$80</f>
        <v>251170.53885924406</v>
      </c>
      <c r="U66" s="199">
        <f>'FY25 Budget'!U$80</f>
        <v>263027.47952578997</v>
      </c>
      <c r="V66" s="199">
        <f>'FY25 Budget'!V$80</f>
        <v>269474.37661516352</v>
      </c>
      <c r="W66" s="199">
        <f>'FY25 Budget'!W$80</f>
        <v>253783.39532249552</v>
      </c>
      <c r="X66" s="199">
        <f>'FY25 Budget'!X$80</f>
        <v>270403.92092624848</v>
      </c>
      <c r="Y66" s="199">
        <f>'FY25 Budget'!Y$80</f>
        <v>249318.77401000474</v>
      </c>
      <c r="Z66" s="199">
        <f>'FY25 Budget'!Z$80</f>
        <v>260525.56609497734</v>
      </c>
      <c r="AA66" s="177">
        <f>+O66</f>
        <v>274224.17912497395</v>
      </c>
      <c r="AB66" s="177">
        <f t="shared" ref="AB66:AF66" si="22">+P66</f>
        <v>256157.794760466</v>
      </c>
      <c r="AC66" s="177">
        <f t="shared" si="22"/>
        <v>268493.26157032093</v>
      </c>
      <c r="AD66" s="177">
        <f t="shared" si="22"/>
        <v>283469.49557819293</v>
      </c>
      <c r="AE66" s="177">
        <f t="shared" si="22"/>
        <v>240274.91434651933</v>
      </c>
      <c r="AF66" s="177">
        <f t="shared" si="22"/>
        <v>251170.53885924406</v>
      </c>
      <c r="AG66" s="201"/>
      <c r="AH66" s="178">
        <f>SUM(F66:Q66)</f>
        <v>1615311.6654557609</v>
      </c>
      <c r="AI66" s="178">
        <f>SUM(U66:AF66)</f>
        <v>3140323.6967343967</v>
      </c>
      <c r="AK66" s="178">
        <f>AH66*$AK$7</f>
        <v>807171.23928001057</v>
      </c>
      <c r="AL66" s="178">
        <f>AI66*$AL$7</f>
        <v>1569219.7512581786</v>
      </c>
    </row>
    <row r="67" spans="1:38">
      <c r="A67" s="172"/>
      <c r="B67" s="152"/>
      <c r="C67" s="213"/>
      <c r="D67" s="171">
        <f>D66-SUM(F66:K66)</f>
        <v>0</v>
      </c>
      <c r="F67" s="171">
        <f>F66-'Div091 history'!I66</f>
        <v>0</v>
      </c>
      <c r="G67" s="171">
        <f>G66-'Div091 history'!J66</f>
        <v>0</v>
      </c>
      <c r="H67" s="171">
        <f>H66-'Div091 history'!K66</f>
        <v>0</v>
      </c>
      <c r="I67" s="171">
        <f>I66-'Div091 history'!L66</f>
        <v>0</v>
      </c>
      <c r="J67" s="171">
        <f>J66-'Div091 history'!M66</f>
        <v>0</v>
      </c>
      <c r="K67" s="171">
        <f>K66-'Div091 history'!N66</f>
        <v>0</v>
      </c>
      <c r="L67" s="171">
        <f t="shared" ref="L67:AF67" si="23">L66-SUM(L43:L65)</f>
        <v>0</v>
      </c>
      <c r="M67" s="171">
        <f t="shared" si="23"/>
        <v>0</v>
      </c>
      <c r="N67" s="171">
        <f t="shared" si="23"/>
        <v>0</v>
      </c>
      <c r="O67" s="171">
        <f t="shared" si="23"/>
        <v>0</v>
      </c>
      <c r="P67" s="171">
        <f t="shared" si="23"/>
        <v>0</v>
      </c>
      <c r="Q67" s="171">
        <f t="shared" si="23"/>
        <v>0</v>
      </c>
      <c r="R67" s="171">
        <f t="shared" si="23"/>
        <v>0</v>
      </c>
      <c r="S67" s="171">
        <f t="shared" si="23"/>
        <v>0</v>
      </c>
      <c r="T67" s="171">
        <f t="shared" si="23"/>
        <v>0</v>
      </c>
      <c r="U67" s="171">
        <f t="shared" si="23"/>
        <v>0</v>
      </c>
      <c r="V67" s="171">
        <f t="shared" si="23"/>
        <v>0</v>
      </c>
      <c r="W67" s="171">
        <f t="shared" si="23"/>
        <v>0</v>
      </c>
      <c r="X67" s="171">
        <f t="shared" si="23"/>
        <v>0</v>
      </c>
      <c r="Y67" s="171">
        <f t="shared" si="23"/>
        <v>-2.6193447411060333E-10</v>
      </c>
      <c r="Z67" s="171">
        <f t="shared" si="23"/>
        <v>0</v>
      </c>
      <c r="AA67" s="171">
        <f t="shared" si="23"/>
        <v>0</v>
      </c>
      <c r="AB67" s="171">
        <f t="shared" si="23"/>
        <v>0</v>
      </c>
      <c r="AC67" s="171">
        <f t="shared" si="23"/>
        <v>0</v>
      </c>
      <c r="AD67" s="171">
        <f t="shared" si="23"/>
        <v>0</v>
      </c>
      <c r="AE67" s="171">
        <f t="shared" si="23"/>
        <v>0</v>
      </c>
      <c r="AF67" s="171">
        <f t="shared" si="23"/>
        <v>0</v>
      </c>
      <c r="AG67" s="201"/>
    </row>
    <row r="68" spans="1:38">
      <c r="A68" s="179" t="s">
        <v>39</v>
      </c>
      <c r="B68" s="169" t="str">
        <f t="shared" ref="B68:B93" si="24">RIGHT(A68,10)</f>
        <v>9260-07421</v>
      </c>
      <c r="C68" s="212" t="str">
        <f t="shared" ref="C68:C93" si="25">LEFT(B68,4)</f>
        <v>9260</v>
      </c>
      <c r="D68" s="171">
        <f>SUM($F68:K68)</f>
        <v>27312.5</v>
      </c>
      <c r="E68" s="78">
        <f t="shared" ref="E68:E93" si="26">D68/$D$94</f>
        <v>4.7822066229827875E-2</v>
      </c>
      <c r="F68" s="79">
        <f>'Div091 history'!I68</f>
        <v>1602.77</v>
      </c>
      <c r="G68" s="79">
        <f>'Div091 history'!J68</f>
        <v>516.09</v>
      </c>
      <c r="H68" s="79">
        <f>'Div091 history'!K68</f>
        <v>10399.41</v>
      </c>
      <c r="I68" s="79">
        <f>'Div091 history'!L68</f>
        <v>-197.47</v>
      </c>
      <c r="J68" s="79">
        <f>'Div091 history'!M68</f>
        <v>6660.56</v>
      </c>
      <c r="K68" s="79">
        <f>'Div091 history'!N68</f>
        <v>8331.14</v>
      </c>
      <c r="L68" s="171">
        <f t="shared" ref="L68:U77" si="27">$E68*L$94</f>
        <v>5892.9836237022055</v>
      </c>
      <c r="M68" s="171">
        <f t="shared" si="27"/>
        <v>297.75979139406257</v>
      </c>
      <c r="N68" s="171">
        <f t="shared" si="27"/>
        <v>848.68481920221097</v>
      </c>
      <c r="O68" s="171">
        <f t="shared" si="27"/>
        <v>2136.1886395281444</v>
      </c>
      <c r="P68" s="171">
        <f t="shared" si="27"/>
        <v>2500.0809107075925</v>
      </c>
      <c r="Q68" s="171">
        <f t="shared" si="27"/>
        <v>2729.1313876406625</v>
      </c>
      <c r="R68" s="171">
        <f t="shared" si="27"/>
        <v>3593.959425808594</v>
      </c>
      <c r="S68" s="171">
        <f t="shared" si="27"/>
        <v>3102.5407032575176</v>
      </c>
      <c r="T68" s="171">
        <f t="shared" si="27"/>
        <v>2521.4478967369182</v>
      </c>
      <c r="U68" s="171">
        <f t="shared" si="27"/>
        <v>2379.5911998869265</v>
      </c>
      <c r="V68" s="171">
        <f t="shared" ref="V68:AF77" si="28">$E68*V$94</f>
        <v>3902.4019839525358</v>
      </c>
      <c r="W68" s="171">
        <f t="shared" si="28"/>
        <v>2355.0155524392326</v>
      </c>
      <c r="X68" s="171">
        <f t="shared" si="28"/>
        <v>5785.0056871974812</v>
      </c>
      <c r="Y68" s="171">
        <f t="shared" si="28"/>
        <v>353.02277457627252</v>
      </c>
      <c r="Z68" s="171">
        <f t="shared" si="28"/>
        <v>395.68216523025359</v>
      </c>
      <c r="AA68" s="171">
        <f t="shared" si="28"/>
        <v>2136.1886395281444</v>
      </c>
      <c r="AB68" s="171">
        <f t="shared" si="28"/>
        <v>2500.0809107075925</v>
      </c>
      <c r="AC68" s="171">
        <f t="shared" si="28"/>
        <v>2729.1313876406625</v>
      </c>
      <c r="AD68" s="171">
        <f t="shared" si="28"/>
        <v>3593.959425808594</v>
      </c>
      <c r="AE68" s="171">
        <f t="shared" si="28"/>
        <v>3102.5407032575176</v>
      </c>
      <c r="AF68" s="171">
        <f t="shared" si="28"/>
        <v>2521.4478967369182</v>
      </c>
      <c r="AG68" s="201"/>
    </row>
    <row r="69" spans="1:38">
      <c r="A69" s="179" t="s">
        <v>1257</v>
      </c>
      <c r="B69" s="169" t="str">
        <f t="shared" si="24"/>
        <v>8700-07421</v>
      </c>
      <c r="C69" s="212" t="str">
        <f t="shared" si="25"/>
        <v>8700</v>
      </c>
      <c r="D69" s="171">
        <f>SUM($F69:K69)</f>
        <v>0</v>
      </c>
      <c r="E69" s="78">
        <f t="shared" si="26"/>
        <v>0</v>
      </c>
      <c r="F69" s="79">
        <f>'Div091 history'!I69</f>
        <v>0</v>
      </c>
      <c r="G69" s="79">
        <f>'Div091 history'!J69</f>
        <v>0</v>
      </c>
      <c r="H69" s="79">
        <f>'Div091 history'!K69</f>
        <v>0</v>
      </c>
      <c r="I69" s="79">
        <f>'Div091 history'!L69</f>
        <v>0</v>
      </c>
      <c r="J69" s="79">
        <f>'Div091 history'!M69</f>
        <v>0</v>
      </c>
      <c r="K69" s="79">
        <f>'Div091 history'!N69</f>
        <v>0</v>
      </c>
      <c r="L69" s="171">
        <f t="shared" si="27"/>
        <v>0</v>
      </c>
      <c r="M69" s="171">
        <f t="shared" si="27"/>
        <v>0</v>
      </c>
      <c r="N69" s="171">
        <f t="shared" si="27"/>
        <v>0</v>
      </c>
      <c r="O69" s="171">
        <f t="shared" si="27"/>
        <v>0</v>
      </c>
      <c r="P69" s="171">
        <f t="shared" si="27"/>
        <v>0</v>
      </c>
      <c r="Q69" s="171">
        <f t="shared" si="27"/>
        <v>0</v>
      </c>
      <c r="R69" s="171">
        <f t="shared" si="27"/>
        <v>0</v>
      </c>
      <c r="S69" s="171">
        <f t="shared" si="27"/>
        <v>0</v>
      </c>
      <c r="T69" s="171">
        <f t="shared" si="27"/>
        <v>0</v>
      </c>
      <c r="U69" s="171">
        <f t="shared" si="27"/>
        <v>0</v>
      </c>
      <c r="V69" s="171">
        <f t="shared" si="28"/>
        <v>0</v>
      </c>
      <c r="W69" s="171">
        <f t="shared" si="28"/>
        <v>0</v>
      </c>
      <c r="X69" s="171">
        <f t="shared" si="28"/>
        <v>0</v>
      </c>
      <c r="Y69" s="171">
        <f t="shared" si="28"/>
        <v>0</v>
      </c>
      <c r="Z69" s="171">
        <f t="shared" si="28"/>
        <v>0</v>
      </c>
      <c r="AA69" s="171">
        <f t="shared" si="28"/>
        <v>0</v>
      </c>
      <c r="AB69" s="171">
        <f t="shared" si="28"/>
        <v>0</v>
      </c>
      <c r="AC69" s="171">
        <f t="shared" si="28"/>
        <v>0</v>
      </c>
      <c r="AD69" s="171">
        <f t="shared" si="28"/>
        <v>0</v>
      </c>
      <c r="AE69" s="171">
        <f t="shared" si="28"/>
        <v>0</v>
      </c>
      <c r="AF69" s="171">
        <f t="shared" si="28"/>
        <v>0</v>
      </c>
      <c r="AG69" s="201"/>
      <c r="AH69" s="180"/>
      <c r="AI69" s="180"/>
    </row>
    <row r="70" spans="1:38">
      <c r="A70" s="168" t="s">
        <v>173</v>
      </c>
      <c r="B70" s="169" t="str">
        <f t="shared" si="24"/>
        <v>8700-07443</v>
      </c>
      <c r="C70" s="212" t="str">
        <f t="shared" si="25"/>
        <v>8700</v>
      </c>
      <c r="D70" s="171">
        <f>SUM($F70:K70)</f>
        <v>548.71</v>
      </c>
      <c r="E70" s="78">
        <f t="shared" si="26"/>
        <v>9.6074859353661708E-4</v>
      </c>
      <c r="F70" s="79">
        <f>'Div091 history'!I70</f>
        <v>0</v>
      </c>
      <c r="G70" s="79">
        <f>'Div091 history'!J70</f>
        <v>0</v>
      </c>
      <c r="H70" s="79">
        <f>'Div091 history'!K70</f>
        <v>0</v>
      </c>
      <c r="I70" s="79">
        <f>'Div091 history'!L70</f>
        <v>0</v>
      </c>
      <c r="J70" s="79">
        <f>'Div091 history'!M70</f>
        <v>296.73</v>
      </c>
      <c r="K70" s="79">
        <f>'Div091 history'!N70</f>
        <v>251.98</v>
      </c>
      <c r="L70" s="171">
        <f t="shared" si="27"/>
        <v>118.39044555282882</v>
      </c>
      <c r="M70" s="171">
        <f t="shared" si="27"/>
        <v>5.9820146502823279</v>
      </c>
      <c r="N70" s="171">
        <f t="shared" si="27"/>
        <v>17.050136279888154</v>
      </c>
      <c r="O70" s="171">
        <f t="shared" si="27"/>
        <v>42.916176417226104</v>
      </c>
      <c r="P70" s="171">
        <f t="shared" si="27"/>
        <v>50.226797126384007</v>
      </c>
      <c r="Q70" s="171">
        <f t="shared" si="27"/>
        <v>54.82843693225842</v>
      </c>
      <c r="R70" s="171">
        <f t="shared" si="27"/>
        <v>72.202891589398021</v>
      </c>
      <c r="S70" s="171">
        <f t="shared" si="27"/>
        <v>62.330255717507832</v>
      </c>
      <c r="T70" s="171">
        <f t="shared" si="27"/>
        <v>50.65606134255431</v>
      </c>
      <c r="U70" s="171">
        <f t="shared" si="27"/>
        <v>47.806150564391956</v>
      </c>
      <c r="V70" s="171">
        <f t="shared" si="28"/>
        <v>78.399523757056144</v>
      </c>
      <c r="W70" s="171">
        <f t="shared" si="28"/>
        <v>47.312424120052405</v>
      </c>
      <c r="X70" s="171">
        <f t="shared" si="28"/>
        <v>116.22116139577594</v>
      </c>
      <c r="Y70" s="171">
        <f t="shared" si="28"/>
        <v>7.0922517762103992</v>
      </c>
      <c r="Z70" s="171">
        <f t="shared" si="28"/>
        <v>7.9492818630111657</v>
      </c>
      <c r="AA70" s="171">
        <f t="shared" si="28"/>
        <v>42.916176417226104</v>
      </c>
      <c r="AB70" s="171">
        <f t="shared" si="28"/>
        <v>50.226797126384007</v>
      </c>
      <c r="AC70" s="171">
        <f t="shared" si="28"/>
        <v>54.82843693225842</v>
      </c>
      <c r="AD70" s="171">
        <f t="shared" si="28"/>
        <v>72.202891589398021</v>
      </c>
      <c r="AE70" s="171">
        <f t="shared" si="28"/>
        <v>62.330255717507832</v>
      </c>
      <c r="AF70" s="171">
        <f t="shared" si="28"/>
        <v>50.65606134255431</v>
      </c>
      <c r="AG70" s="201"/>
      <c r="AH70" s="180"/>
      <c r="AI70" s="180"/>
    </row>
    <row r="71" spans="1:38">
      <c r="A71" s="168" t="s">
        <v>174</v>
      </c>
      <c r="B71" s="169" t="str">
        <f t="shared" si="24"/>
        <v>8740-07443</v>
      </c>
      <c r="C71" s="212" t="str">
        <f t="shared" si="25"/>
        <v>8740</v>
      </c>
      <c r="D71" s="171">
        <f>SUM($F71:K71)</f>
        <v>2621.0999999999995</v>
      </c>
      <c r="E71" s="78">
        <f t="shared" si="26"/>
        <v>4.5893425279634531E-3</v>
      </c>
      <c r="F71" s="79">
        <f>'Div091 history'!I71</f>
        <v>864.26</v>
      </c>
      <c r="G71" s="79">
        <f>'Div091 history'!J71</f>
        <v>393.34000000000003</v>
      </c>
      <c r="H71" s="79">
        <f>'Div091 history'!K71</f>
        <v>1038.0899999999999</v>
      </c>
      <c r="I71" s="79">
        <f>'Div091 history'!L71</f>
        <v>325.41000000000003</v>
      </c>
      <c r="J71" s="79">
        <f>'Div091 history'!M71</f>
        <v>0</v>
      </c>
      <c r="K71" s="79">
        <f>'Div091 history'!N71</f>
        <v>0</v>
      </c>
      <c r="L71" s="171">
        <f t="shared" si="27"/>
        <v>565.53224260268541</v>
      </c>
      <c r="M71" s="171">
        <f t="shared" si="27"/>
        <v>28.575128209536924</v>
      </c>
      <c r="N71" s="171">
        <f t="shared" si="27"/>
        <v>81.445776827859575</v>
      </c>
      <c r="O71" s="171">
        <f t="shared" si="27"/>
        <v>205.00371782397136</v>
      </c>
      <c r="P71" s="171">
        <f t="shared" si="27"/>
        <v>239.9253848990634</v>
      </c>
      <c r="Q71" s="171">
        <f t="shared" si="27"/>
        <v>261.90668302590166</v>
      </c>
      <c r="R71" s="171">
        <f t="shared" si="27"/>
        <v>344.90167692400559</v>
      </c>
      <c r="S71" s="171">
        <f t="shared" si="27"/>
        <v>297.74167276185915</v>
      </c>
      <c r="T71" s="171">
        <f t="shared" si="27"/>
        <v>241.97591147412851</v>
      </c>
      <c r="U71" s="171">
        <f t="shared" si="27"/>
        <v>228.36234303061312</v>
      </c>
      <c r="V71" s="171">
        <f t="shared" si="28"/>
        <v>374.50199872358769</v>
      </c>
      <c r="W71" s="171">
        <f t="shared" si="28"/>
        <v>226.00389069101951</v>
      </c>
      <c r="X71" s="171">
        <f t="shared" si="28"/>
        <v>555.16991878126555</v>
      </c>
      <c r="Y71" s="171">
        <f t="shared" si="28"/>
        <v>33.878553572242296</v>
      </c>
      <c r="Z71" s="171">
        <f t="shared" si="28"/>
        <v>37.972449365126501</v>
      </c>
      <c r="AA71" s="171">
        <f t="shared" si="28"/>
        <v>205.00371782397136</v>
      </c>
      <c r="AB71" s="171">
        <f t="shared" si="28"/>
        <v>239.9253848990634</v>
      </c>
      <c r="AC71" s="171">
        <f t="shared" si="28"/>
        <v>261.90668302590166</v>
      </c>
      <c r="AD71" s="171">
        <f t="shared" si="28"/>
        <v>344.90167692400559</v>
      </c>
      <c r="AE71" s="171">
        <f t="shared" si="28"/>
        <v>297.74167276185915</v>
      </c>
      <c r="AF71" s="171">
        <f t="shared" si="28"/>
        <v>241.97591147412851</v>
      </c>
      <c r="AG71" s="201"/>
    </row>
    <row r="72" spans="1:38">
      <c r="A72" s="168" t="s">
        <v>375</v>
      </c>
      <c r="B72" s="169" t="str">
        <f t="shared" si="24"/>
        <v>8750-07443</v>
      </c>
      <c r="C72" s="212" t="str">
        <f t="shared" si="25"/>
        <v>8750</v>
      </c>
      <c r="D72" s="171">
        <f>SUM($F72:K72)</f>
        <v>377.36</v>
      </c>
      <c r="E72" s="78">
        <f t="shared" si="26"/>
        <v>6.6072805171580218E-4</v>
      </c>
      <c r="F72" s="79">
        <f>'Div091 history'!I72</f>
        <v>0</v>
      </c>
      <c r="G72" s="79">
        <f>'Div091 history'!J72</f>
        <v>0</v>
      </c>
      <c r="H72" s="79">
        <f>'Div091 history'!K72</f>
        <v>0</v>
      </c>
      <c r="I72" s="79">
        <f>'Div091 history'!L72</f>
        <v>0</v>
      </c>
      <c r="J72" s="79">
        <f>'Div091 history'!M72</f>
        <v>377.36</v>
      </c>
      <c r="K72" s="79">
        <f>'Div091 history'!N72</f>
        <v>0</v>
      </c>
      <c r="L72" s="171">
        <f t="shared" si="27"/>
        <v>81.419727239918146</v>
      </c>
      <c r="M72" s="171">
        <f t="shared" si="27"/>
        <v>4.1139637484837879</v>
      </c>
      <c r="N72" s="171">
        <f t="shared" si="27"/>
        <v>11.725755729945861</v>
      </c>
      <c r="O72" s="171">
        <f t="shared" si="27"/>
        <v>29.514403478712698</v>
      </c>
      <c r="P72" s="171">
        <f t="shared" si="27"/>
        <v>34.542078991839531</v>
      </c>
      <c r="Q72" s="171">
        <f t="shared" si="27"/>
        <v>37.706728437165417</v>
      </c>
      <c r="R72" s="171">
        <f t="shared" si="27"/>
        <v>49.655525086430423</v>
      </c>
      <c r="S72" s="171">
        <f t="shared" si="27"/>
        <v>42.865895094965929</v>
      </c>
      <c r="T72" s="171">
        <f t="shared" si="27"/>
        <v>34.837293485131113</v>
      </c>
      <c r="U72" s="171">
        <f t="shared" si="27"/>
        <v>32.877346826153975</v>
      </c>
      <c r="V72" s="171">
        <f t="shared" si="28"/>
        <v>53.917086047206553</v>
      </c>
      <c r="W72" s="171">
        <f t="shared" si="28"/>
        <v>32.537800233170479</v>
      </c>
      <c r="X72" s="171">
        <f t="shared" si="28"/>
        <v>79.927862558200147</v>
      </c>
      <c r="Y72" s="171">
        <f t="shared" si="28"/>
        <v>4.8774983693950462</v>
      </c>
      <c r="Z72" s="171">
        <f t="shared" si="28"/>
        <v>5.4668969106192584</v>
      </c>
      <c r="AA72" s="171">
        <f t="shared" si="28"/>
        <v>29.514403478712698</v>
      </c>
      <c r="AB72" s="171">
        <f t="shared" si="28"/>
        <v>34.542078991839531</v>
      </c>
      <c r="AC72" s="171">
        <f t="shared" si="28"/>
        <v>37.706728437165417</v>
      </c>
      <c r="AD72" s="171">
        <f t="shared" si="28"/>
        <v>49.655525086430423</v>
      </c>
      <c r="AE72" s="171">
        <f t="shared" si="28"/>
        <v>42.865895094965929</v>
      </c>
      <c r="AF72" s="171">
        <f t="shared" si="28"/>
        <v>34.837293485131113</v>
      </c>
      <c r="AG72" s="201"/>
    </row>
    <row r="73" spans="1:38">
      <c r="A73" s="168" t="s">
        <v>176</v>
      </c>
      <c r="B73" s="169" t="str">
        <f t="shared" si="24"/>
        <v>9260-07443</v>
      </c>
      <c r="C73" s="212" t="str">
        <f t="shared" si="25"/>
        <v>9260</v>
      </c>
      <c r="D73" s="171">
        <f>SUM($F73:K73)</f>
        <v>3251.3399999999997</v>
      </c>
      <c r="E73" s="78">
        <f t="shared" si="26"/>
        <v>5.692843819338711E-3</v>
      </c>
      <c r="F73" s="79">
        <f>'Div091 history'!I73</f>
        <v>27.71</v>
      </c>
      <c r="G73" s="79">
        <f>'Div091 history'!J73</f>
        <v>519.41999999999996</v>
      </c>
      <c r="H73" s="79">
        <f>'Div091 history'!K73</f>
        <v>1999.78</v>
      </c>
      <c r="I73" s="79">
        <f>'Div091 history'!L73</f>
        <v>331.40999999999997</v>
      </c>
      <c r="J73" s="79">
        <f>'Div091 history'!M73</f>
        <v>0</v>
      </c>
      <c r="K73" s="79">
        <f>'Div091 history'!N73</f>
        <v>373.02</v>
      </c>
      <c r="L73" s="171">
        <f t="shared" si="27"/>
        <v>701.51371625035881</v>
      </c>
      <c r="M73" s="171">
        <f t="shared" si="27"/>
        <v>35.445979685168744</v>
      </c>
      <c r="N73" s="171">
        <f t="shared" si="27"/>
        <v>101.02930526553469</v>
      </c>
      <c r="O73" s="171">
        <f t="shared" si="27"/>
        <v>254.2965884208123</v>
      </c>
      <c r="P73" s="171">
        <f t="shared" si="27"/>
        <v>297.61512377922281</v>
      </c>
      <c r="Q73" s="171">
        <f t="shared" si="27"/>
        <v>324.88179573058454</v>
      </c>
      <c r="R73" s="171">
        <f t="shared" si="27"/>
        <v>427.83282524516289</v>
      </c>
      <c r="S73" s="171">
        <f t="shared" si="27"/>
        <v>369.33326096583238</v>
      </c>
      <c r="T73" s="171">
        <f t="shared" si="27"/>
        <v>300.15869673507041</v>
      </c>
      <c r="U73" s="171">
        <f t="shared" si="27"/>
        <v>283.27176391177511</v>
      </c>
      <c r="V73" s="171">
        <f t="shared" si="28"/>
        <v>464.5505049521002</v>
      </c>
      <c r="W73" s="171">
        <f t="shared" si="28"/>
        <v>280.34622485190931</v>
      </c>
      <c r="X73" s="171">
        <f t="shared" si="28"/>
        <v>688.65978548330099</v>
      </c>
      <c r="Y73" s="171">
        <f t="shared" si="28"/>
        <v>42.024606604698135</v>
      </c>
      <c r="Z73" s="171">
        <f t="shared" si="28"/>
        <v>47.102874182141242</v>
      </c>
      <c r="AA73" s="171">
        <f t="shared" si="28"/>
        <v>254.2965884208123</v>
      </c>
      <c r="AB73" s="171">
        <f t="shared" si="28"/>
        <v>297.61512377922281</v>
      </c>
      <c r="AC73" s="171">
        <f t="shared" si="28"/>
        <v>324.88179573058454</v>
      </c>
      <c r="AD73" s="171">
        <f t="shared" si="28"/>
        <v>427.83282524516289</v>
      </c>
      <c r="AE73" s="171">
        <f t="shared" si="28"/>
        <v>369.33326096583238</v>
      </c>
      <c r="AF73" s="171">
        <f t="shared" si="28"/>
        <v>300.15869673507041</v>
      </c>
      <c r="AG73" s="201"/>
    </row>
    <row r="74" spans="1:38">
      <c r="A74" s="168" t="s">
        <v>177</v>
      </c>
      <c r="B74" s="169" t="str">
        <f t="shared" si="24"/>
        <v>9260-07444</v>
      </c>
      <c r="C74" s="212" t="str">
        <f t="shared" si="25"/>
        <v>9260</v>
      </c>
      <c r="D74" s="171">
        <f>SUM($F74:K74)</f>
        <v>-2341.65</v>
      </c>
      <c r="E74" s="78">
        <f t="shared" si="26"/>
        <v>-4.1000472819066889E-3</v>
      </c>
      <c r="F74" s="79">
        <f>'Div091 history'!I74</f>
        <v>-22.72</v>
      </c>
      <c r="G74" s="79">
        <f>'Div091 history'!J74</f>
        <v>-132.85</v>
      </c>
      <c r="H74" s="79">
        <f>'Div091 history'!K74</f>
        <v>-1641.21</v>
      </c>
      <c r="I74" s="79">
        <f>'Div091 history'!L74</f>
        <v>-238.99</v>
      </c>
      <c r="J74" s="79">
        <f>'Div091 history'!M74</f>
        <v>0</v>
      </c>
      <c r="K74" s="79">
        <f>'Div091 history'!N74</f>
        <v>-305.88</v>
      </c>
      <c r="L74" s="171">
        <f t="shared" si="27"/>
        <v>-505.23771542122722</v>
      </c>
      <c r="M74" s="171">
        <f t="shared" si="27"/>
        <v>-25.528575396536628</v>
      </c>
      <c r="N74" s="171">
        <f t="shared" si="27"/>
        <v>-72.762391098759082</v>
      </c>
      <c r="O74" s="171">
        <f t="shared" si="27"/>
        <v>-183.14713511216763</v>
      </c>
      <c r="P74" s="171">
        <f t="shared" si="27"/>
        <v>-214.34560968634997</v>
      </c>
      <c r="Q74" s="171">
        <f t="shared" si="27"/>
        <v>-233.98335977551514</v>
      </c>
      <c r="R74" s="171">
        <f t="shared" si="27"/>
        <v>-308.12979732520614</v>
      </c>
      <c r="S74" s="171">
        <f t="shared" si="27"/>
        <v>-265.99778261905595</v>
      </c>
      <c r="T74" s="171">
        <f t="shared" si="27"/>
        <v>-216.17751825698872</v>
      </c>
      <c r="U74" s="171">
        <f t="shared" si="27"/>
        <v>-204.01536780650693</v>
      </c>
      <c r="V74" s="171">
        <f t="shared" si="28"/>
        <v>-334.57426474041029</v>
      </c>
      <c r="W74" s="171">
        <f t="shared" si="28"/>
        <v>-201.9083631439571</v>
      </c>
      <c r="X74" s="171">
        <f t="shared" si="28"/>
        <v>-495.98017638172934</v>
      </c>
      <c r="Y74" s="171">
        <f t="shared" si="28"/>
        <v>-30.266573183946125</v>
      </c>
      <c r="Z74" s="171">
        <f t="shared" si="28"/>
        <v>-33.923996053507487</v>
      </c>
      <c r="AA74" s="171">
        <f t="shared" si="28"/>
        <v>-183.14713511216763</v>
      </c>
      <c r="AB74" s="171">
        <f t="shared" si="28"/>
        <v>-214.34560968634997</v>
      </c>
      <c r="AC74" s="171">
        <f t="shared" si="28"/>
        <v>-233.98335977551514</v>
      </c>
      <c r="AD74" s="171">
        <f t="shared" si="28"/>
        <v>-308.12979732520614</v>
      </c>
      <c r="AE74" s="171">
        <f t="shared" si="28"/>
        <v>-265.99778261905595</v>
      </c>
      <c r="AF74" s="171">
        <f t="shared" si="28"/>
        <v>-216.17751825698872</v>
      </c>
      <c r="AG74" s="201"/>
    </row>
    <row r="75" spans="1:38">
      <c r="A75" s="168" t="s">
        <v>179</v>
      </c>
      <c r="B75" s="169" t="str">
        <f t="shared" si="24"/>
        <v>8700-07444</v>
      </c>
      <c r="C75" s="212" t="str">
        <f t="shared" si="25"/>
        <v>8700</v>
      </c>
      <c r="D75" s="171">
        <f>SUM($F75:K75)</f>
        <v>-493.64</v>
      </c>
      <c r="E75" s="78">
        <f t="shared" si="26"/>
        <v>-8.6432530063861707E-4</v>
      </c>
      <c r="F75" s="79">
        <f>'Div091 history'!I75</f>
        <v>0</v>
      </c>
      <c r="G75" s="79">
        <f>'Div091 history'!J75</f>
        <v>0</v>
      </c>
      <c r="H75" s="79">
        <f>'Div091 history'!K75</f>
        <v>0</v>
      </c>
      <c r="I75" s="79">
        <f>'Div091 history'!L75</f>
        <v>0</v>
      </c>
      <c r="J75" s="79">
        <f>'Div091 history'!M75</f>
        <v>-266.95999999999998</v>
      </c>
      <c r="K75" s="79">
        <f>'Div091 history'!N75</f>
        <v>-226.68</v>
      </c>
      <c r="L75" s="171">
        <f t="shared" si="27"/>
        <v>-106.50846447613203</v>
      </c>
      <c r="M75" s="171">
        <f t="shared" si="27"/>
        <v>-5.3816436951492914</v>
      </c>
      <c r="N75" s="171">
        <f t="shared" si="27"/>
        <v>-15.338939099349359</v>
      </c>
      <c r="O75" s="171">
        <f t="shared" si="27"/>
        <v>-38.608994417086421</v>
      </c>
      <c r="P75" s="171">
        <f t="shared" si="27"/>
        <v>-45.185901721252023</v>
      </c>
      <c r="Q75" s="171">
        <f t="shared" si="27"/>
        <v>-49.32570867532948</v>
      </c>
      <c r="R75" s="171">
        <f t="shared" si="27"/>
        <v>-64.956416694046823</v>
      </c>
      <c r="S75" s="171">
        <f t="shared" si="27"/>
        <v>-56.074624906399663</v>
      </c>
      <c r="T75" s="171">
        <f t="shared" si="27"/>
        <v>-45.57208383506498</v>
      </c>
      <c r="U75" s="171">
        <f t="shared" si="27"/>
        <v>-43.008197708455178</v>
      </c>
      <c r="V75" s="171">
        <f t="shared" si="28"/>
        <v>-70.531138319755769</v>
      </c>
      <c r="W75" s="171">
        <f t="shared" si="28"/>
        <v>-42.564022967729152</v>
      </c>
      <c r="X75" s="171">
        <f t="shared" si="28"/>
        <v>-104.55689546647741</v>
      </c>
      <c r="Y75" s="171">
        <f t="shared" si="28"/>
        <v>-6.3804544601128113</v>
      </c>
      <c r="Z75" s="171">
        <f t="shared" si="28"/>
        <v>-7.151470720156059</v>
      </c>
      <c r="AA75" s="171">
        <f t="shared" si="28"/>
        <v>-38.608994417086421</v>
      </c>
      <c r="AB75" s="171">
        <f t="shared" si="28"/>
        <v>-45.185901721252023</v>
      </c>
      <c r="AC75" s="171">
        <f t="shared" si="28"/>
        <v>-49.32570867532948</v>
      </c>
      <c r="AD75" s="171">
        <f t="shared" si="28"/>
        <v>-64.956416694046823</v>
      </c>
      <c r="AE75" s="171">
        <f t="shared" si="28"/>
        <v>-56.074624906399663</v>
      </c>
      <c r="AF75" s="171">
        <f t="shared" si="28"/>
        <v>-45.57208383506498</v>
      </c>
      <c r="AG75" s="201"/>
    </row>
    <row r="76" spans="1:38">
      <c r="A76" s="168" t="s">
        <v>180</v>
      </c>
      <c r="B76" s="169" t="str">
        <f t="shared" si="24"/>
        <v>8740-07444</v>
      </c>
      <c r="C76" s="212" t="str">
        <f t="shared" si="25"/>
        <v>8740</v>
      </c>
      <c r="D76" s="171">
        <f>SUM($F76:K76)</f>
        <v>-2186.42</v>
      </c>
      <c r="E76" s="78">
        <f t="shared" si="26"/>
        <v>-3.8282516080995975E-3</v>
      </c>
      <c r="F76" s="79">
        <f>'Div091 history'!I76</f>
        <v>-708.69</v>
      </c>
      <c r="G76" s="79">
        <f>'Div091 history'!J76</f>
        <v>-344.45</v>
      </c>
      <c r="H76" s="79">
        <f>'Div091 history'!K76</f>
        <v>-917.63</v>
      </c>
      <c r="I76" s="79">
        <f>'Div091 history'!L76</f>
        <v>-215.65</v>
      </c>
      <c r="J76" s="79">
        <f>'Div091 history'!M76</f>
        <v>0</v>
      </c>
      <c r="K76" s="79">
        <f>'Div091 history'!N76</f>
        <v>0</v>
      </c>
      <c r="L76" s="171">
        <f t="shared" si="27"/>
        <v>-471.74507110425537</v>
      </c>
      <c r="M76" s="171">
        <f t="shared" si="27"/>
        <v>-23.836264095187413</v>
      </c>
      <c r="N76" s="171">
        <f t="shared" si="27"/>
        <v>-67.938909378493292</v>
      </c>
      <c r="O76" s="171">
        <f t="shared" si="27"/>
        <v>-171.00615341829291</v>
      </c>
      <c r="P76" s="171">
        <f t="shared" si="27"/>
        <v>-200.13645417992839</v>
      </c>
      <c r="Q76" s="171">
        <f t="shared" si="27"/>
        <v>-218.47240086280263</v>
      </c>
      <c r="R76" s="171">
        <f t="shared" si="27"/>
        <v>-287.70360705817575</v>
      </c>
      <c r="S76" s="171">
        <f t="shared" si="27"/>
        <v>-248.36455997862888</v>
      </c>
      <c r="T76" s="171">
        <f t="shared" si="27"/>
        <v>-201.84692394996915</v>
      </c>
      <c r="U76" s="171">
        <f t="shared" si="27"/>
        <v>-190.49101295219307</v>
      </c>
      <c r="V76" s="171">
        <f t="shared" si="28"/>
        <v>-312.39504789944175</v>
      </c>
      <c r="W76" s="171">
        <f t="shared" si="28"/>
        <v>-188.52368344765898</v>
      </c>
      <c r="X76" s="171">
        <f t="shared" si="28"/>
        <v>-463.10122231953562</v>
      </c>
      <c r="Y76" s="171">
        <f t="shared" si="28"/>
        <v>-28.260175919050024</v>
      </c>
      <c r="Z76" s="171">
        <f t="shared" si="28"/>
        <v>-31.675145069207545</v>
      </c>
      <c r="AA76" s="171">
        <f t="shared" si="28"/>
        <v>-171.00615341829291</v>
      </c>
      <c r="AB76" s="171">
        <f t="shared" si="28"/>
        <v>-200.13645417992839</v>
      </c>
      <c r="AC76" s="171">
        <f t="shared" si="28"/>
        <v>-218.47240086280263</v>
      </c>
      <c r="AD76" s="171">
        <f t="shared" si="28"/>
        <v>-287.70360705817575</v>
      </c>
      <c r="AE76" s="171">
        <f t="shared" si="28"/>
        <v>-248.36455997862888</v>
      </c>
      <c r="AF76" s="171">
        <f t="shared" si="28"/>
        <v>-201.84692394996915</v>
      </c>
      <c r="AG76" s="201"/>
    </row>
    <row r="77" spans="1:38">
      <c r="A77" s="168" t="s">
        <v>376</v>
      </c>
      <c r="B77" s="169" t="str">
        <f t="shared" si="24"/>
        <v>8750-07444</v>
      </c>
      <c r="C77" s="212" t="str">
        <f t="shared" si="25"/>
        <v>8750</v>
      </c>
      <c r="D77" s="171">
        <f>SUM($F77:K77)</f>
        <v>-97.3</v>
      </c>
      <c r="E77" s="78">
        <f t="shared" si="26"/>
        <v>-1.7036474303568886E-4</v>
      </c>
      <c r="F77" s="79">
        <f>'Div091 history'!I77</f>
        <v>0</v>
      </c>
      <c r="G77" s="79">
        <f>'Div091 history'!J77</f>
        <v>0</v>
      </c>
      <c r="H77" s="79">
        <f>'Div091 history'!K77</f>
        <v>0</v>
      </c>
      <c r="I77" s="79">
        <f>'Div091 history'!L77</f>
        <v>0</v>
      </c>
      <c r="J77" s="79">
        <f>'Div091 history'!M77</f>
        <v>-97.3</v>
      </c>
      <c r="K77" s="79">
        <f>'Div091 history'!N77</f>
        <v>0</v>
      </c>
      <c r="L77" s="171">
        <f t="shared" si="27"/>
        <v>-20.993585595834308</v>
      </c>
      <c r="M77" s="171">
        <f t="shared" si="27"/>
        <v>-1.0607607396848435</v>
      </c>
      <c r="N77" s="171">
        <f t="shared" si="27"/>
        <v>-3.0234153925263203</v>
      </c>
      <c r="O77" s="171">
        <f t="shared" si="27"/>
        <v>-7.6101109245249763</v>
      </c>
      <c r="P77" s="171">
        <f t="shared" si="27"/>
        <v>-8.9064667317839348</v>
      </c>
      <c r="Q77" s="171">
        <f t="shared" si="27"/>
        <v>-9.7224525040708993</v>
      </c>
      <c r="R77" s="171">
        <f t="shared" si="27"/>
        <v>-12.803377652400043</v>
      </c>
      <c r="S77" s="171">
        <f t="shared" si="27"/>
        <v>-11.05271250991145</v>
      </c>
      <c r="T77" s="171">
        <f t="shared" si="27"/>
        <v>-8.9825860083295979</v>
      </c>
      <c r="U77" s="171">
        <f t="shared" si="27"/>
        <v>-8.4772255834873373</v>
      </c>
      <c r="V77" s="171">
        <f t="shared" si="28"/>
        <v>-13.902195443060201</v>
      </c>
      <c r="W77" s="171">
        <f t="shared" si="28"/>
        <v>-8.3896755424196723</v>
      </c>
      <c r="X77" s="171">
        <f t="shared" si="28"/>
        <v>-20.608917285649973</v>
      </c>
      <c r="Y77" s="171">
        <f t="shared" si="28"/>
        <v>-1.2576335365225195</v>
      </c>
      <c r="Z77" s="171">
        <f t="shared" si="28"/>
        <v>-1.4096063954930407</v>
      </c>
      <c r="AA77" s="171">
        <f t="shared" si="28"/>
        <v>-7.6101109245249763</v>
      </c>
      <c r="AB77" s="171">
        <f t="shared" si="28"/>
        <v>-8.9064667317839348</v>
      </c>
      <c r="AC77" s="171">
        <f t="shared" si="28"/>
        <v>-9.7224525040708993</v>
      </c>
      <c r="AD77" s="171">
        <f t="shared" si="28"/>
        <v>-12.803377652400043</v>
      </c>
      <c r="AE77" s="171">
        <f t="shared" si="28"/>
        <v>-11.05271250991145</v>
      </c>
      <c r="AF77" s="171">
        <f t="shared" si="28"/>
        <v>-8.9825860083295979</v>
      </c>
      <c r="AG77" s="201"/>
    </row>
    <row r="78" spans="1:38">
      <c r="A78" s="443" t="s">
        <v>1259</v>
      </c>
      <c r="B78" s="169" t="str">
        <f t="shared" si="24"/>
        <v>9260-07450</v>
      </c>
      <c r="C78" s="212" t="str">
        <f t="shared" si="25"/>
        <v>9260</v>
      </c>
      <c r="D78" s="171">
        <f>SUM($F78:K78)</f>
        <v>-226519.23</v>
      </c>
      <c r="E78" s="78">
        <f t="shared" si="26"/>
        <v>-0.3966175787419538</v>
      </c>
      <c r="F78" s="79">
        <f>'Div091 history'!I78</f>
        <v>-14731.65</v>
      </c>
      <c r="G78" s="79">
        <f>'Div091 history'!J78</f>
        <v>-13781.28</v>
      </c>
      <c r="H78" s="79">
        <f>'Div091 history'!K78</f>
        <v>-14731.65</v>
      </c>
      <c r="I78" s="79">
        <f>'Div091 history'!L78</f>
        <v>-14256.399999999998</v>
      </c>
      <c r="J78" s="79">
        <f>'Div091 history'!M78</f>
        <v>-147318.84</v>
      </c>
      <c r="K78" s="79">
        <f>'Div091 history'!N78</f>
        <v>-21699.41</v>
      </c>
      <c r="L78" s="171">
        <f t="shared" ref="L78:U87" si="29">$E78*L$94</f>
        <v>-48874.109394732572</v>
      </c>
      <c r="M78" s="171">
        <f t="shared" si="29"/>
        <v>-2469.5036584546883</v>
      </c>
      <c r="N78" s="171">
        <f t="shared" si="29"/>
        <v>-7038.6611170114065</v>
      </c>
      <c r="O78" s="171">
        <f t="shared" si="29"/>
        <v>-17716.716000390399</v>
      </c>
      <c r="P78" s="171">
        <f t="shared" si="29"/>
        <v>-20734.69667116458</v>
      </c>
      <c r="Q78" s="171">
        <f t="shared" si="29"/>
        <v>-22634.352054817187</v>
      </c>
      <c r="R78" s="171">
        <f t="shared" si="29"/>
        <v>-29806.898738138389</v>
      </c>
      <c r="S78" s="171">
        <f t="shared" si="29"/>
        <v>-25731.263382903482</v>
      </c>
      <c r="T78" s="171">
        <f t="shared" si="29"/>
        <v>-20911.906125545676</v>
      </c>
      <c r="U78" s="171">
        <f t="shared" si="29"/>
        <v>-19735.401970275976</v>
      </c>
      <c r="V78" s="171">
        <f t="shared" ref="V78:AF87" si="30">$E78*V$94</f>
        <v>-32365.001100426573</v>
      </c>
      <c r="W78" s="171">
        <f t="shared" si="30"/>
        <v>-19531.581128661219</v>
      </c>
      <c r="X78" s="171">
        <f t="shared" si="30"/>
        <v>-47978.582473577822</v>
      </c>
      <c r="Y78" s="171">
        <f t="shared" si="30"/>
        <v>-2927.8333023150876</v>
      </c>
      <c r="Z78" s="171">
        <f t="shared" si="30"/>
        <v>-3281.6336619749131</v>
      </c>
      <c r="AA78" s="171">
        <f t="shared" si="30"/>
        <v>-17716.716000390399</v>
      </c>
      <c r="AB78" s="171">
        <f t="shared" si="30"/>
        <v>-20734.69667116458</v>
      </c>
      <c r="AC78" s="171">
        <f t="shared" si="30"/>
        <v>-22634.352054817187</v>
      </c>
      <c r="AD78" s="171">
        <f t="shared" si="30"/>
        <v>-29806.898738138389</v>
      </c>
      <c r="AE78" s="171">
        <f t="shared" si="30"/>
        <v>-25731.263382903482</v>
      </c>
      <c r="AF78" s="171">
        <f t="shared" si="30"/>
        <v>-20911.906125545676</v>
      </c>
      <c r="AG78" s="201"/>
    </row>
    <row r="79" spans="1:38">
      <c r="A79" s="443" t="s">
        <v>42</v>
      </c>
      <c r="B79" s="169" t="str">
        <f t="shared" si="24"/>
        <v>9260-07452</v>
      </c>
      <c r="C79" s="212" t="str">
        <f t="shared" si="25"/>
        <v>9260</v>
      </c>
      <c r="D79" s="171">
        <f>SUM($F79:K79)</f>
        <v>2249810.33</v>
      </c>
      <c r="E79" s="78">
        <f t="shared" si="26"/>
        <v>3.9392431526155023</v>
      </c>
      <c r="F79" s="79">
        <f>'Div091 history'!I79</f>
        <v>257574.93</v>
      </c>
      <c r="G79" s="79">
        <f>'Div091 history'!J79</f>
        <v>239962.97</v>
      </c>
      <c r="H79" s="79">
        <f>'Div091 history'!K79</f>
        <v>193731.57</v>
      </c>
      <c r="I79" s="79">
        <f>'Div091 history'!L79</f>
        <v>173918.11</v>
      </c>
      <c r="J79" s="79">
        <f>'Div091 history'!M79</f>
        <v>1499297.53</v>
      </c>
      <c r="K79" s="79">
        <f>'Div091 history'!N79</f>
        <v>-114674.78</v>
      </c>
      <c r="L79" s="171">
        <f t="shared" si="29"/>
        <v>485422.25834786467</v>
      </c>
      <c r="M79" s="171">
        <f t="shared" si="29"/>
        <v>24527.342957876688</v>
      </c>
      <c r="N79" s="171">
        <f t="shared" si="29"/>
        <v>69908.645241384598</v>
      </c>
      <c r="O79" s="171">
        <f t="shared" si="29"/>
        <v>175964.09219364999</v>
      </c>
      <c r="P79" s="171">
        <f t="shared" si="29"/>
        <v>205938.96050327687</v>
      </c>
      <c r="Q79" s="171">
        <f t="shared" si="29"/>
        <v>224806.51671729784</v>
      </c>
      <c r="R79" s="171">
        <f t="shared" si="29"/>
        <v>296044.92601501301</v>
      </c>
      <c r="S79" s="171">
        <f t="shared" si="29"/>
        <v>255565.33175045229</v>
      </c>
      <c r="T79" s="171">
        <f t="shared" si="29"/>
        <v>207699.02149695167</v>
      </c>
      <c r="U79" s="171">
        <f t="shared" si="29"/>
        <v>196013.87140257031</v>
      </c>
      <c r="V79" s="171">
        <f t="shared" si="30"/>
        <v>321452.23964517744</v>
      </c>
      <c r="W79" s="171">
        <f t="shared" si="30"/>
        <v>193989.50360415346</v>
      </c>
      <c r="X79" s="171">
        <f t="shared" si="30"/>
        <v>476527.80061018368</v>
      </c>
      <c r="Y79" s="171">
        <f t="shared" si="30"/>
        <v>29079.516154396682</v>
      </c>
      <c r="Z79" s="171">
        <f t="shared" si="30"/>
        <v>32593.494653795566</v>
      </c>
      <c r="AA79" s="171">
        <f t="shared" si="30"/>
        <v>175964.09219364999</v>
      </c>
      <c r="AB79" s="171">
        <f t="shared" si="30"/>
        <v>205938.96050327687</v>
      </c>
      <c r="AC79" s="171">
        <f t="shared" si="30"/>
        <v>224806.51671729784</v>
      </c>
      <c r="AD79" s="171">
        <f t="shared" si="30"/>
        <v>296044.92601501301</v>
      </c>
      <c r="AE79" s="171">
        <f t="shared" si="30"/>
        <v>255565.33175045229</v>
      </c>
      <c r="AF79" s="171">
        <f t="shared" si="30"/>
        <v>207699.02149695167</v>
      </c>
      <c r="AG79" s="201"/>
    </row>
    <row r="80" spans="1:38">
      <c r="A80" s="443" t="s">
        <v>1261</v>
      </c>
      <c r="B80" s="169" t="str">
        <f t="shared" si="24"/>
        <v>9260-07454</v>
      </c>
      <c r="C80" s="212" t="str">
        <f t="shared" si="25"/>
        <v>9260</v>
      </c>
      <c r="D80" s="171">
        <f>SUM($F80:K80)</f>
        <v>-1803430.78</v>
      </c>
      <c r="E80" s="78">
        <f t="shared" si="26"/>
        <v>-3.1576672293664125</v>
      </c>
      <c r="F80" s="79">
        <f>'Div091 history'!I80</f>
        <v>-212212.34</v>
      </c>
      <c r="G80" s="79">
        <f>'Div091 history'!J80</f>
        <v>-197702.09</v>
      </c>
      <c r="H80" s="79">
        <f>'Div091 history'!K80</f>
        <v>-159612.70000000001</v>
      </c>
      <c r="I80" s="79">
        <f>'Div091 history'!L80</f>
        <v>-143288.67000000001</v>
      </c>
      <c r="J80" s="79">
        <f>'Div091 history'!M80</f>
        <v>-1235249.97</v>
      </c>
      <c r="K80" s="79">
        <f>'Div091 history'!N80</f>
        <v>144634.99</v>
      </c>
      <c r="L80" s="171">
        <f t="shared" si="29"/>
        <v>-389110.77539663139</v>
      </c>
      <c r="M80" s="171">
        <f t="shared" si="29"/>
        <v>-19660.930813599323</v>
      </c>
      <c r="N80" s="171">
        <f t="shared" si="29"/>
        <v>-56038.236172741505</v>
      </c>
      <c r="O80" s="171">
        <f t="shared" si="29"/>
        <v>-141051.47256426106</v>
      </c>
      <c r="P80" s="171">
        <f t="shared" si="29"/>
        <v>-165079.09810015574</v>
      </c>
      <c r="Q80" s="171">
        <f t="shared" si="29"/>
        <v>-180203.18708046799</v>
      </c>
      <c r="R80" s="171">
        <f t="shared" si="29"/>
        <v>-237307.35196610872</v>
      </c>
      <c r="S80" s="171">
        <f t="shared" si="29"/>
        <v>-204859.21832338502</v>
      </c>
      <c r="T80" s="171">
        <f t="shared" si="29"/>
        <v>-166489.94955209593</v>
      </c>
      <c r="U80" s="171">
        <f t="shared" si="29"/>
        <v>-157123.2224693168</v>
      </c>
      <c r="V80" s="171">
        <f t="shared" si="30"/>
        <v>-257673.660550776</v>
      </c>
      <c r="W80" s="171">
        <f t="shared" si="30"/>
        <v>-155500.50470105687</v>
      </c>
      <c r="X80" s="171">
        <f t="shared" si="30"/>
        <v>-381981.0459960454</v>
      </c>
      <c r="Y80" s="171">
        <f t="shared" si="30"/>
        <v>-23309.918085559777</v>
      </c>
      <c r="Z80" s="171">
        <f t="shared" si="30"/>
        <v>-26126.696416413186</v>
      </c>
      <c r="AA80" s="171">
        <f t="shared" si="30"/>
        <v>-141051.47256426106</v>
      </c>
      <c r="AB80" s="171">
        <f t="shared" si="30"/>
        <v>-165079.09810015574</v>
      </c>
      <c r="AC80" s="171">
        <f t="shared" si="30"/>
        <v>-180203.18708046799</v>
      </c>
      <c r="AD80" s="171">
        <f t="shared" si="30"/>
        <v>-237307.35196610872</v>
      </c>
      <c r="AE80" s="171">
        <f t="shared" si="30"/>
        <v>-204859.21832338502</v>
      </c>
      <c r="AF80" s="171">
        <f t="shared" si="30"/>
        <v>-166489.94955209593</v>
      </c>
      <c r="AG80" s="201"/>
    </row>
    <row r="81" spans="1:38">
      <c r="A81" s="443" t="s">
        <v>43</v>
      </c>
      <c r="B81" s="169" t="str">
        <f t="shared" si="24"/>
        <v>9260-07458</v>
      </c>
      <c r="C81" s="212" t="str">
        <f t="shared" si="25"/>
        <v>9260</v>
      </c>
      <c r="D81" s="171">
        <f>SUM($F81:K81)</f>
        <v>206039.83000000005</v>
      </c>
      <c r="E81" s="78">
        <f t="shared" si="26"/>
        <v>0.36075973990819143</v>
      </c>
      <c r="F81" s="79">
        <f>'Div091 history'!I81</f>
        <v>13851.419999999998</v>
      </c>
      <c r="G81" s="79">
        <f>'Div091 history'!J81</f>
        <v>12957.799999999996</v>
      </c>
      <c r="H81" s="79">
        <f>'Div091 history'!K81</f>
        <v>13851.419999999998</v>
      </c>
      <c r="I81" s="79">
        <f>'Div091 history'!L81</f>
        <v>13404.569999999998</v>
      </c>
      <c r="J81" s="79">
        <f>'Div091 history'!M81</f>
        <v>128256.27000000003</v>
      </c>
      <c r="K81" s="79">
        <f>'Div091 history'!N81</f>
        <v>23718.35</v>
      </c>
      <c r="L81" s="171">
        <f t="shared" si="29"/>
        <v>44455.44508999127</v>
      </c>
      <c r="M81" s="171">
        <f t="shared" si="29"/>
        <v>2246.238052161762</v>
      </c>
      <c r="N81" s="171">
        <f t="shared" si="29"/>
        <v>6402.3020914234994</v>
      </c>
      <c r="O81" s="171">
        <f t="shared" si="29"/>
        <v>16114.963629704722</v>
      </c>
      <c r="P81" s="171">
        <f t="shared" si="29"/>
        <v>18860.091380446229</v>
      </c>
      <c r="Q81" s="171">
        <f t="shared" si="29"/>
        <v>20588.00062817927</v>
      </c>
      <c r="R81" s="171">
        <f t="shared" si="29"/>
        <v>27112.083812192235</v>
      </c>
      <c r="S81" s="171">
        <f t="shared" si="29"/>
        <v>23404.922986444286</v>
      </c>
      <c r="T81" s="171">
        <f t="shared" si="29"/>
        <v>19021.279487323838</v>
      </c>
      <c r="U81" s="171">
        <f t="shared" si="29"/>
        <v>17951.142015348225</v>
      </c>
      <c r="V81" s="171">
        <f t="shared" si="30"/>
        <v>29438.910439002047</v>
      </c>
      <c r="W81" s="171">
        <f t="shared" si="30"/>
        <v>17765.748432839748</v>
      </c>
      <c r="X81" s="171">
        <f t="shared" si="30"/>
        <v>43640.881952922748</v>
      </c>
      <c r="Y81" s="171">
        <f t="shared" si="30"/>
        <v>2663.1305248447975</v>
      </c>
      <c r="Z81" s="171">
        <f t="shared" si="30"/>
        <v>2984.9441119660737</v>
      </c>
      <c r="AA81" s="171">
        <f t="shared" si="30"/>
        <v>16114.963629704722</v>
      </c>
      <c r="AB81" s="171">
        <f t="shared" si="30"/>
        <v>18860.091380446229</v>
      </c>
      <c r="AC81" s="171">
        <f t="shared" si="30"/>
        <v>20588.00062817927</v>
      </c>
      <c r="AD81" s="171">
        <f t="shared" si="30"/>
        <v>27112.083812192235</v>
      </c>
      <c r="AE81" s="171">
        <f t="shared" si="30"/>
        <v>23404.922986444286</v>
      </c>
      <c r="AF81" s="171">
        <f t="shared" si="30"/>
        <v>19021.279487323838</v>
      </c>
      <c r="AG81" s="201"/>
    </row>
    <row r="82" spans="1:38">
      <c r="A82" s="443" t="s">
        <v>44</v>
      </c>
      <c r="B82" s="169" t="str">
        <f t="shared" si="24"/>
        <v>9260-07460</v>
      </c>
      <c r="C82" s="212" t="str">
        <f t="shared" si="25"/>
        <v>9260</v>
      </c>
      <c r="D82" s="171">
        <f>SUM($F82:K82)</f>
        <v>89045.930000000008</v>
      </c>
      <c r="E82" s="78">
        <f t="shared" si="26"/>
        <v>0.15591250753159239</v>
      </c>
      <c r="F82" s="79">
        <f>'Div091 history'!I82</f>
        <v>5921.05</v>
      </c>
      <c r="G82" s="79">
        <f>'Div091 history'!J82</f>
        <v>5539.1100000000006</v>
      </c>
      <c r="H82" s="79">
        <f>'Div091 history'!K82</f>
        <v>5921.05</v>
      </c>
      <c r="I82" s="79">
        <f>'Div091 history'!L82</f>
        <v>5730.03</v>
      </c>
      <c r="J82" s="79">
        <f>'Div091 history'!M82</f>
        <v>60936.14</v>
      </c>
      <c r="K82" s="79">
        <f>'Div091 history'!N82</f>
        <v>4998.5499999999993</v>
      </c>
      <c r="L82" s="171">
        <f t="shared" si="29"/>
        <v>19212.675780222715</v>
      </c>
      <c r="M82" s="171">
        <f t="shared" si="29"/>
        <v>970.77519601978213</v>
      </c>
      <c r="N82" s="171">
        <f t="shared" si="29"/>
        <v>2766.9356156610615</v>
      </c>
      <c r="O82" s="171">
        <f t="shared" si="29"/>
        <v>6964.536533170467</v>
      </c>
      <c r="P82" s="171">
        <f t="shared" si="29"/>
        <v>8150.9209984148119</v>
      </c>
      <c r="Q82" s="171">
        <f t="shared" si="29"/>
        <v>8897.6857667607619</v>
      </c>
      <c r="R82" s="171">
        <f t="shared" si="29"/>
        <v>11717.252520032669</v>
      </c>
      <c r="S82" s="171">
        <f t="shared" si="29"/>
        <v>10115.098298743056</v>
      </c>
      <c r="T82" s="171">
        <f t="shared" si="29"/>
        <v>8220.5829898941101</v>
      </c>
      <c r="U82" s="171">
        <f t="shared" si="29"/>
        <v>7758.0928664072217</v>
      </c>
      <c r="V82" s="171">
        <f t="shared" si="30"/>
        <v>12722.856343977983</v>
      </c>
      <c r="W82" s="171">
        <f t="shared" si="30"/>
        <v>7677.9697952005572</v>
      </c>
      <c r="X82" s="171">
        <f t="shared" si="30"/>
        <v>18860.639321621558</v>
      </c>
      <c r="Y82" s="171">
        <f t="shared" si="30"/>
        <v>1150.9470489089078</v>
      </c>
      <c r="Z82" s="171">
        <f t="shared" si="30"/>
        <v>1290.0278768820722</v>
      </c>
      <c r="AA82" s="171">
        <f t="shared" si="30"/>
        <v>6964.536533170467</v>
      </c>
      <c r="AB82" s="171">
        <f t="shared" si="30"/>
        <v>8150.9209984148119</v>
      </c>
      <c r="AC82" s="171">
        <f t="shared" si="30"/>
        <v>8897.6857667607619</v>
      </c>
      <c r="AD82" s="171">
        <f t="shared" si="30"/>
        <v>11717.252520032669</v>
      </c>
      <c r="AE82" s="171">
        <f t="shared" si="30"/>
        <v>10115.098298743056</v>
      </c>
      <c r="AF82" s="171">
        <f t="shared" si="30"/>
        <v>8220.5829898941101</v>
      </c>
      <c r="AG82" s="201"/>
    </row>
    <row r="83" spans="1:38">
      <c r="A83" s="443" t="s">
        <v>45</v>
      </c>
      <c r="B83" s="169" t="str">
        <f t="shared" si="24"/>
        <v>9260-07463</v>
      </c>
      <c r="C83" s="212" t="str">
        <f t="shared" si="25"/>
        <v>9260</v>
      </c>
      <c r="D83" s="171">
        <f>SUM($F83:K83)</f>
        <v>624.31999999999994</v>
      </c>
      <c r="E83" s="78">
        <f t="shared" si="26"/>
        <v>1.0931358311617807E-3</v>
      </c>
      <c r="F83" s="79">
        <f>'Div091 history'!I83</f>
        <v>106.34</v>
      </c>
      <c r="G83" s="79">
        <f>'Div091 history'!J83</f>
        <v>99.48</v>
      </c>
      <c r="H83" s="79">
        <f>'Div091 history'!K83</f>
        <v>106.34</v>
      </c>
      <c r="I83" s="79">
        <f>'Div091 history'!L83</f>
        <v>102.91</v>
      </c>
      <c r="J83" s="79">
        <f>'Div091 history'!M83</f>
        <v>106.34</v>
      </c>
      <c r="K83" s="79">
        <f>'Div091 history'!N83</f>
        <v>102.91</v>
      </c>
      <c r="L83" s="171">
        <f t="shared" si="29"/>
        <v>134.70416607596377</v>
      </c>
      <c r="M83" s="171">
        <f t="shared" si="29"/>
        <v>6.8063118705040235</v>
      </c>
      <c r="N83" s="171">
        <f t="shared" si="29"/>
        <v>19.399575517595398</v>
      </c>
      <c r="O83" s="171">
        <f t="shared" si="29"/>
        <v>48.829850487147311</v>
      </c>
      <c r="P83" s="171">
        <f t="shared" si="29"/>
        <v>57.147844912511268</v>
      </c>
      <c r="Q83" s="171">
        <f t="shared" si="29"/>
        <v>62.383571915123781</v>
      </c>
      <c r="R83" s="171">
        <f t="shared" si="29"/>
        <v>82.152155559572392</v>
      </c>
      <c r="S83" s="171">
        <f t="shared" si="29"/>
        <v>70.919110731633253</v>
      </c>
      <c r="T83" s="171">
        <f t="shared" si="29"/>
        <v>57.636259986848245</v>
      </c>
      <c r="U83" s="171">
        <f t="shared" si="29"/>
        <v>54.393643127264284</v>
      </c>
      <c r="V83" s="171">
        <f t="shared" si="30"/>
        <v>89.202658365995319</v>
      </c>
      <c r="W83" s="171">
        <f t="shared" si="30"/>
        <v>53.831883192635658</v>
      </c>
      <c r="X83" s="171">
        <f t="shared" si="30"/>
        <v>132.23596340983548</v>
      </c>
      <c r="Y83" s="171">
        <f t="shared" si="30"/>
        <v>8.0695351441083183</v>
      </c>
      <c r="Z83" s="171">
        <f t="shared" si="30"/>
        <v>9.0446604813382852</v>
      </c>
      <c r="AA83" s="171">
        <f t="shared" si="30"/>
        <v>48.829850487147311</v>
      </c>
      <c r="AB83" s="171">
        <f t="shared" si="30"/>
        <v>57.147844912511268</v>
      </c>
      <c r="AC83" s="171">
        <f t="shared" si="30"/>
        <v>62.383571915123781</v>
      </c>
      <c r="AD83" s="171">
        <f t="shared" si="30"/>
        <v>82.152155559572392</v>
      </c>
      <c r="AE83" s="171">
        <f t="shared" si="30"/>
        <v>70.919110731633253</v>
      </c>
      <c r="AF83" s="171">
        <f t="shared" si="30"/>
        <v>57.636259986848245</v>
      </c>
      <c r="AG83" s="201"/>
    </row>
    <row r="84" spans="1:38">
      <c r="A84" s="168" t="s">
        <v>46</v>
      </c>
      <c r="B84" s="169" t="str">
        <f t="shared" si="24"/>
        <v>9260-07487</v>
      </c>
      <c r="C84" s="212" t="str">
        <f t="shared" si="25"/>
        <v>9260</v>
      </c>
      <c r="D84" s="171">
        <f>SUM($F84:K84)</f>
        <v>-5715.369999999999</v>
      </c>
      <c r="E84" s="78">
        <f t="shared" si="26"/>
        <v>-1.0007168976401694E-2</v>
      </c>
      <c r="F84" s="79">
        <f>'Div091 history'!I84</f>
        <v>-1545.32</v>
      </c>
      <c r="G84" s="79">
        <f>'Div091 history'!J84</f>
        <v>-4427.91</v>
      </c>
      <c r="H84" s="79">
        <f>'Div091 history'!K84</f>
        <v>-3403.71</v>
      </c>
      <c r="I84" s="79">
        <f>'Div091 history'!L84</f>
        <v>5959.58</v>
      </c>
      <c r="J84" s="79">
        <f>'Div091 history'!M84</f>
        <v>6252.24</v>
      </c>
      <c r="K84" s="79">
        <f>'Div091 history'!N84</f>
        <v>-8550.25</v>
      </c>
      <c r="L84" s="171">
        <f t="shared" si="29"/>
        <v>-1233.1563135340546</v>
      </c>
      <c r="M84" s="171">
        <f t="shared" si="29"/>
        <v>-62.308736986357275</v>
      </c>
      <c r="N84" s="171">
        <f t="shared" si="29"/>
        <v>-177.59442581688748</v>
      </c>
      <c r="O84" s="171">
        <f t="shared" si="29"/>
        <v>-447.01541289519326</v>
      </c>
      <c r="P84" s="171">
        <f t="shared" si="29"/>
        <v>-523.16292666840639</v>
      </c>
      <c r="Q84" s="171">
        <f t="shared" si="29"/>
        <v>-571.09366257134309</v>
      </c>
      <c r="R84" s="171">
        <f t="shared" si="29"/>
        <v>-752.06619253029407</v>
      </c>
      <c r="S84" s="171">
        <f t="shared" si="29"/>
        <v>-649.23269781883437</v>
      </c>
      <c r="T84" s="171">
        <f t="shared" si="29"/>
        <v>-527.63414793860966</v>
      </c>
      <c r="U84" s="171">
        <f t="shared" si="29"/>
        <v>-497.94944278618721</v>
      </c>
      <c r="V84" s="171">
        <f t="shared" si="30"/>
        <v>-816.61038817474787</v>
      </c>
      <c r="W84" s="171">
        <f t="shared" si="30"/>
        <v>-492.80678216730848</v>
      </c>
      <c r="X84" s="171">
        <f t="shared" si="30"/>
        <v>-1210.5610235034458</v>
      </c>
      <c r="Y84" s="171">
        <f t="shared" si="30"/>
        <v>-73.872980325125511</v>
      </c>
      <c r="Z84" s="171">
        <f t="shared" si="30"/>
        <v>-82.799816080257543</v>
      </c>
      <c r="AA84" s="171">
        <f t="shared" si="30"/>
        <v>-447.01541289519326</v>
      </c>
      <c r="AB84" s="171">
        <f t="shared" si="30"/>
        <v>-523.16292666840639</v>
      </c>
      <c r="AC84" s="171">
        <f t="shared" si="30"/>
        <v>-571.09366257134309</v>
      </c>
      <c r="AD84" s="171">
        <f t="shared" si="30"/>
        <v>-752.06619253029407</v>
      </c>
      <c r="AE84" s="171">
        <f t="shared" si="30"/>
        <v>-649.23269781883437</v>
      </c>
      <c r="AF84" s="171">
        <f t="shared" si="30"/>
        <v>-527.63414793860966</v>
      </c>
      <c r="AG84" s="201"/>
    </row>
    <row r="85" spans="1:38">
      <c r="A85" s="168" t="s">
        <v>48</v>
      </c>
      <c r="B85" s="169" t="str">
        <f t="shared" si="24"/>
        <v>9260-07489</v>
      </c>
      <c r="C85" s="212" t="str">
        <f t="shared" si="25"/>
        <v>9260</v>
      </c>
      <c r="D85" s="171">
        <f>SUM($F85:K85)</f>
        <v>8371.7999999999993</v>
      </c>
      <c r="E85" s="78">
        <f t="shared" si="26"/>
        <v>1.4658371590402671E-2</v>
      </c>
      <c r="F85" s="79">
        <f>'Div091 history'!I85</f>
        <v>1395.3</v>
      </c>
      <c r="G85" s="79">
        <f>'Div091 history'!J85</f>
        <v>1395.3</v>
      </c>
      <c r="H85" s="79">
        <f>'Div091 history'!K85</f>
        <v>1395.3</v>
      </c>
      <c r="I85" s="79">
        <f>'Div091 history'!L85</f>
        <v>1395.3</v>
      </c>
      <c r="J85" s="79">
        <f>'Div091 history'!M85</f>
        <v>1395.3</v>
      </c>
      <c r="K85" s="79">
        <f>'Div091 history'!N85</f>
        <v>1395.3</v>
      </c>
      <c r="L85" s="171">
        <f t="shared" si="29"/>
        <v>1806.3114068983109</v>
      </c>
      <c r="M85" s="171">
        <f t="shared" si="29"/>
        <v>91.269031454199094</v>
      </c>
      <c r="N85" s="171">
        <f t="shared" si="29"/>
        <v>260.13801627083092</v>
      </c>
      <c r="O85" s="171">
        <f t="shared" si="29"/>
        <v>654.78239093461661</v>
      </c>
      <c r="P85" s="171">
        <f t="shared" si="29"/>
        <v>766.32228350615367</v>
      </c>
      <c r="Q85" s="171">
        <f t="shared" si="29"/>
        <v>836.53060507277235</v>
      </c>
      <c r="R85" s="171">
        <f t="shared" si="29"/>
        <v>1101.6168245669339</v>
      </c>
      <c r="S85" s="171">
        <f t="shared" si="29"/>
        <v>950.98765252288456</v>
      </c>
      <c r="T85" s="171">
        <f t="shared" si="29"/>
        <v>772.87167055019245</v>
      </c>
      <c r="U85" s="171">
        <f t="shared" si="29"/>
        <v>729.38989866227428</v>
      </c>
      <c r="V85" s="171">
        <f t="shared" si="30"/>
        <v>1196.1603269292023</v>
      </c>
      <c r="W85" s="171">
        <f t="shared" si="30"/>
        <v>721.85699595096617</v>
      </c>
      <c r="X85" s="171">
        <f t="shared" si="30"/>
        <v>1773.2141185200867</v>
      </c>
      <c r="Y85" s="171">
        <f t="shared" si="30"/>
        <v>108.20818541684716</v>
      </c>
      <c r="Z85" s="171">
        <f t="shared" si="30"/>
        <v>121.28409888785855</v>
      </c>
      <c r="AA85" s="171">
        <f t="shared" si="30"/>
        <v>654.78239093461661</v>
      </c>
      <c r="AB85" s="171">
        <f t="shared" si="30"/>
        <v>766.32228350615367</v>
      </c>
      <c r="AC85" s="171">
        <f t="shared" si="30"/>
        <v>836.53060507277235</v>
      </c>
      <c r="AD85" s="171">
        <f t="shared" si="30"/>
        <v>1101.6168245669339</v>
      </c>
      <c r="AE85" s="171">
        <f t="shared" si="30"/>
        <v>950.98765252288456</v>
      </c>
      <c r="AF85" s="171">
        <f t="shared" si="30"/>
        <v>772.87167055019245</v>
      </c>
      <c r="AG85" s="201"/>
    </row>
    <row r="86" spans="1:38">
      <c r="A86" s="168" t="s">
        <v>1263</v>
      </c>
      <c r="B86" s="169" t="str">
        <f t="shared" si="24"/>
        <v>9260-07490</v>
      </c>
      <c r="C86" s="212" t="str">
        <f t="shared" si="25"/>
        <v>9260</v>
      </c>
      <c r="D86" s="171">
        <f>SUM($F86:K86)</f>
        <v>-6864.9</v>
      </c>
      <c r="E86" s="78">
        <f t="shared" si="26"/>
        <v>-1.2019906726266192E-2</v>
      </c>
      <c r="F86" s="79">
        <f>'Div091 history'!I86</f>
        <v>-1144.1500000000001</v>
      </c>
      <c r="G86" s="79">
        <f>'Div091 history'!J86</f>
        <v>-1144.1500000000001</v>
      </c>
      <c r="H86" s="79">
        <f>'Div091 history'!K86</f>
        <v>-1144.1500000000001</v>
      </c>
      <c r="I86" s="79">
        <f>'Div091 history'!L86</f>
        <v>-1144.1500000000001</v>
      </c>
      <c r="J86" s="79">
        <f>'Div091 history'!M86</f>
        <v>-1144.1500000000001</v>
      </c>
      <c r="K86" s="79">
        <f>'Div091 history'!N86</f>
        <v>-1144.1500000000001</v>
      </c>
      <c r="L86" s="171">
        <f t="shared" si="29"/>
        <v>-1481.1805319305543</v>
      </c>
      <c r="M86" s="171">
        <f t="shared" si="29"/>
        <v>-74.840867439491078</v>
      </c>
      <c r="N86" s="171">
        <f t="shared" si="29"/>
        <v>-213.31391909716277</v>
      </c>
      <c r="O86" s="171">
        <f t="shared" si="29"/>
        <v>-536.92343767493844</v>
      </c>
      <c r="P86" s="171">
        <f t="shared" si="29"/>
        <v>-628.38646934248243</v>
      </c>
      <c r="Q86" s="171">
        <f t="shared" si="29"/>
        <v>-685.95749429800946</v>
      </c>
      <c r="R86" s="171">
        <f t="shared" si="29"/>
        <v>-903.32895422364902</v>
      </c>
      <c r="S86" s="171">
        <f t="shared" si="29"/>
        <v>-779.81260132878833</v>
      </c>
      <c r="T86" s="171">
        <f t="shared" si="29"/>
        <v>-633.75698549416086</v>
      </c>
      <c r="U86" s="171">
        <f t="shared" si="29"/>
        <v>-598.10180789395918</v>
      </c>
      <c r="V86" s="171">
        <f t="shared" si="30"/>
        <v>-980.85489719490204</v>
      </c>
      <c r="W86" s="171">
        <f t="shared" si="30"/>
        <v>-591.92480607560958</v>
      </c>
      <c r="X86" s="171">
        <f t="shared" si="30"/>
        <v>-1454.0406605781964</v>
      </c>
      <c r="Y86" s="171">
        <f t="shared" si="30"/>
        <v>-88.731022249470143</v>
      </c>
      <c r="Z86" s="171">
        <f t="shared" si="30"/>
        <v>-99.453308781296755</v>
      </c>
      <c r="AA86" s="171">
        <f t="shared" si="30"/>
        <v>-536.92343767493844</v>
      </c>
      <c r="AB86" s="171">
        <f t="shared" si="30"/>
        <v>-628.38646934248243</v>
      </c>
      <c r="AC86" s="171">
        <f t="shared" si="30"/>
        <v>-685.95749429800946</v>
      </c>
      <c r="AD86" s="171">
        <f t="shared" si="30"/>
        <v>-903.32895422364902</v>
      </c>
      <c r="AE86" s="171">
        <f t="shared" si="30"/>
        <v>-779.81260132878833</v>
      </c>
      <c r="AF86" s="171">
        <f t="shared" si="30"/>
        <v>-633.75698549416086</v>
      </c>
      <c r="AG86" s="201"/>
    </row>
    <row r="87" spans="1:38">
      <c r="A87" s="168" t="s">
        <v>360</v>
      </c>
      <c r="B87" s="169" t="str">
        <f t="shared" si="24"/>
        <v>9260-07492</v>
      </c>
      <c r="C87" s="212" t="str">
        <f t="shared" si="25"/>
        <v>9260</v>
      </c>
      <c r="D87" s="171">
        <f>SUM($F87:K87)</f>
        <v>23042.04</v>
      </c>
      <c r="E87" s="78">
        <f t="shared" si="26"/>
        <v>4.0344822442117824E-2</v>
      </c>
      <c r="F87" s="79">
        <f>'Div091 history'!I87</f>
        <v>3840.34</v>
      </c>
      <c r="G87" s="79">
        <f>'Div091 history'!J87</f>
        <v>3840.34</v>
      </c>
      <c r="H87" s="79">
        <f>'Div091 history'!K87</f>
        <v>3840.34</v>
      </c>
      <c r="I87" s="79">
        <f>'Div091 history'!L87</f>
        <v>3840.34</v>
      </c>
      <c r="J87" s="79">
        <f>'Div091 history'!M87</f>
        <v>3840.34</v>
      </c>
      <c r="K87" s="79">
        <f>'Div091 history'!N87</f>
        <v>3840.34</v>
      </c>
      <c r="L87" s="171">
        <f t="shared" si="29"/>
        <v>4971.5831350733606</v>
      </c>
      <c r="M87" s="171">
        <f t="shared" si="29"/>
        <v>251.20340590182684</v>
      </c>
      <c r="N87" s="171">
        <f t="shared" si="29"/>
        <v>715.98826732998123</v>
      </c>
      <c r="O87" s="171">
        <f t="shared" si="29"/>
        <v>1802.1837649264285</v>
      </c>
      <c r="P87" s="171">
        <f t="shared" si="29"/>
        <v>2109.1794726868934</v>
      </c>
      <c r="Q87" s="171">
        <f t="shared" si="29"/>
        <v>2302.4166443669255</v>
      </c>
      <c r="R87" s="171">
        <f t="shared" si="29"/>
        <v>3032.0240493495157</v>
      </c>
      <c r="S87" s="171">
        <f t="shared" si="29"/>
        <v>2617.4413541817062</v>
      </c>
      <c r="T87" s="171">
        <f t="shared" si="29"/>
        <v>2127.2056126142952</v>
      </c>
      <c r="U87" s="171">
        <f t="shared" si="29"/>
        <v>2007.5289926386288</v>
      </c>
      <c r="V87" s="171">
        <f t="shared" si="30"/>
        <v>3292.2399125057646</v>
      </c>
      <c r="W87" s="171">
        <f t="shared" si="30"/>
        <v>1986.7958832009845</v>
      </c>
      <c r="X87" s="171">
        <f t="shared" si="30"/>
        <v>4880.4881444258799</v>
      </c>
      <c r="Y87" s="171">
        <f t="shared" si="30"/>
        <v>297.82571689510132</v>
      </c>
      <c r="Z87" s="171">
        <f t="shared" si="30"/>
        <v>333.81507655916204</v>
      </c>
      <c r="AA87" s="171">
        <f t="shared" si="30"/>
        <v>1802.1837649264285</v>
      </c>
      <c r="AB87" s="171">
        <f t="shared" si="30"/>
        <v>2109.1794726868934</v>
      </c>
      <c r="AC87" s="171">
        <f t="shared" si="30"/>
        <v>2302.4166443669255</v>
      </c>
      <c r="AD87" s="171">
        <f t="shared" si="30"/>
        <v>3032.0240493495157</v>
      </c>
      <c r="AE87" s="171">
        <f t="shared" si="30"/>
        <v>2617.4413541817062</v>
      </c>
      <c r="AF87" s="171">
        <f t="shared" si="30"/>
        <v>2127.2056126142952</v>
      </c>
      <c r="AG87" s="201"/>
    </row>
    <row r="88" spans="1:38">
      <c r="A88" s="168" t="s">
        <v>1265</v>
      </c>
      <c r="B88" s="169" t="str">
        <f t="shared" si="24"/>
        <v>9260-07493</v>
      </c>
      <c r="C88" s="212" t="str">
        <f t="shared" si="25"/>
        <v>9260</v>
      </c>
      <c r="D88" s="171">
        <f>SUM($F88:K88)</f>
        <v>-6605.1</v>
      </c>
      <c r="E88" s="78">
        <f t="shared" si="26"/>
        <v>-1.1565017104059903E-2</v>
      </c>
      <c r="F88" s="79">
        <f>'Div091 history'!I88</f>
        <v>-1100.8499999999999</v>
      </c>
      <c r="G88" s="79">
        <f>'Div091 history'!J88</f>
        <v>-1100.8499999999999</v>
      </c>
      <c r="H88" s="79">
        <f>'Div091 history'!K88</f>
        <v>-1100.8499999999999</v>
      </c>
      <c r="I88" s="79">
        <f>'Div091 history'!L88</f>
        <v>-1100.8499999999999</v>
      </c>
      <c r="J88" s="79">
        <f>'Div091 history'!M88</f>
        <v>-1100.8499999999999</v>
      </c>
      <c r="K88" s="79">
        <f>'Div091 history'!N88</f>
        <v>-1100.8499999999999</v>
      </c>
      <c r="L88" s="171">
        <f t="shared" ref="L88:U93" si="31">$E88*L$94</f>
        <v>-1425.1257165369495</v>
      </c>
      <c r="M88" s="171">
        <f t="shared" si="31"/>
        <v>-72.00853814688962</v>
      </c>
      <c r="N88" s="171">
        <f t="shared" si="31"/>
        <v>-205.24112034096197</v>
      </c>
      <c r="O88" s="171">
        <f t="shared" si="31"/>
        <v>-516.60373759074946</v>
      </c>
      <c r="P88" s="171">
        <f t="shared" si="31"/>
        <v>-604.6053793433307</v>
      </c>
      <c r="Q88" s="171">
        <f t="shared" si="31"/>
        <v>-659.9976468102642</v>
      </c>
      <c r="R88" s="171">
        <f t="shared" si="31"/>
        <v>-869.14275161220485</v>
      </c>
      <c r="S88" s="171">
        <f t="shared" si="31"/>
        <v>-750.30083657981629</v>
      </c>
      <c r="T88" s="171">
        <f t="shared" si="31"/>
        <v>-609.77264998579483</v>
      </c>
      <c r="U88" s="171">
        <f t="shared" si="31"/>
        <v>-575.46683146446264</v>
      </c>
      <c r="V88" s="171">
        <f t="shared" ref="V88:AF93" si="32">$E88*V$94</f>
        <v>-943.73474944457291</v>
      </c>
      <c r="W88" s="171">
        <f t="shared" si="32"/>
        <v>-569.52359635391758</v>
      </c>
      <c r="X88" s="171">
        <f t="shared" si="32"/>
        <v>-1399.0129451536141</v>
      </c>
      <c r="Y88" s="171">
        <f t="shared" si="32"/>
        <v>-85.373024379084228</v>
      </c>
      <c r="Z88" s="171">
        <f t="shared" si="32"/>
        <v>-95.689529320360577</v>
      </c>
      <c r="AA88" s="171">
        <f t="shared" si="32"/>
        <v>-516.60373759074946</v>
      </c>
      <c r="AB88" s="171">
        <f t="shared" si="32"/>
        <v>-604.6053793433307</v>
      </c>
      <c r="AC88" s="171">
        <f t="shared" si="32"/>
        <v>-659.9976468102642</v>
      </c>
      <c r="AD88" s="171">
        <f t="shared" si="32"/>
        <v>-869.14275161220485</v>
      </c>
      <c r="AE88" s="171">
        <f t="shared" si="32"/>
        <v>-750.30083657981629</v>
      </c>
      <c r="AF88" s="171">
        <f t="shared" si="32"/>
        <v>-609.77264998579483</v>
      </c>
      <c r="AG88" s="201"/>
    </row>
    <row r="89" spans="1:38">
      <c r="A89" s="168" t="s">
        <v>113</v>
      </c>
      <c r="B89" s="169" t="str">
        <f t="shared" si="24"/>
        <v>9030-07499</v>
      </c>
      <c r="C89" s="212" t="str">
        <f t="shared" si="25"/>
        <v>9030</v>
      </c>
      <c r="D89" s="171">
        <f>SUM($F89:K89)</f>
        <v>0</v>
      </c>
      <c r="E89" s="78">
        <f t="shared" si="26"/>
        <v>0</v>
      </c>
      <c r="F89" s="79">
        <f>'Div091 history'!I89</f>
        <v>0</v>
      </c>
      <c r="G89" s="79">
        <f>'Div091 history'!J89</f>
        <v>0</v>
      </c>
      <c r="H89" s="79">
        <f>'Div091 history'!K89</f>
        <v>0</v>
      </c>
      <c r="I89" s="79">
        <f>'Div091 history'!L89</f>
        <v>0</v>
      </c>
      <c r="J89" s="79">
        <f>'Div091 history'!M89</f>
        <v>0</v>
      </c>
      <c r="K89" s="79">
        <f>'Div091 history'!N89</f>
        <v>0</v>
      </c>
      <c r="L89" s="171">
        <f t="shared" si="31"/>
        <v>0</v>
      </c>
      <c r="M89" s="171">
        <f t="shared" si="31"/>
        <v>0</v>
      </c>
      <c r="N89" s="171">
        <f t="shared" si="31"/>
        <v>0</v>
      </c>
      <c r="O89" s="171">
        <f t="shared" si="31"/>
        <v>0</v>
      </c>
      <c r="P89" s="171">
        <f t="shared" si="31"/>
        <v>0</v>
      </c>
      <c r="Q89" s="171">
        <f t="shared" si="31"/>
        <v>0</v>
      </c>
      <c r="R89" s="171">
        <f t="shared" si="31"/>
        <v>0</v>
      </c>
      <c r="S89" s="171">
        <f t="shared" si="31"/>
        <v>0</v>
      </c>
      <c r="T89" s="171">
        <f t="shared" si="31"/>
        <v>0</v>
      </c>
      <c r="U89" s="171">
        <f t="shared" si="31"/>
        <v>0</v>
      </c>
      <c r="V89" s="171">
        <f t="shared" si="32"/>
        <v>0</v>
      </c>
      <c r="W89" s="171">
        <f t="shared" si="32"/>
        <v>0</v>
      </c>
      <c r="X89" s="171">
        <f t="shared" si="32"/>
        <v>0</v>
      </c>
      <c r="Y89" s="171">
        <f t="shared" si="32"/>
        <v>0</v>
      </c>
      <c r="Z89" s="171">
        <f t="shared" si="32"/>
        <v>0</v>
      </c>
      <c r="AA89" s="171">
        <f t="shared" si="32"/>
        <v>0</v>
      </c>
      <c r="AB89" s="171">
        <f t="shared" si="32"/>
        <v>0</v>
      </c>
      <c r="AC89" s="171">
        <f t="shared" si="32"/>
        <v>0</v>
      </c>
      <c r="AD89" s="171">
        <f t="shared" si="32"/>
        <v>0</v>
      </c>
      <c r="AE89" s="171">
        <f t="shared" si="32"/>
        <v>0</v>
      </c>
      <c r="AF89" s="171">
        <f t="shared" si="32"/>
        <v>0</v>
      </c>
      <c r="AG89" s="201"/>
    </row>
    <row r="90" spans="1:38">
      <c r="A90" s="168" t="s">
        <v>1267</v>
      </c>
      <c r="B90" s="169" t="str">
        <f t="shared" si="24"/>
        <v>9110-07499</v>
      </c>
      <c r="C90" s="212" t="str">
        <f t="shared" si="25"/>
        <v>9110</v>
      </c>
      <c r="D90" s="171">
        <f>SUM($F90:K90)</f>
        <v>490.45000000000005</v>
      </c>
      <c r="E90" s="78">
        <f t="shared" si="26"/>
        <v>8.5873985839520666E-4</v>
      </c>
      <c r="F90" s="79">
        <f>'Div091 history'!I90</f>
        <v>146.83000000000001</v>
      </c>
      <c r="G90" s="79">
        <f>'Div091 history'!J90</f>
        <v>343.62</v>
      </c>
      <c r="H90" s="79">
        <f>'Div091 history'!K90</f>
        <v>0</v>
      </c>
      <c r="I90" s="79">
        <f>'Div091 history'!L90</f>
        <v>0</v>
      </c>
      <c r="J90" s="79">
        <f>'Div091 history'!M90</f>
        <v>0</v>
      </c>
      <c r="K90" s="79">
        <f>'Div091 history'!N90</f>
        <v>0</v>
      </c>
      <c r="L90" s="171">
        <f t="shared" si="31"/>
        <v>105.82018556502504</v>
      </c>
      <c r="M90" s="171">
        <f t="shared" si="31"/>
        <v>5.3468664417104987</v>
      </c>
      <c r="N90" s="171">
        <f t="shared" si="31"/>
        <v>15.239815819779382</v>
      </c>
      <c r="O90" s="171">
        <f t="shared" si="31"/>
        <v>38.359495405275183</v>
      </c>
      <c r="P90" s="171">
        <f t="shared" si="31"/>
        <v>44.893901424495702</v>
      </c>
      <c r="Q90" s="171">
        <f t="shared" si="31"/>
        <v>49.006956121496124</v>
      </c>
      <c r="R90" s="171">
        <f t="shared" si="31"/>
        <v>64.536655391773905</v>
      </c>
      <c r="S90" s="171">
        <f t="shared" si="31"/>
        <v>55.71225951167596</v>
      </c>
      <c r="T90" s="171">
        <f t="shared" si="31"/>
        <v>45.277587952571963</v>
      </c>
      <c r="U90" s="171">
        <f t="shared" si="31"/>
        <v>42.730270168770453</v>
      </c>
      <c r="V90" s="171">
        <f t="shared" si="32"/>
        <v>70.075352056000781</v>
      </c>
      <c r="W90" s="171">
        <f t="shared" si="32"/>
        <v>42.288965773686833</v>
      </c>
      <c r="X90" s="171">
        <f t="shared" si="32"/>
        <v>103.88122798301163</v>
      </c>
      <c r="Y90" s="171">
        <f t="shared" si="32"/>
        <v>6.339222692574201</v>
      </c>
      <c r="Z90" s="171">
        <f t="shared" si="32"/>
        <v>7.1052564919790528</v>
      </c>
      <c r="AA90" s="171">
        <f t="shared" si="32"/>
        <v>38.359495405275183</v>
      </c>
      <c r="AB90" s="171">
        <f t="shared" si="32"/>
        <v>44.893901424495702</v>
      </c>
      <c r="AC90" s="171">
        <f t="shared" si="32"/>
        <v>49.006956121496124</v>
      </c>
      <c r="AD90" s="171">
        <f t="shared" si="32"/>
        <v>64.536655391773905</v>
      </c>
      <c r="AE90" s="171">
        <f t="shared" si="32"/>
        <v>55.71225951167596</v>
      </c>
      <c r="AF90" s="171">
        <f t="shared" si="32"/>
        <v>45.277587952571963</v>
      </c>
      <c r="AG90" s="201"/>
    </row>
    <row r="91" spans="1:38">
      <c r="A91" s="168" t="s">
        <v>51</v>
      </c>
      <c r="B91" s="169" t="str">
        <f t="shared" si="24"/>
        <v>9260-07499</v>
      </c>
      <c r="C91" s="212" t="str">
        <f t="shared" si="25"/>
        <v>9260</v>
      </c>
      <c r="D91" s="171">
        <f>SUM($F91:K91)</f>
        <v>761.76</v>
      </c>
      <c r="E91" s="78">
        <f t="shared" si="26"/>
        <v>1.3337825966584413E-3</v>
      </c>
      <c r="F91" s="79">
        <f>'Div091 history'!I91</f>
        <v>174.54</v>
      </c>
      <c r="G91" s="79">
        <f>'Div091 history'!J91</f>
        <v>433.22999999999996</v>
      </c>
      <c r="H91" s="79">
        <f>'Div091 history'!K91</f>
        <v>119.10999999999999</v>
      </c>
      <c r="I91" s="79">
        <f>'Div091 history'!L91</f>
        <v>-3.63</v>
      </c>
      <c r="J91" s="79">
        <f>'Div091 history'!M91</f>
        <v>-22.58</v>
      </c>
      <c r="K91" s="79">
        <f>'Div091 history'!N91</f>
        <v>61.09</v>
      </c>
      <c r="L91" s="171">
        <f t="shared" si="31"/>
        <v>164.35841483538275</v>
      </c>
      <c r="M91" s="171">
        <f t="shared" si="31"/>
        <v>8.3046772976600849</v>
      </c>
      <c r="N91" s="171">
        <f t="shared" si="31"/>
        <v>23.670266283770296</v>
      </c>
      <c r="O91" s="171">
        <f t="shared" si="31"/>
        <v>59.579425466250214</v>
      </c>
      <c r="P91" s="171">
        <f t="shared" si="31"/>
        <v>69.728572431693024</v>
      </c>
      <c r="Q91" s="171">
        <f t="shared" si="31"/>
        <v>76.116910786238932</v>
      </c>
      <c r="R91" s="171">
        <f t="shared" si="31"/>
        <v>100.2374199433942</v>
      </c>
      <c r="S91" s="171">
        <f t="shared" si="31"/>
        <v>86.531493130011768</v>
      </c>
      <c r="T91" s="171">
        <f t="shared" si="31"/>
        <v>70.324508917833029</v>
      </c>
      <c r="U91" s="171">
        <f t="shared" si="31"/>
        <v>66.368050981267359</v>
      </c>
      <c r="V91" s="171">
        <f t="shared" si="32"/>
        <v>108.84004522821725</v>
      </c>
      <c r="W91" s="171">
        <f t="shared" si="32"/>
        <v>65.682623239399888</v>
      </c>
      <c r="X91" s="171">
        <f t="shared" si="32"/>
        <v>161.34685335577311</v>
      </c>
      <c r="Y91" s="171">
        <f t="shared" si="32"/>
        <v>9.8459909843925431</v>
      </c>
      <c r="Z91" s="171">
        <f t="shared" si="32"/>
        <v>11.035783842042946</v>
      </c>
      <c r="AA91" s="171">
        <f t="shared" si="32"/>
        <v>59.579425466250214</v>
      </c>
      <c r="AB91" s="171">
        <f t="shared" si="32"/>
        <v>69.728572431693024</v>
      </c>
      <c r="AC91" s="171">
        <f t="shared" si="32"/>
        <v>76.116910786238932</v>
      </c>
      <c r="AD91" s="171">
        <f t="shared" si="32"/>
        <v>100.2374199433942</v>
      </c>
      <c r="AE91" s="171">
        <f t="shared" si="32"/>
        <v>86.531493130011768</v>
      </c>
      <c r="AF91" s="171">
        <f t="shared" si="32"/>
        <v>70.324508917833029</v>
      </c>
      <c r="AG91" s="201"/>
    </row>
    <row r="92" spans="1:38">
      <c r="A92" s="168" t="s">
        <v>183</v>
      </c>
      <c r="B92" s="169" t="str">
        <f t="shared" si="24"/>
        <v>8700-07499</v>
      </c>
      <c r="C92" s="212" t="str">
        <f t="shared" si="25"/>
        <v>8700</v>
      </c>
      <c r="D92" s="171">
        <f>SUM($F92:K92)</f>
        <v>12995.84</v>
      </c>
      <c r="E92" s="78">
        <f t="shared" si="26"/>
        <v>2.2754706496741283E-2</v>
      </c>
      <c r="F92" s="79">
        <f>'Div091 history'!I92</f>
        <v>1315.1899999999998</v>
      </c>
      <c r="G92" s="79">
        <f>'Div091 history'!J92</f>
        <v>2220.7600000000002</v>
      </c>
      <c r="H92" s="79">
        <f>'Div091 history'!K92</f>
        <v>1369.49</v>
      </c>
      <c r="I92" s="79">
        <f>'Div091 history'!L92</f>
        <v>4352.72</v>
      </c>
      <c r="J92" s="79">
        <f>'Div091 history'!M92</f>
        <v>1826.6</v>
      </c>
      <c r="K92" s="79">
        <f>'Div091 history'!N92</f>
        <v>1911.08</v>
      </c>
      <c r="L92" s="171">
        <f t="shared" si="31"/>
        <v>2804.0008163388216</v>
      </c>
      <c r="M92" s="171">
        <f t="shared" si="31"/>
        <v>141.6801320783749</v>
      </c>
      <c r="N92" s="171">
        <f t="shared" si="31"/>
        <v>403.8214048798485</v>
      </c>
      <c r="O92" s="171">
        <f t="shared" si="31"/>
        <v>1016.4417672906338</v>
      </c>
      <c r="P92" s="171">
        <f t="shared" si="31"/>
        <v>1189.5890710337817</v>
      </c>
      <c r="Q92" s="171">
        <f t="shared" si="31"/>
        <v>1298.5759213823717</v>
      </c>
      <c r="R92" s="171">
        <f t="shared" si="31"/>
        <v>1710.0785964045897</v>
      </c>
      <c r="S92" s="171">
        <f t="shared" si="31"/>
        <v>1476.2516273875397</v>
      </c>
      <c r="T92" s="171">
        <f t="shared" si="31"/>
        <v>1199.755915215726</v>
      </c>
      <c r="U92" s="171">
        <f t="shared" si="31"/>
        <v>1132.2576292590759</v>
      </c>
      <c r="V92" s="171">
        <f t="shared" si="32"/>
        <v>1856.8418050024613</v>
      </c>
      <c r="W92" s="171">
        <f t="shared" si="32"/>
        <v>1120.5640390667963</v>
      </c>
      <c r="X92" s="171">
        <f t="shared" si="32"/>
        <v>2752.6227298822341</v>
      </c>
      <c r="Y92" s="171">
        <f t="shared" si="32"/>
        <v>167.97537738212563</v>
      </c>
      <c r="Z92" s="171">
        <f t="shared" si="32"/>
        <v>188.27357840497717</v>
      </c>
      <c r="AA92" s="171">
        <f t="shared" si="32"/>
        <v>1016.4417672906338</v>
      </c>
      <c r="AB92" s="171">
        <f t="shared" si="32"/>
        <v>1189.5890710337817</v>
      </c>
      <c r="AC92" s="171">
        <f t="shared" si="32"/>
        <v>1298.5759213823717</v>
      </c>
      <c r="AD92" s="171">
        <f t="shared" si="32"/>
        <v>1710.0785964045897</v>
      </c>
      <c r="AE92" s="171">
        <f t="shared" si="32"/>
        <v>1476.2516273875397</v>
      </c>
      <c r="AF92" s="171">
        <f t="shared" si="32"/>
        <v>1199.755915215726</v>
      </c>
      <c r="AG92" s="201"/>
    </row>
    <row r="93" spans="1:38">
      <c r="A93" s="168" t="s">
        <v>185</v>
      </c>
      <c r="B93" s="169" t="str">
        <f t="shared" si="24"/>
        <v>8750-07499</v>
      </c>
      <c r="C93" s="212" t="str">
        <f t="shared" si="25"/>
        <v>8750</v>
      </c>
      <c r="D93" s="171">
        <f>SUM($F93:K93)</f>
        <v>88.64</v>
      </c>
      <c r="E93" s="78">
        <f t="shared" si="26"/>
        <v>1.5520175562881255E-4</v>
      </c>
      <c r="F93" s="79">
        <f>'Div091 history'!I93</f>
        <v>0</v>
      </c>
      <c r="G93" s="79">
        <f>'Div091 history'!J93</f>
        <v>0</v>
      </c>
      <c r="H93" s="79">
        <f>'Div091 history'!K93</f>
        <v>88.64</v>
      </c>
      <c r="I93" s="79">
        <f>'Div091 history'!L93</f>
        <v>0</v>
      </c>
      <c r="J93" s="79">
        <f>'Div091 history'!M93</f>
        <v>0</v>
      </c>
      <c r="K93" s="79">
        <f>'Div091 history'!N93</f>
        <v>0</v>
      </c>
      <c r="L93" s="171">
        <f t="shared" si="31"/>
        <v>19.125091749380815</v>
      </c>
      <c r="M93" s="171">
        <f t="shared" si="31"/>
        <v>0.96634976326479471</v>
      </c>
      <c r="N93" s="171">
        <f t="shared" si="31"/>
        <v>2.7543221006529603</v>
      </c>
      <c r="O93" s="171">
        <f t="shared" si="31"/>
        <v>6.9327875883853443</v>
      </c>
      <c r="P93" s="171">
        <f t="shared" si="31"/>
        <v>8.1137637318122113</v>
      </c>
      <c r="Q93" s="171">
        <f t="shared" si="31"/>
        <v>8.8571242544793893</v>
      </c>
      <c r="R93" s="171">
        <f t="shared" si="31"/>
        <v>11.6638375653519</v>
      </c>
      <c r="S93" s="171">
        <f t="shared" si="31"/>
        <v>10.068987018279044</v>
      </c>
      <c r="T93" s="171">
        <f t="shared" si="31"/>
        <v>8.1831081580507252</v>
      </c>
      <c r="U93" s="171">
        <f t="shared" si="31"/>
        <v>7.7227263691707879</v>
      </c>
      <c r="V93" s="171">
        <f t="shared" si="32"/>
        <v>12.664857184715892</v>
      </c>
      <c r="W93" s="171">
        <f t="shared" si="32"/>
        <v>7.6429685516966064</v>
      </c>
      <c r="X93" s="171">
        <f t="shared" si="32"/>
        <v>18.774660104830563</v>
      </c>
      <c r="Y93" s="171">
        <f t="shared" si="32"/>
        <v>1.1457002741763223</v>
      </c>
      <c r="Z93" s="171">
        <f t="shared" si="32"/>
        <v>1.2841470801285009</v>
      </c>
      <c r="AA93" s="171">
        <f t="shared" si="32"/>
        <v>6.9327875883853443</v>
      </c>
      <c r="AB93" s="171">
        <f t="shared" si="32"/>
        <v>8.1137637318122113</v>
      </c>
      <c r="AC93" s="171">
        <f t="shared" si="32"/>
        <v>8.8571242544793893</v>
      </c>
      <c r="AD93" s="171">
        <f t="shared" si="32"/>
        <v>11.6638375653519</v>
      </c>
      <c r="AE93" s="171">
        <f t="shared" si="32"/>
        <v>10.068987018279044</v>
      </c>
      <c r="AF93" s="171">
        <f t="shared" si="32"/>
        <v>8.1831081580507252</v>
      </c>
      <c r="AG93" s="201"/>
    </row>
    <row r="94" spans="1:38">
      <c r="A94" s="172" t="s">
        <v>323</v>
      </c>
      <c r="B94" s="152"/>
      <c r="C94" s="213"/>
      <c r="D94" s="173">
        <f t="shared" ref="D94:K94" si="33">SUM(D68:D93)</f>
        <v>571127.56000000017</v>
      </c>
      <c r="E94" s="174">
        <f t="shared" si="33"/>
        <v>0.99999999999999978</v>
      </c>
      <c r="F94" s="173">
        <f t="shared" si="33"/>
        <v>55354.959999999992</v>
      </c>
      <c r="G94" s="173">
        <f t="shared" si="33"/>
        <v>49587.880000000005</v>
      </c>
      <c r="H94" s="173">
        <f t="shared" si="33"/>
        <v>51308.639999999999</v>
      </c>
      <c r="I94" s="173">
        <f t="shared" si="33"/>
        <v>48914.569999999978</v>
      </c>
      <c r="J94" s="173">
        <f t="shared" si="33"/>
        <v>324044.76000000013</v>
      </c>
      <c r="K94" s="173">
        <f t="shared" si="33"/>
        <v>41916.749999999993</v>
      </c>
      <c r="L94" s="199">
        <f>'FY24 Budget'!X$50</f>
        <v>123227.28999999998</v>
      </c>
      <c r="M94" s="199">
        <f>'FY24 Budget'!Y$50</f>
        <v>6226.41</v>
      </c>
      <c r="N94" s="199">
        <f>'FY24 Budget'!Z$50</f>
        <v>17746.72</v>
      </c>
      <c r="O94" s="199">
        <f>'FY25 Budget'!O$121</f>
        <v>44669.517817608379</v>
      </c>
      <c r="P94" s="199">
        <f>'FY25 Budget'!P$121</f>
        <v>52278.814108375489</v>
      </c>
      <c r="Q94" s="199">
        <f>'FY25 Budget'!Q$121</f>
        <v>57068.454017121323</v>
      </c>
      <c r="R94" s="199">
        <f>'FY25 Budget'!R$121</f>
        <v>75152.742429329563</v>
      </c>
      <c r="S94" s="199">
        <f>'FY25 Budget'!S$121</f>
        <v>64876.759785891096</v>
      </c>
      <c r="T94" s="199">
        <f>'FY25 Budget'!T$121</f>
        <v>52725.615924228412</v>
      </c>
      <c r="U94" s="199">
        <f>'FY25 Budget'!U$121</f>
        <v>49759.271973964038</v>
      </c>
      <c r="V94" s="199">
        <f>'FY25 Budget'!V$121</f>
        <v>81602.538150442895</v>
      </c>
      <c r="W94" s="199">
        <f>'FY25 Budget'!W$121</f>
        <v>49245.374324088647</v>
      </c>
      <c r="X94" s="199">
        <f>'FY25 Budget'!X$121</f>
        <v>120969.37968751384</v>
      </c>
      <c r="Y94" s="199">
        <f>'FY25 Budget'!Y$121</f>
        <v>7382.0058899103569</v>
      </c>
      <c r="Z94" s="199">
        <f>'FY25 Budget'!Z$121</f>
        <v>8274.0499611339728</v>
      </c>
      <c r="AA94" s="177">
        <f t="shared" ref="AA94:AF94" si="34">O94*(1+AA$4)</f>
        <v>44669.517817608379</v>
      </c>
      <c r="AB94" s="177">
        <f t="shared" si="34"/>
        <v>52278.814108375489</v>
      </c>
      <c r="AC94" s="177">
        <f t="shared" si="34"/>
        <v>57068.454017121323</v>
      </c>
      <c r="AD94" s="177">
        <f t="shared" si="34"/>
        <v>75152.742429329563</v>
      </c>
      <c r="AE94" s="177">
        <f t="shared" si="34"/>
        <v>64876.759785891096</v>
      </c>
      <c r="AF94" s="177">
        <f t="shared" si="34"/>
        <v>52725.615924228412</v>
      </c>
      <c r="AG94" s="201"/>
      <c r="AH94" s="178">
        <f>SUM(F94:Q94)</f>
        <v>872344.76594310533</v>
      </c>
      <c r="AI94" s="178">
        <f>SUM(U94:AF94)</f>
        <v>664004.52406960796</v>
      </c>
      <c r="AK94" s="178">
        <f>AH94*$AK$7</f>
        <v>435910.67956972629</v>
      </c>
      <c r="AL94" s="178">
        <f>AI94*$AL$7</f>
        <v>331803.06067758321</v>
      </c>
    </row>
    <row r="95" spans="1:38">
      <c r="A95" s="172"/>
      <c r="B95" s="152"/>
      <c r="C95" s="213"/>
      <c r="D95" s="171">
        <f>D94-SUM(F94:K94)</f>
        <v>0</v>
      </c>
      <c r="F95" s="171">
        <f>F94-'Div091 history'!I94</f>
        <v>0</v>
      </c>
      <c r="G95" s="171">
        <f>G94-'Div091 history'!J94</f>
        <v>0</v>
      </c>
      <c r="H95" s="171">
        <f>H94-'Div091 history'!K94</f>
        <v>0</v>
      </c>
      <c r="I95" s="171">
        <f>I94-'Div091 history'!L94</f>
        <v>0</v>
      </c>
      <c r="J95" s="171">
        <f>J94-'Div091 history'!M94</f>
        <v>0</v>
      </c>
      <c r="K95" s="171">
        <f>K94-'Div091 history'!N94</f>
        <v>0</v>
      </c>
      <c r="L95" s="171">
        <f t="shared" ref="L95:AF95" si="35">L94-SUM(L68:L93)</f>
        <v>0</v>
      </c>
      <c r="M95" s="171">
        <f t="shared" si="35"/>
        <v>0</v>
      </c>
      <c r="N95" s="171">
        <f t="shared" si="35"/>
        <v>0</v>
      </c>
      <c r="O95" s="171">
        <f t="shared" si="35"/>
        <v>0</v>
      </c>
      <c r="P95" s="171">
        <f t="shared" si="35"/>
        <v>0</v>
      </c>
      <c r="Q95" s="171">
        <f t="shared" si="35"/>
        <v>0</v>
      </c>
      <c r="R95" s="171">
        <f t="shared" si="35"/>
        <v>0</v>
      </c>
      <c r="S95" s="171">
        <f t="shared" si="35"/>
        <v>0</v>
      </c>
      <c r="T95" s="171">
        <f t="shared" si="35"/>
        <v>0</v>
      </c>
      <c r="U95" s="171">
        <f t="shared" si="35"/>
        <v>0</v>
      </c>
      <c r="V95" s="171">
        <f t="shared" si="35"/>
        <v>0</v>
      </c>
      <c r="W95" s="171">
        <f t="shared" si="35"/>
        <v>0</v>
      </c>
      <c r="X95" s="171">
        <f t="shared" si="35"/>
        <v>0</v>
      </c>
      <c r="Y95" s="171">
        <f t="shared" si="35"/>
        <v>0</v>
      </c>
      <c r="Z95" s="171">
        <f t="shared" si="35"/>
        <v>0</v>
      </c>
      <c r="AA95" s="171">
        <f t="shared" si="35"/>
        <v>0</v>
      </c>
      <c r="AB95" s="171">
        <f t="shared" si="35"/>
        <v>0</v>
      </c>
      <c r="AC95" s="171">
        <f t="shared" si="35"/>
        <v>0</v>
      </c>
      <c r="AD95" s="171">
        <f t="shared" si="35"/>
        <v>0</v>
      </c>
      <c r="AE95" s="171">
        <f t="shared" si="35"/>
        <v>0</v>
      </c>
      <c r="AF95" s="171">
        <f t="shared" si="35"/>
        <v>0</v>
      </c>
      <c r="AG95" s="201"/>
    </row>
    <row r="96" spans="1:38">
      <c r="A96" s="168" t="s">
        <v>52</v>
      </c>
      <c r="B96" s="169" t="str">
        <f>RIGHT(A96,10)</f>
        <v>9240-04069</v>
      </c>
      <c r="C96" s="212" t="str">
        <f>LEFT(B96,4)</f>
        <v>9240</v>
      </c>
      <c r="D96" s="171">
        <f>SUM($F96:K96)</f>
        <v>1532.8200000000002</v>
      </c>
      <c r="E96" s="66">
        <f>D96/$D$101</f>
        <v>0.44720181585841901</v>
      </c>
      <c r="F96" s="79">
        <f>'Div091 history'!I96</f>
        <v>244.57</v>
      </c>
      <c r="G96" s="79">
        <f>'Div091 history'!J96</f>
        <v>244.57</v>
      </c>
      <c r="H96" s="79">
        <f>'Div091 history'!K96</f>
        <v>260.92</v>
      </c>
      <c r="I96" s="79">
        <f>'Div091 history'!L96</f>
        <v>260.92</v>
      </c>
      <c r="J96" s="79">
        <f>'Div091 history'!M96</f>
        <v>260.92</v>
      </c>
      <c r="K96" s="79">
        <f>'Div091 history'!N96</f>
        <v>260.92</v>
      </c>
      <c r="L96" s="171">
        <f t="shared" ref="L96:AA100" si="36">$E96*L$101</f>
        <v>6990.140031392415</v>
      </c>
      <c r="M96" s="171">
        <f t="shared" si="36"/>
        <v>6990.140031392415</v>
      </c>
      <c r="N96" s="171">
        <f t="shared" si="36"/>
        <v>6990.140031392415</v>
      </c>
      <c r="O96" s="171">
        <f t="shared" si="36"/>
        <v>6689.2267931847327</v>
      </c>
      <c r="P96" s="171">
        <f t="shared" si="36"/>
        <v>6689.2267931847327</v>
      </c>
      <c r="Q96" s="171">
        <f t="shared" si="36"/>
        <v>6689.2267931847327</v>
      </c>
      <c r="R96" s="171">
        <f t="shared" si="36"/>
        <v>6689.2267931847327</v>
      </c>
      <c r="S96" s="171">
        <f t="shared" si="36"/>
        <v>6689.2267931847327</v>
      </c>
      <c r="T96" s="171">
        <f t="shared" si="36"/>
        <v>7013.7563459364756</v>
      </c>
      <c r="U96" s="171">
        <f t="shared" si="36"/>
        <v>7144.4765180693594</v>
      </c>
      <c r="V96" s="171">
        <f t="shared" si="36"/>
        <v>7144.4765180693594</v>
      </c>
      <c r="W96" s="171">
        <f t="shared" si="36"/>
        <v>7144.4765180693594</v>
      </c>
      <c r="X96" s="171">
        <f t="shared" si="36"/>
        <v>7144.4765180693594</v>
      </c>
      <c r="Y96" s="171">
        <f t="shared" si="36"/>
        <v>7144.4765180693594</v>
      </c>
      <c r="Z96" s="171">
        <f t="shared" si="36"/>
        <v>7144.4765180693594</v>
      </c>
      <c r="AA96" s="171">
        <f t="shared" si="36"/>
        <v>6689.2267931847327</v>
      </c>
      <c r="AB96" s="171">
        <f t="shared" ref="AB96:AF100" si="37">$E96*AB$101</f>
        <v>6689.2267931847327</v>
      </c>
      <c r="AC96" s="171">
        <f t="shared" si="37"/>
        <v>6689.2267931847327</v>
      </c>
      <c r="AD96" s="171">
        <f t="shared" si="37"/>
        <v>6689.2267931847327</v>
      </c>
      <c r="AE96" s="171">
        <f t="shared" si="37"/>
        <v>6689.2267931847327</v>
      </c>
      <c r="AF96" s="171">
        <f t="shared" si="37"/>
        <v>7013.7563459364756</v>
      </c>
      <c r="AG96" s="201"/>
    </row>
    <row r="97" spans="1:38">
      <c r="A97" s="168" t="s">
        <v>53</v>
      </c>
      <c r="B97" s="169" t="str">
        <f>RIGHT(A97,10)</f>
        <v>9250-04070</v>
      </c>
      <c r="C97" s="212" t="str">
        <f>LEFT(B97,4)</f>
        <v>9250</v>
      </c>
      <c r="D97" s="171">
        <f>SUM($F97:K97)</f>
        <v>2679.38</v>
      </c>
      <c r="E97" s="66">
        <f t="shared" ref="E97:E100" si="38">D97/$D$101</f>
        <v>0.78171187835148981</v>
      </c>
      <c r="F97" s="79">
        <f>'Div091 history'!I97</f>
        <v>413.1</v>
      </c>
      <c r="G97" s="79">
        <f>'Div091 history'!J97</f>
        <v>413.1</v>
      </c>
      <c r="H97" s="79">
        <f>'Div091 history'!K97</f>
        <v>413.1</v>
      </c>
      <c r="I97" s="79">
        <f>'Div091 history'!L97</f>
        <v>480.12</v>
      </c>
      <c r="J97" s="79">
        <f>'Div091 history'!M97</f>
        <v>479.98</v>
      </c>
      <c r="K97" s="79">
        <f>'Div091 history'!N97</f>
        <v>479.98</v>
      </c>
      <c r="L97" s="171">
        <f t="shared" si="36"/>
        <v>12218.81329661161</v>
      </c>
      <c r="M97" s="171">
        <f t="shared" si="36"/>
        <v>12218.81329661161</v>
      </c>
      <c r="N97" s="171">
        <f t="shared" si="36"/>
        <v>12218.81329661161</v>
      </c>
      <c r="O97" s="171">
        <f t="shared" si="36"/>
        <v>11692.814867449086</v>
      </c>
      <c r="P97" s="171">
        <f t="shared" si="36"/>
        <v>11692.814867449086</v>
      </c>
      <c r="Q97" s="171">
        <f t="shared" si="36"/>
        <v>11692.814867449086</v>
      </c>
      <c r="R97" s="171">
        <f t="shared" si="36"/>
        <v>11692.814867449086</v>
      </c>
      <c r="S97" s="171">
        <f t="shared" si="36"/>
        <v>11692.814867449086</v>
      </c>
      <c r="T97" s="171">
        <f t="shared" si="36"/>
        <v>12260.094778366196</v>
      </c>
      <c r="U97" s="171">
        <f t="shared" si="36"/>
        <v>12488.59454664258</v>
      </c>
      <c r="V97" s="171">
        <f t="shared" si="36"/>
        <v>12488.59454664258</v>
      </c>
      <c r="W97" s="171">
        <f t="shared" si="36"/>
        <v>12488.59454664258</v>
      </c>
      <c r="X97" s="171">
        <f t="shared" si="36"/>
        <v>12488.59454664258</v>
      </c>
      <c r="Y97" s="171">
        <f t="shared" si="36"/>
        <v>12488.59454664258</v>
      </c>
      <c r="Z97" s="171">
        <f t="shared" si="36"/>
        <v>12488.59454664258</v>
      </c>
      <c r="AA97" s="171">
        <f t="shared" si="36"/>
        <v>11692.814867449086</v>
      </c>
      <c r="AB97" s="171">
        <f t="shared" si="37"/>
        <v>11692.814867449086</v>
      </c>
      <c r="AC97" s="171">
        <f t="shared" si="37"/>
        <v>11692.814867449086</v>
      </c>
      <c r="AD97" s="171">
        <f t="shared" si="37"/>
        <v>11692.814867449086</v>
      </c>
      <c r="AE97" s="171">
        <f t="shared" si="37"/>
        <v>11692.814867449086</v>
      </c>
      <c r="AF97" s="171">
        <f t="shared" si="37"/>
        <v>12260.094778366196</v>
      </c>
      <c r="AG97" s="201"/>
    </row>
    <row r="98" spans="1:38">
      <c r="A98" s="168" t="s">
        <v>186</v>
      </c>
      <c r="B98" s="169" t="str">
        <f>RIGHT(A98,10)</f>
        <v>9240-04072</v>
      </c>
      <c r="C98" s="212" t="str">
        <f>LEFT(B98,4)</f>
        <v>9240</v>
      </c>
      <c r="D98" s="171">
        <f>SUM($F98:K98)</f>
        <v>-3454.0099999999998</v>
      </c>
      <c r="E98" s="66">
        <f t="shared" si="38"/>
        <v>-1.007710979758313</v>
      </c>
      <c r="F98" s="79">
        <f>'Div091 history'!I98</f>
        <v>-539.29</v>
      </c>
      <c r="G98" s="79">
        <f>'Div091 history'!J98</f>
        <v>-539.29</v>
      </c>
      <c r="H98" s="79">
        <f>'Div091 history'!K98</f>
        <v>-552.70000000000005</v>
      </c>
      <c r="I98" s="79">
        <f>'Div091 history'!L98</f>
        <v>-607.65</v>
      </c>
      <c r="J98" s="79">
        <f>'Div091 history'!M98</f>
        <v>-607.54</v>
      </c>
      <c r="K98" s="79">
        <f>'Div091 history'!N98</f>
        <v>-607.54</v>
      </c>
      <c r="L98" s="171">
        <f t="shared" si="36"/>
        <v>-15751.369090845441</v>
      </c>
      <c r="M98" s="171">
        <f t="shared" si="36"/>
        <v>-15751.369090845441</v>
      </c>
      <c r="N98" s="171">
        <f t="shared" si="36"/>
        <v>-15751.369090845441</v>
      </c>
      <c r="O98" s="171">
        <f t="shared" si="36"/>
        <v>-15073.300345720954</v>
      </c>
      <c r="P98" s="171">
        <f t="shared" si="36"/>
        <v>-15073.300345720954</v>
      </c>
      <c r="Q98" s="171">
        <f t="shared" si="36"/>
        <v>-15073.300345720954</v>
      </c>
      <c r="R98" s="171">
        <f t="shared" si="36"/>
        <v>-15073.300345720954</v>
      </c>
      <c r="S98" s="171">
        <f t="shared" si="36"/>
        <v>-15073.300345720954</v>
      </c>
      <c r="T98" s="171">
        <f t="shared" si="36"/>
        <v>-15804.585376252946</v>
      </c>
      <c r="U98" s="171">
        <f t="shared" si="36"/>
        <v>-16099.146239073565</v>
      </c>
      <c r="V98" s="171">
        <f t="shared" si="36"/>
        <v>-16099.146239073565</v>
      </c>
      <c r="W98" s="171">
        <f t="shared" si="36"/>
        <v>-16099.146239073565</v>
      </c>
      <c r="X98" s="171">
        <f t="shared" si="36"/>
        <v>-16099.146239073565</v>
      </c>
      <c r="Y98" s="171">
        <f t="shared" si="36"/>
        <v>-16099.146239073565</v>
      </c>
      <c r="Z98" s="171">
        <f t="shared" si="36"/>
        <v>-16099.146239073565</v>
      </c>
      <c r="AA98" s="171">
        <f t="shared" si="36"/>
        <v>-15073.300345720954</v>
      </c>
      <c r="AB98" s="171">
        <f t="shared" si="37"/>
        <v>-15073.300345720954</v>
      </c>
      <c r="AC98" s="171">
        <f t="shared" si="37"/>
        <v>-15073.300345720954</v>
      </c>
      <c r="AD98" s="171">
        <f t="shared" si="37"/>
        <v>-15073.300345720954</v>
      </c>
      <c r="AE98" s="171">
        <f t="shared" si="37"/>
        <v>-15073.300345720954</v>
      </c>
      <c r="AF98" s="171">
        <f t="shared" si="37"/>
        <v>-15804.585376252946</v>
      </c>
      <c r="AG98" s="201"/>
    </row>
    <row r="99" spans="1:38">
      <c r="A99" s="168" t="s">
        <v>1269</v>
      </c>
      <c r="B99" s="169" t="str">
        <f>RIGHT(A99,10)</f>
        <v>8600-07120</v>
      </c>
      <c r="C99" s="212" t="str">
        <f>LEFT(B99,4)</f>
        <v>8600</v>
      </c>
      <c r="D99" s="171">
        <f>SUM($F99:K99)</f>
        <v>554.5</v>
      </c>
      <c r="E99" s="66">
        <f t="shared" si="38"/>
        <v>0.16177594687797217</v>
      </c>
      <c r="F99" s="79">
        <f>'Div091 history'!I99</f>
        <v>0</v>
      </c>
      <c r="G99" s="79">
        <f>'Div091 history'!J99</f>
        <v>0</v>
      </c>
      <c r="H99" s="79">
        <f>'Div091 history'!K99</f>
        <v>0</v>
      </c>
      <c r="I99" s="79">
        <f>'Div091 history'!L99</f>
        <v>0</v>
      </c>
      <c r="J99" s="79">
        <f>'Div091 history'!M99</f>
        <v>554.5</v>
      </c>
      <c r="K99" s="79">
        <f>'Div091 history'!N99</f>
        <v>0</v>
      </c>
      <c r="L99" s="171">
        <f t="shared" si="36"/>
        <v>2528.6939414980843</v>
      </c>
      <c r="M99" s="171">
        <f t="shared" si="36"/>
        <v>2528.6939414980843</v>
      </c>
      <c r="N99" s="171">
        <f t="shared" si="36"/>
        <v>2528.6939414980843</v>
      </c>
      <c r="O99" s="171">
        <f t="shared" si="36"/>
        <v>2419.8381132950599</v>
      </c>
      <c r="P99" s="171">
        <f t="shared" si="36"/>
        <v>2419.8381132950599</v>
      </c>
      <c r="Q99" s="171">
        <f t="shared" si="36"/>
        <v>2419.8381132950599</v>
      </c>
      <c r="R99" s="171">
        <f t="shared" si="36"/>
        <v>2419.8381132950599</v>
      </c>
      <c r="S99" s="171">
        <f t="shared" si="36"/>
        <v>2419.8381132950599</v>
      </c>
      <c r="T99" s="171">
        <f t="shared" si="36"/>
        <v>2537.2371797221954</v>
      </c>
      <c r="U99" s="171">
        <f t="shared" si="36"/>
        <v>2584.5254036804445</v>
      </c>
      <c r="V99" s="171">
        <f t="shared" si="36"/>
        <v>2584.5254036804445</v>
      </c>
      <c r="W99" s="171">
        <f t="shared" si="36"/>
        <v>2584.5254036804445</v>
      </c>
      <c r="X99" s="171">
        <f t="shared" si="36"/>
        <v>2584.5254036804445</v>
      </c>
      <c r="Y99" s="171">
        <f t="shared" si="36"/>
        <v>2584.5254036804445</v>
      </c>
      <c r="Z99" s="171">
        <f t="shared" si="36"/>
        <v>2584.5254036804445</v>
      </c>
      <c r="AA99" s="171">
        <f t="shared" si="36"/>
        <v>2419.8381132950599</v>
      </c>
      <c r="AB99" s="171">
        <f t="shared" si="37"/>
        <v>2419.8381132950599</v>
      </c>
      <c r="AC99" s="171">
        <f t="shared" si="37"/>
        <v>2419.8381132950599</v>
      </c>
      <c r="AD99" s="171">
        <f t="shared" si="37"/>
        <v>2419.8381132950599</v>
      </c>
      <c r="AE99" s="171">
        <f t="shared" si="37"/>
        <v>2419.8381132950599</v>
      </c>
      <c r="AF99" s="171">
        <f t="shared" si="37"/>
        <v>2537.2371797221954</v>
      </c>
      <c r="AG99" s="201"/>
    </row>
    <row r="100" spans="1:38">
      <c r="A100" s="168" t="s">
        <v>188</v>
      </c>
      <c r="B100" s="169" t="str">
        <f>RIGHT(A100,10)</f>
        <v>8700-07120</v>
      </c>
      <c r="C100" s="212" t="str">
        <f>LEFT(B100,4)</f>
        <v>8700</v>
      </c>
      <c r="D100" s="171">
        <f>SUM($F100:K100)</f>
        <v>2114.89</v>
      </c>
      <c r="E100" s="66">
        <f t="shared" si="38"/>
        <v>0.61702133867043196</v>
      </c>
      <c r="F100" s="79">
        <f>'Div091 history'!I100</f>
        <v>0</v>
      </c>
      <c r="G100" s="79">
        <f>'Div091 history'!J100</f>
        <v>337.04</v>
      </c>
      <c r="H100" s="79">
        <f>'Div091 history'!K100</f>
        <v>0</v>
      </c>
      <c r="I100" s="79">
        <f>'Div091 history'!L100</f>
        <v>0</v>
      </c>
      <c r="J100" s="79">
        <f>'Div091 history'!M100</f>
        <v>0</v>
      </c>
      <c r="K100" s="79">
        <f>'Div091 history'!N100</f>
        <v>1777.85</v>
      </c>
      <c r="L100" s="171">
        <f t="shared" si="36"/>
        <v>9644.5618213433409</v>
      </c>
      <c r="M100" s="171">
        <f t="shared" si="36"/>
        <v>9644.5618213433409</v>
      </c>
      <c r="N100" s="171">
        <f t="shared" si="36"/>
        <v>9644.5618213433409</v>
      </c>
      <c r="O100" s="171">
        <f t="shared" si="36"/>
        <v>9229.3803921128747</v>
      </c>
      <c r="P100" s="171">
        <f t="shared" si="36"/>
        <v>9229.3803921128747</v>
      </c>
      <c r="Q100" s="171">
        <f t="shared" si="36"/>
        <v>9229.3803921128747</v>
      </c>
      <c r="R100" s="171">
        <f t="shared" si="36"/>
        <v>9229.3803921128747</v>
      </c>
      <c r="S100" s="171">
        <f t="shared" si="36"/>
        <v>9229.3803921128747</v>
      </c>
      <c r="T100" s="171">
        <f t="shared" si="36"/>
        <v>9677.1461479218633</v>
      </c>
      <c r="U100" s="171">
        <f t="shared" si="36"/>
        <v>9857.505736681218</v>
      </c>
      <c r="V100" s="171">
        <f t="shared" si="36"/>
        <v>9857.505736681218</v>
      </c>
      <c r="W100" s="171">
        <f t="shared" si="36"/>
        <v>9857.505736681218</v>
      </c>
      <c r="X100" s="171">
        <f t="shared" si="36"/>
        <v>9857.505736681218</v>
      </c>
      <c r="Y100" s="171">
        <f t="shared" si="36"/>
        <v>9857.505736681218</v>
      </c>
      <c r="Z100" s="171">
        <f t="shared" si="36"/>
        <v>9857.505736681218</v>
      </c>
      <c r="AA100" s="171">
        <f t="shared" si="36"/>
        <v>9229.3803921128747</v>
      </c>
      <c r="AB100" s="171">
        <f t="shared" si="37"/>
        <v>9229.3803921128747</v>
      </c>
      <c r="AC100" s="171">
        <f t="shared" si="37"/>
        <v>9229.3803921128747</v>
      </c>
      <c r="AD100" s="171">
        <f t="shared" si="37"/>
        <v>9229.3803921128747</v>
      </c>
      <c r="AE100" s="171">
        <f t="shared" si="37"/>
        <v>9229.3803921128747</v>
      </c>
      <c r="AF100" s="171">
        <f t="shared" si="37"/>
        <v>9677.1461479218633</v>
      </c>
      <c r="AG100" s="201"/>
    </row>
    <row r="101" spans="1:38">
      <c r="A101" s="172" t="s">
        <v>324</v>
      </c>
      <c r="B101" s="152"/>
      <c r="C101" s="213"/>
      <c r="D101" s="173">
        <f>SUM(D96:D100)</f>
        <v>3427.5800000000008</v>
      </c>
      <c r="E101" s="174">
        <f t="shared" ref="E101:K101" si="39">SUM(E96:E100)</f>
        <v>0.99999999999999989</v>
      </c>
      <c r="F101" s="173">
        <f t="shared" si="39"/>
        <v>118.38000000000011</v>
      </c>
      <c r="G101" s="173">
        <f t="shared" si="39"/>
        <v>455.42000000000013</v>
      </c>
      <c r="H101" s="173">
        <f t="shared" si="39"/>
        <v>121.31999999999994</v>
      </c>
      <c r="I101" s="173">
        <f t="shared" si="39"/>
        <v>133.38999999999999</v>
      </c>
      <c r="J101" s="173">
        <f t="shared" si="39"/>
        <v>687.86000000000013</v>
      </c>
      <c r="K101" s="173">
        <f t="shared" si="39"/>
        <v>1911.21</v>
      </c>
      <c r="L101" s="199">
        <f>'FY24 Budget'!X$57</f>
        <v>15630.840000000011</v>
      </c>
      <c r="M101" s="199">
        <f>'FY24 Budget'!Y$57</f>
        <v>15630.840000000011</v>
      </c>
      <c r="N101" s="199">
        <f>'FY24 Budget'!Z$57</f>
        <v>15630.840000000011</v>
      </c>
      <c r="O101" s="199">
        <f>'FY25 Budget'!O$135</f>
        <v>14957.959820320801</v>
      </c>
      <c r="P101" s="199">
        <f>'FY25 Budget'!P$135</f>
        <v>14957.959820320801</v>
      </c>
      <c r="Q101" s="199">
        <f>'FY25 Budget'!Q$135</f>
        <v>14957.959820320801</v>
      </c>
      <c r="R101" s="199">
        <f>'FY25 Budget'!R$135</f>
        <v>14957.959820320801</v>
      </c>
      <c r="S101" s="199">
        <f>'FY25 Budget'!S$135</f>
        <v>14957.959820320801</v>
      </c>
      <c r="T101" s="199">
        <f>'FY25 Budget'!T$135</f>
        <v>15683.649075693786</v>
      </c>
      <c r="U101" s="199">
        <f>'FY25 Budget'!U$135</f>
        <v>15975.955966000038</v>
      </c>
      <c r="V101" s="199">
        <f>'FY25 Budget'!V$135</f>
        <v>15975.955966000038</v>
      </c>
      <c r="W101" s="199">
        <f>'FY25 Budget'!W$135</f>
        <v>15975.955966000038</v>
      </c>
      <c r="X101" s="199">
        <f>'FY25 Budget'!X$135</f>
        <v>15975.955966000038</v>
      </c>
      <c r="Y101" s="199">
        <f>'FY25 Budget'!Y$135</f>
        <v>15975.955966000038</v>
      </c>
      <c r="Z101" s="199">
        <f>'FY25 Budget'!Z$135</f>
        <v>15975.955966000038</v>
      </c>
      <c r="AA101" s="177">
        <f t="shared" ref="AA101:AF101" si="40">O101*(1+AA$4)</f>
        <v>14957.959820320801</v>
      </c>
      <c r="AB101" s="177">
        <f t="shared" si="40"/>
        <v>14957.959820320801</v>
      </c>
      <c r="AC101" s="177">
        <f t="shared" si="40"/>
        <v>14957.959820320801</v>
      </c>
      <c r="AD101" s="177">
        <f t="shared" si="40"/>
        <v>14957.959820320801</v>
      </c>
      <c r="AE101" s="177">
        <f t="shared" si="40"/>
        <v>14957.959820320801</v>
      </c>
      <c r="AF101" s="177">
        <f t="shared" si="40"/>
        <v>15683.649075693786</v>
      </c>
      <c r="AG101" s="201"/>
      <c r="AH101" s="178">
        <f>SUM(F101:Q101)</f>
        <v>95193.979460962437</v>
      </c>
      <c r="AI101" s="178">
        <f>SUM(U101:AF101)</f>
        <v>186329.183973298</v>
      </c>
      <c r="AK101" s="178">
        <f>AH101*$AK$7</f>
        <v>47568.431539693665</v>
      </c>
      <c r="AL101" s="178">
        <f>AI101*$AL$7</f>
        <v>93108.693231457044</v>
      </c>
    </row>
    <row r="102" spans="1:38">
      <c r="A102" s="172"/>
      <c r="B102" s="152"/>
      <c r="C102" s="213"/>
      <c r="D102" s="171">
        <f>D101-SUM(F101:K101)</f>
        <v>0</v>
      </c>
      <c r="F102" s="171">
        <f>F101-'Div091 history'!I101</f>
        <v>0</v>
      </c>
      <c r="G102" s="171">
        <f>G101-'Div091 history'!J101</f>
        <v>0</v>
      </c>
      <c r="H102" s="171">
        <f>H101-'Div091 history'!K101</f>
        <v>0</v>
      </c>
      <c r="I102" s="171">
        <f>I101-'Div091 history'!L101</f>
        <v>0</v>
      </c>
      <c r="J102" s="171">
        <f>J101-'Div091 history'!M101</f>
        <v>0</v>
      </c>
      <c r="K102" s="171">
        <f>K101-'Div091 history'!N101</f>
        <v>0</v>
      </c>
      <c r="L102" s="171">
        <f t="shared" ref="L102:AF102" si="41">L101-SUM(L96:L100)</f>
        <v>0</v>
      </c>
      <c r="M102" s="171">
        <f t="shared" si="41"/>
        <v>0</v>
      </c>
      <c r="N102" s="171">
        <f t="shared" si="41"/>
        <v>0</v>
      </c>
      <c r="O102" s="171">
        <f t="shared" si="41"/>
        <v>0</v>
      </c>
      <c r="P102" s="171">
        <f t="shared" si="41"/>
        <v>0</v>
      </c>
      <c r="Q102" s="171">
        <f t="shared" si="41"/>
        <v>0</v>
      </c>
      <c r="R102" s="171">
        <f t="shared" si="41"/>
        <v>0</v>
      </c>
      <c r="S102" s="171">
        <f t="shared" si="41"/>
        <v>0</v>
      </c>
      <c r="T102" s="171">
        <f t="shared" si="41"/>
        <v>0</v>
      </c>
      <c r="U102" s="171">
        <f t="shared" si="41"/>
        <v>0</v>
      </c>
      <c r="V102" s="171">
        <f t="shared" si="41"/>
        <v>0</v>
      </c>
      <c r="W102" s="171">
        <f t="shared" si="41"/>
        <v>0</v>
      </c>
      <c r="X102" s="171">
        <f t="shared" si="41"/>
        <v>0</v>
      </c>
      <c r="Y102" s="171">
        <f t="shared" si="41"/>
        <v>0</v>
      </c>
      <c r="Z102" s="171">
        <f t="shared" si="41"/>
        <v>0</v>
      </c>
      <c r="AA102" s="171">
        <f t="shared" si="41"/>
        <v>0</v>
      </c>
      <c r="AB102" s="171">
        <f t="shared" si="41"/>
        <v>0</v>
      </c>
      <c r="AC102" s="171">
        <f t="shared" si="41"/>
        <v>0</v>
      </c>
      <c r="AD102" s="171">
        <f t="shared" si="41"/>
        <v>0</v>
      </c>
      <c r="AE102" s="171">
        <f t="shared" si="41"/>
        <v>0</v>
      </c>
      <c r="AF102" s="171">
        <f t="shared" si="41"/>
        <v>0</v>
      </c>
      <c r="AG102" s="201"/>
    </row>
    <row r="103" spans="1:38">
      <c r="A103" s="168" t="s">
        <v>1071</v>
      </c>
      <c r="B103" s="169" t="str">
        <f t="shared" ref="B103:B126" si="42">RIGHT(A103,10)</f>
        <v>8810-04308</v>
      </c>
      <c r="C103" s="212" t="str">
        <f t="shared" ref="C103:C126" si="43">LEFT(B103,4)</f>
        <v>8810</v>
      </c>
      <c r="D103" s="171">
        <f>SUM($F103:K103)</f>
        <v>0</v>
      </c>
      <c r="E103" s="78">
        <f t="shared" ref="E103:E126" si="44">D103/$D$127</f>
        <v>0</v>
      </c>
      <c r="F103" s="79">
        <f>'Div091 history'!I103</f>
        <v>0</v>
      </c>
      <c r="G103" s="79">
        <f>'Div091 history'!J103</f>
        <v>0</v>
      </c>
      <c r="H103" s="79">
        <f>'Div091 history'!K103</f>
        <v>0</v>
      </c>
      <c r="I103" s="79">
        <f>'Div091 history'!L103</f>
        <v>0</v>
      </c>
      <c r="J103" s="79">
        <f>'Div091 history'!M103</f>
        <v>0</v>
      </c>
      <c r="K103" s="79">
        <f>'Div091 history'!N103</f>
        <v>0</v>
      </c>
      <c r="L103" s="171">
        <f t="shared" ref="L103:U112" si="45">$E103*L$127</f>
        <v>0</v>
      </c>
      <c r="M103" s="171">
        <f t="shared" si="45"/>
        <v>0</v>
      </c>
      <c r="N103" s="171">
        <f t="shared" si="45"/>
        <v>0</v>
      </c>
      <c r="O103" s="171">
        <f t="shared" si="45"/>
        <v>0</v>
      </c>
      <c r="P103" s="171">
        <f t="shared" si="45"/>
        <v>0</v>
      </c>
      <c r="Q103" s="171">
        <f t="shared" si="45"/>
        <v>0</v>
      </c>
      <c r="R103" s="171">
        <f t="shared" si="45"/>
        <v>0</v>
      </c>
      <c r="S103" s="171">
        <f t="shared" si="45"/>
        <v>0</v>
      </c>
      <c r="T103" s="171">
        <f t="shared" si="45"/>
        <v>0</v>
      </c>
      <c r="U103" s="171">
        <f t="shared" si="45"/>
        <v>0</v>
      </c>
      <c r="V103" s="171">
        <f t="shared" ref="V103:AF112" si="46">$E103*V$127</f>
        <v>0</v>
      </c>
      <c r="W103" s="171">
        <f t="shared" si="46"/>
        <v>0</v>
      </c>
      <c r="X103" s="171">
        <f t="shared" si="46"/>
        <v>0</v>
      </c>
      <c r="Y103" s="171">
        <f t="shared" si="46"/>
        <v>0</v>
      </c>
      <c r="Z103" s="171">
        <f t="shared" si="46"/>
        <v>0</v>
      </c>
      <c r="AA103" s="171">
        <f t="shared" si="46"/>
        <v>0</v>
      </c>
      <c r="AB103" s="171">
        <f t="shared" si="46"/>
        <v>0</v>
      </c>
      <c r="AC103" s="171">
        <f t="shared" si="46"/>
        <v>0</v>
      </c>
      <c r="AD103" s="171">
        <f t="shared" si="46"/>
        <v>0</v>
      </c>
      <c r="AE103" s="171">
        <f t="shared" si="46"/>
        <v>0</v>
      </c>
      <c r="AF103" s="171">
        <f t="shared" si="46"/>
        <v>0</v>
      </c>
      <c r="AG103" s="201"/>
    </row>
    <row r="104" spans="1:38">
      <c r="A104" s="168" t="s">
        <v>408</v>
      </c>
      <c r="B104" s="169" t="str">
        <f t="shared" si="42"/>
        <v>8810-04561</v>
      </c>
      <c r="C104" s="212" t="str">
        <f t="shared" si="43"/>
        <v>8810</v>
      </c>
      <c r="D104" s="171">
        <f>SUM($F104:K104)</f>
        <v>38591.89</v>
      </c>
      <c r="E104" s="78">
        <f t="shared" si="44"/>
        <v>0.33999065093524133</v>
      </c>
      <c r="F104" s="79">
        <f>'Div091 history'!I104</f>
        <v>4664.6500000000005</v>
      </c>
      <c r="G104" s="79">
        <f>'Div091 history'!J104</f>
        <v>952.32999999999993</v>
      </c>
      <c r="H104" s="79">
        <f>'Div091 history'!K104</f>
        <v>61.65</v>
      </c>
      <c r="I104" s="79">
        <f>'Div091 history'!L104</f>
        <v>11050.61</v>
      </c>
      <c r="J104" s="79">
        <f>'Div091 history'!M104</f>
        <v>5599.18</v>
      </c>
      <c r="K104" s="79">
        <f>'Div091 history'!N104</f>
        <v>16263.470000000001</v>
      </c>
      <c r="L104" s="171">
        <f t="shared" si="45"/>
        <v>13039.763432514592</v>
      </c>
      <c r="M104" s="171">
        <f t="shared" si="45"/>
        <v>13762.539357618294</v>
      </c>
      <c r="N104" s="171">
        <f t="shared" si="45"/>
        <v>14265.001340915958</v>
      </c>
      <c r="O104" s="171">
        <f t="shared" si="45"/>
        <v>15025.301815757599</v>
      </c>
      <c r="P104" s="171">
        <f t="shared" si="45"/>
        <v>15530.051058767724</v>
      </c>
      <c r="Q104" s="171">
        <f t="shared" si="45"/>
        <v>15956.188676751033</v>
      </c>
      <c r="R104" s="171">
        <f t="shared" si="45"/>
        <v>15714.729922408394</v>
      </c>
      <c r="S104" s="171">
        <f t="shared" si="45"/>
        <v>15179.285316994645</v>
      </c>
      <c r="T104" s="171">
        <f t="shared" si="45"/>
        <v>16121.427915152173</v>
      </c>
      <c r="U104" s="171">
        <f t="shared" si="45"/>
        <v>15144.23565449643</v>
      </c>
      <c r="V104" s="171">
        <f t="shared" si="46"/>
        <v>15162.356209616519</v>
      </c>
      <c r="W104" s="171">
        <f t="shared" si="46"/>
        <v>17661.366587629946</v>
      </c>
      <c r="X104" s="171">
        <f t="shared" si="46"/>
        <v>14983.70014628733</v>
      </c>
      <c r="Y104" s="171">
        <f t="shared" si="46"/>
        <v>16196.386374296559</v>
      </c>
      <c r="Z104" s="171">
        <f t="shared" si="46"/>
        <v>16440.334837033377</v>
      </c>
      <c r="AA104" s="171">
        <f t="shared" si="46"/>
        <v>15025.301815757599</v>
      </c>
      <c r="AB104" s="171">
        <f t="shared" si="46"/>
        <v>15530.051058767724</v>
      </c>
      <c r="AC104" s="171">
        <f t="shared" si="46"/>
        <v>15956.188676751033</v>
      </c>
      <c r="AD104" s="171">
        <f t="shared" si="46"/>
        <v>15714.729922408394</v>
      </c>
      <c r="AE104" s="171">
        <f t="shared" si="46"/>
        <v>15179.285316994645</v>
      </c>
      <c r="AF104" s="171">
        <f t="shared" si="46"/>
        <v>16121.427915152173</v>
      </c>
      <c r="AG104" s="201"/>
    </row>
    <row r="105" spans="1:38">
      <c r="A105" s="168" t="s">
        <v>364</v>
      </c>
      <c r="B105" s="169" t="str">
        <f t="shared" si="42"/>
        <v>9310-04561</v>
      </c>
      <c r="C105" s="212" t="str">
        <f t="shared" si="43"/>
        <v>9310</v>
      </c>
      <c r="D105" s="171">
        <f>SUM($F105:K105)</f>
        <v>-0.03</v>
      </c>
      <c r="E105" s="78">
        <f t="shared" si="44"/>
        <v>-2.6429696830233604E-7</v>
      </c>
      <c r="F105" s="79">
        <f>'Div091 history'!I105</f>
        <v>0</v>
      </c>
      <c r="G105" s="79">
        <f>'Div091 history'!J105</f>
        <v>0</v>
      </c>
      <c r="H105" s="79">
        <f>'Div091 history'!K105</f>
        <v>0</v>
      </c>
      <c r="I105" s="79">
        <f>'Div091 history'!L105</f>
        <v>-0.03</v>
      </c>
      <c r="J105" s="79">
        <f>'Div091 history'!M105</f>
        <v>0</v>
      </c>
      <c r="K105" s="79">
        <f>'Div091 history'!N105</f>
        <v>0</v>
      </c>
      <c r="L105" s="171">
        <f t="shared" si="45"/>
        <v>-1.0136660914389986E-2</v>
      </c>
      <c r="M105" s="171">
        <f t="shared" si="45"/>
        <v>-1.0698521910394873E-2</v>
      </c>
      <c r="N105" s="171">
        <f t="shared" si="45"/>
        <v>-1.1089118470939846E-2</v>
      </c>
      <c r="O105" s="171">
        <f t="shared" si="45"/>
        <v>-1.1680149753555163E-2</v>
      </c>
      <c r="P105" s="171">
        <f t="shared" si="45"/>
        <v>-1.2072524350661024E-2</v>
      </c>
      <c r="Q105" s="171">
        <f t="shared" si="45"/>
        <v>-1.2403788990446722E-2</v>
      </c>
      <c r="R105" s="171">
        <f t="shared" si="45"/>
        <v>-1.2216087309334987E-2</v>
      </c>
      <c r="S105" s="171">
        <f t="shared" si="45"/>
        <v>-1.179985119956134E-2</v>
      </c>
      <c r="T105" s="171">
        <f t="shared" si="45"/>
        <v>-1.2532240257073834E-2</v>
      </c>
      <c r="U105" s="171">
        <f t="shared" si="45"/>
        <v>-1.177260480465955E-2</v>
      </c>
      <c r="V105" s="171">
        <f t="shared" si="46"/>
        <v>-1.1786691097235598E-2</v>
      </c>
      <c r="W105" s="171">
        <f t="shared" si="46"/>
        <v>-1.3729335298916387E-2</v>
      </c>
      <c r="X105" s="171">
        <f t="shared" si="46"/>
        <v>-1.1647810055133861E-2</v>
      </c>
      <c r="Y105" s="171">
        <f t="shared" si="46"/>
        <v>-1.2590510369637164E-2</v>
      </c>
      <c r="Z105" s="171">
        <f t="shared" si="46"/>
        <v>-1.2780147463910197E-2</v>
      </c>
      <c r="AA105" s="171">
        <f t="shared" si="46"/>
        <v>-1.1680149753555163E-2</v>
      </c>
      <c r="AB105" s="171">
        <f t="shared" si="46"/>
        <v>-1.2072524350661024E-2</v>
      </c>
      <c r="AC105" s="171">
        <f t="shared" si="46"/>
        <v>-1.2403788990446722E-2</v>
      </c>
      <c r="AD105" s="171">
        <f t="shared" si="46"/>
        <v>-1.2216087309334987E-2</v>
      </c>
      <c r="AE105" s="171">
        <f t="shared" si="46"/>
        <v>-1.179985119956134E-2</v>
      </c>
      <c r="AF105" s="171">
        <f t="shared" si="46"/>
        <v>-1.2532240257073834E-2</v>
      </c>
      <c r="AG105" s="201"/>
    </row>
    <row r="106" spans="1:38">
      <c r="A106" s="168" t="s">
        <v>380</v>
      </c>
      <c r="B106" s="169" t="str">
        <f t="shared" si="42"/>
        <v>8700-04564</v>
      </c>
      <c r="C106" s="212" t="str">
        <f t="shared" si="43"/>
        <v>8700</v>
      </c>
      <c r="D106" s="171">
        <f>SUM($F106:K106)</f>
        <v>0</v>
      </c>
      <c r="E106" s="78">
        <f t="shared" si="44"/>
        <v>0</v>
      </c>
      <c r="F106" s="79">
        <f>'Div091 history'!I106</f>
        <v>0</v>
      </c>
      <c r="G106" s="79">
        <f>'Div091 history'!J106</f>
        <v>0</v>
      </c>
      <c r="H106" s="79">
        <f>'Div091 history'!K106</f>
        <v>0</v>
      </c>
      <c r="I106" s="79">
        <f>'Div091 history'!L106</f>
        <v>0</v>
      </c>
      <c r="J106" s="79">
        <f>'Div091 history'!M106</f>
        <v>0</v>
      </c>
      <c r="K106" s="79">
        <f>'Div091 history'!N106</f>
        <v>0</v>
      </c>
      <c r="L106" s="171">
        <f t="shared" si="45"/>
        <v>0</v>
      </c>
      <c r="M106" s="171">
        <f t="shared" si="45"/>
        <v>0</v>
      </c>
      <c r="N106" s="171">
        <f t="shared" si="45"/>
        <v>0</v>
      </c>
      <c r="O106" s="171">
        <f t="shared" si="45"/>
        <v>0</v>
      </c>
      <c r="P106" s="171">
        <f t="shared" si="45"/>
        <v>0</v>
      </c>
      <c r="Q106" s="171">
        <f t="shared" si="45"/>
        <v>0</v>
      </c>
      <c r="R106" s="171">
        <f t="shared" si="45"/>
        <v>0</v>
      </c>
      <c r="S106" s="171">
        <f t="shared" si="45"/>
        <v>0</v>
      </c>
      <c r="T106" s="171">
        <f t="shared" si="45"/>
        <v>0</v>
      </c>
      <c r="U106" s="171">
        <f t="shared" si="45"/>
        <v>0</v>
      </c>
      <c r="V106" s="171">
        <f t="shared" si="46"/>
        <v>0</v>
      </c>
      <c r="W106" s="171">
        <f t="shared" si="46"/>
        <v>0</v>
      </c>
      <c r="X106" s="171">
        <f t="shared" si="46"/>
        <v>0</v>
      </c>
      <c r="Y106" s="171">
        <f t="shared" si="46"/>
        <v>0</v>
      </c>
      <c r="Z106" s="171">
        <f t="shared" si="46"/>
        <v>0</v>
      </c>
      <c r="AA106" s="171">
        <f t="shared" si="46"/>
        <v>0</v>
      </c>
      <c r="AB106" s="171">
        <f t="shared" si="46"/>
        <v>0</v>
      </c>
      <c r="AC106" s="171">
        <f t="shared" si="46"/>
        <v>0</v>
      </c>
      <c r="AD106" s="171">
        <f t="shared" si="46"/>
        <v>0</v>
      </c>
      <c r="AE106" s="171">
        <f t="shared" si="46"/>
        <v>0</v>
      </c>
      <c r="AF106" s="171">
        <f t="shared" si="46"/>
        <v>0</v>
      </c>
      <c r="AG106" s="201"/>
    </row>
    <row r="107" spans="1:38">
      <c r="A107" s="168" t="s">
        <v>381</v>
      </c>
      <c r="B107" s="169" t="str">
        <f t="shared" si="42"/>
        <v>8810-04578</v>
      </c>
      <c r="C107" s="212" t="str">
        <f t="shared" si="43"/>
        <v>8810</v>
      </c>
      <c r="D107" s="171">
        <f>SUM($F107:K107)</f>
        <v>508838.16</v>
      </c>
      <c r="E107" s="78">
        <f t="shared" si="44"/>
        <v>4.4828127681512999</v>
      </c>
      <c r="F107" s="79">
        <f>'Div091 history'!I107</f>
        <v>87980.450000000012</v>
      </c>
      <c r="G107" s="79">
        <f>'Div091 history'!J107</f>
        <v>89386.650000000023</v>
      </c>
      <c r="H107" s="79">
        <f>'Div091 history'!K107</f>
        <v>89386.61</v>
      </c>
      <c r="I107" s="79">
        <f>'Div091 history'!L107</f>
        <v>89386.62</v>
      </c>
      <c r="J107" s="79">
        <f>'Div091 history'!M107</f>
        <v>89386.66</v>
      </c>
      <c r="K107" s="79">
        <f>'Div091 history'!N107</f>
        <v>63311.17</v>
      </c>
      <c r="L107" s="171">
        <f t="shared" si="45"/>
        <v>171930.66294073727</v>
      </c>
      <c r="M107" s="171">
        <f t="shared" si="45"/>
        <v>181460.54012016708</v>
      </c>
      <c r="N107" s="171">
        <f t="shared" si="45"/>
        <v>188085.55462583483</v>
      </c>
      <c r="O107" s="171">
        <f t="shared" si="45"/>
        <v>198110.1969707821</v>
      </c>
      <c r="P107" s="171">
        <f t="shared" si="45"/>
        <v>204765.369238185</v>
      </c>
      <c r="Q107" s="171">
        <f t="shared" si="45"/>
        <v>210384.03889757226</v>
      </c>
      <c r="R107" s="171">
        <f t="shared" si="45"/>
        <v>207200.37962937885</v>
      </c>
      <c r="S107" s="171">
        <f t="shared" si="45"/>
        <v>200140.48575528618</v>
      </c>
      <c r="T107" s="171">
        <f t="shared" si="45"/>
        <v>212562.73576957925</v>
      </c>
      <c r="U107" s="171">
        <f t="shared" si="45"/>
        <v>199678.3522403375</v>
      </c>
      <c r="V107" s="171">
        <f t="shared" si="46"/>
        <v>199917.27368019143</v>
      </c>
      <c r="W107" s="171">
        <f t="shared" si="46"/>
        <v>232866.99038412215</v>
      </c>
      <c r="X107" s="171">
        <f t="shared" si="46"/>
        <v>197561.67454946041</v>
      </c>
      <c r="Y107" s="171">
        <f t="shared" si="46"/>
        <v>213551.07099823648</v>
      </c>
      <c r="Z107" s="171">
        <f t="shared" si="46"/>
        <v>216767.55733549103</v>
      </c>
      <c r="AA107" s="171">
        <f t="shared" si="46"/>
        <v>198110.1969707821</v>
      </c>
      <c r="AB107" s="171">
        <f t="shared" si="46"/>
        <v>204765.369238185</v>
      </c>
      <c r="AC107" s="171">
        <f t="shared" si="46"/>
        <v>210384.03889757226</v>
      </c>
      <c r="AD107" s="171">
        <f t="shared" si="46"/>
        <v>207200.37962937885</v>
      </c>
      <c r="AE107" s="171">
        <f t="shared" si="46"/>
        <v>200140.48575528618</v>
      </c>
      <c r="AF107" s="171">
        <f t="shared" si="46"/>
        <v>212562.73576957925</v>
      </c>
      <c r="AG107" s="201"/>
    </row>
    <row r="108" spans="1:38">
      <c r="A108" s="168" t="s">
        <v>189</v>
      </c>
      <c r="B108" s="169" t="str">
        <f t="shared" si="42"/>
        <v>8250-04580</v>
      </c>
      <c r="C108" s="212" t="str">
        <f t="shared" si="43"/>
        <v>8250</v>
      </c>
      <c r="D108" s="171">
        <f>SUM($F108:K108)</f>
        <v>-3349.6499999999996</v>
      </c>
      <c r="E108" s="78">
        <f t="shared" si="44"/>
        <v>-2.9510077995797329E-2</v>
      </c>
      <c r="F108" s="79">
        <f>'Div091 history'!I108</f>
        <v>-931.52</v>
      </c>
      <c r="G108" s="79">
        <f>'Div091 history'!J108</f>
        <v>-32.159999999999997</v>
      </c>
      <c r="H108" s="79">
        <f>'Div091 history'!K108</f>
        <v>0</v>
      </c>
      <c r="I108" s="79">
        <f>'Div091 history'!L108</f>
        <v>-1870.87</v>
      </c>
      <c r="J108" s="79">
        <f>'Div091 history'!M108</f>
        <v>-223.1</v>
      </c>
      <c r="K108" s="79">
        <f>'Div091 history'!N108</f>
        <v>-292</v>
      </c>
      <c r="L108" s="171">
        <f t="shared" si="45"/>
        <v>-1131.8088743962137</v>
      </c>
      <c r="M108" s="171">
        <f t="shared" si="45"/>
        <v>-1194.5434639051396</v>
      </c>
      <c r="N108" s="171">
        <f t="shared" si="45"/>
        <v>-1238.1555228727884</v>
      </c>
      <c r="O108" s="171">
        <f t="shared" si="45"/>
        <v>-1304.1471207332017</v>
      </c>
      <c r="P108" s="171">
        <f t="shared" si="45"/>
        <v>-1347.9577063730565</v>
      </c>
      <c r="Q108" s="171">
        <f t="shared" si="45"/>
        <v>-1384.9450597283287</v>
      </c>
      <c r="R108" s="171">
        <f t="shared" si="45"/>
        <v>-1363.987228523798</v>
      </c>
      <c r="S108" s="171">
        <f t="shared" si="45"/>
        <v>-1317.5123856870214</v>
      </c>
      <c r="T108" s="171">
        <f t="shared" si="45"/>
        <v>-1399.287285903579</v>
      </c>
      <c r="U108" s="171">
        <f t="shared" si="45"/>
        <v>-1314.4701894642619</v>
      </c>
      <c r="V108" s="171">
        <f t="shared" si="46"/>
        <v>-1316.0429944618406</v>
      </c>
      <c r="W108" s="171">
        <f t="shared" si="46"/>
        <v>-1532.9489328005093</v>
      </c>
      <c r="X108" s="171">
        <f t="shared" si="46"/>
        <v>-1300.5362317059712</v>
      </c>
      <c r="Y108" s="171">
        <f t="shared" si="46"/>
        <v>-1405.7934353218375</v>
      </c>
      <c r="Z108" s="171">
        <f t="shared" si="46"/>
        <v>-1426.9673650828929</v>
      </c>
      <c r="AA108" s="171">
        <f t="shared" si="46"/>
        <v>-1304.1471207332017</v>
      </c>
      <c r="AB108" s="171">
        <f t="shared" si="46"/>
        <v>-1347.9577063730565</v>
      </c>
      <c r="AC108" s="171">
        <f t="shared" si="46"/>
        <v>-1384.9450597283287</v>
      </c>
      <c r="AD108" s="171">
        <f t="shared" si="46"/>
        <v>-1363.987228523798</v>
      </c>
      <c r="AE108" s="171">
        <f t="shared" si="46"/>
        <v>-1317.5123856870214</v>
      </c>
      <c r="AF108" s="171">
        <f t="shared" si="46"/>
        <v>-1399.287285903579</v>
      </c>
      <c r="AG108" s="201"/>
    </row>
    <row r="109" spans="1:38">
      <c r="A109" s="168" t="s">
        <v>1271</v>
      </c>
      <c r="B109" s="169" t="str">
        <f t="shared" si="42"/>
        <v>9310-04580</v>
      </c>
      <c r="C109" s="212" t="str">
        <f t="shared" si="43"/>
        <v>9310</v>
      </c>
      <c r="D109" s="171">
        <f>SUM($F109:K109)</f>
        <v>0.02</v>
      </c>
      <c r="E109" s="78">
        <f t="shared" si="44"/>
        <v>1.7619797886822404E-7</v>
      </c>
      <c r="F109" s="79">
        <f>'Div091 history'!I109</f>
        <v>0</v>
      </c>
      <c r="G109" s="79">
        <f>'Div091 history'!J109</f>
        <v>0</v>
      </c>
      <c r="H109" s="79">
        <f>'Div091 history'!K109</f>
        <v>0</v>
      </c>
      <c r="I109" s="79">
        <f>'Div091 history'!L109</f>
        <v>0.02</v>
      </c>
      <c r="J109" s="79">
        <f>'Div091 history'!M109</f>
        <v>0</v>
      </c>
      <c r="K109" s="79">
        <f>'Div091 history'!N109</f>
        <v>0</v>
      </c>
      <c r="L109" s="171">
        <f t="shared" si="45"/>
        <v>6.7577739429266577E-3</v>
      </c>
      <c r="M109" s="171">
        <f t="shared" si="45"/>
        <v>7.1323479402632499E-3</v>
      </c>
      <c r="N109" s="171">
        <f t="shared" si="45"/>
        <v>7.3927456472932312E-3</v>
      </c>
      <c r="O109" s="171">
        <f t="shared" si="45"/>
        <v>7.7867665023701096E-3</v>
      </c>
      <c r="P109" s="171">
        <f t="shared" si="45"/>
        <v>8.0483495671073504E-3</v>
      </c>
      <c r="Q109" s="171">
        <f t="shared" si="45"/>
        <v>8.2691926602978163E-3</v>
      </c>
      <c r="R109" s="171">
        <f t="shared" si="45"/>
        <v>8.1440582062233258E-3</v>
      </c>
      <c r="S109" s="171">
        <f t="shared" si="45"/>
        <v>7.8665674663742271E-3</v>
      </c>
      <c r="T109" s="171">
        <f t="shared" si="45"/>
        <v>8.3548268380492247E-3</v>
      </c>
      <c r="U109" s="171">
        <f t="shared" si="45"/>
        <v>7.8484032031063671E-3</v>
      </c>
      <c r="V109" s="171">
        <f t="shared" si="46"/>
        <v>7.8577940648237327E-3</v>
      </c>
      <c r="W109" s="171">
        <f t="shared" si="46"/>
        <v>9.152890199277593E-3</v>
      </c>
      <c r="X109" s="171">
        <f t="shared" si="46"/>
        <v>7.7652067034225747E-3</v>
      </c>
      <c r="Y109" s="171">
        <f t="shared" si="46"/>
        <v>8.3936735797581104E-3</v>
      </c>
      <c r="Z109" s="171">
        <f t="shared" si="46"/>
        <v>8.5200983092734647E-3</v>
      </c>
      <c r="AA109" s="171">
        <f t="shared" si="46"/>
        <v>7.7867665023701096E-3</v>
      </c>
      <c r="AB109" s="171">
        <f t="shared" si="46"/>
        <v>8.0483495671073504E-3</v>
      </c>
      <c r="AC109" s="171">
        <f t="shared" si="46"/>
        <v>8.2691926602978163E-3</v>
      </c>
      <c r="AD109" s="171">
        <f t="shared" si="46"/>
        <v>8.1440582062233258E-3</v>
      </c>
      <c r="AE109" s="171">
        <f t="shared" si="46"/>
        <v>7.8665674663742271E-3</v>
      </c>
      <c r="AF109" s="171">
        <f t="shared" si="46"/>
        <v>8.3548268380492247E-3</v>
      </c>
      <c r="AG109" s="201"/>
    </row>
    <row r="110" spans="1:38">
      <c r="A110" s="168" t="s">
        <v>190</v>
      </c>
      <c r="B110" s="169" t="str">
        <f t="shared" si="42"/>
        <v>8810-04580</v>
      </c>
      <c r="C110" s="212" t="str">
        <f t="shared" si="43"/>
        <v>8810</v>
      </c>
      <c r="D110" s="171">
        <f>SUM($F110:K110)</f>
        <v>-448539.21</v>
      </c>
      <c r="E110" s="78">
        <f t="shared" si="44"/>
        <v>-3.9515851122574954</v>
      </c>
      <c r="F110" s="79">
        <f>'Div091 history'!I110</f>
        <v>-75918.37</v>
      </c>
      <c r="G110" s="79">
        <f>'Div091 history'!J110</f>
        <v>-74028.030000000013</v>
      </c>
      <c r="H110" s="79">
        <f>'Div091 history'!K110</f>
        <v>-73297.03</v>
      </c>
      <c r="I110" s="79">
        <f>'Div091 history'!L110</f>
        <v>-82309.149999999994</v>
      </c>
      <c r="J110" s="79">
        <f>'Div091 history'!M110</f>
        <v>-77803.13</v>
      </c>
      <c r="K110" s="79">
        <f>'Div091 history'!N110</f>
        <v>-65183.499999999993</v>
      </c>
      <c r="L110" s="171">
        <f t="shared" si="45"/>
        <v>-151556.32928594542</v>
      </c>
      <c r="M110" s="171">
        <f t="shared" si="45"/>
        <v>-159956.88552854027</v>
      </c>
      <c r="N110" s="171">
        <f t="shared" si="45"/>
        <v>-165796.81461839224</v>
      </c>
      <c r="O110" s="171">
        <f t="shared" si="45"/>
        <v>-174633.5047713776</v>
      </c>
      <c r="P110" s="171">
        <f t="shared" si="45"/>
        <v>-180500.01783170865</v>
      </c>
      <c r="Q110" s="171">
        <f t="shared" si="45"/>
        <v>-185452.85715938904</v>
      </c>
      <c r="R110" s="171">
        <f t="shared" si="45"/>
        <v>-182646.47170067136</v>
      </c>
      <c r="S110" s="171">
        <f t="shared" si="45"/>
        <v>-176423.1978389599</v>
      </c>
      <c r="T110" s="171">
        <f t="shared" si="45"/>
        <v>-187373.37148126983</v>
      </c>
      <c r="U110" s="171">
        <f t="shared" si="45"/>
        <v>-176015.82862413998</v>
      </c>
      <c r="V110" s="171">
        <f t="shared" si="46"/>
        <v>-176226.43710893631</v>
      </c>
      <c r="W110" s="171">
        <f t="shared" si="46"/>
        <v>-205271.50696003571</v>
      </c>
      <c r="X110" s="171">
        <f t="shared" si="46"/>
        <v>-174149.98401199331</v>
      </c>
      <c r="Y110" s="171">
        <f t="shared" si="46"/>
        <v>-188244.58582312873</v>
      </c>
      <c r="Z110" s="171">
        <f t="shared" si="46"/>
        <v>-191079.90823819279</v>
      </c>
      <c r="AA110" s="171">
        <f t="shared" si="46"/>
        <v>-174633.5047713776</v>
      </c>
      <c r="AB110" s="171">
        <f t="shared" si="46"/>
        <v>-180500.01783170865</v>
      </c>
      <c r="AC110" s="171">
        <f t="shared" si="46"/>
        <v>-185452.85715938904</v>
      </c>
      <c r="AD110" s="171">
        <f t="shared" si="46"/>
        <v>-182646.47170067136</v>
      </c>
      <c r="AE110" s="171">
        <f t="shared" si="46"/>
        <v>-176423.1978389599</v>
      </c>
      <c r="AF110" s="171">
        <f t="shared" si="46"/>
        <v>-187373.37148126983</v>
      </c>
      <c r="AG110" s="201"/>
    </row>
    <row r="111" spans="1:38">
      <c r="A111" s="168" t="s">
        <v>383</v>
      </c>
      <c r="B111" s="169" t="str">
        <f t="shared" si="42"/>
        <v>8250-04581</v>
      </c>
      <c r="C111" s="212" t="str">
        <f t="shared" si="43"/>
        <v>8250</v>
      </c>
      <c r="D111" s="171">
        <f>SUM($F111:K111)</f>
        <v>4084.9400000000005</v>
      </c>
      <c r="E111" s="78">
        <f t="shared" si="44"/>
        <v>3.5987908589898157E-2</v>
      </c>
      <c r="F111" s="79">
        <f>'Div091 history'!I111</f>
        <v>1136</v>
      </c>
      <c r="G111" s="79">
        <f>'Div091 history'!J111</f>
        <v>39.22</v>
      </c>
      <c r="H111" s="79">
        <f>'Div091 history'!K111</f>
        <v>0</v>
      </c>
      <c r="I111" s="79">
        <f>'Div091 history'!L111</f>
        <v>2281.5500000000002</v>
      </c>
      <c r="J111" s="79">
        <f>'Div091 history'!M111</f>
        <v>272.07</v>
      </c>
      <c r="K111" s="79">
        <f>'Div091 history'!N111</f>
        <v>356.1</v>
      </c>
      <c r="L111" s="171">
        <f t="shared" si="45"/>
        <v>1380.255054520941</v>
      </c>
      <c r="M111" s="171">
        <f t="shared" si="45"/>
        <v>1456.7606697549479</v>
      </c>
      <c r="N111" s="171">
        <f t="shared" si="45"/>
        <v>1509.9461202227005</v>
      </c>
      <c r="O111" s="171">
        <f t="shared" si="45"/>
        <v>1590.4236978095878</v>
      </c>
      <c r="P111" s="171">
        <f t="shared" si="45"/>
        <v>1643.851254032975</v>
      </c>
      <c r="Q111" s="171">
        <f t="shared" si="45"/>
        <v>1688.9577932878481</v>
      </c>
      <c r="R111" s="171">
        <f t="shared" si="45"/>
        <v>1663.3994564464956</v>
      </c>
      <c r="S111" s="171">
        <f t="shared" si="45"/>
        <v>1606.7228053045369</v>
      </c>
      <c r="T111" s="171">
        <f t="shared" si="45"/>
        <v>1706.4483171910399</v>
      </c>
      <c r="U111" s="171">
        <f t="shared" si="45"/>
        <v>1603.0128090248663</v>
      </c>
      <c r="V111" s="171">
        <f t="shared" si="46"/>
        <v>1604.930864358053</v>
      </c>
      <c r="W111" s="171">
        <f t="shared" si="46"/>
        <v>1869.4503645318505</v>
      </c>
      <c r="X111" s="171">
        <f t="shared" si="46"/>
        <v>1586.0201735539506</v>
      </c>
      <c r="Y111" s="171">
        <f t="shared" si="46"/>
        <v>1714.3826476448546</v>
      </c>
      <c r="Z111" s="171">
        <f t="shared" si="46"/>
        <v>1740.2045193741776</v>
      </c>
      <c r="AA111" s="171">
        <f t="shared" si="46"/>
        <v>1590.4236978095878</v>
      </c>
      <c r="AB111" s="171">
        <f t="shared" si="46"/>
        <v>1643.851254032975</v>
      </c>
      <c r="AC111" s="171">
        <f t="shared" si="46"/>
        <v>1688.9577932878481</v>
      </c>
      <c r="AD111" s="171">
        <f t="shared" si="46"/>
        <v>1663.3994564464956</v>
      </c>
      <c r="AE111" s="171">
        <f t="shared" si="46"/>
        <v>1606.7228053045369</v>
      </c>
      <c r="AF111" s="171">
        <f t="shared" si="46"/>
        <v>1706.4483171910399</v>
      </c>
      <c r="AG111" s="201"/>
    </row>
    <row r="112" spans="1:38">
      <c r="A112" s="168" t="s">
        <v>55</v>
      </c>
      <c r="B112" s="169" t="str">
        <f t="shared" si="42"/>
        <v>9210-04582</v>
      </c>
      <c r="C112" s="212" t="str">
        <f t="shared" si="43"/>
        <v>9210</v>
      </c>
      <c r="D112" s="171">
        <f>SUM($F112:K112)</f>
        <v>3249.7</v>
      </c>
      <c r="E112" s="78">
        <f t="shared" si="44"/>
        <v>2.8629528596403379E-2</v>
      </c>
      <c r="F112" s="79">
        <f>'Div091 history'!I112</f>
        <v>0</v>
      </c>
      <c r="G112" s="79">
        <f>'Div091 history'!J112</f>
        <v>0</v>
      </c>
      <c r="H112" s="79">
        <f>'Div091 history'!K112</f>
        <v>3249.7</v>
      </c>
      <c r="I112" s="79">
        <f>'Div091 history'!L112</f>
        <v>0</v>
      </c>
      <c r="J112" s="79">
        <f>'Div091 history'!M112</f>
        <v>0</v>
      </c>
      <c r="K112" s="79">
        <f>'Div091 history'!N112</f>
        <v>0</v>
      </c>
      <c r="L112" s="171">
        <f t="shared" si="45"/>
        <v>1098.0368991164378</v>
      </c>
      <c r="M112" s="171">
        <f t="shared" si="45"/>
        <v>1158.899555073674</v>
      </c>
      <c r="N112" s="171">
        <f t="shared" si="45"/>
        <v>1201.2102765004404</v>
      </c>
      <c r="O112" s="171">
        <f t="shared" si="45"/>
        <v>1265.232755137607</v>
      </c>
      <c r="P112" s="171">
        <f t="shared" si="45"/>
        <v>1307.7360794114375</v>
      </c>
      <c r="Q112" s="171">
        <f t="shared" si="45"/>
        <v>1343.6197694084904</v>
      </c>
      <c r="R112" s="171">
        <f t="shared" si="45"/>
        <v>1323.2872976381968</v>
      </c>
      <c r="S112" s="171">
        <f t="shared" si="45"/>
        <v>1278.1992147738163</v>
      </c>
      <c r="T112" s="171">
        <f t="shared" si="45"/>
        <v>1357.5340387804279</v>
      </c>
      <c r="U112" s="171">
        <f t="shared" si="45"/>
        <v>1275.2477944567379</v>
      </c>
      <c r="V112" s="171">
        <f t="shared" si="46"/>
        <v>1276.7736686228841</v>
      </c>
      <c r="W112" s="171">
        <f t="shared" si="46"/>
        <v>1487.2073640296194</v>
      </c>
      <c r="X112" s="171">
        <f t="shared" si="46"/>
        <v>1261.7296112056167</v>
      </c>
      <c r="Y112" s="171">
        <f t="shared" si="46"/>
        <v>1363.8460516069963</v>
      </c>
      <c r="Z112" s="171">
        <f t="shared" si="46"/>
        <v>1384.3881737822987</v>
      </c>
      <c r="AA112" s="171">
        <f t="shared" si="46"/>
        <v>1265.232755137607</v>
      </c>
      <c r="AB112" s="171">
        <f t="shared" si="46"/>
        <v>1307.7360794114375</v>
      </c>
      <c r="AC112" s="171">
        <f t="shared" si="46"/>
        <v>1343.6197694084904</v>
      </c>
      <c r="AD112" s="171">
        <f t="shared" si="46"/>
        <v>1323.2872976381968</v>
      </c>
      <c r="AE112" s="171">
        <f t="shared" si="46"/>
        <v>1278.1992147738163</v>
      </c>
      <c r="AF112" s="171">
        <f t="shared" si="46"/>
        <v>1357.5340387804279</v>
      </c>
      <c r="AG112" s="201"/>
    </row>
    <row r="113" spans="1:38">
      <c r="A113" s="168" t="s">
        <v>195</v>
      </c>
      <c r="B113" s="169" t="str">
        <f t="shared" si="42"/>
        <v>8700-04590</v>
      </c>
      <c r="C113" s="212" t="str">
        <f t="shared" si="43"/>
        <v>8700</v>
      </c>
      <c r="D113" s="171">
        <f>SUM($F113:K113)</f>
        <v>7157.6099999999988</v>
      </c>
      <c r="E113" s="78">
        <f t="shared" si="44"/>
        <v>6.3057820776349444E-2</v>
      </c>
      <c r="F113" s="79">
        <f>'Div091 history'!I113</f>
        <v>1146.3399999999999</v>
      </c>
      <c r="G113" s="79">
        <f>'Div091 history'!J113</f>
        <v>1198.1799999999998</v>
      </c>
      <c r="H113" s="79">
        <f>'Div091 history'!K113</f>
        <v>1052.81</v>
      </c>
      <c r="I113" s="79">
        <f>'Div091 history'!L113</f>
        <v>1044.3800000000001</v>
      </c>
      <c r="J113" s="79">
        <f>'Div091 history'!M113</f>
        <v>1370.96</v>
      </c>
      <c r="K113" s="79">
        <f>'Div091 history'!N113</f>
        <v>1344.94</v>
      </c>
      <c r="L113" s="171">
        <f t="shared" ref="L113:U126" si="47">$E113*L$127</f>
        <v>2418.4755175815635</v>
      </c>
      <c r="M113" s="171">
        <f t="shared" si="47"/>
        <v>2552.5282470353814</v>
      </c>
      <c r="N113" s="171">
        <f t="shared" si="47"/>
        <v>2645.7195086261249</v>
      </c>
      <c r="O113" s="171">
        <f t="shared" si="47"/>
        <v>2786.7318892514654</v>
      </c>
      <c r="P113" s="171">
        <f t="shared" si="47"/>
        <v>2880.3473672511614</v>
      </c>
      <c r="Q113" s="171">
        <f t="shared" si="47"/>
        <v>2959.3828038637121</v>
      </c>
      <c r="R113" s="171">
        <f t="shared" si="47"/>
        <v>2914.5996228723061</v>
      </c>
      <c r="S113" s="171">
        <f t="shared" si="47"/>
        <v>2815.2910981497412</v>
      </c>
      <c r="T113" s="171">
        <f t="shared" si="47"/>
        <v>2990.0296062144748</v>
      </c>
      <c r="U113" s="171">
        <f t="shared" si="47"/>
        <v>2808.7904625293081</v>
      </c>
      <c r="V113" s="171">
        <f t="shared" ref="V113:AF126" si="48">$E113*V$127</f>
        <v>2812.1512688161492</v>
      </c>
      <c r="W113" s="171">
        <f t="shared" si="48"/>
        <v>3275.640920962564</v>
      </c>
      <c r="X113" s="171">
        <f t="shared" si="48"/>
        <v>2779.0160576242224</v>
      </c>
      <c r="Y113" s="171">
        <f t="shared" si="48"/>
        <v>3003.9320975606215</v>
      </c>
      <c r="Z113" s="171">
        <f t="shared" si="48"/>
        <v>3049.1770429719418</v>
      </c>
      <c r="AA113" s="171">
        <f t="shared" si="48"/>
        <v>2786.7318892514654</v>
      </c>
      <c r="AB113" s="171">
        <f t="shared" si="48"/>
        <v>2880.3473672511614</v>
      </c>
      <c r="AC113" s="171">
        <f t="shared" si="48"/>
        <v>2959.3828038637121</v>
      </c>
      <c r="AD113" s="171">
        <f t="shared" si="48"/>
        <v>2914.5996228723061</v>
      </c>
      <c r="AE113" s="171">
        <f t="shared" si="48"/>
        <v>2815.2910981497412</v>
      </c>
      <c r="AF113" s="171">
        <f t="shared" si="48"/>
        <v>2990.0296062144748</v>
      </c>
      <c r="AG113" s="201"/>
    </row>
    <row r="114" spans="1:38">
      <c r="A114" s="168" t="s">
        <v>197</v>
      </c>
      <c r="B114" s="169" t="str">
        <f t="shared" si="42"/>
        <v>8740-04590</v>
      </c>
      <c r="C114" s="212" t="str">
        <f t="shared" si="43"/>
        <v>8740</v>
      </c>
      <c r="D114" s="171">
        <f>SUM($F114:K114)</f>
        <v>655.46999999999991</v>
      </c>
      <c r="E114" s="78">
        <f t="shared" si="44"/>
        <v>5.7746244604377399E-3</v>
      </c>
      <c r="F114" s="79">
        <f>'Div091 history'!I114</f>
        <v>103.18</v>
      </c>
      <c r="G114" s="79">
        <f>'Div091 history'!J114</f>
        <v>100.14</v>
      </c>
      <c r="H114" s="79">
        <f>'Div091 history'!K114</f>
        <v>99.92</v>
      </c>
      <c r="I114" s="79">
        <f>'Div091 history'!L114</f>
        <v>105.64</v>
      </c>
      <c r="J114" s="79">
        <f>'Div091 history'!M114</f>
        <v>128.93</v>
      </c>
      <c r="K114" s="79">
        <f>'Div091 history'!N114</f>
        <v>117.66</v>
      </c>
      <c r="L114" s="171">
        <f t="shared" si="47"/>
        <v>221.47590431850679</v>
      </c>
      <c r="M114" s="171">
        <f t="shared" si="47"/>
        <v>233.75200522021757</v>
      </c>
      <c r="N114" s="171">
        <f t="shared" si="47"/>
        <v>242.28614947156467</v>
      </c>
      <c r="O114" s="171">
        <f t="shared" si="47"/>
        <v>255.19959196542675</v>
      </c>
      <c r="P114" s="171">
        <f t="shared" si="47"/>
        <v>263.77258453759271</v>
      </c>
      <c r="Q114" s="171">
        <f t="shared" si="47"/>
        <v>271.01038565227043</v>
      </c>
      <c r="R114" s="171">
        <f t="shared" si="47"/>
        <v>266.90929162166009</v>
      </c>
      <c r="S114" s="171">
        <f t="shared" si="47"/>
        <v>257.81494885921569</v>
      </c>
      <c r="T114" s="171">
        <f t="shared" si="47"/>
        <v>273.8169173768062</v>
      </c>
      <c r="U114" s="171">
        <f t="shared" si="47"/>
        <v>257.21964237700649</v>
      </c>
      <c r="V114" s="171">
        <f t="shared" si="48"/>
        <v>257.52741378350055</v>
      </c>
      <c r="W114" s="171">
        <f t="shared" si="48"/>
        <v>299.97224694602414</v>
      </c>
      <c r="X114" s="171">
        <f t="shared" si="48"/>
        <v>254.49300189461971</v>
      </c>
      <c r="Y114" s="171">
        <f t="shared" si="48"/>
        <v>275.0900610662024</v>
      </c>
      <c r="Z114" s="171">
        <f t="shared" si="48"/>
        <v>279.2334419389739</v>
      </c>
      <c r="AA114" s="171">
        <f t="shared" si="48"/>
        <v>255.19959196542675</v>
      </c>
      <c r="AB114" s="171">
        <f t="shared" si="48"/>
        <v>263.77258453759271</v>
      </c>
      <c r="AC114" s="171">
        <f t="shared" si="48"/>
        <v>271.01038565227043</v>
      </c>
      <c r="AD114" s="171">
        <f t="shared" si="48"/>
        <v>266.90929162166009</v>
      </c>
      <c r="AE114" s="171">
        <f t="shared" si="48"/>
        <v>257.81494885921569</v>
      </c>
      <c r="AF114" s="171">
        <f t="shared" si="48"/>
        <v>273.8169173768062</v>
      </c>
      <c r="AG114" s="201"/>
    </row>
    <row r="115" spans="1:38">
      <c r="A115" s="168" t="s">
        <v>208</v>
      </c>
      <c r="B115" s="169" t="str">
        <f t="shared" si="42"/>
        <v>8210-04590</v>
      </c>
      <c r="C115" s="212" t="str">
        <f t="shared" si="43"/>
        <v>8210</v>
      </c>
      <c r="D115" s="171">
        <f>SUM($F115:K115)</f>
        <v>624.61</v>
      </c>
      <c r="E115" s="78">
        <f t="shared" si="44"/>
        <v>5.5027509790440705E-3</v>
      </c>
      <c r="F115" s="79">
        <f>'Div091 history'!I115</f>
        <v>99.58</v>
      </c>
      <c r="G115" s="79">
        <f>'Div091 history'!J115</f>
        <v>154.44999999999999</v>
      </c>
      <c r="H115" s="79">
        <f>'Div091 history'!K115</f>
        <v>115.3</v>
      </c>
      <c r="I115" s="79">
        <f>'Div091 history'!L115</f>
        <v>89.93</v>
      </c>
      <c r="J115" s="79">
        <f>'Div091 history'!M115</f>
        <v>85.01</v>
      </c>
      <c r="K115" s="79">
        <f>'Div091 history'!N115</f>
        <v>80.34</v>
      </c>
      <c r="L115" s="171">
        <f t="shared" si="47"/>
        <v>211.04865912457097</v>
      </c>
      <c r="M115" s="171">
        <f t="shared" si="47"/>
        <v>222.74679234839141</v>
      </c>
      <c r="N115" s="171">
        <f t="shared" si="47"/>
        <v>230.87914293779124</v>
      </c>
      <c r="O115" s="171">
        <f t="shared" si="47"/>
        <v>243.18461125226969</v>
      </c>
      <c r="P115" s="171">
        <f t="shared" si="47"/>
        <v>251.35398115554608</v>
      </c>
      <c r="Q115" s="171">
        <f t="shared" si="47"/>
        <v>258.2510213774309</v>
      </c>
      <c r="R115" s="171">
        <f t="shared" si="47"/>
        <v>254.34300980945753</v>
      </c>
      <c r="S115" s="171">
        <f t="shared" si="47"/>
        <v>245.67683525860031</v>
      </c>
      <c r="T115" s="171">
        <f t="shared" si="47"/>
        <v>260.92541956569625</v>
      </c>
      <c r="U115" s="171">
        <f t="shared" si="47"/>
        <v>245.10955623461339</v>
      </c>
      <c r="V115" s="171">
        <f t="shared" si="48"/>
        <v>245.40283754147757</v>
      </c>
      <c r="W115" s="171">
        <f t="shared" si="48"/>
        <v>285.84933736853884</v>
      </c>
      <c r="X115" s="171">
        <f t="shared" si="48"/>
        <v>242.5112879512387</v>
      </c>
      <c r="Y115" s="171">
        <f t="shared" si="48"/>
        <v>262.13862273263561</v>
      </c>
      <c r="Z115" s="171">
        <f t="shared" si="48"/>
        <v>266.08693024776494</v>
      </c>
      <c r="AA115" s="171">
        <f t="shared" si="48"/>
        <v>243.18461125226969</v>
      </c>
      <c r="AB115" s="171">
        <f t="shared" si="48"/>
        <v>251.35398115554608</v>
      </c>
      <c r="AC115" s="171">
        <f t="shared" si="48"/>
        <v>258.2510213774309</v>
      </c>
      <c r="AD115" s="171">
        <f t="shared" si="48"/>
        <v>254.34300980945753</v>
      </c>
      <c r="AE115" s="171">
        <f t="shared" si="48"/>
        <v>245.67683525860031</v>
      </c>
      <c r="AF115" s="171">
        <f t="shared" si="48"/>
        <v>260.92541956569625</v>
      </c>
      <c r="AG115" s="201"/>
    </row>
    <row r="116" spans="1:38">
      <c r="A116" s="168" t="s">
        <v>201</v>
      </c>
      <c r="B116" s="169" t="str">
        <f t="shared" si="42"/>
        <v>8250-04590</v>
      </c>
      <c r="C116" s="212" t="str">
        <f t="shared" si="43"/>
        <v>8250</v>
      </c>
      <c r="D116" s="171">
        <f>SUM($F116:K116)</f>
        <v>1989.37</v>
      </c>
      <c r="E116" s="78">
        <f t="shared" si="44"/>
        <v>1.7526148661053943E-2</v>
      </c>
      <c r="F116" s="79">
        <f>'Div091 history'!I116</f>
        <v>530.66999999999996</v>
      </c>
      <c r="G116" s="79">
        <f>'Div091 history'!J116</f>
        <v>518.22</v>
      </c>
      <c r="H116" s="79">
        <f>'Div091 history'!K116</f>
        <v>506.4</v>
      </c>
      <c r="I116" s="79">
        <f>'Div091 history'!L116</f>
        <v>239.11</v>
      </c>
      <c r="J116" s="79">
        <f>'Div091 history'!M116</f>
        <v>129.12</v>
      </c>
      <c r="K116" s="79">
        <f>'Div091 history'!N116</f>
        <v>65.849999999999994</v>
      </c>
      <c r="L116" s="171">
        <f t="shared" si="47"/>
        <v>672.18563744200026</v>
      </c>
      <c r="M116" s="171">
        <f t="shared" si="47"/>
        <v>709.44395109607501</v>
      </c>
      <c r="N116" s="171">
        <f t="shared" si="47"/>
        <v>735.34532041778675</v>
      </c>
      <c r="O116" s="171">
        <f t="shared" si="47"/>
        <v>774.53798384100116</v>
      </c>
      <c r="P116" s="171">
        <f t="shared" si="47"/>
        <v>800.55725891581744</v>
      </c>
      <c r="Q116" s="171">
        <f t="shared" si="47"/>
        <v>822.52419013083329</v>
      </c>
      <c r="R116" s="171">
        <f t="shared" si="47"/>
        <v>810.07725368572483</v>
      </c>
      <c r="S116" s="171">
        <f t="shared" si="47"/>
        <v>782.47566602904487</v>
      </c>
      <c r="T116" s="171">
        <f t="shared" si="47"/>
        <v>831.04209334049915</v>
      </c>
      <c r="U116" s="171">
        <f t="shared" si="47"/>
        <v>780.6688940081857</v>
      </c>
      <c r="V116" s="171">
        <f t="shared" si="48"/>
        <v>781.60298893691947</v>
      </c>
      <c r="W116" s="171">
        <f t="shared" si="48"/>
        <v>910.42425878684321</v>
      </c>
      <c r="X116" s="171">
        <f t="shared" si="48"/>
        <v>772.39346297938835</v>
      </c>
      <c r="Y116" s="171">
        <f t="shared" si="48"/>
        <v>834.90612046816955</v>
      </c>
      <c r="Z116" s="171">
        <f t="shared" si="48"/>
        <v>847.48139867596763</v>
      </c>
      <c r="AA116" s="171">
        <f t="shared" si="48"/>
        <v>774.53798384100116</v>
      </c>
      <c r="AB116" s="171">
        <f t="shared" si="48"/>
        <v>800.55725891581744</v>
      </c>
      <c r="AC116" s="171">
        <f t="shared" si="48"/>
        <v>822.52419013083329</v>
      </c>
      <c r="AD116" s="171">
        <f t="shared" si="48"/>
        <v>810.07725368572483</v>
      </c>
      <c r="AE116" s="171">
        <f t="shared" si="48"/>
        <v>782.47566602904487</v>
      </c>
      <c r="AF116" s="171">
        <f t="shared" si="48"/>
        <v>831.04209334049915</v>
      </c>
      <c r="AG116" s="201"/>
    </row>
    <row r="117" spans="1:38">
      <c r="A117" s="168" t="s">
        <v>202</v>
      </c>
      <c r="B117" s="169" t="str">
        <f t="shared" si="42"/>
        <v>8560-04590</v>
      </c>
      <c r="C117" s="212" t="str">
        <f t="shared" si="43"/>
        <v>8560</v>
      </c>
      <c r="D117" s="171">
        <f>SUM($F117:K117)</f>
        <v>2486.09</v>
      </c>
      <c r="E117" s="78">
        <f t="shared" si="44"/>
        <v>2.1902201664225157E-2</v>
      </c>
      <c r="F117" s="79">
        <f>'Div091 history'!I117</f>
        <v>408.67</v>
      </c>
      <c r="G117" s="79">
        <f>'Div091 history'!J117</f>
        <v>8.41</v>
      </c>
      <c r="H117" s="79">
        <f>'Div091 history'!K117</f>
        <v>637.89</v>
      </c>
      <c r="I117" s="79">
        <f>'Div091 history'!L117</f>
        <v>224.8</v>
      </c>
      <c r="J117" s="79">
        <f>'Div091 history'!M117</f>
        <v>781.69</v>
      </c>
      <c r="K117" s="79">
        <f>'Div091 history'!N117</f>
        <v>424.63</v>
      </c>
      <c r="L117" s="171">
        <f t="shared" si="47"/>
        <v>840.02171108852679</v>
      </c>
      <c r="M117" s="171">
        <f t="shared" si="47"/>
        <v>886.58294454045313</v>
      </c>
      <c r="N117" s="171">
        <f t="shared" si="47"/>
        <v>918.95155131396155</v>
      </c>
      <c r="O117" s="171">
        <f t="shared" si="47"/>
        <v>967.93011669386533</v>
      </c>
      <c r="P117" s="171">
        <f t="shared" si="47"/>
        <v>1000.4460687644956</v>
      </c>
      <c r="Q117" s="171">
        <f t="shared" si="47"/>
        <v>1027.8978590419899</v>
      </c>
      <c r="R117" s="171">
        <f t="shared" si="47"/>
        <v>1012.3430832954874</v>
      </c>
      <c r="S117" s="171">
        <f t="shared" si="47"/>
        <v>977.84973562391531</v>
      </c>
      <c r="T117" s="171">
        <f t="shared" si="47"/>
        <v>1038.5425726902897</v>
      </c>
      <c r="U117" s="171">
        <f t="shared" si="47"/>
        <v>975.59183596053549</v>
      </c>
      <c r="V117" s="171">
        <f t="shared" si="48"/>
        <v>976.75916233088174</v>
      </c>
      <c r="W117" s="171">
        <f t="shared" si="48"/>
        <v>1137.7454397761016</v>
      </c>
      <c r="X117" s="171">
        <f t="shared" si="48"/>
        <v>965.25013666559153</v>
      </c>
      <c r="Y117" s="171">
        <f t="shared" si="48"/>
        <v>1043.3713974950419</v>
      </c>
      <c r="Z117" s="171">
        <f t="shared" si="48"/>
        <v>1059.0865602850836</v>
      </c>
      <c r="AA117" s="171">
        <f t="shared" si="48"/>
        <v>967.93011669386533</v>
      </c>
      <c r="AB117" s="171">
        <f t="shared" si="48"/>
        <v>1000.4460687644956</v>
      </c>
      <c r="AC117" s="171">
        <f t="shared" si="48"/>
        <v>1027.8978590419899</v>
      </c>
      <c r="AD117" s="171">
        <f t="shared" si="48"/>
        <v>1012.3430832954874</v>
      </c>
      <c r="AE117" s="171">
        <f t="shared" si="48"/>
        <v>977.84973562391531</v>
      </c>
      <c r="AF117" s="171">
        <f t="shared" si="48"/>
        <v>1038.5425726902897</v>
      </c>
      <c r="AG117" s="201"/>
    </row>
    <row r="118" spans="1:38">
      <c r="A118" s="168" t="s">
        <v>203</v>
      </c>
      <c r="B118" s="169" t="str">
        <f t="shared" si="42"/>
        <v>8570-04590</v>
      </c>
      <c r="C118" s="212" t="str">
        <f t="shared" si="43"/>
        <v>8570</v>
      </c>
      <c r="D118" s="171">
        <f>SUM($F118:K118)</f>
        <v>552.66999999999996</v>
      </c>
      <c r="E118" s="78">
        <f t="shared" si="44"/>
        <v>4.8689668490550682E-3</v>
      </c>
      <c r="F118" s="79">
        <f>'Div091 history'!I118</f>
        <v>90.9</v>
      </c>
      <c r="G118" s="79">
        <f>'Div091 history'!J118</f>
        <v>1.88</v>
      </c>
      <c r="H118" s="79">
        <f>'Div091 history'!K118</f>
        <v>141.83000000000001</v>
      </c>
      <c r="I118" s="79">
        <f>'Div091 history'!L118</f>
        <v>49.96</v>
      </c>
      <c r="J118" s="79">
        <f>'Div091 history'!M118</f>
        <v>173.72</v>
      </c>
      <c r="K118" s="79">
        <f>'Div091 history'!N118</f>
        <v>94.38</v>
      </c>
      <c r="L118" s="171">
        <f t="shared" si="47"/>
        <v>186.74094625186376</v>
      </c>
      <c r="M118" s="171">
        <f t="shared" si="47"/>
        <v>197.09173680726448</v>
      </c>
      <c r="N118" s="171">
        <f t="shared" si="47"/>
        <v>204.28743684447747</v>
      </c>
      <c r="O118" s="171">
        <f t="shared" si="47"/>
        <v>215.17561214324436</v>
      </c>
      <c r="P118" s="171">
        <f t="shared" si="47"/>
        <v>222.4040677626609</v>
      </c>
      <c r="Q118" s="171">
        <f t="shared" si="47"/>
        <v>228.50673537833964</v>
      </c>
      <c r="R118" s="171">
        <f t="shared" si="47"/>
        <v>225.0488324416722</v>
      </c>
      <c r="S118" s="171">
        <f t="shared" si="47"/>
        <v>217.38079208205218</v>
      </c>
      <c r="T118" s="171">
        <f t="shared" si="47"/>
        <v>230.87310742923319</v>
      </c>
      <c r="U118" s="171">
        <f t="shared" si="47"/>
        <v>216.87884991303977</v>
      </c>
      <c r="V118" s="171">
        <f t="shared" si="48"/>
        <v>217.13835229030659</v>
      </c>
      <c r="W118" s="171">
        <f t="shared" si="48"/>
        <v>252.9263913217373</v>
      </c>
      <c r="X118" s="171">
        <f t="shared" si="48"/>
        <v>214.57983943902767</v>
      </c>
      <c r="Y118" s="171">
        <f t="shared" si="48"/>
        <v>231.94657886624569</v>
      </c>
      <c r="Z118" s="171">
        <f t="shared" si="48"/>
        <v>235.44013662930826</v>
      </c>
      <c r="AA118" s="171">
        <f t="shared" si="48"/>
        <v>215.17561214324436</v>
      </c>
      <c r="AB118" s="171">
        <f t="shared" si="48"/>
        <v>222.4040677626609</v>
      </c>
      <c r="AC118" s="171">
        <f t="shared" si="48"/>
        <v>228.50673537833964</v>
      </c>
      <c r="AD118" s="171">
        <f t="shared" si="48"/>
        <v>225.0488324416722</v>
      </c>
      <c r="AE118" s="171">
        <f t="shared" si="48"/>
        <v>217.38079208205218</v>
      </c>
      <c r="AF118" s="171">
        <f t="shared" si="48"/>
        <v>230.87310742923319</v>
      </c>
      <c r="AG118" s="201"/>
    </row>
    <row r="119" spans="1:38">
      <c r="A119" s="168" t="s">
        <v>204</v>
      </c>
      <c r="B119" s="169" t="str">
        <f t="shared" si="42"/>
        <v>8170-04590</v>
      </c>
      <c r="C119" s="212" t="str">
        <f t="shared" si="43"/>
        <v>8170</v>
      </c>
      <c r="D119" s="171">
        <f>SUM($F119:K119)</f>
        <v>276.31</v>
      </c>
      <c r="E119" s="78">
        <f t="shared" si="44"/>
        <v>2.4342631770539491E-3</v>
      </c>
      <c r="F119" s="79">
        <f>'Div091 history'!I119</f>
        <v>45.38</v>
      </c>
      <c r="G119" s="79">
        <f>'Div091 history'!J119</f>
        <v>0.94</v>
      </c>
      <c r="H119" s="79">
        <f>'Div091 history'!K119</f>
        <v>70.83</v>
      </c>
      <c r="I119" s="79">
        <f>'Div091 history'!L119</f>
        <v>25</v>
      </c>
      <c r="J119" s="79">
        <f>'Div091 history'!M119</f>
        <v>86.96</v>
      </c>
      <c r="K119" s="79">
        <f>'Div091 history'!N119</f>
        <v>47.2</v>
      </c>
      <c r="L119" s="171">
        <f t="shared" si="47"/>
        <v>93.362025908503227</v>
      </c>
      <c r="M119" s="171">
        <f t="shared" si="47"/>
        <v>98.536952968706913</v>
      </c>
      <c r="N119" s="171">
        <f t="shared" si="47"/>
        <v>102.13447749017962</v>
      </c>
      <c r="O119" s="171">
        <f t="shared" si="47"/>
        <v>107.57807261349424</v>
      </c>
      <c r="P119" s="171">
        <f t="shared" si="47"/>
        <v>111.19197344437158</v>
      </c>
      <c r="Q119" s="171">
        <f t="shared" si="47"/>
        <v>114.24303119834447</v>
      </c>
      <c r="R119" s="171">
        <f t="shared" si="47"/>
        <v>112.51423614807834</v>
      </c>
      <c r="S119" s="171">
        <f t="shared" si="47"/>
        <v>108.68056283169314</v>
      </c>
      <c r="T119" s="171">
        <f t="shared" si="47"/>
        <v>115.42611018106905</v>
      </c>
      <c r="U119" s="171">
        <f t="shared" si="47"/>
        <v>108.42961445251601</v>
      </c>
      <c r="V119" s="171">
        <f t="shared" si="48"/>
        <v>108.55935390257227</v>
      </c>
      <c r="W119" s="171">
        <f t="shared" si="48"/>
        <v>126.45175454811957</v>
      </c>
      <c r="X119" s="171">
        <f t="shared" si="48"/>
        <v>107.28021321113457</v>
      </c>
      <c r="Y119" s="171">
        <f t="shared" si="48"/>
        <v>115.96279734114816</v>
      </c>
      <c r="Z119" s="171">
        <f t="shared" si="48"/>
        <v>117.70941819176755</v>
      </c>
      <c r="AA119" s="171">
        <f t="shared" si="48"/>
        <v>107.57807261349424</v>
      </c>
      <c r="AB119" s="171">
        <f t="shared" si="48"/>
        <v>111.19197344437158</v>
      </c>
      <c r="AC119" s="171">
        <f t="shared" si="48"/>
        <v>114.24303119834447</v>
      </c>
      <c r="AD119" s="171">
        <f t="shared" si="48"/>
        <v>112.51423614807834</v>
      </c>
      <c r="AE119" s="171">
        <f t="shared" si="48"/>
        <v>108.68056283169314</v>
      </c>
      <c r="AF119" s="171">
        <f t="shared" si="48"/>
        <v>115.42611018106905</v>
      </c>
      <c r="AG119" s="201"/>
    </row>
    <row r="120" spans="1:38">
      <c r="A120" s="168" t="s">
        <v>205</v>
      </c>
      <c r="B120" s="169" t="str">
        <f t="shared" si="42"/>
        <v>8180-04590</v>
      </c>
      <c r="C120" s="212" t="str">
        <f t="shared" si="43"/>
        <v>8180</v>
      </c>
      <c r="D120" s="171">
        <f>SUM($F120:K120)</f>
        <v>1933.9699999999998</v>
      </c>
      <c r="E120" s="78">
        <f t="shared" si="44"/>
        <v>1.7038080259588959E-2</v>
      </c>
      <c r="F120" s="79">
        <f>'Div091 history'!I120</f>
        <v>317.94</v>
      </c>
      <c r="G120" s="79">
        <f>'Div091 history'!J120</f>
        <v>6.55</v>
      </c>
      <c r="H120" s="79">
        <f>'Div091 history'!K120</f>
        <v>496.07</v>
      </c>
      <c r="I120" s="79">
        <f>'Div091 history'!L120</f>
        <v>174.88</v>
      </c>
      <c r="J120" s="79">
        <f>'Div091 history'!M120</f>
        <v>608.16</v>
      </c>
      <c r="K120" s="79">
        <f>'Div091 history'!N120</f>
        <v>330.37</v>
      </c>
      <c r="L120" s="171">
        <f t="shared" si="47"/>
        <v>653.46660362009322</v>
      </c>
      <c r="M120" s="171">
        <f t="shared" si="47"/>
        <v>689.68734730154563</v>
      </c>
      <c r="N120" s="171">
        <f t="shared" si="47"/>
        <v>714.86741497478431</v>
      </c>
      <c r="O120" s="171">
        <f t="shared" si="47"/>
        <v>752.96864062943587</v>
      </c>
      <c r="P120" s="171">
        <f t="shared" si="47"/>
        <v>778.26333061492994</v>
      </c>
      <c r="Q120" s="171">
        <f t="shared" si="47"/>
        <v>799.61852646180819</v>
      </c>
      <c r="R120" s="171">
        <f t="shared" si="47"/>
        <v>787.51821245448605</v>
      </c>
      <c r="S120" s="171">
        <f t="shared" si="47"/>
        <v>760.68527414718812</v>
      </c>
      <c r="T120" s="171">
        <f t="shared" si="47"/>
        <v>807.89922299910268</v>
      </c>
      <c r="U120" s="171">
        <f t="shared" si="47"/>
        <v>758.92881713558086</v>
      </c>
      <c r="V120" s="171">
        <f t="shared" si="48"/>
        <v>759.83689937735755</v>
      </c>
      <c r="W120" s="171">
        <f t="shared" si="48"/>
        <v>885.07075293484411</v>
      </c>
      <c r="X120" s="171">
        <f t="shared" si="48"/>
        <v>750.88384041090762</v>
      </c>
      <c r="Y120" s="171">
        <f t="shared" si="48"/>
        <v>811.6556446522394</v>
      </c>
      <c r="Z120" s="171">
        <f t="shared" si="48"/>
        <v>823.88072635927995</v>
      </c>
      <c r="AA120" s="171">
        <f t="shared" si="48"/>
        <v>752.96864062943587</v>
      </c>
      <c r="AB120" s="171">
        <f t="shared" si="48"/>
        <v>778.26333061492994</v>
      </c>
      <c r="AC120" s="171">
        <f t="shared" si="48"/>
        <v>799.61852646180819</v>
      </c>
      <c r="AD120" s="171">
        <f t="shared" si="48"/>
        <v>787.51821245448605</v>
      </c>
      <c r="AE120" s="171">
        <f t="shared" si="48"/>
        <v>760.68527414718812</v>
      </c>
      <c r="AF120" s="171">
        <f t="shared" si="48"/>
        <v>807.89922299910268</v>
      </c>
      <c r="AG120" s="201"/>
    </row>
    <row r="121" spans="1:38">
      <c r="A121" s="168" t="s">
        <v>206</v>
      </c>
      <c r="B121" s="169" t="str">
        <f t="shared" si="42"/>
        <v>8190-04590</v>
      </c>
      <c r="C121" s="212" t="str">
        <f t="shared" si="43"/>
        <v>8190</v>
      </c>
      <c r="D121" s="171">
        <f>SUM($F121:K121)</f>
        <v>0</v>
      </c>
      <c r="E121" s="78">
        <f t="shared" si="44"/>
        <v>0</v>
      </c>
      <c r="F121" s="79">
        <f>'Div091 history'!I121</f>
        <v>0</v>
      </c>
      <c r="G121" s="79">
        <f>'Div091 history'!J121</f>
        <v>0</v>
      </c>
      <c r="H121" s="79">
        <f>'Div091 history'!K121</f>
        <v>0</v>
      </c>
      <c r="I121" s="79">
        <f>'Div091 history'!L121</f>
        <v>0</v>
      </c>
      <c r="J121" s="79">
        <f>'Div091 history'!M121</f>
        <v>0</v>
      </c>
      <c r="K121" s="79">
        <f>'Div091 history'!N121</f>
        <v>0</v>
      </c>
      <c r="L121" s="171">
        <f t="shared" si="47"/>
        <v>0</v>
      </c>
      <c r="M121" s="171">
        <f t="shared" si="47"/>
        <v>0</v>
      </c>
      <c r="N121" s="171">
        <f t="shared" si="47"/>
        <v>0</v>
      </c>
      <c r="O121" s="171">
        <f t="shared" si="47"/>
        <v>0</v>
      </c>
      <c r="P121" s="171">
        <f t="shared" si="47"/>
        <v>0</v>
      </c>
      <c r="Q121" s="171">
        <f t="shared" si="47"/>
        <v>0</v>
      </c>
      <c r="R121" s="171">
        <f t="shared" si="47"/>
        <v>0</v>
      </c>
      <c r="S121" s="171">
        <f t="shared" si="47"/>
        <v>0</v>
      </c>
      <c r="T121" s="171">
        <f t="shared" si="47"/>
        <v>0</v>
      </c>
      <c r="U121" s="171">
        <f t="shared" si="47"/>
        <v>0</v>
      </c>
      <c r="V121" s="171">
        <f t="shared" si="48"/>
        <v>0</v>
      </c>
      <c r="W121" s="171">
        <f t="shared" si="48"/>
        <v>0</v>
      </c>
      <c r="X121" s="171">
        <f t="shared" si="48"/>
        <v>0</v>
      </c>
      <c r="Y121" s="171">
        <f t="shared" si="48"/>
        <v>0</v>
      </c>
      <c r="Z121" s="171">
        <f t="shared" si="48"/>
        <v>0</v>
      </c>
      <c r="AA121" s="171">
        <f t="shared" si="48"/>
        <v>0</v>
      </c>
      <c r="AB121" s="171">
        <f t="shared" si="48"/>
        <v>0</v>
      </c>
      <c r="AC121" s="171">
        <f t="shared" si="48"/>
        <v>0</v>
      </c>
      <c r="AD121" s="171">
        <f t="shared" si="48"/>
        <v>0</v>
      </c>
      <c r="AE121" s="171">
        <f t="shared" si="48"/>
        <v>0</v>
      </c>
      <c r="AF121" s="171">
        <f t="shared" si="48"/>
        <v>0</v>
      </c>
      <c r="AG121" s="201"/>
    </row>
    <row r="122" spans="1:38">
      <c r="A122" s="168" t="s">
        <v>1273</v>
      </c>
      <c r="B122" s="169" t="str">
        <f t="shared" si="42"/>
        <v>8700-04592</v>
      </c>
      <c r="C122" s="212" t="str">
        <f t="shared" si="43"/>
        <v>8700</v>
      </c>
      <c r="D122" s="171">
        <f>SUM($F122:K122)</f>
        <v>958.81000000000006</v>
      </c>
      <c r="E122" s="78">
        <f t="shared" si="44"/>
        <v>8.4470192059320943E-3</v>
      </c>
      <c r="F122" s="79">
        <f>'Div091 history'!I122</f>
        <v>76.83</v>
      </c>
      <c r="G122" s="79">
        <f>'Div091 history'!J122</f>
        <v>76.83</v>
      </c>
      <c r="H122" s="79">
        <f>'Div091 history'!K122</f>
        <v>574.66</v>
      </c>
      <c r="I122" s="79">
        <f>'Div091 history'!L122</f>
        <v>76.83</v>
      </c>
      <c r="J122" s="79">
        <f>'Div091 history'!M122</f>
        <v>76.83</v>
      </c>
      <c r="K122" s="79">
        <f>'Div091 history'!N122</f>
        <v>76.83</v>
      </c>
      <c r="L122" s="171">
        <f t="shared" si="47"/>
        <v>323.9710617108754</v>
      </c>
      <c r="M122" s="171">
        <f t="shared" si="47"/>
        <v>341.92832643019028</v>
      </c>
      <c r="N122" s="171">
        <f t="shared" si="47"/>
        <v>354.41192270406111</v>
      </c>
      <c r="O122" s="171">
        <f t="shared" si="47"/>
        <v>373.30147950687422</v>
      </c>
      <c r="P122" s="171">
        <f t="shared" si="47"/>
        <v>385.84190242190988</v>
      </c>
      <c r="Q122" s="171">
        <f t="shared" si="47"/>
        <v>396.42923073100741</v>
      </c>
      <c r="R122" s="171">
        <f t="shared" si="47"/>
        <v>390.43022243544931</v>
      </c>
      <c r="S122" s="171">
        <f t="shared" si="47"/>
        <v>377.12717762171366</v>
      </c>
      <c r="T122" s="171">
        <f t="shared" si="47"/>
        <v>400.53457602949879</v>
      </c>
      <c r="U122" s="171">
        <f t="shared" si="47"/>
        <v>376.25637375852079</v>
      </c>
      <c r="V122" s="171">
        <f t="shared" si="48"/>
        <v>376.70657636468212</v>
      </c>
      <c r="W122" s="171">
        <f t="shared" si="48"/>
        <v>438.7941325984674</v>
      </c>
      <c r="X122" s="171">
        <f t="shared" si="48"/>
        <v>372.2678919654299</v>
      </c>
      <c r="Y122" s="171">
        <f t="shared" si="48"/>
        <v>402.39690825039366</v>
      </c>
      <c r="Z122" s="171">
        <f t="shared" si="48"/>
        <v>408.45777299572455</v>
      </c>
      <c r="AA122" s="171">
        <f t="shared" si="48"/>
        <v>373.30147950687422</v>
      </c>
      <c r="AB122" s="171">
        <f t="shared" si="48"/>
        <v>385.84190242190988</v>
      </c>
      <c r="AC122" s="171">
        <f t="shared" si="48"/>
        <v>396.42923073100741</v>
      </c>
      <c r="AD122" s="171">
        <f t="shared" si="48"/>
        <v>390.43022243544931</v>
      </c>
      <c r="AE122" s="171">
        <f t="shared" si="48"/>
        <v>377.12717762171366</v>
      </c>
      <c r="AF122" s="171">
        <f t="shared" si="48"/>
        <v>400.53457602949879</v>
      </c>
      <c r="AG122" s="201"/>
    </row>
    <row r="123" spans="1:38">
      <c r="A123" s="168" t="s">
        <v>1275</v>
      </c>
      <c r="B123" s="169" t="str">
        <f t="shared" si="42"/>
        <v>8810-04592</v>
      </c>
      <c r="C123" s="212" t="str">
        <f t="shared" si="43"/>
        <v>8810</v>
      </c>
      <c r="D123" s="171">
        <f>SUM($F123:K123)</f>
        <v>3491.6400000000003</v>
      </c>
      <c r="E123" s="78">
        <f t="shared" si="44"/>
        <v>3.076099554677229E-2</v>
      </c>
      <c r="F123" s="79">
        <f>'Div091 history'!I123</f>
        <v>3158.8</v>
      </c>
      <c r="G123" s="79">
        <f>'Div091 history'!J123</f>
        <v>332.84</v>
      </c>
      <c r="H123" s="79">
        <f>'Div091 history'!K123</f>
        <v>0</v>
      </c>
      <c r="I123" s="79">
        <f>'Div091 history'!L123</f>
        <v>0</v>
      </c>
      <c r="J123" s="79">
        <f>'Div091 history'!M123</f>
        <v>0</v>
      </c>
      <c r="K123" s="79">
        <f>'Div091 history'!N123</f>
        <v>0</v>
      </c>
      <c r="L123" s="171">
        <f t="shared" si="47"/>
        <v>1179.7856905040217</v>
      </c>
      <c r="M123" s="171">
        <f t="shared" si="47"/>
        <v>1245.1795681070387</v>
      </c>
      <c r="N123" s="171">
        <f t="shared" si="47"/>
        <v>1290.640320595747</v>
      </c>
      <c r="O123" s="171">
        <f t="shared" si="47"/>
        <v>1359.4292695167785</v>
      </c>
      <c r="P123" s="171">
        <f t="shared" si="47"/>
        <v>1405.0969641247355</v>
      </c>
      <c r="Q123" s="171">
        <f t="shared" si="47"/>
        <v>1443.6521930201134</v>
      </c>
      <c r="R123" s="171">
        <f t="shared" si="47"/>
        <v>1421.8059697588806</v>
      </c>
      <c r="S123" s="171">
        <f t="shared" si="47"/>
        <v>1373.3610814145454</v>
      </c>
      <c r="T123" s="171">
        <f t="shared" si="47"/>
        <v>1458.6023790403096</v>
      </c>
      <c r="U123" s="171">
        <f t="shared" si="47"/>
        <v>1370.189928004716</v>
      </c>
      <c r="V123" s="171">
        <f t="shared" si="48"/>
        <v>1371.8294034250569</v>
      </c>
      <c r="W123" s="171">
        <f t="shared" si="48"/>
        <v>1597.9298767702805</v>
      </c>
      <c r="X123" s="171">
        <f t="shared" si="48"/>
        <v>1355.6653166969199</v>
      </c>
      <c r="Y123" s="171">
        <f t="shared" si="48"/>
        <v>1465.3843209013303</v>
      </c>
      <c r="Z123" s="171">
        <f t="shared" si="48"/>
        <v>1487.4558030295802</v>
      </c>
      <c r="AA123" s="171">
        <f t="shared" si="48"/>
        <v>1359.4292695167785</v>
      </c>
      <c r="AB123" s="171">
        <f t="shared" si="48"/>
        <v>1405.0969641247355</v>
      </c>
      <c r="AC123" s="171">
        <f t="shared" si="48"/>
        <v>1443.6521930201134</v>
      </c>
      <c r="AD123" s="171">
        <f t="shared" si="48"/>
        <v>1421.8059697588806</v>
      </c>
      <c r="AE123" s="171">
        <f t="shared" si="48"/>
        <v>1373.3610814145454</v>
      </c>
      <c r="AF123" s="171">
        <f t="shared" si="48"/>
        <v>1458.6023790403096</v>
      </c>
      <c r="AG123" s="201"/>
    </row>
    <row r="124" spans="1:38">
      <c r="A124" s="168" t="s">
        <v>212</v>
      </c>
      <c r="B124" s="169" t="str">
        <f t="shared" si="42"/>
        <v>8560-04599</v>
      </c>
      <c r="C124" s="212" t="str">
        <f t="shared" si="43"/>
        <v>8560</v>
      </c>
      <c r="D124" s="171">
        <f>SUM($F124:K124)</f>
        <v>-2038.6100000000001</v>
      </c>
      <c r="E124" s="78">
        <f t="shared" si="44"/>
        <v>-1.7959948085027509E-2</v>
      </c>
      <c r="F124" s="79">
        <f>'Div091 history'!I124</f>
        <v>-335.11</v>
      </c>
      <c r="G124" s="79">
        <f>'Div091 history'!J124</f>
        <v>-6.9</v>
      </c>
      <c r="H124" s="79">
        <f>'Div091 history'!K124</f>
        <v>-523.07000000000005</v>
      </c>
      <c r="I124" s="79">
        <f>'Div091 history'!L124</f>
        <v>-184.34</v>
      </c>
      <c r="J124" s="79">
        <f>'Div091 history'!M124</f>
        <v>-640.99</v>
      </c>
      <c r="K124" s="79">
        <f>'Div091 history'!N124</f>
        <v>-348.2</v>
      </c>
      <c r="L124" s="171">
        <f t="shared" si="47"/>
        <v>-688.82327688948567</v>
      </c>
      <c r="M124" s="171">
        <f t="shared" si="47"/>
        <v>-727.00379172500311</v>
      </c>
      <c r="N124" s="171">
        <f t="shared" si="47"/>
        <v>-753.54626020142257</v>
      </c>
      <c r="O124" s="171">
        <f t="shared" si="47"/>
        <v>-793.70900296983632</v>
      </c>
      <c r="P124" s="171">
        <f t="shared" si="47"/>
        <v>-820.37229555003569</v>
      </c>
      <c r="Q124" s="171">
        <f t="shared" si="47"/>
        <v>-842.88294246048645</v>
      </c>
      <c r="R124" s="171">
        <f t="shared" si="47"/>
        <v>-830.12792498944657</v>
      </c>
      <c r="S124" s="171">
        <f t="shared" si="47"/>
        <v>-801.84315513125819</v>
      </c>
      <c r="T124" s="171">
        <f t="shared" si="47"/>
        <v>-851.61167701577631</v>
      </c>
      <c r="U124" s="171">
        <f t="shared" si="47"/>
        <v>-799.99166269423358</v>
      </c>
      <c r="V124" s="171">
        <f t="shared" si="48"/>
        <v>-800.94887792451539</v>
      </c>
      <c r="W124" s="171">
        <f t="shared" si="48"/>
        <v>-932.95867445746455</v>
      </c>
      <c r="X124" s="171">
        <f t="shared" si="48"/>
        <v>-791.5114018832146</v>
      </c>
      <c r="Y124" s="171">
        <f t="shared" si="48"/>
        <v>-855.5713448215339</v>
      </c>
      <c r="Z124" s="171">
        <f t="shared" si="48"/>
        <v>-868.45788071339894</v>
      </c>
      <c r="AA124" s="171">
        <f t="shared" si="48"/>
        <v>-793.70900296983632</v>
      </c>
      <c r="AB124" s="171">
        <f t="shared" si="48"/>
        <v>-820.37229555003569</v>
      </c>
      <c r="AC124" s="171">
        <f t="shared" si="48"/>
        <v>-842.88294246048645</v>
      </c>
      <c r="AD124" s="171">
        <f t="shared" si="48"/>
        <v>-830.12792498944657</v>
      </c>
      <c r="AE124" s="171">
        <f t="shared" si="48"/>
        <v>-801.84315513125819</v>
      </c>
      <c r="AF124" s="171">
        <f t="shared" si="48"/>
        <v>-851.61167701577631</v>
      </c>
      <c r="AG124" s="201"/>
    </row>
    <row r="125" spans="1:38">
      <c r="A125" s="168" t="s">
        <v>209</v>
      </c>
      <c r="B125" s="169" t="str">
        <f t="shared" si="42"/>
        <v>8180-04599</v>
      </c>
      <c r="C125" s="212" t="str">
        <f t="shared" si="43"/>
        <v>8180</v>
      </c>
      <c r="D125" s="171">
        <f>SUM($F125:K125)</f>
        <v>-1585.85</v>
      </c>
      <c r="E125" s="78">
        <f t="shared" si="44"/>
        <v>-1.3971178239408653E-2</v>
      </c>
      <c r="F125" s="79">
        <f>'Div091 history'!I125</f>
        <v>-260.70999999999998</v>
      </c>
      <c r="G125" s="79">
        <f>'Div091 history'!J125</f>
        <v>-5.37</v>
      </c>
      <c r="H125" s="79">
        <f>'Div091 history'!K125</f>
        <v>-406.78</v>
      </c>
      <c r="I125" s="79">
        <f>'Div091 history'!L125</f>
        <v>-143.4</v>
      </c>
      <c r="J125" s="79">
        <f>'Div091 history'!M125</f>
        <v>-498.69</v>
      </c>
      <c r="K125" s="79">
        <f>'Div091 history'!N125</f>
        <v>-270.89999999999998</v>
      </c>
      <c r="L125" s="171">
        <f t="shared" si="47"/>
        <v>-535.84079036951198</v>
      </c>
      <c r="M125" s="171">
        <f t="shared" si="47"/>
        <v>-565.54169905332367</v>
      </c>
      <c r="N125" s="171">
        <f t="shared" si="47"/>
        <v>-586.18928423799844</v>
      </c>
      <c r="O125" s="171">
        <f t="shared" si="47"/>
        <v>-617.43218288918183</v>
      </c>
      <c r="P125" s="171">
        <f t="shared" si="47"/>
        <v>-638.17375804985943</v>
      </c>
      <c r="Q125" s="171">
        <f t="shared" si="47"/>
        <v>-655.68495901666449</v>
      </c>
      <c r="R125" s="171">
        <f t="shared" si="47"/>
        <v>-645.7627353169629</v>
      </c>
      <c r="S125" s="171">
        <f t="shared" si="47"/>
        <v>-623.75980082747833</v>
      </c>
      <c r="T125" s="171">
        <f t="shared" si="47"/>
        <v>-662.47510705601803</v>
      </c>
      <c r="U125" s="171">
        <f t="shared" si="47"/>
        <v>-622.31951098231161</v>
      </c>
      <c r="V125" s="171">
        <f t="shared" si="48"/>
        <v>-623.06413588503574</v>
      </c>
      <c r="W125" s="171">
        <f t="shared" si="48"/>
        <v>-725.75554612621841</v>
      </c>
      <c r="X125" s="171">
        <f t="shared" si="48"/>
        <v>-615.72265253113437</v>
      </c>
      <c r="Y125" s="171">
        <f t="shared" si="48"/>
        <v>-665.55536232296981</v>
      </c>
      <c r="Z125" s="171">
        <f t="shared" si="48"/>
        <v>-675.57989518806619</v>
      </c>
      <c r="AA125" s="171">
        <f t="shared" si="48"/>
        <v>-617.43218288918183</v>
      </c>
      <c r="AB125" s="171">
        <f t="shared" si="48"/>
        <v>-638.17375804985943</v>
      </c>
      <c r="AC125" s="171">
        <f t="shared" si="48"/>
        <v>-655.68495901666449</v>
      </c>
      <c r="AD125" s="171">
        <f t="shared" si="48"/>
        <v>-645.7627353169629</v>
      </c>
      <c r="AE125" s="171">
        <f t="shared" si="48"/>
        <v>-623.75980082747833</v>
      </c>
      <c r="AF125" s="171">
        <f t="shared" si="48"/>
        <v>-662.47510705601803</v>
      </c>
      <c r="AG125" s="201"/>
    </row>
    <row r="126" spans="1:38">
      <c r="A126" s="168" t="s">
        <v>211</v>
      </c>
      <c r="B126" s="169" t="str">
        <f t="shared" si="42"/>
        <v>8700-04599</v>
      </c>
      <c r="C126" s="212" t="str">
        <f t="shared" si="43"/>
        <v>8700</v>
      </c>
      <c r="D126" s="171">
        <f>SUM($F126:K126)</f>
        <v>-5869.23</v>
      </c>
      <c r="E126" s="78">
        <f t="shared" si="44"/>
        <v>-5.1707323175637324E-2</v>
      </c>
      <c r="F126" s="79">
        <f>'Div091 history'!I126</f>
        <v>-940</v>
      </c>
      <c r="G126" s="79">
        <f>'Div091 history'!J126</f>
        <v>-982.51</v>
      </c>
      <c r="H126" s="79">
        <f>'Div091 history'!K126</f>
        <v>-863.3</v>
      </c>
      <c r="I126" s="79">
        <f>'Div091 history'!L126</f>
        <v>-856.3900000000001</v>
      </c>
      <c r="J126" s="79">
        <f>'Div091 history'!M126</f>
        <v>-1124.18</v>
      </c>
      <c r="K126" s="79">
        <f>'Div091 history'!N126</f>
        <v>-1102.8499999999999</v>
      </c>
      <c r="L126" s="171">
        <f t="shared" si="47"/>
        <v>-1983.1464779521712</v>
      </c>
      <c r="M126" s="171">
        <f t="shared" si="47"/>
        <v>-2093.0695250715635</v>
      </c>
      <c r="N126" s="171">
        <f t="shared" si="47"/>
        <v>-2169.4862267731423</v>
      </c>
      <c r="O126" s="171">
        <f t="shared" si="47"/>
        <v>-2285.1161779352856</v>
      </c>
      <c r="P126" s="171">
        <f t="shared" si="47"/>
        <v>-2361.8807364876734</v>
      </c>
      <c r="Q126" s="171">
        <f t="shared" si="47"/>
        <v>-2426.6896818799873</v>
      </c>
      <c r="R126" s="171">
        <f t="shared" si="47"/>
        <v>-2389.9675372856059</v>
      </c>
      <c r="S126" s="171">
        <f t="shared" si="47"/>
        <v>-2308.5346885333802</v>
      </c>
      <c r="T126" s="171">
        <f t="shared" si="47"/>
        <v>-2451.820016134182</v>
      </c>
      <c r="U126" s="171">
        <f t="shared" si="47"/>
        <v>-2303.2041765883992</v>
      </c>
      <c r="V126" s="171">
        <f t="shared" si="48"/>
        <v>-2305.9600329542695</v>
      </c>
      <c r="W126" s="171">
        <f t="shared" si="48"/>
        <v>-2686.0208872153007</v>
      </c>
      <c r="X126" s="171">
        <f t="shared" si="48"/>
        <v>-2278.7892069964437</v>
      </c>
      <c r="Y126" s="171">
        <f t="shared" si="48"/>
        <v>-2463.2200392261843</v>
      </c>
      <c r="Z126" s="171">
        <f t="shared" si="48"/>
        <v>-2500.3208299868547</v>
      </c>
      <c r="AA126" s="171">
        <f t="shared" si="48"/>
        <v>-2285.1161779352856</v>
      </c>
      <c r="AB126" s="171">
        <f t="shared" si="48"/>
        <v>-2361.8807364876734</v>
      </c>
      <c r="AC126" s="171">
        <f t="shared" si="48"/>
        <v>-2426.6896818799873</v>
      </c>
      <c r="AD126" s="171">
        <f t="shared" si="48"/>
        <v>-2389.9675372856059</v>
      </c>
      <c r="AE126" s="171">
        <f t="shared" si="48"/>
        <v>-2308.5346885333802</v>
      </c>
      <c r="AF126" s="171">
        <f t="shared" si="48"/>
        <v>-2451.820016134182</v>
      </c>
      <c r="AG126" s="201"/>
    </row>
    <row r="127" spans="1:38">
      <c r="A127" s="172" t="s">
        <v>325</v>
      </c>
      <c r="B127" s="152"/>
      <c r="C127" s="213"/>
      <c r="D127" s="173">
        <f t="shared" ref="D127:K127" si="49">SUM(D103:D126)</f>
        <v>113508.67999999998</v>
      </c>
      <c r="E127" s="174">
        <f t="shared" si="49"/>
        <v>0.99999999999999933</v>
      </c>
      <c r="F127" s="173">
        <f t="shared" si="49"/>
        <v>21373.680000000008</v>
      </c>
      <c r="G127" s="173">
        <f t="shared" si="49"/>
        <v>17721.670000000009</v>
      </c>
      <c r="H127" s="173">
        <f t="shared" si="49"/>
        <v>21303.49</v>
      </c>
      <c r="I127" s="173">
        <f t="shared" si="49"/>
        <v>19385.150000000012</v>
      </c>
      <c r="J127" s="173">
        <f t="shared" si="49"/>
        <v>18409.199999999983</v>
      </c>
      <c r="K127" s="173">
        <f t="shared" si="49"/>
        <v>15315.490000000007</v>
      </c>
      <c r="L127" s="199">
        <f>'FY24 Budget'!X$71</f>
        <v>38353.300000000003</v>
      </c>
      <c r="M127" s="199">
        <f>'FY24 Budget'!Y$71</f>
        <v>40479.170000000006</v>
      </c>
      <c r="N127" s="199">
        <f>'FY24 Budget'!Z$71</f>
        <v>41957.04</v>
      </c>
      <c r="O127" s="199">
        <f>'FY25 Budget'!O$162</f>
        <v>44193.279357612388</v>
      </c>
      <c r="P127" s="199">
        <f>'FY25 Budget'!P$162</f>
        <v>45677.876777046324</v>
      </c>
      <c r="Q127" s="199">
        <f>'FY25 Budget'!Q$162</f>
        <v>46931.257176804662</v>
      </c>
      <c r="R127" s="199">
        <f>'FY25 Budget'!R$162</f>
        <v>46221.06484157886</v>
      </c>
      <c r="S127" s="199">
        <f>'FY25 Budget'!S$162</f>
        <v>44646.184461954137</v>
      </c>
      <c r="T127" s="199">
        <f>'FY25 Budget'!T$162</f>
        <v>47417.268300777047</v>
      </c>
      <c r="U127" s="199">
        <f>'FY25 Budget'!U$162</f>
        <v>44543.094384618773</v>
      </c>
      <c r="V127" s="199">
        <f>'FY25 Budget'!V$162</f>
        <v>44596.391600498806</v>
      </c>
      <c r="W127" s="199">
        <f>'FY25 Budget'!W$162</f>
        <v>51946.624235246811</v>
      </c>
      <c r="X127" s="199">
        <f>'FY25 Budget'!X$162</f>
        <v>44070.918141632385</v>
      </c>
      <c r="Y127" s="199">
        <f>'FY25 Budget'!Y$162</f>
        <v>47637.740419460875</v>
      </c>
      <c r="Z127" s="199">
        <f>'FY25 Budget'!Z$162</f>
        <v>48355.255627793129</v>
      </c>
      <c r="AA127" s="177">
        <f t="shared" ref="AA127:AF127" si="50">O127</f>
        <v>44193.279357612388</v>
      </c>
      <c r="AB127" s="177">
        <f t="shared" si="50"/>
        <v>45677.876777046324</v>
      </c>
      <c r="AC127" s="177">
        <f t="shared" si="50"/>
        <v>46931.257176804662</v>
      </c>
      <c r="AD127" s="177">
        <f t="shared" si="50"/>
        <v>46221.06484157886</v>
      </c>
      <c r="AE127" s="177">
        <f t="shared" si="50"/>
        <v>44646.184461954137</v>
      </c>
      <c r="AF127" s="177">
        <f t="shared" si="50"/>
        <v>47417.268300777047</v>
      </c>
      <c r="AG127" s="201"/>
      <c r="AH127" s="178">
        <f>SUM(F127:Q127)</f>
        <v>371100.60331146338</v>
      </c>
      <c r="AI127" s="178">
        <f>SUM(U127:AF127)</f>
        <v>556236.9553250242</v>
      </c>
      <c r="AK127" s="178">
        <f>AH127*$AK$7</f>
        <v>185438.97148663111</v>
      </c>
      <c r="AL127" s="178">
        <f>AI127*$AL$7</f>
        <v>277951.60657591466</v>
      </c>
    </row>
    <row r="128" spans="1:38">
      <c r="A128" s="172"/>
      <c r="B128" s="152"/>
      <c r="C128" s="213"/>
      <c r="D128" s="171">
        <f>D127-SUM(F127:K127)</f>
        <v>0</v>
      </c>
      <c r="F128" s="171">
        <f>F127-'Div091 history'!I127</f>
        <v>0</v>
      </c>
      <c r="G128" s="171">
        <f>G127-'Div091 history'!J127</f>
        <v>0</v>
      </c>
      <c r="H128" s="171">
        <f>H127-'Div091 history'!K127</f>
        <v>0</v>
      </c>
      <c r="I128" s="171">
        <f>I127-'Div091 history'!L127</f>
        <v>0</v>
      </c>
      <c r="J128" s="171">
        <f>J127-'Div091 history'!M127</f>
        <v>0</v>
      </c>
      <c r="K128" s="171">
        <f>K127-'Div091 history'!N127</f>
        <v>0</v>
      </c>
      <c r="L128" s="171">
        <f t="shared" ref="L128:AF128" si="51">L127-SUM(L103:L126)</f>
        <v>0</v>
      </c>
      <c r="M128" s="171">
        <f t="shared" si="51"/>
        <v>0</v>
      </c>
      <c r="N128" s="171">
        <f t="shared" si="51"/>
        <v>0</v>
      </c>
      <c r="O128" s="171">
        <f t="shared" si="51"/>
        <v>0</v>
      </c>
      <c r="P128" s="171">
        <f t="shared" si="51"/>
        <v>5.8207660913467407E-11</v>
      </c>
      <c r="Q128" s="171">
        <f t="shared" si="51"/>
        <v>0</v>
      </c>
      <c r="R128" s="171">
        <f t="shared" si="51"/>
        <v>0</v>
      </c>
      <c r="S128" s="171">
        <f t="shared" si="51"/>
        <v>0</v>
      </c>
      <c r="T128" s="171">
        <f t="shared" si="51"/>
        <v>0</v>
      </c>
      <c r="U128" s="171">
        <f t="shared" si="51"/>
        <v>0</v>
      </c>
      <c r="V128" s="171">
        <f t="shared" si="51"/>
        <v>0</v>
      </c>
      <c r="W128" s="171">
        <f t="shared" si="51"/>
        <v>0</v>
      </c>
      <c r="X128" s="171">
        <f t="shared" si="51"/>
        <v>0</v>
      </c>
      <c r="Y128" s="171">
        <f t="shared" si="51"/>
        <v>0</v>
      </c>
      <c r="Z128" s="171">
        <f t="shared" si="51"/>
        <v>0</v>
      </c>
      <c r="AA128" s="171">
        <f t="shared" si="51"/>
        <v>0</v>
      </c>
      <c r="AB128" s="171">
        <f t="shared" si="51"/>
        <v>5.8207660913467407E-11</v>
      </c>
      <c r="AC128" s="171">
        <f t="shared" si="51"/>
        <v>0</v>
      </c>
      <c r="AD128" s="171">
        <f t="shared" si="51"/>
        <v>0</v>
      </c>
      <c r="AE128" s="171">
        <f t="shared" si="51"/>
        <v>0</v>
      </c>
      <c r="AF128" s="171">
        <f t="shared" si="51"/>
        <v>0</v>
      </c>
      <c r="AG128" s="201"/>
    </row>
    <row r="129" spans="1:33">
      <c r="A129" s="168" t="s">
        <v>58</v>
      </c>
      <c r="B129" s="169" t="str">
        <f t="shared" ref="B129:B142" si="52">RIGHT(A129,10)</f>
        <v>8740-03002</v>
      </c>
      <c r="C129" s="212" t="str">
        <f t="shared" ref="C129:C142" si="53">LEFT(B129,4)</f>
        <v>8740</v>
      </c>
      <c r="D129" s="171">
        <f>SUM($F129:K129)</f>
        <v>463.49</v>
      </c>
      <c r="E129" s="78">
        <f t="shared" ref="E129:E142" si="54">D129/$D$146</f>
        <v>8.5904946118736322E-3</v>
      </c>
      <c r="F129" s="79">
        <f>'Div091 history'!I129</f>
        <v>691</v>
      </c>
      <c r="G129" s="79">
        <f>'Div091 history'!J129</f>
        <v>-291.51</v>
      </c>
      <c r="H129" s="79">
        <f>'Div091 history'!K129</f>
        <v>64</v>
      </c>
      <c r="I129" s="79">
        <f>'Div091 history'!L129</f>
        <v>0</v>
      </c>
      <c r="J129" s="79">
        <f>'Div091 history'!M129</f>
        <v>0</v>
      </c>
      <c r="K129" s="79">
        <f>'Div091 history'!N129</f>
        <v>0</v>
      </c>
      <c r="L129" s="171">
        <f t="shared" ref="L129:U142" si="55">$E129*L$146</f>
        <v>58.494224101277688</v>
      </c>
      <c r="M129" s="171">
        <f t="shared" si="55"/>
        <v>58.944881448616584</v>
      </c>
      <c r="N129" s="171">
        <f t="shared" si="55"/>
        <v>58.507109843195515</v>
      </c>
      <c r="O129" s="171">
        <f t="shared" si="55"/>
        <v>110.99648036889307</v>
      </c>
      <c r="P129" s="171">
        <f t="shared" si="55"/>
        <v>110.99648036889307</v>
      </c>
      <c r="Q129" s="171">
        <f t="shared" si="55"/>
        <v>110.99648036889307</v>
      </c>
      <c r="R129" s="171">
        <f t="shared" si="55"/>
        <v>110.99648036889307</v>
      </c>
      <c r="S129" s="171">
        <f t="shared" si="55"/>
        <v>110.99648036889307</v>
      </c>
      <c r="T129" s="171">
        <f t="shared" si="55"/>
        <v>110.99648036889307</v>
      </c>
      <c r="U129" s="171">
        <f t="shared" si="55"/>
        <v>112.62745229783599</v>
      </c>
      <c r="V129" s="171">
        <f t="shared" ref="V129:AF142" si="56">$E129*V$146</f>
        <v>125.72558224580681</v>
      </c>
      <c r="W129" s="171">
        <f t="shared" si="56"/>
        <v>125.72558224580681</v>
      </c>
      <c r="X129" s="171">
        <f t="shared" si="56"/>
        <v>125.72558224580681</v>
      </c>
      <c r="Y129" s="171">
        <f t="shared" si="56"/>
        <v>125.72558224580681</v>
      </c>
      <c r="Z129" s="171">
        <f t="shared" si="56"/>
        <v>125.72918410558893</v>
      </c>
      <c r="AA129" s="171">
        <f t="shared" si="56"/>
        <v>110.99648036889307</v>
      </c>
      <c r="AB129" s="171">
        <f t="shared" si="56"/>
        <v>110.99648036889307</v>
      </c>
      <c r="AC129" s="171">
        <f t="shared" si="56"/>
        <v>110.99648036889307</v>
      </c>
      <c r="AD129" s="171">
        <f t="shared" si="56"/>
        <v>110.99648036889307</v>
      </c>
      <c r="AE129" s="171">
        <f t="shared" si="56"/>
        <v>110.99648036889307</v>
      </c>
      <c r="AF129" s="171">
        <f t="shared" si="56"/>
        <v>110.99648036889307</v>
      </c>
      <c r="AG129" s="201"/>
    </row>
    <row r="130" spans="1:33">
      <c r="A130" s="168" t="s">
        <v>215</v>
      </c>
      <c r="B130" s="169" t="str">
        <f t="shared" si="52"/>
        <v>8700-03003</v>
      </c>
      <c r="C130" s="212" t="str">
        <f t="shared" si="53"/>
        <v>8700</v>
      </c>
      <c r="D130" s="171">
        <f>SUM($F130:K130)</f>
        <v>-1791.5499999999997</v>
      </c>
      <c r="E130" s="78">
        <f t="shared" si="54"/>
        <v>-3.3205248488429533E-2</v>
      </c>
      <c r="F130" s="79">
        <f>'Div091 history'!I130</f>
        <v>-917.65</v>
      </c>
      <c r="G130" s="79">
        <f>'Div091 history'!J130</f>
        <v>0</v>
      </c>
      <c r="H130" s="79">
        <f>'Div091 history'!K130</f>
        <v>-108.50999999999999</v>
      </c>
      <c r="I130" s="79">
        <f>'Div091 history'!L130</f>
        <v>-34.020000000000003</v>
      </c>
      <c r="J130" s="79">
        <f>'Div091 history'!M130</f>
        <v>-94.55</v>
      </c>
      <c r="K130" s="79">
        <f>'Div091 history'!N130</f>
        <v>-636.81999999999994</v>
      </c>
      <c r="L130" s="171">
        <f t="shared" si="55"/>
        <v>-226.10051390244456</v>
      </c>
      <c r="M130" s="171">
        <f t="shared" si="55"/>
        <v>-227.84246123814759</v>
      </c>
      <c r="N130" s="171">
        <f t="shared" si="55"/>
        <v>-226.15032177517725</v>
      </c>
      <c r="O130" s="171">
        <f t="shared" si="55"/>
        <v>-429.03998879132314</v>
      </c>
      <c r="P130" s="171">
        <f t="shared" si="55"/>
        <v>-429.03998879132314</v>
      </c>
      <c r="Q130" s="171">
        <f t="shared" si="55"/>
        <v>-429.03998879132314</v>
      </c>
      <c r="R130" s="171">
        <f t="shared" si="55"/>
        <v>-429.03998879132314</v>
      </c>
      <c r="S130" s="171">
        <f t="shared" si="55"/>
        <v>-429.03998879132314</v>
      </c>
      <c r="T130" s="171">
        <f t="shared" si="55"/>
        <v>-429.03998879132314</v>
      </c>
      <c r="U130" s="171">
        <f t="shared" si="55"/>
        <v>-435.3442623663683</v>
      </c>
      <c r="V130" s="171">
        <f t="shared" si="56"/>
        <v>-485.97308868039261</v>
      </c>
      <c r="W130" s="171">
        <f t="shared" si="56"/>
        <v>-485.97308868039261</v>
      </c>
      <c r="X130" s="171">
        <f t="shared" si="56"/>
        <v>-485.97308868039261</v>
      </c>
      <c r="Y130" s="171">
        <f t="shared" si="56"/>
        <v>-485.97308868039261</v>
      </c>
      <c r="Z130" s="171">
        <f t="shared" si="56"/>
        <v>-485.98701112077458</v>
      </c>
      <c r="AA130" s="171">
        <f t="shared" si="56"/>
        <v>-429.03998879132314</v>
      </c>
      <c r="AB130" s="171">
        <f t="shared" si="56"/>
        <v>-429.03998879132314</v>
      </c>
      <c r="AC130" s="171">
        <f t="shared" si="56"/>
        <v>-429.03998879132314</v>
      </c>
      <c r="AD130" s="171">
        <f t="shared" si="56"/>
        <v>-429.03998879132314</v>
      </c>
      <c r="AE130" s="171">
        <f t="shared" si="56"/>
        <v>-429.03998879132314</v>
      </c>
      <c r="AF130" s="171">
        <f t="shared" si="56"/>
        <v>-429.03998879132314</v>
      </c>
      <c r="AG130" s="201"/>
    </row>
    <row r="131" spans="1:33">
      <c r="A131" s="168" t="s">
        <v>216</v>
      </c>
      <c r="B131" s="169" t="str">
        <f t="shared" si="52"/>
        <v>8740-03003</v>
      </c>
      <c r="C131" s="212" t="str">
        <f t="shared" si="53"/>
        <v>8740</v>
      </c>
      <c r="D131" s="171">
        <f>SUM($F131:K131)</f>
        <v>-80569.099999999991</v>
      </c>
      <c r="E131" s="78">
        <f t="shared" si="54"/>
        <v>-1.4932974161977772</v>
      </c>
      <c r="F131" s="79">
        <f>'Div091 history'!I131</f>
        <v>-11596.489999999998</v>
      </c>
      <c r="G131" s="79">
        <f>'Div091 history'!J131</f>
        <v>-13689.639999999998</v>
      </c>
      <c r="H131" s="79">
        <f>'Div091 history'!K131</f>
        <v>-10841.38</v>
      </c>
      <c r="I131" s="79">
        <f>'Div091 history'!L131</f>
        <v>-16862.109999999997</v>
      </c>
      <c r="J131" s="79">
        <f>'Div091 history'!M131</f>
        <v>-11733.28</v>
      </c>
      <c r="K131" s="79">
        <f>'Div091 history'!N131</f>
        <v>-15846.2</v>
      </c>
      <c r="L131" s="171">
        <f t="shared" si="55"/>
        <v>-10168.130900425578</v>
      </c>
      <c r="M131" s="171">
        <f t="shared" si="55"/>
        <v>-10246.469282879316</v>
      </c>
      <c r="N131" s="171">
        <f t="shared" si="55"/>
        <v>-10170.370846549878</v>
      </c>
      <c r="O131" s="171">
        <f t="shared" si="55"/>
        <v>-19294.669845065444</v>
      </c>
      <c r="P131" s="171">
        <f t="shared" si="55"/>
        <v>-19294.669845065444</v>
      </c>
      <c r="Q131" s="171">
        <f t="shared" si="55"/>
        <v>-19294.669845065444</v>
      </c>
      <c r="R131" s="171">
        <f t="shared" si="55"/>
        <v>-19294.669845065444</v>
      </c>
      <c r="S131" s="171">
        <f t="shared" si="55"/>
        <v>-19294.669845065444</v>
      </c>
      <c r="T131" s="171">
        <f t="shared" si="55"/>
        <v>-19294.669845065444</v>
      </c>
      <c r="U131" s="171">
        <f t="shared" si="55"/>
        <v>-19578.183923988814</v>
      </c>
      <c r="V131" s="171">
        <f t="shared" si="56"/>
        <v>-21855.049749769427</v>
      </c>
      <c r="W131" s="171">
        <f t="shared" si="56"/>
        <v>-21855.049749769427</v>
      </c>
      <c r="X131" s="171">
        <f t="shared" si="56"/>
        <v>-21855.049749769427</v>
      </c>
      <c r="Y131" s="171">
        <f t="shared" si="56"/>
        <v>-21855.049749769427</v>
      </c>
      <c r="Z131" s="171">
        <f t="shared" si="56"/>
        <v>-21855.675865976835</v>
      </c>
      <c r="AA131" s="171">
        <f t="shared" si="56"/>
        <v>-19294.669845065444</v>
      </c>
      <c r="AB131" s="171">
        <f t="shared" si="56"/>
        <v>-19294.669845065444</v>
      </c>
      <c r="AC131" s="171">
        <f t="shared" si="56"/>
        <v>-19294.669845065444</v>
      </c>
      <c r="AD131" s="171">
        <f t="shared" si="56"/>
        <v>-19294.669845065444</v>
      </c>
      <c r="AE131" s="171">
        <f t="shared" si="56"/>
        <v>-19294.669845065444</v>
      </c>
      <c r="AF131" s="171">
        <f t="shared" si="56"/>
        <v>-19294.669845065444</v>
      </c>
      <c r="AG131" s="201"/>
    </row>
    <row r="132" spans="1:33">
      <c r="A132" s="168" t="s">
        <v>217</v>
      </c>
      <c r="B132" s="169" t="str">
        <f t="shared" si="52"/>
        <v>8750-03003</v>
      </c>
      <c r="C132" s="212" t="str">
        <f t="shared" si="53"/>
        <v>8750</v>
      </c>
      <c r="D132" s="171">
        <f>SUM($F132:K132)</f>
        <v>-31.8</v>
      </c>
      <c r="E132" s="78">
        <f t="shared" si="54"/>
        <v>-5.8939292899001382E-4</v>
      </c>
      <c r="F132" s="79">
        <f>'Div091 history'!I132</f>
        <v>-26.14</v>
      </c>
      <c r="G132" s="79">
        <f>'Div091 history'!J132</f>
        <v>-1.54</v>
      </c>
      <c r="H132" s="79">
        <f>'Div091 history'!K132</f>
        <v>0</v>
      </c>
      <c r="I132" s="79">
        <f>'Div091 history'!L132</f>
        <v>-4.12</v>
      </c>
      <c r="J132" s="79">
        <f>'Div091 history'!M132</f>
        <v>0</v>
      </c>
      <c r="K132" s="79">
        <f>'Div091 history'!N132</f>
        <v>0</v>
      </c>
      <c r="L132" s="171">
        <f t="shared" si="55"/>
        <v>-4.0132825442202211</v>
      </c>
      <c r="M132" s="171">
        <f t="shared" si="55"/>
        <v>-4.0442020972750381</v>
      </c>
      <c r="N132" s="171">
        <f t="shared" si="55"/>
        <v>-4.0141666336137076</v>
      </c>
      <c r="O132" s="171">
        <f t="shared" si="55"/>
        <v>-7.6154568075488136</v>
      </c>
      <c r="P132" s="171">
        <f t="shared" si="55"/>
        <v>-7.6154568075488136</v>
      </c>
      <c r="Q132" s="171">
        <f t="shared" si="55"/>
        <v>-7.6154568075488136</v>
      </c>
      <c r="R132" s="171">
        <f t="shared" si="55"/>
        <v>-7.6154568075488136</v>
      </c>
      <c r="S132" s="171">
        <f t="shared" si="55"/>
        <v>-7.6154568075488136</v>
      </c>
      <c r="T132" s="171">
        <f t="shared" si="55"/>
        <v>-7.6154568075488136</v>
      </c>
      <c r="U132" s="171">
        <f t="shared" si="55"/>
        <v>-7.7273576195196965</v>
      </c>
      <c r="V132" s="171">
        <f t="shared" si="56"/>
        <v>-8.6260189333462574</v>
      </c>
      <c r="W132" s="171">
        <f t="shared" si="56"/>
        <v>-8.6260189333462574</v>
      </c>
      <c r="X132" s="171">
        <f t="shared" si="56"/>
        <v>-8.6260189333462574</v>
      </c>
      <c r="Y132" s="171">
        <f t="shared" si="56"/>
        <v>-8.6260189333462574</v>
      </c>
      <c r="Z132" s="171">
        <f t="shared" si="56"/>
        <v>-8.626266056565898</v>
      </c>
      <c r="AA132" s="171">
        <f t="shared" si="56"/>
        <v>-7.6154568075488136</v>
      </c>
      <c r="AB132" s="171">
        <f t="shared" si="56"/>
        <v>-7.6154568075488136</v>
      </c>
      <c r="AC132" s="171">
        <f t="shared" si="56"/>
        <v>-7.6154568075488136</v>
      </c>
      <c r="AD132" s="171">
        <f t="shared" si="56"/>
        <v>-7.6154568075488136</v>
      </c>
      <c r="AE132" s="171">
        <f t="shared" si="56"/>
        <v>-7.6154568075488136</v>
      </c>
      <c r="AF132" s="171">
        <f t="shared" si="56"/>
        <v>-7.6154568075488136</v>
      </c>
      <c r="AG132" s="201"/>
    </row>
    <row r="133" spans="1:33">
      <c r="A133" s="168" t="s">
        <v>1277</v>
      </c>
      <c r="B133" s="169" t="str">
        <f t="shared" si="52"/>
        <v>9110-03003</v>
      </c>
      <c r="C133" s="212" t="str">
        <f t="shared" si="53"/>
        <v>9110</v>
      </c>
      <c r="D133" s="171">
        <f>SUM($F133:K133)</f>
        <v>0</v>
      </c>
      <c r="E133" s="78">
        <f t="shared" si="54"/>
        <v>0</v>
      </c>
      <c r="F133" s="79">
        <f>'Div091 history'!I133</f>
        <v>0</v>
      </c>
      <c r="G133" s="79">
        <f>'Div091 history'!J133</f>
        <v>0</v>
      </c>
      <c r="H133" s="79">
        <f>'Div091 history'!K133</f>
        <v>0</v>
      </c>
      <c r="I133" s="79">
        <f>'Div091 history'!L133</f>
        <v>0</v>
      </c>
      <c r="J133" s="79">
        <f>'Div091 history'!M133</f>
        <v>0</v>
      </c>
      <c r="K133" s="79">
        <f>'Div091 history'!N133</f>
        <v>0</v>
      </c>
      <c r="L133" s="171">
        <f t="shared" si="55"/>
        <v>0</v>
      </c>
      <c r="M133" s="171">
        <f t="shared" si="55"/>
        <v>0</v>
      </c>
      <c r="N133" s="171">
        <f t="shared" si="55"/>
        <v>0</v>
      </c>
      <c r="O133" s="171">
        <f t="shared" si="55"/>
        <v>0</v>
      </c>
      <c r="P133" s="171">
        <f t="shared" si="55"/>
        <v>0</v>
      </c>
      <c r="Q133" s="171">
        <f t="shared" si="55"/>
        <v>0</v>
      </c>
      <c r="R133" s="171">
        <f t="shared" si="55"/>
        <v>0</v>
      </c>
      <c r="S133" s="171">
        <f t="shared" si="55"/>
        <v>0</v>
      </c>
      <c r="T133" s="171">
        <f t="shared" si="55"/>
        <v>0</v>
      </c>
      <c r="U133" s="171">
        <f t="shared" si="55"/>
        <v>0</v>
      </c>
      <c r="V133" s="171">
        <f t="shared" si="56"/>
        <v>0</v>
      </c>
      <c r="W133" s="171">
        <f t="shared" si="56"/>
        <v>0</v>
      </c>
      <c r="X133" s="171">
        <f t="shared" si="56"/>
        <v>0</v>
      </c>
      <c r="Y133" s="171">
        <f t="shared" si="56"/>
        <v>0</v>
      </c>
      <c r="Z133" s="171">
        <f t="shared" si="56"/>
        <v>0</v>
      </c>
      <c r="AA133" s="171">
        <f t="shared" si="56"/>
        <v>0</v>
      </c>
      <c r="AB133" s="171">
        <f t="shared" si="56"/>
        <v>0</v>
      </c>
      <c r="AC133" s="171">
        <f t="shared" si="56"/>
        <v>0</v>
      </c>
      <c r="AD133" s="171">
        <f t="shared" si="56"/>
        <v>0</v>
      </c>
      <c r="AE133" s="171">
        <f t="shared" si="56"/>
        <v>0</v>
      </c>
      <c r="AF133" s="171">
        <f t="shared" si="56"/>
        <v>0</v>
      </c>
      <c r="AG133" s="201"/>
    </row>
    <row r="134" spans="1:33">
      <c r="A134" s="168" t="s">
        <v>1279</v>
      </c>
      <c r="B134" s="169" t="str">
        <f t="shared" si="52"/>
        <v>9110-03004</v>
      </c>
      <c r="C134" s="212" t="str">
        <f t="shared" si="53"/>
        <v>9110</v>
      </c>
      <c r="D134" s="171">
        <f>SUM($F134:K134)</f>
        <v>0</v>
      </c>
      <c r="E134" s="78">
        <f t="shared" si="54"/>
        <v>0</v>
      </c>
      <c r="F134" s="79">
        <f>'Div091 history'!I134</f>
        <v>0</v>
      </c>
      <c r="G134" s="79">
        <f>'Div091 history'!J134</f>
        <v>0</v>
      </c>
      <c r="H134" s="79">
        <f>'Div091 history'!K134</f>
        <v>0</v>
      </c>
      <c r="I134" s="79">
        <f>'Div091 history'!L134</f>
        <v>0</v>
      </c>
      <c r="J134" s="79">
        <f>'Div091 history'!M134</f>
        <v>0</v>
      </c>
      <c r="K134" s="79">
        <f>'Div091 history'!N134</f>
        <v>0</v>
      </c>
      <c r="L134" s="171">
        <f t="shared" si="55"/>
        <v>0</v>
      </c>
      <c r="M134" s="171">
        <f t="shared" si="55"/>
        <v>0</v>
      </c>
      <c r="N134" s="171">
        <f t="shared" si="55"/>
        <v>0</v>
      </c>
      <c r="O134" s="171">
        <f t="shared" si="55"/>
        <v>0</v>
      </c>
      <c r="P134" s="171">
        <f t="shared" si="55"/>
        <v>0</v>
      </c>
      <c r="Q134" s="171">
        <f t="shared" si="55"/>
        <v>0</v>
      </c>
      <c r="R134" s="171">
        <f t="shared" si="55"/>
        <v>0</v>
      </c>
      <c r="S134" s="171">
        <f t="shared" si="55"/>
        <v>0</v>
      </c>
      <c r="T134" s="171">
        <f t="shared" si="55"/>
        <v>0</v>
      </c>
      <c r="U134" s="171">
        <f t="shared" si="55"/>
        <v>0</v>
      </c>
      <c r="V134" s="171">
        <f t="shared" si="56"/>
        <v>0</v>
      </c>
      <c r="W134" s="171">
        <f t="shared" si="56"/>
        <v>0</v>
      </c>
      <c r="X134" s="171">
        <f t="shared" si="56"/>
        <v>0</v>
      </c>
      <c r="Y134" s="171">
        <f t="shared" si="56"/>
        <v>0</v>
      </c>
      <c r="Z134" s="171">
        <f t="shared" si="56"/>
        <v>0</v>
      </c>
      <c r="AA134" s="171">
        <f t="shared" si="56"/>
        <v>0</v>
      </c>
      <c r="AB134" s="171">
        <f t="shared" si="56"/>
        <v>0</v>
      </c>
      <c r="AC134" s="171">
        <f t="shared" si="56"/>
        <v>0</v>
      </c>
      <c r="AD134" s="171">
        <f t="shared" si="56"/>
        <v>0</v>
      </c>
      <c r="AE134" s="171">
        <f t="shared" si="56"/>
        <v>0</v>
      </c>
      <c r="AF134" s="171">
        <f t="shared" si="56"/>
        <v>0</v>
      </c>
      <c r="AG134" s="201"/>
    </row>
    <row r="135" spans="1:33">
      <c r="A135" s="168" t="s">
        <v>219</v>
      </c>
      <c r="B135" s="169" t="str">
        <f t="shared" si="52"/>
        <v>8700-03004</v>
      </c>
      <c r="C135" s="212" t="str">
        <f t="shared" si="53"/>
        <v>8700</v>
      </c>
      <c r="D135" s="171">
        <f>SUM($F135:K135)</f>
        <v>2379.6</v>
      </c>
      <c r="E135" s="78">
        <f t="shared" si="54"/>
        <v>4.4104384082535752E-2</v>
      </c>
      <c r="F135" s="79">
        <f>'Div091 history'!I135</f>
        <v>1117.28</v>
      </c>
      <c r="G135" s="79">
        <f>'Div091 history'!J135</f>
        <v>0</v>
      </c>
      <c r="H135" s="79">
        <f>'Div091 history'!K135</f>
        <v>136.21</v>
      </c>
      <c r="I135" s="79">
        <f>'Div091 history'!L135</f>
        <v>66</v>
      </c>
      <c r="J135" s="79">
        <f>'Div091 history'!M135</f>
        <v>154.70999999999998</v>
      </c>
      <c r="K135" s="79">
        <f>'Div091 history'!N135</f>
        <v>905.4</v>
      </c>
      <c r="L135" s="171">
        <f t="shared" si="55"/>
        <v>300.3146900071207</v>
      </c>
      <c r="M135" s="171">
        <f t="shared" si="55"/>
        <v>302.62840599609058</v>
      </c>
      <c r="N135" s="171">
        <f t="shared" si="55"/>
        <v>300.38084658324459</v>
      </c>
      <c r="O135" s="171">
        <f t="shared" si="55"/>
        <v>569.8660697875207</v>
      </c>
      <c r="P135" s="171">
        <f t="shared" si="55"/>
        <v>569.8660697875207</v>
      </c>
      <c r="Q135" s="171">
        <f t="shared" si="55"/>
        <v>569.8660697875207</v>
      </c>
      <c r="R135" s="171">
        <f t="shared" si="55"/>
        <v>569.8660697875207</v>
      </c>
      <c r="S135" s="171">
        <f t="shared" si="55"/>
        <v>569.8660697875207</v>
      </c>
      <c r="T135" s="171">
        <f t="shared" si="55"/>
        <v>569.8660697875207</v>
      </c>
      <c r="U135" s="171">
        <f t="shared" si="55"/>
        <v>578.23962866066256</v>
      </c>
      <c r="V135" s="171">
        <f t="shared" si="56"/>
        <v>645.48662433304253</v>
      </c>
      <c r="W135" s="171">
        <f t="shared" si="56"/>
        <v>645.48662433304253</v>
      </c>
      <c r="X135" s="171">
        <f t="shared" si="56"/>
        <v>645.48662433304253</v>
      </c>
      <c r="Y135" s="171">
        <f t="shared" si="56"/>
        <v>645.48662433304253</v>
      </c>
      <c r="Z135" s="171">
        <f t="shared" si="56"/>
        <v>645.50511661019527</v>
      </c>
      <c r="AA135" s="171">
        <f t="shared" si="56"/>
        <v>569.8660697875207</v>
      </c>
      <c r="AB135" s="171">
        <f t="shared" si="56"/>
        <v>569.8660697875207</v>
      </c>
      <c r="AC135" s="171">
        <f t="shared" si="56"/>
        <v>569.8660697875207</v>
      </c>
      <c r="AD135" s="171">
        <f t="shared" si="56"/>
        <v>569.8660697875207</v>
      </c>
      <c r="AE135" s="171">
        <f t="shared" si="56"/>
        <v>569.8660697875207</v>
      </c>
      <c r="AF135" s="171">
        <f t="shared" si="56"/>
        <v>569.8660697875207</v>
      </c>
      <c r="AG135" s="201"/>
    </row>
    <row r="136" spans="1:33">
      <c r="A136" s="168" t="s">
        <v>60</v>
      </c>
      <c r="B136" s="169" t="str">
        <f t="shared" si="52"/>
        <v>8740-03004</v>
      </c>
      <c r="C136" s="212" t="str">
        <f t="shared" si="53"/>
        <v>8740</v>
      </c>
      <c r="D136" s="171">
        <f>SUM($F136:K136)</f>
        <v>70186.02</v>
      </c>
      <c r="E136" s="78">
        <f t="shared" si="54"/>
        <v>1.3008535818223803</v>
      </c>
      <c r="F136" s="79">
        <f>'Div091 history'!I136</f>
        <v>8945.43</v>
      </c>
      <c r="G136" s="79">
        <f>'Div091 history'!J136</f>
        <v>11869.119999999999</v>
      </c>
      <c r="H136" s="79">
        <f>'Div091 history'!K136</f>
        <v>7739.3000000000011</v>
      </c>
      <c r="I136" s="79">
        <f>'Div091 history'!L136</f>
        <v>19976.729999999996</v>
      </c>
      <c r="J136" s="79">
        <f>'Div091 history'!M136</f>
        <v>9715.7000000000007</v>
      </c>
      <c r="K136" s="79">
        <f>'Div091 history'!N136</f>
        <v>11939.74</v>
      </c>
      <c r="L136" s="171">
        <f t="shared" si="55"/>
        <v>8857.7461922733128</v>
      </c>
      <c r="M136" s="171">
        <f t="shared" si="55"/>
        <v>8925.9889711757169</v>
      </c>
      <c r="N136" s="171">
        <f t="shared" si="55"/>
        <v>8859.6974726460503</v>
      </c>
      <c r="O136" s="171">
        <f t="shared" si="55"/>
        <v>16808.132195086706</v>
      </c>
      <c r="P136" s="171">
        <f t="shared" si="55"/>
        <v>16808.132195086706</v>
      </c>
      <c r="Q136" s="171">
        <f t="shared" si="55"/>
        <v>16808.132195086706</v>
      </c>
      <c r="R136" s="171">
        <f t="shared" si="55"/>
        <v>16808.132195086706</v>
      </c>
      <c r="S136" s="171">
        <f t="shared" si="55"/>
        <v>16808.132195086706</v>
      </c>
      <c r="T136" s="171">
        <f t="shared" si="55"/>
        <v>16808.132195086706</v>
      </c>
      <c r="U136" s="171">
        <f t="shared" si="55"/>
        <v>17055.109321722073</v>
      </c>
      <c r="V136" s="171">
        <f t="shared" si="56"/>
        <v>19038.551489818212</v>
      </c>
      <c r="W136" s="171">
        <f t="shared" si="56"/>
        <v>19038.551489818212</v>
      </c>
      <c r="X136" s="171">
        <f t="shared" si="56"/>
        <v>19038.551489818212</v>
      </c>
      <c r="Y136" s="171">
        <f t="shared" si="56"/>
        <v>19038.551489818212</v>
      </c>
      <c r="Z136" s="171">
        <f t="shared" si="56"/>
        <v>19039.096917341361</v>
      </c>
      <c r="AA136" s="171">
        <f t="shared" si="56"/>
        <v>16808.132195086706</v>
      </c>
      <c r="AB136" s="171">
        <f t="shared" si="56"/>
        <v>16808.132195086706</v>
      </c>
      <c r="AC136" s="171">
        <f t="shared" si="56"/>
        <v>16808.132195086706</v>
      </c>
      <c r="AD136" s="171">
        <f t="shared" si="56"/>
        <v>16808.132195086706</v>
      </c>
      <c r="AE136" s="171">
        <f t="shared" si="56"/>
        <v>16808.132195086706</v>
      </c>
      <c r="AF136" s="171">
        <f t="shared" si="56"/>
        <v>16808.132195086706</v>
      </c>
      <c r="AG136" s="201"/>
    </row>
    <row r="137" spans="1:33">
      <c r="A137" s="168" t="s">
        <v>220</v>
      </c>
      <c r="B137" s="169" t="str">
        <f t="shared" si="52"/>
        <v>8750-03004</v>
      </c>
      <c r="C137" s="212" t="str">
        <f t="shared" si="53"/>
        <v>8750</v>
      </c>
      <c r="D137" s="171">
        <f>SUM($F137:K137)</f>
        <v>124.71000000000001</v>
      </c>
      <c r="E137" s="78">
        <f t="shared" si="54"/>
        <v>2.3114211375580072E-3</v>
      </c>
      <c r="F137" s="79">
        <f>'Div091 history'!I137</f>
        <v>102.78</v>
      </c>
      <c r="G137" s="79">
        <f>'Div091 history'!J137</f>
        <v>6.03</v>
      </c>
      <c r="H137" s="79">
        <f>'Div091 history'!K137</f>
        <v>0</v>
      </c>
      <c r="I137" s="79">
        <f>'Div091 history'!L137</f>
        <v>15.9</v>
      </c>
      <c r="J137" s="79">
        <f>'Div091 history'!M137</f>
        <v>0</v>
      </c>
      <c r="K137" s="79">
        <f>'Div091 history'!N137</f>
        <v>0</v>
      </c>
      <c r="L137" s="171">
        <f t="shared" si="55"/>
        <v>15.738882581437228</v>
      </c>
      <c r="M137" s="171">
        <f t="shared" si="55"/>
        <v>15.860139734313524</v>
      </c>
      <c r="N137" s="171">
        <f t="shared" si="55"/>
        <v>15.74234971314357</v>
      </c>
      <c r="O137" s="171">
        <f t="shared" si="55"/>
        <v>29.865522593377758</v>
      </c>
      <c r="P137" s="171">
        <f t="shared" si="55"/>
        <v>29.865522593377758</v>
      </c>
      <c r="Q137" s="171">
        <f t="shared" si="55"/>
        <v>29.865522593377758</v>
      </c>
      <c r="R137" s="171">
        <f t="shared" si="55"/>
        <v>29.865522593377758</v>
      </c>
      <c r="S137" s="171">
        <f t="shared" si="55"/>
        <v>29.865522593377758</v>
      </c>
      <c r="T137" s="171">
        <f t="shared" si="55"/>
        <v>29.865522593377758</v>
      </c>
      <c r="U137" s="171">
        <f t="shared" si="55"/>
        <v>30.304363796550362</v>
      </c>
      <c r="V137" s="171">
        <f t="shared" si="56"/>
        <v>33.828642175396595</v>
      </c>
      <c r="W137" s="171">
        <f t="shared" si="56"/>
        <v>33.828642175396595</v>
      </c>
      <c r="X137" s="171">
        <f t="shared" si="56"/>
        <v>33.828642175396595</v>
      </c>
      <c r="Y137" s="171">
        <f t="shared" si="56"/>
        <v>33.828642175396595</v>
      </c>
      <c r="Z137" s="171">
        <f t="shared" si="56"/>
        <v>33.829611318060792</v>
      </c>
      <c r="AA137" s="171">
        <f t="shared" si="56"/>
        <v>29.865522593377758</v>
      </c>
      <c r="AB137" s="171">
        <f t="shared" si="56"/>
        <v>29.865522593377758</v>
      </c>
      <c r="AC137" s="171">
        <f t="shared" si="56"/>
        <v>29.865522593377758</v>
      </c>
      <c r="AD137" s="171">
        <f t="shared" si="56"/>
        <v>29.865522593377758</v>
      </c>
      <c r="AE137" s="171">
        <f t="shared" si="56"/>
        <v>29.865522593377758</v>
      </c>
      <c r="AF137" s="171">
        <f t="shared" si="56"/>
        <v>29.865522593377758</v>
      </c>
      <c r="AG137" s="201"/>
    </row>
    <row r="138" spans="1:33">
      <c r="A138" s="168" t="s">
        <v>1076</v>
      </c>
      <c r="B138" s="169" t="str">
        <f t="shared" si="52"/>
        <v>8740-03008</v>
      </c>
      <c r="C138" s="212" t="str">
        <f t="shared" si="53"/>
        <v>8740</v>
      </c>
      <c r="D138" s="171">
        <f>SUM($F138:K138)</f>
        <v>49189.600000000006</v>
      </c>
      <c r="E138" s="78">
        <f t="shared" si="54"/>
        <v>0.91169818930337065</v>
      </c>
      <c r="F138" s="79">
        <f>'Div091 history'!I138</f>
        <v>9443.4000000000015</v>
      </c>
      <c r="G138" s="79">
        <f>'Div091 history'!J138</f>
        <v>9443.4500000000007</v>
      </c>
      <c r="H138" s="79">
        <f>'Div091 history'!K138</f>
        <v>7250.14</v>
      </c>
      <c r="I138" s="79">
        <f>'Div091 history'!L138</f>
        <v>7750.96</v>
      </c>
      <c r="J138" s="79">
        <f>'Div091 history'!M138</f>
        <v>7205.6900000000005</v>
      </c>
      <c r="K138" s="79">
        <f>'Div091 history'!N138</f>
        <v>8095.9599999999991</v>
      </c>
      <c r="L138" s="171">
        <f t="shared" si="55"/>
        <v>6207.9170766407242</v>
      </c>
      <c r="M138" s="171">
        <f t="shared" si="55"/>
        <v>6255.7447636515799</v>
      </c>
      <c r="N138" s="171">
        <f t="shared" si="55"/>
        <v>6209.284623924681</v>
      </c>
      <c r="O138" s="171">
        <f t="shared" si="55"/>
        <v>11779.914282408905</v>
      </c>
      <c r="P138" s="171">
        <f t="shared" si="55"/>
        <v>11779.914282408905</v>
      </c>
      <c r="Q138" s="171">
        <f t="shared" si="55"/>
        <v>11779.914282408905</v>
      </c>
      <c r="R138" s="171">
        <f t="shared" si="55"/>
        <v>11779.914282408905</v>
      </c>
      <c r="S138" s="171">
        <f t="shared" si="55"/>
        <v>11779.914282408905</v>
      </c>
      <c r="T138" s="171">
        <f t="shared" si="55"/>
        <v>11779.914282408905</v>
      </c>
      <c r="U138" s="171">
        <f t="shared" si="55"/>
        <v>11953.007244060569</v>
      </c>
      <c r="V138" s="171">
        <f t="shared" si="56"/>
        <v>13343.094997601544</v>
      </c>
      <c r="W138" s="171">
        <f t="shared" si="56"/>
        <v>13343.094997601544</v>
      </c>
      <c r="X138" s="171">
        <f t="shared" si="56"/>
        <v>13343.094997601544</v>
      </c>
      <c r="Y138" s="171">
        <f t="shared" si="56"/>
        <v>13343.094997601544</v>
      </c>
      <c r="Z138" s="171">
        <f t="shared" si="56"/>
        <v>13343.477258366476</v>
      </c>
      <c r="AA138" s="171">
        <f t="shared" si="56"/>
        <v>11779.914282408905</v>
      </c>
      <c r="AB138" s="171">
        <f t="shared" si="56"/>
        <v>11779.914282408905</v>
      </c>
      <c r="AC138" s="171">
        <f t="shared" si="56"/>
        <v>11779.914282408905</v>
      </c>
      <c r="AD138" s="171">
        <f t="shared" si="56"/>
        <v>11779.914282408905</v>
      </c>
      <c r="AE138" s="171">
        <f t="shared" si="56"/>
        <v>11779.914282408905</v>
      </c>
      <c r="AF138" s="171">
        <f t="shared" si="56"/>
        <v>11779.914282408905</v>
      </c>
      <c r="AG138" s="201"/>
    </row>
    <row r="139" spans="1:33">
      <c r="A139" s="168" t="s">
        <v>389</v>
      </c>
      <c r="B139" s="169" t="str">
        <f t="shared" si="52"/>
        <v>8740-03009</v>
      </c>
      <c r="C139" s="212" t="str">
        <f t="shared" si="53"/>
        <v>8740</v>
      </c>
      <c r="D139" s="171">
        <f>SUM($F139:K139)</f>
        <v>249.64999999999998</v>
      </c>
      <c r="E139" s="78">
        <f t="shared" si="54"/>
        <v>4.6271051799483317E-3</v>
      </c>
      <c r="F139" s="79">
        <f>'Div091 history'!I139</f>
        <v>63.11</v>
      </c>
      <c r="G139" s="79">
        <f>'Div091 history'!J139</f>
        <v>63.11</v>
      </c>
      <c r="H139" s="79">
        <f>'Div091 history'!K139</f>
        <v>-4.5</v>
      </c>
      <c r="I139" s="79">
        <f>'Div091 history'!L139</f>
        <v>63.1</v>
      </c>
      <c r="J139" s="79">
        <f>'Div091 history'!M139</f>
        <v>5.47</v>
      </c>
      <c r="K139" s="79">
        <f>'Div091 history'!N139</f>
        <v>59.36</v>
      </c>
      <c r="L139" s="171">
        <f t="shared" si="55"/>
        <v>31.506792049200573</v>
      </c>
      <c r="M139" s="171">
        <f t="shared" si="55"/>
        <v>31.749529986940669</v>
      </c>
      <c r="N139" s="171">
        <f t="shared" si="55"/>
        <v>31.513732706970504</v>
      </c>
      <c r="O139" s="171">
        <f t="shared" si="55"/>
        <v>59.786125534734637</v>
      </c>
      <c r="P139" s="171">
        <f t="shared" si="55"/>
        <v>59.786125534734637</v>
      </c>
      <c r="Q139" s="171">
        <f t="shared" si="55"/>
        <v>59.786125534734637</v>
      </c>
      <c r="R139" s="171">
        <f t="shared" si="55"/>
        <v>59.786125534734637</v>
      </c>
      <c r="S139" s="171">
        <f t="shared" si="55"/>
        <v>59.786125534734637</v>
      </c>
      <c r="T139" s="171">
        <f t="shared" si="55"/>
        <v>59.786125534734637</v>
      </c>
      <c r="U139" s="171">
        <f t="shared" si="55"/>
        <v>60.664617286575229</v>
      </c>
      <c r="V139" s="171">
        <f t="shared" si="56"/>
        <v>67.719673795908577</v>
      </c>
      <c r="W139" s="171">
        <f t="shared" si="56"/>
        <v>67.719673795908577</v>
      </c>
      <c r="X139" s="171">
        <f t="shared" si="56"/>
        <v>67.719673795908577</v>
      </c>
      <c r="Y139" s="171">
        <f t="shared" si="56"/>
        <v>67.719673795908577</v>
      </c>
      <c r="Z139" s="171">
        <f t="shared" si="56"/>
        <v>67.72161386860617</v>
      </c>
      <c r="AA139" s="171">
        <f t="shared" si="56"/>
        <v>59.786125534734637</v>
      </c>
      <c r="AB139" s="171">
        <f t="shared" si="56"/>
        <v>59.786125534734637</v>
      </c>
      <c r="AC139" s="171">
        <f t="shared" si="56"/>
        <v>59.786125534734637</v>
      </c>
      <c r="AD139" s="171">
        <f t="shared" si="56"/>
        <v>59.786125534734637</v>
      </c>
      <c r="AE139" s="171">
        <f t="shared" si="56"/>
        <v>59.786125534734637</v>
      </c>
      <c r="AF139" s="171">
        <f t="shared" si="56"/>
        <v>59.786125534734637</v>
      </c>
      <c r="AG139" s="201"/>
    </row>
    <row r="140" spans="1:33">
      <c r="A140" s="168" t="s">
        <v>61</v>
      </c>
      <c r="B140" s="169" t="str">
        <f t="shared" si="52"/>
        <v>8740-04301</v>
      </c>
      <c r="C140" s="212" t="str">
        <f t="shared" si="53"/>
        <v>8740</v>
      </c>
      <c r="D140" s="171">
        <f>SUM($F140:K140)</f>
        <v>7301.32</v>
      </c>
      <c r="E140" s="78">
        <f t="shared" si="54"/>
        <v>0.13532535787086061</v>
      </c>
      <c r="F140" s="79">
        <f>'Div091 history'!I140</f>
        <v>1204.26</v>
      </c>
      <c r="G140" s="79">
        <f>'Div091 history'!J140</f>
        <v>1195.26</v>
      </c>
      <c r="H140" s="79">
        <f>'Div091 history'!K140</f>
        <v>1258.3699999999999</v>
      </c>
      <c r="I140" s="79">
        <f>'Div091 history'!L140</f>
        <v>1195.27</v>
      </c>
      <c r="J140" s="79">
        <f>'Div091 history'!M140</f>
        <v>1252.9000000000001</v>
      </c>
      <c r="K140" s="79">
        <f>'Div091 history'!N140</f>
        <v>1195.26</v>
      </c>
      <c r="L140" s="171">
        <f t="shared" si="55"/>
        <v>921.45472030710641</v>
      </c>
      <c r="M140" s="171">
        <f t="shared" si="55"/>
        <v>928.55388858101196</v>
      </c>
      <c r="N140" s="171">
        <f t="shared" si="55"/>
        <v>921.65770834391299</v>
      </c>
      <c r="O140" s="171">
        <f t="shared" si="55"/>
        <v>1748.5184622041604</v>
      </c>
      <c r="P140" s="171">
        <f t="shared" si="55"/>
        <v>1748.5184622041604</v>
      </c>
      <c r="Q140" s="171">
        <f t="shared" si="55"/>
        <v>1748.5184622041604</v>
      </c>
      <c r="R140" s="171">
        <f t="shared" si="55"/>
        <v>1748.5184622041604</v>
      </c>
      <c r="S140" s="171">
        <f t="shared" si="55"/>
        <v>1748.5184622041604</v>
      </c>
      <c r="T140" s="171">
        <f t="shared" si="55"/>
        <v>1748.5184622041604</v>
      </c>
      <c r="U140" s="171">
        <f t="shared" si="55"/>
        <v>1774.2110293884136</v>
      </c>
      <c r="V140" s="171">
        <f t="shared" si="56"/>
        <v>1980.5447974345814</v>
      </c>
      <c r="W140" s="171">
        <f t="shared" si="56"/>
        <v>1980.5447974345814</v>
      </c>
      <c r="X140" s="171">
        <f t="shared" si="56"/>
        <v>1980.5447974345814</v>
      </c>
      <c r="Y140" s="171">
        <f t="shared" si="56"/>
        <v>1980.5447974345814</v>
      </c>
      <c r="Z140" s="171">
        <f t="shared" si="56"/>
        <v>1980.6015372366578</v>
      </c>
      <c r="AA140" s="171">
        <f t="shared" si="56"/>
        <v>1748.5184622041604</v>
      </c>
      <c r="AB140" s="171">
        <f t="shared" si="56"/>
        <v>1748.5184622041604</v>
      </c>
      <c r="AC140" s="171">
        <f t="shared" si="56"/>
        <v>1748.5184622041604</v>
      </c>
      <c r="AD140" s="171">
        <f t="shared" si="56"/>
        <v>1748.5184622041604</v>
      </c>
      <c r="AE140" s="171">
        <f t="shared" si="56"/>
        <v>1748.5184622041604</v>
      </c>
      <c r="AF140" s="171">
        <f t="shared" si="56"/>
        <v>1748.5184622041604</v>
      </c>
      <c r="AG140" s="201"/>
    </row>
    <row r="141" spans="1:33">
      <c r="A141" s="168" t="s">
        <v>62</v>
      </c>
      <c r="B141" s="169" t="str">
        <f t="shared" si="52"/>
        <v>8740-04302</v>
      </c>
      <c r="C141" s="212" t="str">
        <f t="shared" si="53"/>
        <v>8740</v>
      </c>
      <c r="D141" s="171">
        <f>SUM($F141:K141)</f>
        <v>43.25</v>
      </c>
      <c r="E141" s="78">
        <f t="shared" si="54"/>
        <v>8.0161145216409114E-4</v>
      </c>
      <c r="F141" s="79">
        <f>'Div091 history'!I141</f>
        <v>-4</v>
      </c>
      <c r="G141" s="79">
        <f>'Div091 history'!J141</f>
        <v>9.5</v>
      </c>
      <c r="H141" s="79">
        <f>'Div091 history'!K141</f>
        <v>9.5</v>
      </c>
      <c r="I141" s="79">
        <f>'Div091 history'!L141</f>
        <v>14.5</v>
      </c>
      <c r="J141" s="79">
        <f>'Div091 history'!M141</f>
        <v>5</v>
      </c>
      <c r="K141" s="79">
        <f>'Div091 history'!N141</f>
        <v>8.75</v>
      </c>
      <c r="L141" s="171">
        <f t="shared" si="55"/>
        <v>5.4583166678466846</v>
      </c>
      <c r="M141" s="171">
        <f t="shared" si="55"/>
        <v>5.5003692046272139</v>
      </c>
      <c r="N141" s="171">
        <f t="shared" si="55"/>
        <v>5.4595190850249322</v>
      </c>
      <c r="O141" s="171">
        <f t="shared" si="55"/>
        <v>10.357500217814032</v>
      </c>
      <c r="P141" s="171">
        <f t="shared" si="55"/>
        <v>10.357500217814032</v>
      </c>
      <c r="Q141" s="171">
        <f t="shared" si="55"/>
        <v>10.357500217814032</v>
      </c>
      <c r="R141" s="171">
        <f t="shared" si="55"/>
        <v>10.357500217814032</v>
      </c>
      <c r="S141" s="171">
        <f t="shared" si="55"/>
        <v>10.357500217814032</v>
      </c>
      <c r="T141" s="171">
        <f t="shared" si="55"/>
        <v>10.357500217814032</v>
      </c>
      <c r="U141" s="171">
        <f t="shared" si="55"/>
        <v>10.509692359881349</v>
      </c>
      <c r="V141" s="171">
        <f t="shared" si="56"/>
        <v>11.731928266264957</v>
      </c>
      <c r="W141" s="171">
        <f t="shared" si="56"/>
        <v>11.731928266264957</v>
      </c>
      <c r="X141" s="171">
        <f t="shared" si="56"/>
        <v>11.731928266264957</v>
      </c>
      <c r="Y141" s="171">
        <f t="shared" si="56"/>
        <v>11.731928266264957</v>
      </c>
      <c r="Z141" s="171">
        <f t="shared" si="56"/>
        <v>11.732264369386009</v>
      </c>
      <c r="AA141" s="171">
        <f t="shared" si="56"/>
        <v>10.357500217814032</v>
      </c>
      <c r="AB141" s="171">
        <f t="shared" si="56"/>
        <v>10.357500217814032</v>
      </c>
      <c r="AC141" s="171">
        <f t="shared" si="56"/>
        <v>10.357500217814032</v>
      </c>
      <c r="AD141" s="171">
        <f t="shared" si="56"/>
        <v>10.357500217814032</v>
      </c>
      <c r="AE141" s="171">
        <f t="shared" si="56"/>
        <v>10.357500217814032</v>
      </c>
      <c r="AF141" s="171">
        <f t="shared" si="56"/>
        <v>10.357500217814032</v>
      </c>
      <c r="AG141" s="201"/>
    </row>
    <row r="142" spans="1:33">
      <c r="A142" s="168" t="s">
        <v>391</v>
      </c>
      <c r="B142" s="169" t="str">
        <f t="shared" si="52"/>
        <v>8810-04307</v>
      </c>
      <c r="C142" s="212" t="str">
        <f t="shared" si="53"/>
        <v>8810</v>
      </c>
      <c r="D142" s="171">
        <f>SUM($F142:K142)</f>
        <v>0</v>
      </c>
      <c r="E142" s="78">
        <f t="shared" si="54"/>
        <v>0</v>
      </c>
      <c r="F142" s="79">
        <f>'Div091 history'!I142</f>
        <v>0</v>
      </c>
      <c r="G142" s="79">
        <f>'Div091 history'!J142</f>
        <v>0</v>
      </c>
      <c r="H142" s="79">
        <f>'Div091 history'!K142</f>
        <v>0</v>
      </c>
      <c r="I142" s="79">
        <f>'Div091 history'!L142</f>
        <v>0</v>
      </c>
      <c r="J142" s="79">
        <f>'Div091 history'!M142</f>
        <v>0</v>
      </c>
      <c r="K142" s="79">
        <f>'Div091 history'!N142</f>
        <v>0</v>
      </c>
      <c r="L142" s="171">
        <f t="shared" si="55"/>
        <v>0</v>
      </c>
      <c r="M142" s="171">
        <f t="shared" si="55"/>
        <v>0</v>
      </c>
      <c r="N142" s="171">
        <f t="shared" si="55"/>
        <v>0</v>
      </c>
      <c r="O142" s="171">
        <f t="shared" si="55"/>
        <v>0</v>
      </c>
      <c r="P142" s="171">
        <f t="shared" si="55"/>
        <v>0</v>
      </c>
      <c r="Q142" s="171">
        <f t="shared" si="55"/>
        <v>0</v>
      </c>
      <c r="R142" s="171">
        <f t="shared" si="55"/>
        <v>0</v>
      </c>
      <c r="S142" s="171">
        <f t="shared" si="55"/>
        <v>0</v>
      </c>
      <c r="T142" s="171">
        <f t="shared" si="55"/>
        <v>0</v>
      </c>
      <c r="U142" s="171">
        <f t="shared" si="55"/>
        <v>0</v>
      </c>
      <c r="V142" s="171">
        <f t="shared" si="56"/>
        <v>0</v>
      </c>
      <c r="W142" s="171">
        <f t="shared" si="56"/>
        <v>0</v>
      </c>
      <c r="X142" s="171">
        <f t="shared" si="56"/>
        <v>0</v>
      </c>
      <c r="Y142" s="171">
        <f t="shared" si="56"/>
        <v>0</v>
      </c>
      <c r="Z142" s="171">
        <f t="shared" si="56"/>
        <v>0</v>
      </c>
      <c r="AA142" s="171">
        <f t="shared" si="56"/>
        <v>0</v>
      </c>
      <c r="AB142" s="171">
        <f t="shared" si="56"/>
        <v>0</v>
      </c>
      <c r="AC142" s="171">
        <f t="shared" si="56"/>
        <v>0</v>
      </c>
      <c r="AD142" s="171">
        <f t="shared" si="56"/>
        <v>0</v>
      </c>
      <c r="AE142" s="171">
        <f t="shared" si="56"/>
        <v>0</v>
      </c>
      <c r="AF142" s="171">
        <f t="shared" si="56"/>
        <v>0</v>
      </c>
      <c r="AG142" s="201"/>
    </row>
    <row r="143" spans="1:33">
      <c r="A143" s="168" t="s">
        <v>225</v>
      </c>
      <c r="B143" s="169" t="str">
        <f t="shared" ref="B143:B145" si="57">RIGHT(A143,10)</f>
        <v>8740-04307</v>
      </c>
      <c r="C143" s="212" t="str">
        <f t="shared" ref="C143:C145" si="58">LEFT(B143,4)</f>
        <v>8740</v>
      </c>
      <c r="D143" s="171">
        <f>SUM($F143:K143)</f>
        <v>-7442.32</v>
      </c>
      <c r="E143" s="78">
        <f t="shared" ref="E143:E145" si="59">D143/$D$146</f>
        <v>-0.13793870387675974</v>
      </c>
      <c r="F143" s="79">
        <f>'Div091 history'!I143</f>
        <v>-1238.1000000000001</v>
      </c>
      <c r="G143" s="79">
        <f>'Div091 history'!J143</f>
        <v>-1242.51</v>
      </c>
      <c r="H143" s="79">
        <f>'Div091 history'!K143</f>
        <v>-1238.0999999999999</v>
      </c>
      <c r="I143" s="79">
        <f>'Div091 history'!L143</f>
        <v>-1247.4100000000001</v>
      </c>
      <c r="J143" s="79">
        <f>'Div091 history'!M143</f>
        <v>-1238.0999999999999</v>
      </c>
      <c r="K143" s="79">
        <f>'Div091 history'!N143</f>
        <v>-1238.0999999999999</v>
      </c>
      <c r="L143" s="171">
        <f t="shared" ref="L143:AA145" si="60">$E143*L$146</f>
        <v>-939.24946366355471</v>
      </c>
      <c r="M143" s="171">
        <f t="shared" si="60"/>
        <v>-946.48572806892969</v>
      </c>
      <c r="N143" s="171">
        <f t="shared" si="60"/>
        <v>-939.45637171937005</v>
      </c>
      <c r="O143" s="171">
        <f t="shared" si="60"/>
        <v>-1782.2851103131036</v>
      </c>
      <c r="P143" s="171">
        <f t="shared" si="60"/>
        <v>-1782.2851103131036</v>
      </c>
      <c r="Q143" s="171">
        <f t="shared" si="60"/>
        <v>-1782.2851103131036</v>
      </c>
      <c r="R143" s="171">
        <f t="shared" si="60"/>
        <v>-1782.2851103131036</v>
      </c>
      <c r="S143" s="171">
        <f t="shared" si="60"/>
        <v>-1782.2851103131036</v>
      </c>
      <c r="T143" s="171">
        <f t="shared" si="60"/>
        <v>-1782.2851103131036</v>
      </c>
      <c r="U143" s="171">
        <f t="shared" si="60"/>
        <v>-1808.4738414749634</v>
      </c>
      <c r="V143" s="171">
        <f t="shared" si="60"/>
        <v>-2018.7922398748904</v>
      </c>
      <c r="W143" s="171">
        <f t="shared" si="60"/>
        <v>-2018.7922398748904</v>
      </c>
      <c r="X143" s="171">
        <f t="shared" si="60"/>
        <v>-2018.7922398748904</v>
      </c>
      <c r="Y143" s="171">
        <f t="shared" si="60"/>
        <v>-2018.7922398748904</v>
      </c>
      <c r="Z143" s="171">
        <f t="shared" si="60"/>
        <v>-2018.8500754119973</v>
      </c>
      <c r="AA143" s="171">
        <f t="shared" si="60"/>
        <v>-1782.2851103131036</v>
      </c>
      <c r="AB143" s="171">
        <f t="shared" ref="AB143:AF145" si="61">$E143*AB$146</f>
        <v>-1782.2851103131036</v>
      </c>
      <c r="AC143" s="171">
        <f t="shared" si="61"/>
        <v>-1782.2851103131036</v>
      </c>
      <c r="AD143" s="171">
        <f t="shared" si="61"/>
        <v>-1782.2851103131036</v>
      </c>
      <c r="AE143" s="171">
        <f t="shared" si="61"/>
        <v>-1782.2851103131036</v>
      </c>
      <c r="AF143" s="171">
        <f t="shared" si="61"/>
        <v>-1782.2851103131036</v>
      </c>
      <c r="AG143" s="201"/>
    </row>
    <row r="144" spans="1:33">
      <c r="A144" s="168" t="s">
        <v>366</v>
      </c>
      <c r="B144" s="169" t="str">
        <f t="shared" si="57"/>
        <v>8740-04560</v>
      </c>
      <c r="C144" s="212" t="str">
        <f t="shared" si="58"/>
        <v>8740</v>
      </c>
      <c r="D144" s="171">
        <f>SUM($F144:K144)</f>
        <v>4684.8100000000004</v>
      </c>
      <c r="E144" s="78">
        <f t="shared" si="59"/>
        <v>8.6829996467349277E-2</v>
      </c>
      <c r="F144" s="79">
        <f>'Div091 history'!I144</f>
        <v>0</v>
      </c>
      <c r="G144" s="79">
        <f>'Div091 history'!J144</f>
        <v>1449.1100000000001</v>
      </c>
      <c r="H144" s="79">
        <f>'Div091 history'!K144</f>
        <v>952.06999999999994</v>
      </c>
      <c r="I144" s="79">
        <f>'Div091 history'!L144</f>
        <v>1082.8800000000001</v>
      </c>
      <c r="J144" s="79">
        <f>'Div091 history'!M144</f>
        <v>587</v>
      </c>
      <c r="K144" s="79">
        <f>'Div091 history'!N144</f>
        <v>613.75</v>
      </c>
      <c r="L144" s="171">
        <f t="shared" si="60"/>
        <v>591.24107534554526</v>
      </c>
      <c r="M144" s="171">
        <f t="shared" si="60"/>
        <v>595.7961769602224</v>
      </c>
      <c r="N144" s="171">
        <f t="shared" si="60"/>
        <v>591.37132034024637</v>
      </c>
      <c r="O144" s="171">
        <f t="shared" si="60"/>
        <v>1121.9172392004014</v>
      </c>
      <c r="P144" s="171">
        <f t="shared" si="60"/>
        <v>1121.9172392004014</v>
      </c>
      <c r="Q144" s="171">
        <f t="shared" si="60"/>
        <v>1121.9172392004014</v>
      </c>
      <c r="R144" s="171">
        <f t="shared" si="60"/>
        <v>1121.9172392004014</v>
      </c>
      <c r="S144" s="171">
        <f t="shared" si="60"/>
        <v>1121.9172392004014</v>
      </c>
      <c r="T144" s="171">
        <f t="shared" si="60"/>
        <v>1121.9172392004014</v>
      </c>
      <c r="U144" s="171">
        <f t="shared" si="60"/>
        <v>1138.4025864623295</v>
      </c>
      <c r="V144" s="171">
        <f t="shared" si="60"/>
        <v>1270.7943320481095</v>
      </c>
      <c r="W144" s="171">
        <f t="shared" si="60"/>
        <v>1270.7943320481095</v>
      </c>
      <c r="X144" s="171">
        <f t="shared" si="60"/>
        <v>1270.7943320481095</v>
      </c>
      <c r="Y144" s="171">
        <f t="shared" si="60"/>
        <v>1270.7943320481095</v>
      </c>
      <c r="Z144" s="171">
        <f t="shared" si="60"/>
        <v>1270.8307385050468</v>
      </c>
      <c r="AA144" s="171">
        <f t="shared" si="60"/>
        <v>1121.9172392004014</v>
      </c>
      <c r="AB144" s="171">
        <f t="shared" si="61"/>
        <v>1121.9172392004014</v>
      </c>
      <c r="AC144" s="171">
        <f t="shared" si="61"/>
        <v>1121.9172392004014</v>
      </c>
      <c r="AD144" s="171">
        <f t="shared" si="61"/>
        <v>1121.9172392004014</v>
      </c>
      <c r="AE144" s="171">
        <f t="shared" si="61"/>
        <v>1121.9172392004014</v>
      </c>
      <c r="AF144" s="171">
        <f t="shared" si="61"/>
        <v>1121.9172392004014</v>
      </c>
      <c r="AG144" s="201"/>
    </row>
    <row r="145" spans="1:38">
      <c r="A145" s="168" t="s">
        <v>367</v>
      </c>
      <c r="B145" s="169" t="str">
        <f t="shared" si="57"/>
        <v>8740-04563</v>
      </c>
      <c r="C145" s="212" t="str">
        <f t="shared" si="58"/>
        <v>8740</v>
      </c>
      <c r="D145" s="171">
        <f>SUM($F145:K145)</f>
        <v>9166.14</v>
      </c>
      <c r="E145" s="78">
        <f t="shared" si="59"/>
        <v>0.16988861956391588</v>
      </c>
      <c r="F145" s="79">
        <f>'Div091 history'!I145</f>
        <v>1022.8600000000001</v>
      </c>
      <c r="G145" s="79">
        <f>'Div091 history'!J145</f>
        <v>422.48</v>
      </c>
      <c r="H145" s="79">
        <f>'Div091 history'!K145</f>
        <v>811.71</v>
      </c>
      <c r="I145" s="79">
        <f>'Div091 history'!L145</f>
        <v>1036.48</v>
      </c>
      <c r="J145" s="79">
        <f>'Div091 history'!M145</f>
        <v>2024.65</v>
      </c>
      <c r="K145" s="79">
        <f>'Div091 history'!N145</f>
        <v>3847.96</v>
      </c>
      <c r="L145" s="171">
        <f t="shared" si="60"/>
        <v>1156.8021905622245</v>
      </c>
      <c r="M145" s="171">
        <f t="shared" si="60"/>
        <v>1165.7145475445477</v>
      </c>
      <c r="N145" s="171">
        <f t="shared" si="60"/>
        <v>1157.0570234915706</v>
      </c>
      <c r="O145" s="171">
        <f t="shared" si="60"/>
        <v>2195.1051340234426</v>
      </c>
      <c r="P145" s="171">
        <f t="shared" si="60"/>
        <v>2195.1051340234426</v>
      </c>
      <c r="Q145" s="171">
        <f t="shared" si="60"/>
        <v>2195.1051340234426</v>
      </c>
      <c r="R145" s="171">
        <f t="shared" si="60"/>
        <v>2195.1051340234426</v>
      </c>
      <c r="S145" s="171">
        <f t="shared" si="60"/>
        <v>2195.1051340234426</v>
      </c>
      <c r="T145" s="171">
        <f t="shared" si="60"/>
        <v>2195.1051340234426</v>
      </c>
      <c r="U145" s="171">
        <f t="shared" si="60"/>
        <v>2227.3598041064233</v>
      </c>
      <c r="V145" s="171">
        <f t="shared" si="60"/>
        <v>2486.3929932610831</v>
      </c>
      <c r="W145" s="171">
        <f t="shared" si="60"/>
        <v>2486.3929932610831</v>
      </c>
      <c r="X145" s="171">
        <f t="shared" si="60"/>
        <v>2486.3929932610831</v>
      </c>
      <c r="Y145" s="171">
        <f t="shared" si="60"/>
        <v>2486.3929932610831</v>
      </c>
      <c r="Z145" s="171">
        <f t="shared" si="60"/>
        <v>2486.4642248971991</v>
      </c>
      <c r="AA145" s="171">
        <f t="shared" si="60"/>
        <v>2195.1051340234426</v>
      </c>
      <c r="AB145" s="171">
        <f t="shared" si="61"/>
        <v>2195.1051340234426</v>
      </c>
      <c r="AC145" s="171">
        <f t="shared" si="61"/>
        <v>2195.1051340234426</v>
      </c>
      <c r="AD145" s="171">
        <f t="shared" si="61"/>
        <v>2195.1051340234426</v>
      </c>
      <c r="AE145" s="171">
        <f t="shared" si="61"/>
        <v>2195.1051340234426</v>
      </c>
      <c r="AF145" s="171">
        <f t="shared" si="61"/>
        <v>2195.1051340234426</v>
      </c>
      <c r="AG145" s="201"/>
    </row>
    <row r="146" spans="1:38">
      <c r="A146" s="172" t="s">
        <v>326</v>
      </c>
      <c r="B146" s="152"/>
      <c r="C146" s="213"/>
      <c r="D146" s="173">
        <f t="shared" ref="D146:K146" si="62">SUM(D129:D145)</f>
        <v>53953.820000000022</v>
      </c>
      <c r="E146" s="174">
        <f t="shared" si="62"/>
        <v>0.99999999999999989</v>
      </c>
      <c r="F146" s="173">
        <f t="shared" si="62"/>
        <v>8807.7400000000052</v>
      </c>
      <c r="G146" s="173">
        <f t="shared" si="62"/>
        <v>9232.86</v>
      </c>
      <c r="H146" s="173">
        <f t="shared" si="62"/>
        <v>6028.81</v>
      </c>
      <c r="I146" s="173">
        <f t="shared" si="62"/>
        <v>13054.16</v>
      </c>
      <c r="J146" s="173">
        <f t="shared" si="62"/>
        <v>7885.1900000000005</v>
      </c>
      <c r="K146" s="173">
        <f t="shared" si="62"/>
        <v>8945.0599999999977</v>
      </c>
      <c r="L146" s="199">
        <f>'FY24 Budget'!X$82</f>
        <v>6809.1799999999985</v>
      </c>
      <c r="M146" s="199">
        <f>'FY24 Budget'!Y$82</f>
        <v>6861.6399999999994</v>
      </c>
      <c r="N146" s="199">
        <f>'FY24 Budget'!Z$82</f>
        <v>6810.68</v>
      </c>
      <c r="O146" s="199">
        <f>'FY25 Budget'!O$191</f>
        <v>12920.848610448538</v>
      </c>
      <c r="P146" s="199">
        <f>'FY25 Budget'!P$191</f>
        <v>12920.848610448538</v>
      </c>
      <c r="Q146" s="199">
        <f>'FY25 Budget'!Q$191</f>
        <v>12920.848610448538</v>
      </c>
      <c r="R146" s="199">
        <f>'FY25 Budget'!R$191</f>
        <v>12920.848610448538</v>
      </c>
      <c r="S146" s="199">
        <f>'FY25 Budget'!S$191</f>
        <v>12920.848610448538</v>
      </c>
      <c r="T146" s="199">
        <f>'FY25 Budget'!T$191</f>
        <v>12920.848610448538</v>
      </c>
      <c r="U146" s="199">
        <f>'FY25 Budget'!U$191</f>
        <v>13110.706354691647</v>
      </c>
      <c r="V146" s="199">
        <f>'FY25 Budget'!V$191</f>
        <v>14635.42996372189</v>
      </c>
      <c r="W146" s="199">
        <f>'FY25 Budget'!W$191</f>
        <v>14635.42996372189</v>
      </c>
      <c r="X146" s="199">
        <f>'FY25 Budget'!X$191</f>
        <v>14635.42996372189</v>
      </c>
      <c r="Y146" s="199">
        <f>'FY25 Budget'!Y$191</f>
        <v>14635.42996372189</v>
      </c>
      <c r="Z146" s="199">
        <f>'FY25 Budget'!Z$191</f>
        <v>14635.849248052404</v>
      </c>
      <c r="AA146" s="177">
        <f t="shared" ref="AA146:AF146" si="63">O146*(1+AA$4)</f>
        <v>12920.848610448538</v>
      </c>
      <c r="AB146" s="177">
        <f t="shared" si="63"/>
        <v>12920.848610448538</v>
      </c>
      <c r="AC146" s="177">
        <f t="shared" si="63"/>
        <v>12920.848610448538</v>
      </c>
      <c r="AD146" s="177">
        <f t="shared" si="63"/>
        <v>12920.848610448538</v>
      </c>
      <c r="AE146" s="177">
        <f t="shared" si="63"/>
        <v>12920.848610448538</v>
      </c>
      <c r="AF146" s="177">
        <f t="shared" si="63"/>
        <v>12920.848610448538</v>
      </c>
      <c r="AG146" s="201"/>
      <c r="AH146" s="178">
        <f>SUM(F146:Q146)</f>
        <v>113197.86583134561</v>
      </c>
      <c r="AI146" s="178">
        <f>SUM(U146:AF146)</f>
        <v>163813.36712032283</v>
      </c>
      <c r="AK146" s="178">
        <f>AH146*$AK$7</f>
        <v>56564.973559551116</v>
      </c>
      <c r="AL146" s="178">
        <f>AI146*$AL$7</f>
        <v>81857.539550025336</v>
      </c>
    </row>
    <row r="147" spans="1:38">
      <c r="A147" s="172"/>
      <c r="B147" s="152"/>
      <c r="C147" s="213"/>
      <c r="D147" s="171">
        <f>D146-SUM(F146:K146)</f>
        <v>0</v>
      </c>
      <c r="F147" s="171">
        <f>F146-'Div091 history'!I146</f>
        <v>0</v>
      </c>
      <c r="G147" s="171">
        <f>G146-'Div091 history'!J146</f>
        <v>0</v>
      </c>
      <c r="H147" s="171">
        <f>H146-'Div091 history'!K146</f>
        <v>0</v>
      </c>
      <c r="I147" s="171">
        <f>I146-'Div091 history'!L146</f>
        <v>0</v>
      </c>
      <c r="J147" s="171">
        <f>J146-'Div091 history'!M146</f>
        <v>0</v>
      </c>
      <c r="K147" s="171">
        <f>K146-'Div091 history'!N146</f>
        <v>0</v>
      </c>
      <c r="L147" s="171">
        <f t="shared" ref="L147:AF147" si="64">L146-SUM(L129:L145)</f>
        <v>0</v>
      </c>
      <c r="M147" s="171">
        <f t="shared" si="64"/>
        <v>0</v>
      </c>
      <c r="N147" s="171">
        <f t="shared" si="64"/>
        <v>0</v>
      </c>
      <c r="O147" s="171">
        <f t="shared" si="64"/>
        <v>0</v>
      </c>
      <c r="P147" s="171">
        <f t="shared" si="64"/>
        <v>0</v>
      </c>
      <c r="Q147" s="171">
        <f t="shared" si="64"/>
        <v>0</v>
      </c>
      <c r="R147" s="171">
        <f t="shared" si="64"/>
        <v>0</v>
      </c>
      <c r="S147" s="171">
        <f t="shared" si="64"/>
        <v>0</v>
      </c>
      <c r="T147" s="171">
        <f t="shared" si="64"/>
        <v>0</v>
      </c>
      <c r="U147" s="171">
        <f t="shared" si="64"/>
        <v>0</v>
      </c>
      <c r="V147" s="171">
        <f t="shared" si="64"/>
        <v>0</v>
      </c>
      <c r="W147" s="171">
        <f t="shared" si="64"/>
        <v>0</v>
      </c>
      <c r="X147" s="171">
        <f t="shared" si="64"/>
        <v>0</v>
      </c>
      <c r="Y147" s="171">
        <f t="shared" si="64"/>
        <v>0</v>
      </c>
      <c r="Z147" s="171">
        <f t="shared" si="64"/>
        <v>0</v>
      </c>
      <c r="AA147" s="171">
        <f t="shared" si="64"/>
        <v>0</v>
      </c>
      <c r="AB147" s="171">
        <f t="shared" si="64"/>
        <v>0</v>
      </c>
      <c r="AC147" s="171">
        <f t="shared" si="64"/>
        <v>0</v>
      </c>
      <c r="AD147" s="171">
        <f t="shared" si="64"/>
        <v>0</v>
      </c>
      <c r="AE147" s="171">
        <f t="shared" si="64"/>
        <v>0</v>
      </c>
      <c r="AF147" s="171">
        <f t="shared" si="64"/>
        <v>0</v>
      </c>
      <c r="AG147" s="201"/>
    </row>
    <row r="148" spans="1:38">
      <c r="A148" s="168" t="s">
        <v>458</v>
      </c>
      <c r="B148" s="169" t="str">
        <f t="shared" ref="B148:B159" si="65">RIGHT(A148,10)</f>
        <v>9210-02001</v>
      </c>
      <c r="C148" s="212" t="str">
        <f t="shared" ref="C148:C159" si="66">LEFT(B148,4)</f>
        <v>9210</v>
      </c>
      <c r="D148" s="171">
        <f>SUM($F148:K148)</f>
        <v>0</v>
      </c>
      <c r="E148" s="78">
        <f t="shared" ref="E148:E159" si="67">D148/$D$160</f>
        <v>0</v>
      </c>
      <c r="F148" s="79">
        <f>'Div091 history'!I148</f>
        <v>0</v>
      </c>
      <c r="G148" s="79">
        <f>'Div091 history'!J148</f>
        <v>0</v>
      </c>
      <c r="H148" s="79">
        <f>'Div091 history'!K148</f>
        <v>0</v>
      </c>
      <c r="I148" s="79">
        <f>'Div091 history'!L148</f>
        <v>0</v>
      </c>
      <c r="J148" s="79">
        <f>'Div091 history'!M148</f>
        <v>0</v>
      </c>
      <c r="K148" s="79">
        <f>'Div091 history'!N148</f>
        <v>0</v>
      </c>
      <c r="L148" s="171">
        <f t="shared" ref="L148:U159" si="68">$E148*L$160</f>
        <v>0</v>
      </c>
      <c r="M148" s="171">
        <f t="shared" si="68"/>
        <v>0</v>
      </c>
      <c r="N148" s="171">
        <f t="shared" si="68"/>
        <v>0</v>
      </c>
      <c r="O148" s="171">
        <f t="shared" si="68"/>
        <v>0</v>
      </c>
      <c r="P148" s="171">
        <f t="shared" si="68"/>
        <v>0</v>
      </c>
      <c r="Q148" s="171">
        <f t="shared" si="68"/>
        <v>0</v>
      </c>
      <c r="R148" s="171">
        <f t="shared" si="68"/>
        <v>0</v>
      </c>
      <c r="S148" s="171">
        <f t="shared" si="68"/>
        <v>0</v>
      </c>
      <c r="T148" s="171">
        <f t="shared" si="68"/>
        <v>0</v>
      </c>
      <c r="U148" s="171">
        <f t="shared" si="68"/>
        <v>0</v>
      </c>
      <c r="V148" s="171">
        <f t="shared" ref="V148:AF159" si="69">$E148*V$160</f>
        <v>0</v>
      </c>
      <c r="W148" s="171">
        <f t="shared" si="69"/>
        <v>0</v>
      </c>
      <c r="X148" s="171">
        <f t="shared" si="69"/>
        <v>0</v>
      </c>
      <c r="Y148" s="171">
        <f t="shared" si="69"/>
        <v>0</v>
      </c>
      <c r="Z148" s="171">
        <f t="shared" si="69"/>
        <v>0</v>
      </c>
      <c r="AA148" s="171">
        <f t="shared" si="69"/>
        <v>0</v>
      </c>
      <c r="AB148" s="171">
        <f t="shared" si="69"/>
        <v>0</v>
      </c>
      <c r="AC148" s="171">
        <f t="shared" si="69"/>
        <v>0</v>
      </c>
      <c r="AD148" s="171">
        <f t="shared" si="69"/>
        <v>0</v>
      </c>
      <c r="AE148" s="171">
        <f t="shared" si="69"/>
        <v>0</v>
      </c>
      <c r="AF148" s="171">
        <f t="shared" si="69"/>
        <v>0</v>
      </c>
      <c r="AG148" s="201"/>
    </row>
    <row r="149" spans="1:38">
      <c r="A149" s="168" t="s">
        <v>227</v>
      </c>
      <c r="B149" s="169" t="str">
        <f t="shared" si="65"/>
        <v>8750-02001</v>
      </c>
      <c r="C149" s="212" t="str">
        <f t="shared" si="66"/>
        <v>8750</v>
      </c>
      <c r="D149" s="171">
        <f>SUM($F149:K149)</f>
        <v>927.03</v>
      </c>
      <c r="E149" s="78">
        <f t="shared" si="67"/>
        <v>6.0526741899342124E-2</v>
      </c>
      <c r="F149" s="79">
        <f>'Div091 history'!I149</f>
        <v>927.03</v>
      </c>
      <c r="G149" s="79">
        <f>'Div091 history'!J149</f>
        <v>0</v>
      </c>
      <c r="H149" s="79">
        <f>'Div091 history'!K149</f>
        <v>0</v>
      </c>
      <c r="I149" s="79">
        <f>'Div091 history'!L149</f>
        <v>0</v>
      </c>
      <c r="J149" s="79">
        <f>'Div091 history'!M149</f>
        <v>0</v>
      </c>
      <c r="K149" s="79">
        <f>'Div091 history'!N149</f>
        <v>0</v>
      </c>
      <c r="L149" s="171">
        <f t="shared" si="68"/>
        <v>326.33900796158798</v>
      </c>
      <c r="M149" s="171">
        <f t="shared" si="68"/>
        <v>308.18098539178538</v>
      </c>
      <c r="N149" s="171">
        <f t="shared" si="68"/>
        <v>447.39249176027226</v>
      </c>
      <c r="O149" s="171">
        <f t="shared" si="68"/>
        <v>278.74768992270975</v>
      </c>
      <c r="P149" s="171">
        <f t="shared" si="68"/>
        <v>278.74768992270975</v>
      </c>
      <c r="Q149" s="171">
        <f t="shared" si="68"/>
        <v>324.12761466174152</v>
      </c>
      <c r="R149" s="171">
        <f t="shared" si="68"/>
        <v>278.73255823723491</v>
      </c>
      <c r="S149" s="171">
        <f t="shared" si="68"/>
        <v>278.73255823723491</v>
      </c>
      <c r="T149" s="171">
        <f t="shared" si="68"/>
        <v>339.25930013657705</v>
      </c>
      <c r="U149" s="171">
        <f t="shared" si="68"/>
        <v>278.74768992270975</v>
      </c>
      <c r="V149" s="171">
        <f t="shared" si="69"/>
        <v>278.74768992270975</v>
      </c>
      <c r="W149" s="171">
        <f t="shared" si="69"/>
        <v>324.14274634721636</v>
      </c>
      <c r="X149" s="171">
        <f t="shared" si="69"/>
        <v>278.74768992270975</v>
      </c>
      <c r="Y149" s="171">
        <f t="shared" si="69"/>
        <v>278.74768992270975</v>
      </c>
      <c r="Z149" s="171">
        <f t="shared" si="69"/>
        <v>339.03232485445449</v>
      </c>
      <c r="AA149" s="171">
        <f t="shared" si="69"/>
        <v>278.74768992270975</v>
      </c>
      <c r="AB149" s="171">
        <f t="shared" si="69"/>
        <v>278.74768992270975</v>
      </c>
      <c r="AC149" s="171">
        <f t="shared" si="69"/>
        <v>324.12761466174152</v>
      </c>
      <c r="AD149" s="171">
        <f t="shared" si="69"/>
        <v>278.73255823723491</v>
      </c>
      <c r="AE149" s="171">
        <f t="shared" si="69"/>
        <v>278.73255823723491</v>
      </c>
      <c r="AF149" s="171">
        <f t="shared" si="69"/>
        <v>339.25930013657705</v>
      </c>
      <c r="AG149" s="201"/>
    </row>
    <row r="150" spans="1:38">
      <c r="A150" s="168" t="s">
        <v>1281</v>
      </c>
      <c r="B150" s="169" t="str">
        <f t="shared" si="65"/>
        <v>9210-02004</v>
      </c>
      <c r="C150" s="212" t="str">
        <f t="shared" si="66"/>
        <v>9210</v>
      </c>
      <c r="D150" s="171">
        <f>SUM($F150:K150)</f>
        <v>0</v>
      </c>
      <c r="E150" s="78">
        <f t="shared" si="67"/>
        <v>0</v>
      </c>
      <c r="F150" s="79">
        <f>'Div091 history'!I150</f>
        <v>0</v>
      </c>
      <c r="G150" s="79">
        <f>'Div091 history'!J150</f>
        <v>0</v>
      </c>
      <c r="H150" s="79">
        <f>'Div091 history'!K150</f>
        <v>0</v>
      </c>
      <c r="I150" s="79">
        <f>'Div091 history'!L150</f>
        <v>0</v>
      </c>
      <c r="J150" s="79">
        <f>'Div091 history'!M150</f>
        <v>0</v>
      </c>
      <c r="K150" s="79">
        <f>'Div091 history'!N150</f>
        <v>0</v>
      </c>
      <c r="L150" s="171">
        <f t="shared" si="68"/>
        <v>0</v>
      </c>
      <c r="M150" s="171">
        <f t="shared" si="68"/>
        <v>0</v>
      </c>
      <c r="N150" s="171">
        <f t="shared" si="68"/>
        <v>0</v>
      </c>
      <c r="O150" s="171">
        <f t="shared" si="68"/>
        <v>0</v>
      </c>
      <c r="P150" s="171">
        <f t="shared" si="68"/>
        <v>0</v>
      </c>
      <c r="Q150" s="171">
        <f t="shared" si="68"/>
        <v>0</v>
      </c>
      <c r="R150" s="171">
        <f t="shared" si="68"/>
        <v>0</v>
      </c>
      <c r="S150" s="171">
        <f t="shared" si="68"/>
        <v>0</v>
      </c>
      <c r="T150" s="171">
        <f t="shared" si="68"/>
        <v>0</v>
      </c>
      <c r="U150" s="171">
        <f t="shared" si="68"/>
        <v>0</v>
      </c>
      <c r="V150" s="171">
        <f t="shared" si="69"/>
        <v>0</v>
      </c>
      <c r="W150" s="171">
        <f t="shared" si="69"/>
        <v>0</v>
      </c>
      <c r="X150" s="171">
        <f t="shared" si="69"/>
        <v>0</v>
      </c>
      <c r="Y150" s="171">
        <f t="shared" si="69"/>
        <v>0</v>
      </c>
      <c r="Z150" s="171">
        <f t="shared" si="69"/>
        <v>0</v>
      </c>
      <c r="AA150" s="171">
        <f t="shared" si="69"/>
        <v>0</v>
      </c>
      <c r="AB150" s="171">
        <f t="shared" si="69"/>
        <v>0</v>
      </c>
      <c r="AC150" s="171">
        <f t="shared" si="69"/>
        <v>0</v>
      </c>
      <c r="AD150" s="171">
        <f t="shared" si="69"/>
        <v>0</v>
      </c>
      <c r="AE150" s="171">
        <f t="shared" si="69"/>
        <v>0</v>
      </c>
      <c r="AF150" s="171">
        <f t="shared" si="69"/>
        <v>0</v>
      </c>
      <c r="AG150" s="201"/>
    </row>
    <row r="151" spans="1:38">
      <c r="A151" s="168" t="s">
        <v>229</v>
      </c>
      <c r="B151" s="169" t="str">
        <f t="shared" si="65"/>
        <v>8750-02004</v>
      </c>
      <c r="C151" s="212" t="str">
        <f t="shared" si="66"/>
        <v>8750</v>
      </c>
      <c r="D151" s="171">
        <f>SUM($F151:K151)</f>
        <v>9.27</v>
      </c>
      <c r="E151" s="78">
        <f t="shared" si="67"/>
        <v>6.0524783168495241E-4</v>
      </c>
      <c r="F151" s="79">
        <f>'Div091 history'!I151</f>
        <v>9.27</v>
      </c>
      <c r="G151" s="79">
        <f>'Div091 history'!J151</f>
        <v>0</v>
      </c>
      <c r="H151" s="79">
        <f>'Div091 history'!K151</f>
        <v>0</v>
      </c>
      <c r="I151" s="79">
        <f>'Div091 history'!L151</f>
        <v>0</v>
      </c>
      <c r="J151" s="79">
        <f>'Div091 history'!M151</f>
        <v>0</v>
      </c>
      <c r="K151" s="79">
        <f>'Div091 history'!N151</f>
        <v>0</v>
      </c>
      <c r="L151" s="171">
        <f t="shared" si="68"/>
        <v>3.263284471704174</v>
      </c>
      <c r="M151" s="171">
        <f t="shared" si="68"/>
        <v>3.0817101221986882</v>
      </c>
      <c r="N151" s="171">
        <f t="shared" si="68"/>
        <v>4.4737801350740787</v>
      </c>
      <c r="O151" s="171">
        <f t="shared" si="68"/>
        <v>2.7873866925380182</v>
      </c>
      <c r="P151" s="171">
        <f t="shared" si="68"/>
        <v>2.7873866925380182</v>
      </c>
      <c r="Q151" s="171">
        <f t="shared" si="68"/>
        <v>3.2411712543438114</v>
      </c>
      <c r="R151" s="171">
        <f t="shared" si="68"/>
        <v>2.7872353805800971</v>
      </c>
      <c r="S151" s="171">
        <f t="shared" si="68"/>
        <v>2.7872353805800971</v>
      </c>
      <c r="T151" s="171">
        <f t="shared" si="68"/>
        <v>3.3924832122650495</v>
      </c>
      <c r="U151" s="171">
        <f t="shared" si="68"/>
        <v>2.7873866925380182</v>
      </c>
      <c r="V151" s="171">
        <f t="shared" si="69"/>
        <v>2.7873866925380182</v>
      </c>
      <c r="W151" s="171">
        <f t="shared" si="69"/>
        <v>3.2413225663017329</v>
      </c>
      <c r="X151" s="171">
        <f t="shared" si="69"/>
        <v>2.7873866925380182</v>
      </c>
      <c r="Y151" s="171">
        <f t="shared" si="69"/>
        <v>2.7873866925380182</v>
      </c>
      <c r="Z151" s="171">
        <f t="shared" si="69"/>
        <v>3.3902135328962308</v>
      </c>
      <c r="AA151" s="171">
        <f t="shared" si="69"/>
        <v>2.7873866925380182</v>
      </c>
      <c r="AB151" s="171">
        <f t="shared" si="69"/>
        <v>2.7873866925380182</v>
      </c>
      <c r="AC151" s="171">
        <f t="shared" si="69"/>
        <v>3.2411712543438114</v>
      </c>
      <c r="AD151" s="171">
        <f t="shared" si="69"/>
        <v>2.7872353805800971</v>
      </c>
      <c r="AE151" s="171">
        <f t="shared" si="69"/>
        <v>2.7872353805800971</v>
      </c>
      <c r="AF151" s="171">
        <f t="shared" si="69"/>
        <v>3.3924832122650495</v>
      </c>
      <c r="AG151" s="201"/>
    </row>
    <row r="152" spans="1:38">
      <c r="A152" s="168" t="s">
        <v>238</v>
      </c>
      <c r="B152" s="169" t="str">
        <f t="shared" si="65"/>
        <v>8750-02005</v>
      </c>
      <c r="C152" s="212" t="str">
        <f t="shared" si="66"/>
        <v>8750</v>
      </c>
      <c r="D152" s="171">
        <f>SUM($F152:K152)</f>
        <v>1520.48</v>
      </c>
      <c r="E152" s="78">
        <f t="shared" si="67"/>
        <v>9.9273702601978056E-2</v>
      </c>
      <c r="F152" s="79">
        <f>'Div091 history'!I152</f>
        <v>1106.93</v>
      </c>
      <c r="G152" s="79">
        <f>'Div091 history'!J152</f>
        <v>465.01000000000005</v>
      </c>
      <c r="H152" s="79">
        <f>'Div091 history'!K152</f>
        <v>-51.46</v>
      </c>
      <c r="I152" s="79">
        <f>'Div091 history'!L152</f>
        <v>0</v>
      </c>
      <c r="J152" s="79">
        <f>'Div091 history'!M152</f>
        <v>0</v>
      </c>
      <c r="K152" s="79">
        <f>'Div091 history'!N152</f>
        <v>0</v>
      </c>
      <c r="L152" s="171">
        <f t="shared" si="68"/>
        <v>535.24905863395509</v>
      </c>
      <c r="M152" s="171">
        <f t="shared" si="68"/>
        <v>505.4669478533616</v>
      </c>
      <c r="N152" s="171">
        <f t="shared" si="68"/>
        <v>733.79646383791112</v>
      </c>
      <c r="O152" s="171">
        <f t="shared" si="68"/>
        <v>457.19155536895437</v>
      </c>
      <c r="P152" s="171">
        <f t="shared" si="68"/>
        <v>457.19155536895437</v>
      </c>
      <c r="Q152" s="171">
        <f t="shared" si="68"/>
        <v>531.62201389478741</v>
      </c>
      <c r="R152" s="171">
        <f t="shared" si="68"/>
        <v>457.16673694330387</v>
      </c>
      <c r="S152" s="171">
        <f t="shared" si="68"/>
        <v>457.16673694330387</v>
      </c>
      <c r="T152" s="171">
        <f t="shared" si="68"/>
        <v>556.44043954528195</v>
      </c>
      <c r="U152" s="171">
        <f t="shared" si="68"/>
        <v>457.19155536895437</v>
      </c>
      <c r="V152" s="171">
        <f t="shared" si="69"/>
        <v>457.19155536895437</v>
      </c>
      <c r="W152" s="171">
        <f t="shared" si="69"/>
        <v>531.64683232043785</v>
      </c>
      <c r="X152" s="171">
        <f t="shared" si="69"/>
        <v>457.19155536895437</v>
      </c>
      <c r="Y152" s="171">
        <f t="shared" si="69"/>
        <v>457.19155536895437</v>
      </c>
      <c r="Z152" s="171">
        <f t="shared" si="69"/>
        <v>556.06816316052448</v>
      </c>
      <c r="AA152" s="171">
        <f t="shared" si="69"/>
        <v>457.19155536895437</v>
      </c>
      <c r="AB152" s="171">
        <f t="shared" si="69"/>
        <v>457.19155536895437</v>
      </c>
      <c r="AC152" s="171">
        <f t="shared" si="69"/>
        <v>531.62201389478741</v>
      </c>
      <c r="AD152" s="171">
        <f t="shared" si="69"/>
        <v>457.16673694330387</v>
      </c>
      <c r="AE152" s="171">
        <f t="shared" si="69"/>
        <v>457.16673694330387</v>
      </c>
      <c r="AF152" s="171">
        <f t="shared" si="69"/>
        <v>556.44043954528195</v>
      </c>
      <c r="AG152" s="201"/>
    </row>
    <row r="153" spans="1:38">
      <c r="A153" s="168" t="s">
        <v>244</v>
      </c>
      <c r="B153" s="169" t="str">
        <f t="shared" si="65"/>
        <v>8700-02005</v>
      </c>
      <c r="C153" s="212" t="str">
        <f t="shared" si="66"/>
        <v>8700</v>
      </c>
      <c r="D153" s="171">
        <f>SUM($F153:K153)</f>
        <v>1708.9499999999998</v>
      </c>
      <c r="E153" s="78">
        <f t="shared" si="67"/>
        <v>0.11157910269234082</v>
      </c>
      <c r="F153" s="79">
        <f>'Div091 history'!I153</f>
        <v>0</v>
      </c>
      <c r="G153" s="79">
        <f>'Div091 history'!J153</f>
        <v>265.12</v>
      </c>
      <c r="H153" s="79">
        <f>'Div091 history'!K153</f>
        <v>23.52</v>
      </c>
      <c r="I153" s="79">
        <f>'Div091 history'!L153</f>
        <v>91.63</v>
      </c>
      <c r="J153" s="79">
        <f>'Div091 history'!M153</f>
        <v>524.04</v>
      </c>
      <c r="K153" s="79">
        <f>'Div091 history'!N153</f>
        <v>804.64</v>
      </c>
      <c r="L153" s="171">
        <f t="shared" si="68"/>
        <v>601.5954690311595</v>
      </c>
      <c r="M153" s="171">
        <f t="shared" si="68"/>
        <v>568.12173822345721</v>
      </c>
      <c r="N153" s="171">
        <f t="shared" si="68"/>
        <v>824.75367441584115</v>
      </c>
      <c r="O153" s="171">
        <f t="shared" si="68"/>
        <v>513.86240433795535</v>
      </c>
      <c r="P153" s="171">
        <f t="shared" si="68"/>
        <v>513.86240433795535</v>
      </c>
      <c r="Q153" s="171">
        <f t="shared" si="68"/>
        <v>597.51883658153793</v>
      </c>
      <c r="R153" s="171">
        <f t="shared" si="68"/>
        <v>513.83450956228228</v>
      </c>
      <c r="S153" s="171">
        <f t="shared" si="68"/>
        <v>513.83450956228228</v>
      </c>
      <c r="T153" s="171">
        <f t="shared" si="68"/>
        <v>625.4136122546231</v>
      </c>
      <c r="U153" s="171">
        <f t="shared" si="68"/>
        <v>513.86240433795535</v>
      </c>
      <c r="V153" s="171">
        <f t="shared" si="69"/>
        <v>513.86240433795535</v>
      </c>
      <c r="W153" s="171">
        <f t="shared" si="69"/>
        <v>597.546731357211</v>
      </c>
      <c r="X153" s="171">
        <f t="shared" si="69"/>
        <v>513.86240433795535</v>
      </c>
      <c r="Y153" s="171">
        <f t="shared" si="69"/>
        <v>513.86240433795535</v>
      </c>
      <c r="Z153" s="171">
        <f t="shared" si="69"/>
        <v>624.99519061952685</v>
      </c>
      <c r="AA153" s="171">
        <f t="shared" si="69"/>
        <v>513.86240433795535</v>
      </c>
      <c r="AB153" s="171">
        <f t="shared" si="69"/>
        <v>513.86240433795535</v>
      </c>
      <c r="AC153" s="171">
        <f t="shared" si="69"/>
        <v>597.51883658153793</v>
      </c>
      <c r="AD153" s="171">
        <f t="shared" si="69"/>
        <v>513.83450956228228</v>
      </c>
      <c r="AE153" s="171">
        <f t="shared" si="69"/>
        <v>513.83450956228228</v>
      </c>
      <c r="AF153" s="171">
        <f t="shared" si="69"/>
        <v>625.4136122546231</v>
      </c>
      <c r="AG153" s="201"/>
    </row>
    <row r="154" spans="1:38">
      <c r="A154" s="168" t="s">
        <v>118</v>
      </c>
      <c r="B154" s="169" t="str">
        <f t="shared" si="65"/>
        <v>9030-05010</v>
      </c>
      <c r="C154" s="212" t="str">
        <f t="shared" si="66"/>
        <v>9030</v>
      </c>
      <c r="D154" s="171">
        <f>SUM($F154:K154)</f>
        <v>82.3</v>
      </c>
      <c r="E154" s="78">
        <f t="shared" si="67"/>
        <v>5.3734516232655429E-3</v>
      </c>
      <c r="F154" s="79">
        <f>'Div091 history'!I154</f>
        <v>82.3</v>
      </c>
      <c r="G154" s="79">
        <f>'Div091 history'!J154</f>
        <v>0</v>
      </c>
      <c r="H154" s="79">
        <f>'Div091 history'!K154</f>
        <v>0</v>
      </c>
      <c r="I154" s="79">
        <f>'Div091 history'!L154</f>
        <v>0</v>
      </c>
      <c r="J154" s="79">
        <f>'Div091 history'!M154</f>
        <v>0</v>
      </c>
      <c r="K154" s="79">
        <f>'Div091 history'!N154</f>
        <v>0</v>
      </c>
      <c r="L154" s="171">
        <f t="shared" si="68"/>
        <v>28.971770444579668</v>
      </c>
      <c r="M154" s="171">
        <f t="shared" si="68"/>
        <v>27.359734957600004</v>
      </c>
      <c r="N154" s="171">
        <f t="shared" si="68"/>
        <v>39.718673691110752</v>
      </c>
      <c r="O154" s="171">
        <f t="shared" si="68"/>
        <v>24.746701703978307</v>
      </c>
      <c r="P154" s="171">
        <f t="shared" si="68"/>
        <v>24.746701703978307</v>
      </c>
      <c r="Q154" s="171">
        <f t="shared" si="68"/>
        <v>28.77544705852165</v>
      </c>
      <c r="R154" s="171">
        <f t="shared" si="68"/>
        <v>24.745358341072492</v>
      </c>
      <c r="S154" s="171">
        <f t="shared" si="68"/>
        <v>24.745358341072492</v>
      </c>
      <c r="T154" s="171">
        <f t="shared" si="68"/>
        <v>30.118809964338034</v>
      </c>
      <c r="U154" s="171">
        <f t="shared" si="68"/>
        <v>24.746701703978307</v>
      </c>
      <c r="V154" s="171">
        <f t="shared" si="69"/>
        <v>24.746701703978307</v>
      </c>
      <c r="W154" s="171">
        <f t="shared" si="69"/>
        <v>28.776790421427464</v>
      </c>
      <c r="X154" s="171">
        <f t="shared" si="69"/>
        <v>24.746701703978307</v>
      </c>
      <c r="Y154" s="171">
        <f t="shared" si="69"/>
        <v>24.746701703978307</v>
      </c>
      <c r="Z154" s="171">
        <f t="shared" si="69"/>
        <v>30.09865952075079</v>
      </c>
      <c r="AA154" s="171">
        <f t="shared" si="69"/>
        <v>24.746701703978307</v>
      </c>
      <c r="AB154" s="171">
        <f t="shared" si="69"/>
        <v>24.746701703978307</v>
      </c>
      <c r="AC154" s="171">
        <f t="shared" si="69"/>
        <v>28.77544705852165</v>
      </c>
      <c r="AD154" s="171">
        <f t="shared" si="69"/>
        <v>24.745358341072492</v>
      </c>
      <c r="AE154" s="171">
        <f t="shared" si="69"/>
        <v>24.745358341072492</v>
      </c>
      <c r="AF154" s="171">
        <f t="shared" si="69"/>
        <v>30.118809964338034</v>
      </c>
      <c r="AG154" s="201"/>
    </row>
    <row r="155" spans="1:38">
      <c r="A155" s="168" t="s">
        <v>1283</v>
      </c>
      <c r="B155" s="169" t="str">
        <f t="shared" si="65"/>
        <v>9110-05010</v>
      </c>
      <c r="C155" s="212" t="str">
        <f t="shared" si="66"/>
        <v>9110</v>
      </c>
      <c r="D155" s="171">
        <f>SUM($F155:K155)</f>
        <v>353.75</v>
      </c>
      <c r="E155" s="78">
        <f t="shared" si="67"/>
        <v>2.3096701236089746E-2</v>
      </c>
      <c r="F155" s="79">
        <f>'Div091 history'!I155</f>
        <v>0</v>
      </c>
      <c r="G155" s="79">
        <f>'Div091 history'!J155</f>
        <v>51.94</v>
      </c>
      <c r="H155" s="79">
        <f>'Div091 history'!K155</f>
        <v>0</v>
      </c>
      <c r="I155" s="79">
        <f>'Div091 history'!L155</f>
        <v>301.81</v>
      </c>
      <c r="J155" s="79">
        <f>'Div091 history'!M155</f>
        <v>0</v>
      </c>
      <c r="K155" s="79">
        <f>'Div091 history'!N155</f>
        <v>0</v>
      </c>
      <c r="L155" s="171">
        <f t="shared" si="68"/>
        <v>124.52932921956329</v>
      </c>
      <c r="M155" s="171">
        <f t="shared" si="68"/>
        <v>117.60031884873636</v>
      </c>
      <c r="N155" s="171">
        <f t="shared" si="68"/>
        <v>170.72273169174278</v>
      </c>
      <c r="O155" s="171">
        <f t="shared" si="68"/>
        <v>106.36872087220326</v>
      </c>
      <c r="P155" s="171">
        <f t="shared" si="68"/>
        <v>106.36872087220326</v>
      </c>
      <c r="Q155" s="171">
        <f t="shared" si="68"/>
        <v>123.68547262396153</v>
      </c>
      <c r="R155" s="171">
        <f t="shared" si="68"/>
        <v>106.36294669689423</v>
      </c>
      <c r="S155" s="171">
        <f t="shared" si="68"/>
        <v>106.36294669689423</v>
      </c>
      <c r="T155" s="171">
        <f t="shared" si="68"/>
        <v>129.45964793298398</v>
      </c>
      <c r="U155" s="171">
        <f t="shared" si="68"/>
        <v>106.36872087220326</v>
      </c>
      <c r="V155" s="171">
        <f t="shared" si="69"/>
        <v>106.36872087220326</v>
      </c>
      <c r="W155" s="171">
        <f t="shared" si="69"/>
        <v>123.69124679927056</v>
      </c>
      <c r="X155" s="171">
        <f t="shared" si="69"/>
        <v>106.36872087220326</v>
      </c>
      <c r="Y155" s="171">
        <f t="shared" si="69"/>
        <v>106.36872087220326</v>
      </c>
      <c r="Z155" s="171">
        <f t="shared" si="69"/>
        <v>129.37303530334864</v>
      </c>
      <c r="AA155" s="171">
        <f t="shared" si="69"/>
        <v>106.36872087220326</v>
      </c>
      <c r="AB155" s="171">
        <f t="shared" si="69"/>
        <v>106.36872087220326</v>
      </c>
      <c r="AC155" s="171">
        <f t="shared" si="69"/>
        <v>123.68547262396153</v>
      </c>
      <c r="AD155" s="171">
        <f t="shared" si="69"/>
        <v>106.36294669689423</v>
      </c>
      <c r="AE155" s="171">
        <f t="shared" si="69"/>
        <v>106.36294669689423</v>
      </c>
      <c r="AF155" s="171">
        <f t="shared" si="69"/>
        <v>129.45964793298398</v>
      </c>
      <c r="AG155" s="201"/>
    </row>
    <row r="156" spans="1:38">
      <c r="A156" s="168" t="s">
        <v>65</v>
      </c>
      <c r="B156" s="169" t="str">
        <f t="shared" si="65"/>
        <v>9210-05010</v>
      </c>
      <c r="C156" s="212" t="str">
        <f t="shared" si="66"/>
        <v>9210</v>
      </c>
      <c r="D156" s="171">
        <f>SUM($F156:K156)</f>
        <v>53.11</v>
      </c>
      <c r="E156" s="78">
        <f t="shared" si="67"/>
        <v>3.4676065092543503E-3</v>
      </c>
      <c r="F156" s="79">
        <f>'Div091 history'!I156</f>
        <v>57.1</v>
      </c>
      <c r="G156" s="79">
        <f>'Div091 history'!J156</f>
        <v>-3.99</v>
      </c>
      <c r="H156" s="79">
        <f>'Div091 history'!K156</f>
        <v>0</v>
      </c>
      <c r="I156" s="79">
        <f>'Div091 history'!L156</f>
        <v>0</v>
      </c>
      <c r="J156" s="79">
        <f>'Div091 history'!M156</f>
        <v>0</v>
      </c>
      <c r="K156" s="79">
        <f>'Div091 history'!N156</f>
        <v>0</v>
      </c>
      <c r="L156" s="171">
        <f t="shared" si="68"/>
        <v>18.69612063562122</v>
      </c>
      <c r="M156" s="171">
        <f t="shared" si="68"/>
        <v>17.655838682844916</v>
      </c>
      <c r="N156" s="171">
        <f t="shared" si="68"/>
        <v>25.631333654129921</v>
      </c>
      <c r="O156" s="171">
        <f t="shared" si="68"/>
        <v>15.969590856601314</v>
      </c>
      <c r="P156" s="171">
        <f t="shared" si="68"/>
        <v>15.969590856601314</v>
      </c>
      <c r="Q156" s="171">
        <f t="shared" si="68"/>
        <v>18.569428836914764</v>
      </c>
      <c r="R156" s="171">
        <f t="shared" si="68"/>
        <v>15.968723954974001</v>
      </c>
      <c r="S156" s="171">
        <f t="shared" si="68"/>
        <v>15.968723954974001</v>
      </c>
      <c r="T156" s="171">
        <f t="shared" si="68"/>
        <v>19.436330464228352</v>
      </c>
      <c r="U156" s="171">
        <f t="shared" si="68"/>
        <v>15.969590856601314</v>
      </c>
      <c r="V156" s="171">
        <f t="shared" si="69"/>
        <v>15.969590856601314</v>
      </c>
      <c r="W156" s="171">
        <f t="shared" si="69"/>
        <v>18.570295738542075</v>
      </c>
      <c r="X156" s="171">
        <f t="shared" si="69"/>
        <v>15.969590856601314</v>
      </c>
      <c r="Y156" s="171">
        <f t="shared" si="69"/>
        <v>15.969590856601314</v>
      </c>
      <c r="Z156" s="171">
        <f t="shared" si="69"/>
        <v>19.423326939818647</v>
      </c>
      <c r="AA156" s="171">
        <f t="shared" si="69"/>
        <v>15.969590856601314</v>
      </c>
      <c r="AB156" s="171">
        <f t="shared" si="69"/>
        <v>15.969590856601314</v>
      </c>
      <c r="AC156" s="171">
        <f t="shared" si="69"/>
        <v>18.569428836914764</v>
      </c>
      <c r="AD156" s="171">
        <f t="shared" si="69"/>
        <v>15.968723954974001</v>
      </c>
      <c r="AE156" s="171">
        <f t="shared" si="69"/>
        <v>15.968723954974001</v>
      </c>
      <c r="AF156" s="171">
        <f t="shared" si="69"/>
        <v>19.436330464228352</v>
      </c>
      <c r="AG156" s="201"/>
    </row>
    <row r="157" spans="1:38">
      <c r="A157" s="168" t="s">
        <v>246</v>
      </c>
      <c r="B157" s="169" t="str">
        <f t="shared" si="65"/>
        <v>8700-05010</v>
      </c>
      <c r="C157" s="212" t="str">
        <f t="shared" si="66"/>
        <v>8700</v>
      </c>
      <c r="D157" s="171">
        <f>SUM($F157:K157)</f>
        <v>10517.560000000001</v>
      </c>
      <c r="E157" s="78">
        <f t="shared" si="67"/>
        <v>0.68670230686260947</v>
      </c>
      <c r="F157" s="79">
        <f>'Div091 history'!I157</f>
        <v>1765.1</v>
      </c>
      <c r="G157" s="79">
        <f>'Div091 history'!J157</f>
        <v>2663.22</v>
      </c>
      <c r="H157" s="79">
        <f>'Div091 history'!K157</f>
        <v>1279.28</v>
      </c>
      <c r="I157" s="79">
        <f>'Div091 history'!L157</f>
        <v>831.73</v>
      </c>
      <c r="J157" s="79">
        <f>'Div091 history'!M157</f>
        <v>947.84999999999991</v>
      </c>
      <c r="K157" s="79">
        <f>'Div091 history'!N157</f>
        <v>3030.3800000000006</v>
      </c>
      <c r="L157" s="171">
        <f t="shared" si="68"/>
        <v>3702.4584927957885</v>
      </c>
      <c r="M157" s="171">
        <f t="shared" si="68"/>
        <v>3496.4478007370058</v>
      </c>
      <c r="N157" s="171">
        <f t="shared" si="68"/>
        <v>5075.8631065210075</v>
      </c>
      <c r="O157" s="171">
        <f t="shared" si="68"/>
        <v>3162.5142159622619</v>
      </c>
      <c r="P157" s="171">
        <f t="shared" si="68"/>
        <v>3162.5142159622619</v>
      </c>
      <c r="Q157" s="171">
        <f t="shared" si="68"/>
        <v>3677.3692705325034</v>
      </c>
      <c r="R157" s="171">
        <f t="shared" si="68"/>
        <v>3162.3425403855463</v>
      </c>
      <c r="S157" s="171">
        <f t="shared" si="68"/>
        <v>3162.3425403855463</v>
      </c>
      <c r="T157" s="171">
        <f t="shared" si="68"/>
        <v>3849.0448472481557</v>
      </c>
      <c r="U157" s="171">
        <f t="shared" si="68"/>
        <v>3162.5142159622619</v>
      </c>
      <c r="V157" s="171">
        <f t="shared" si="69"/>
        <v>3162.5142159622619</v>
      </c>
      <c r="W157" s="171">
        <f t="shared" si="69"/>
        <v>3677.540946109219</v>
      </c>
      <c r="X157" s="171">
        <f t="shared" si="69"/>
        <v>3162.5142159622619</v>
      </c>
      <c r="Y157" s="171">
        <f t="shared" si="69"/>
        <v>3162.5142159622619</v>
      </c>
      <c r="Z157" s="171">
        <f t="shared" si="69"/>
        <v>3846.4697135974211</v>
      </c>
      <c r="AA157" s="171">
        <f t="shared" si="69"/>
        <v>3162.5142159622619</v>
      </c>
      <c r="AB157" s="171">
        <f t="shared" si="69"/>
        <v>3162.5142159622619</v>
      </c>
      <c r="AC157" s="171">
        <f t="shared" si="69"/>
        <v>3677.3692705325034</v>
      </c>
      <c r="AD157" s="171">
        <f t="shared" si="69"/>
        <v>3162.3425403855463</v>
      </c>
      <c r="AE157" s="171">
        <f t="shared" si="69"/>
        <v>3162.3425403855463</v>
      </c>
      <c r="AF157" s="171">
        <f t="shared" si="69"/>
        <v>3849.0448472481557</v>
      </c>
      <c r="AG157" s="201"/>
    </row>
    <row r="158" spans="1:38">
      <c r="A158" s="168" t="s">
        <v>247</v>
      </c>
      <c r="B158" s="169" t="str">
        <f t="shared" si="65"/>
        <v>8740-05010</v>
      </c>
      <c r="C158" s="212" t="str">
        <f t="shared" si="66"/>
        <v>8740</v>
      </c>
      <c r="D158" s="171">
        <f>SUM($F158:K158)</f>
        <v>0</v>
      </c>
      <c r="E158" s="78">
        <f t="shared" si="67"/>
        <v>0</v>
      </c>
      <c r="F158" s="79">
        <f>'Div091 history'!I158</f>
        <v>0</v>
      </c>
      <c r="G158" s="79">
        <f>'Div091 history'!J158</f>
        <v>0</v>
      </c>
      <c r="H158" s="79">
        <f>'Div091 history'!K158</f>
        <v>0</v>
      </c>
      <c r="I158" s="79">
        <f>'Div091 history'!L158</f>
        <v>0</v>
      </c>
      <c r="J158" s="79">
        <f>'Div091 history'!M158</f>
        <v>0</v>
      </c>
      <c r="K158" s="79">
        <f>'Div091 history'!N158</f>
        <v>0</v>
      </c>
      <c r="L158" s="171">
        <f t="shared" si="68"/>
        <v>0</v>
      </c>
      <c r="M158" s="171">
        <f t="shared" si="68"/>
        <v>0</v>
      </c>
      <c r="N158" s="171">
        <f t="shared" si="68"/>
        <v>0</v>
      </c>
      <c r="O158" s="171">
        <f t="shared" si="68"/>
        <v>0</v>
      </c>
      <c r="P158" s="171">
        <f t="shared" si="68"/>
        <v>0</v>
      </c>
      <c r="Q158" s="171">
        <f t="shared" si="68"/>
        <v>0</v>
      </c>
      <c r="R158" s="171">
        <f t="shared" si="68"/>
        <v>0</v>
      </c>
      <c r="S158" s="171">
        <f t="shared" si="68"/>
        <v>0</v>
      </c>
      <c r="T158" s="171">
        <f t="shared" si="68"/>
        <v>0</v>
      </c>
      <c r="U158" s="171">
        <f t="shared" si="68"/>
        <v>0</v>
      </c>
      <c r="V158" s="171">
        <f t="shared" si="69"/>
        <v>0</v>
      </c>
      <c r="W158" s="171">
        <f t="shared" si="69"/>
        <v>0</v>
      </c>
      <c r="X158" s="171">
        <f t="shared" si="69"/>
        <v>0</v>
      </c>
      <c r="Y158" s="171">
        <f t="shared" si="69"/>
        <v>0</v>
      </c>
      <c r="Z158" s="171">
        <f t="shared" si="69"/>
        <v>0</v>
      </c>
      <c r="AA158" s="171">
        <f t="shared" si="69"/>
        <v>0</v>
      </c>
      <c r="AB158" s="171">
        <f t="shared" si="69"/>
        <v>0</v>
      </c>
      <c r="AC158" s="171">
        <f t="shared" si="69"/>
        <v>0</v>
      </c>
      <c r="AD158" s="171">
        <f t="shared" si="69"/>
        <v>0</v>
      </c>
      <c r="AE158" s="171">
        <f t="shared" si="69"/>
        <v>0</v>
      </c>
      <c r="AF158" s="171">
        <f t="shared" si="69"/>
        <v>0</v>
      </c>
      <c r="AG158" s="201"/>
    </row>
    <row r="159" spans="1:38">
      <c r="A159" s="168" t="s">
        <v>248</v>
      </c>
      <c r="B159" s="169" t="str">
        <f t="shared" si="65"/>
        <v>8750-05010</v>
      </c>
      <c r="C159" s="212" t="str">
        <f t="shared" si="66"/>
        <v>8750</v>
      </c>
      <c r="D159" s="171">
        <f>SUM($F159:K159)</f>
        <v>143.59</v>
      </c>
      <c r="E159" s="78">
        <f t="shared" si="67"/>
        <v>9.3751387434349871E-3</v>
      </c>
      <c r="F159" s="79">
        <f>'Div091 history'!I159</f>
        <v>6.57</v>
      </c>
      <c r="G159" s="79">
        <f>'Div091 history'!J159</f>
        <v>24.11</v>
      </c>
      <c r="H159" s="79">
        <f>'Div091 history'!K159</f>
        <v>10</v>
      </c>
      <c r="I159" s="79">
        <f>'Div091 history'!L159</f>
        <v>72.19</v>
      </c>
      <c r="J159" s="79">
        <f>'Div091 history'!M159</f>
        <v>0</v>
      </c>
      <c r="K159" s="79">
        <f>'Div091 history'!N159</f>
        <v>30.72</v>
      </c>
      <c r="L159" s="171">
        <f t="shared" si="68"/>
        <v>50.54746680604125</v>
      </c>
      <c r="M159" s="171">
        <f t="shared" si="68"/>
        <v>47.734925183010759</v>
      </c>
      <c r="N159" s="171">
        <f t="shared" si="68"/>
        <v>69.297744292911233</v>
      </c>
      <c r="O159" s="171">
        <f t="shared" si="68"/>
        <v>43.175928282797642</v>
      </c>
      <c r="P159" s="171">
        <f t="shared" si="68"/>
        <v>43.175928282797642</v>
      </c>
      <c r="Q159" s="171">
        <f t="shared" si="68"/>
        <v>50.204938555688024</v>
      </c>
      <c r="R159" s="171">
        <f t="shared" si="68"/>
        <v>43.173584498111779</v>
      </c>
      <c r="S159" s="171">
        <f t="shared" si="68"/>
        <v>43.173584498111779</v>
      </c>
      <c r="T159" s="171">
        <f t="shared" si="68"/>
        <v>52.548723241546767</v>
      </c>
      <c r="U159" s="171">
        <f t="shared" si="68"/>
        <v>43.175928282797642</v>
      </c>
      <c r="V159" s="171">
        <f t="shared" si="69"/>
        <v>43.175928282797642</v>
      </c>
      <c r="W159" s="171">
        <f t="shared" si="69"/>
        <v>50.207282340373879</v>
      </c>
      <c r="X159" s="171">
        <f t="shared" si="69"/>
        <v>43.175928282797642</v>
      </c>
      <c r="Y159" s="171">
        <f t="shared" si="69"/>
        <v>43.175928282797642</v>
      </c>
      <c r="Z159" s="171">
        <f t="shared" si="69"/>
        <v>52.513566471258883</v>
      </c>
      <c r="AA159" s="171">
        <f t="shared" si="69"/>
        <v>43.175928282797642</v>
      </c>
      <c r="AB159" s="171">
        <f t="shared" si="69"/>
        <v>43.175928282797642</v>
      </c>
      <c r="AC159" s="171">
        <f t="shared" si="69"/>
        <v>50.204938555688024</v>
      </c>
      <c r="AD159" s="171">
        <f t="shared" si="69"/>
        <v>43.173584498111779</v>
      </c>
      <c r="AE159" s="171">
        <f t="shared" si="69"/>
        <v>43.173584498111779</v>
      </c>
      <c r="AF159" s="171">
        <f t="shared" si="69"/>
        <v>52.548723241546767</v>
      </c>
      <c r="AG159" s="201"/>
    </row>
    <row r="160" spans="1:38">
      <c r="A160" s="172" t="s">
        <v>327</v>
      </c>
      <c r="B160" s="152"/>
      <c r="C160" s="213"/>
      <c r="D160" s="173">
        <f t="shared" ref="D160:K160" si="70">SUM(D148:D159)</f>
        <v>15316.04</v>
      </c>
      <c r="E160" s="174">
        <f t="shared" si="70"/>
        <v>1.0000000000000002</v>
      </c>
      <c r="F160" s="173">
        <f t="shared" si="70"/>
        <v>3954.3</v>
      </c>
      <c r="G160" s="173">
        <f t="shared" si="70"/>
        <v>3465.4100000000003</v>
      </c>
      <c r="H160" s="173">
        <f t="shared" si="70"/>
        <v>1261.3399999999999</v>
      </c>
      <c r="I160" s="173">
        <f t="shared" si="70"/>
        <v>1297.3600000000001</v>
      </c>
      <c r="J160" s="173">
        <f t="shared" si="70"/>
        <v>1471.8899999999999</v>
      </c>
      <c r="K160" s="173">
        <f t="shared" si="70"/>
        <v>3865.7400000000002</v>
      </c>
      <c r="L160" s="199">
        <f>'FY24 Budget'!X$87</f>
        <v>5391.6500000000005</v>
      </c>
      <c r="M160" s="199">
        <f>'FY24 Budget'!Y$87</f>
        <v>5091.6500000000005</v>
      </c>
      <c r="N160" s="199">
        <f>'FY24 Budget'!Z$87</f>
        <v>7391.6500000000005</v>
      </c>
      <c r="O160" s="199">
        <f>'FY25 Budget'!O$213</f>
        <v>4605.3641939999998</v>
      </c>
      <c r="P160" s="199">
        <f>'FY25 Budget'!P$213</f>
        <v>4605.3641939999998</v>
      </c>
      <c r="Q160" s="199">
        <f>'FY25 Budget'!Q$213</f>
        <v>5355.1141939999998</v>
      </c>
      <c r="R160" s="199">
        <f>'FY25 Budget'!R$213</f>
        <v>4605.1141939999998</v>
      </c>
      <c r="S160" s="199">
        <f>'FY25 Budget'!S$213</f>
        <v>4605.1141939999998</v>
      </c>
      <c r="T160" s="199">
        <f>'FY25 Budget'!T$213</f>
        <v>5605.1141939999998</v>
      </c>
      <c r="U160" s="199">
        <f>'FY25 Budget'!U$213</f>
        <v>4605.3641939999998</v>
      </c>
      <c r="V160" s="199">
        <f>'FY25 Budget'!V$213</f>
        <v>4605.3641939999998</v>
      </c>
      <c r="W160" s="199">
        <f>'FY25 Budget'!W$213</f>
        <v>5355.3641939999998</v>
      </c>
      <c r="X160" s="199">
        <f>'FY25 Budget'!X$213</f>
        <v>4605.3641939999998</v>
      </c>
      <c r="Y160" s="199">
        <f>'FY25 Budget'!Y$213</f>
        <v>4605.3641939999998</v>
      </c>
      <c r="Z160" s="199">
        <f>'FY25 Budget'!Z$213</f>
        <v>5601.3641939999998</v>
      </c>
      <c r="AA160" s="177">
        <f t="shared" ref="AA160:AF160" si="71">O160*(1+AA$4)</f>
        <v>4605.3641939999998</v>
      </c>
      <c r="AB160" s="177">
        <f t="shared" si="71"/>
        <v>4605.3641939999998</v>
      </c>
      <c r="AC160" s="177">
        <f t="shared" si="71"/>
        <v>5355.1141939999998</v>
      </c>
      <c r="AD160" s="177">
        <f t="shared" si="71"/>
        <v>4605.1141939999998</v>
      </c>
      <c r="AE160" s="177">
        <f t="shared" si="71"/>
        <v>4605.1141939999998</v>
      </c>
      <c r="AF160" s="177">
        <f t="shared" si="71"/>
        <v>5605.1141939999998</v>
      </c>
      <c r="AG160" s="201"/>
      <c r="AH160" s="178">
        <f>SUM(F160:Q160)</f>
        <v>47756.83258200001</v>
      </c>
      <c r="AI160" s="178">
        <f>SUM(U160:AF160)</f>
        <v>58759.370328000012</v>
      </c>
      <c r="AK160" s="178">
        <f>AH160*$AK$7</f>
        <v>23864.089242755894</v>
      </c>
      <c r="AL160" s="178">
        <f>AI160*$AL$7</f>
        <v>29362.057352901615</v>
      </c>
    </row>
    <row r="161" spans="1:38">
      <c r="A161" s="172"/>
      <c r="B161" s="152"/>
      <c r="C161" s="213"/>
      <c r="D161" s="171">
        <f>D160-SUM(F160:K160)</f>
        <v>0</v>
      </c>
      <c r="F161" s="171">
        <f>F160-'Div091 history'!I160</f>
        <v>0</v>
      </c>
      <c r="G161" s="171">
        <f>G160-'Div091 history'!J160</f>
        <v>0</v>
      </c>
      <c r="H161" s="171">
        <f>H160-'Div091 history'!K160</f>
        <v>0</v>
      </c>
      <c r="I161" s="171">
        <f>I160-'Div091 history'!L160</f>
        <v>0</v>
      </c>
      <c r="J161" s="171">
        <f>J160-'Div091 history'!M160</f>
        <v>0</v>
      </c>
      <c r="K161" s="171">
        <f>K160-'Div091 history'!N160</f>
        <v>0</v>
      </c>
      <c r="L161" s="171">
        <f t="shared" ref="L161:AF161" si="72">L160-SUM(L148:L159)</f>
        <v>0</v>
      </c>
      <c r="M161" s="171">
        <f t="shared" si="72"/>
        <v>0</v>
      </c>
      <c r="N161" s="171">
        <f t="shared" si="72"/>
        <v>0</v>
      </c>
      <c r="O161" s="171">
        <f t="shared" si="72"/>
        <v>0</v>
      </c>
      <c r="P161" s="171">
        <f t="shared" si="72"/>
        <v>0</v>
      </c>
      <c r="Q161" s="171">
        <f t="shared" si="72"/>
        <v>0</v>
      </c>
      <c r="R161" s="171">
        <f t="shared" si="72"/>
        <v>0</v>
      </c>
      <c r="S161" s="171">
        <f t="shared" si="72"/>
        <v>0</v>
      </c>
      <c r="T161" s="171">
        <f t="shared" si="72"/>
        <v>0</v>
      </c>
      <c r="U161" s="171">
        <f t="shared" si="72"/>
        <v>0</v>
      </c>
      <c r="V161" s="171">
        <f t="shared" si="72"/>
        <v>0</v>
      </c>
      <c r="W161" s="171">
        <f t="shared" si="72"/>
        <v>0</v>
      </c>
      <c r="X161" s="171">
        <f t="shared" si="72"/>
        <v>0</v>
      </c>
      <c r="Y161" s="171">
        <f t="shared" si="72"/>
        <v>0</v>
      </c>
      <c r="Z161" s="171">
        <f t="shared" si="72"/>
        <v>0</v>
      </c>
      <c r="AA161" s="171">
        <f t="shared" si="72"/>
        <v>0</v>
      </c>
      <c r="AB161" s="171">
        <f t="shared" si="72"/>
        <v>0</v>
      </c>
      <c r="AC161" s="171">
        <f t="shared" si="72"/>
        <v>0</v>
      </c>
      <c r="AD161" s="171">
        <f t="shared" si="72"/>
        <v>0</v>
      </c>
      <c r="AE161" s="171">
        <f t="shared" si="72"/>
        <v>0</v>
      </c>
      <c r="AF161" s="171">
        <f t="shared" si="72"/>
        <v>0</v>
      </c>
      <c r="AG161" s="201"/>
    </row>
    <row r="162" spans="1:38">
      <c r="A162" s="168" t="s">
        <v>1285</v>
      </c>
      <c r="B162" s="169" t="str">
        <f t="shared" ref="B162:B165" si="73">RIGHT(A162,10)</f>
        <v>8700-04065</v>
      </c>
      <c r="C162" s="212" t="str">
        <f t="shared" ref="C162:C165" si="74">LEFT(B162,4)</f>
        <v>8700</v>
      </c>
      <c r="D162" s="171">
        <f>SUM($F162:K162)</f>
        <v>2020</v>
      </c>
      <c r="E162" s="78">
        <f>D162/$D$166</f>
        <v>1.9154784694530493E-2</v>
      </c>
      <c r="F162" s="79">
        <f>'Div091 history'!I162</f>
        <v>372</v>
      </c>
      <c r="G162" s="79">
        <f>'Div091 history'!J162</f>
        <v>372</v>
      </c>
      <c r="H162" s="79">
        <f>'Div091 history'!K162</f>
        <v>372</v>
      </c>
      <c r="I162" s="79">
        <f>'Div091 history'!L162</f>
        <v>372</v>
      </c>
      <c r="J162" s="79">
        <f>'Div091 history'!M162</f>
        <v>372</v>
      </c>
      <c r="K162" s="79">
        <f>'Div091 history'!N162</f>
        <v>160</v>
      </c>
      <c r="L162" s="171">
        <f t="shared" ref="L162:U165" si="75">$E162*L$166</f>
        <v>338.16220840633326</v>
      </c>
      <c r="M162" s="171">
        <f t="shared" si="75"/>
        <v>338.16220840633326</v>
      </c>
      <c r="N162" s="171">
        <f t="shared" si="75"/>
        <v>338.16220840633326</v>
      </c>
      <c r="O162" s="171">
        <f t="shared" si="75"/>
        <v>335.26294785688299</v>
      </c>
      <c r="P162" s="171">
        <f t="shared" si="75"/>
        <v>333.72079614112641</v>
      </c>
      <c r="Q162" s="171">
        <f t="shared" si="75"/>
        <v>336.11514422794272</v>
      </c>
      <c r="R162" s="171">
        <f t="shared" si="75"/>
        <v>333.72079614112641</v>
      </c>
      <c r="S162" s="171">
        <f t="shared" si="75"/>
        <v>333.72079614112641</v>
      </c>
      <c r="T162" s="171">
        <f t="shared" si="75"/>
        <v>336.11514422794272</v>
      </c>
      <c r="U162" s="171">
        <f t="shared" si="75"/>
        <v>1775.0608800504624</v>
      </c>
      <c r="V162" s="171">
        <f t="shared" ref="V162:AF165" si="76">$E162*V$166</f>
        <v>333.72079614112641</v>
      </c>
      <c r="W162" s="171">
        <f t="shared" si="76"/>
        <v>336.11514422794272</v>
      </c>
      <c r="X162" s="171">
        <f t="shared" si="76"/>
        <v>333.72079614112641</v>
      </c>
      <c r="Y162" s="171">
        <f t="shared" si="76"/>
        <v>333.72079614112641</v>
      </c>
      <c r="Z162" s="171">
        <f t="shared" si="76"/>
        <v>336.11514422794272</v>
      </c>
      <c r="AA162" s="171">
        <f t="shared" si="76"/>
        <v>335.26294785688299</v>
      </c>
      <c r="AB162" s="171">
        <f t="shared" si="76"/>
        <v>333.72079614112641</v>
      </c>
      <c r="AC162" s="171">
        <f t="shared" si="76"/>
        <v>336.11514422794272</v>
      </c>
      <c r="AD162" s="171">
        <f t="shared" si="76"/>
        <v>333.72079614112641</v>
      </c>
      <c r="AE162" s="171">
        <f t="shared" si="76"/>
        <v>333.72079614112641</v>
      </c>
      <c r="AF162" s="171">
        <f t="shared" si="76"/>
        <v>336.11514422794272</v>
      </c>
      <c r="AG162" s="201"/>
    </row>
    <row r="163" spans="1:38">
      <c r="A163" s="168" t="s">
        <v>1287</v>
      </c>
      <c r="B163" s="169" t="str">
        <f t="shared" si="73"/>
        <v>8700-04201</v>
      </c>
      <c r="C163" s="212" t="str">
        <f t="shared" si="74"/>
        <v>8700</v>
      </c>
      <c r="D163" s="171">
        <f>SUM($F163:K163)</f>
        <v>99627.75</v>
      </c>
      <c r="E163" s="78">
        <f>D163/$D$166</f>
        <v>0.94472678259926257</v>
      </c>
      <c r="F163" s="79">
        <f>'Div091 history'!I163</f>
        <v>15046.51</v>
      </c>
      <c r="G163" s="79">
        <f>'Div091 history'!J163</f>
        <v>17159.04</v>
      </c>
      <c r="H163" s="79">
        <f>'Div091 history'!K163</f>
        <v>15357.25</v>
      </c>
      <c r="I163" s="79">
        <f>'Div091 history'!L163</f>
        <v>16145.18</v>
      </c>
      <c r="J163" s="79">
        <f>'Div091 history'!M163</f>
        <v>15310.59</v>
      </c>
      <c r="K163" s="79">
        <f>'Div091 history'!N163</f>
        <v>20609.18</v>
      </c>
      <c r="L163" s="171">
        <f t="shared" si="75"/>
        <v>16678.386118096074</v>
      </c>
      <c r="M163" s="171">
        <f t="shared" si="75"/>
        <v>16678.386118096074</v>
      </c>
      <c r="N163" s="171">
        <f t="shared" si="75"/>
        <v>16678.386118096074</v>
      </c>
      <c r="O163" s="171">
        <f t="shared" si="75"/>
        <v>16535.392650172562</v>
      </c>
      <c r="P163" s="171">
        <f t="shared" si="75"/>
        <v>16459.332696905498</v>
      </c>
      <c r="Q163" s="171">
        <f t="shared" si="75"/>
        <v>16577.423544730405</v>
      </c>
      <c r="R163" s="171">
        <f t="shared" si="75"/>
        <v>16459.332696905498</v>
      </c>
      <c r="S163" s="171">
        <f t="shared" si="75"/>
        <v>16459.332696905498</v>
      </c>
      <c r="T163" s="171">
        <f t="shared" si="75"/>
        <v>16577.423544730405</v>
      </c>
      <c r="U163" s="171">
        <f t="shared" si="75"/>
        <v>87547.188907152202</v>
      </c>
      <c r="V163" s="171">
        <f t="shared" si="76"/>
        <v>16459.332696905498</v>
      </c>
      <c r="W163" s="171">
        <f t="shared" si="76"/>
        <v>16577.423544730405</v>
      </c>
      <c r="X163" s="171">
        <f t="shared" si="76"/>
        <v>16459.332696905498</v>
      </c>
      <c r="Y163" s="171">
        <f t="shared" si="76"/>
        <v>16459.332696905498</v>
      </c>
      <c r="Z163" s="171">
        <f t="shared" si="76"/>
        <v>16577.423544730405</v>
      </c>
      <c r="AA163" s="171">
        <f t="shared" si="76"/>
        <v>16535.392650172562</v>
      </c>
      <c r="AB163" s="171">
        <f t="shared" si="76"/>
        <v>16459.332696905498</v>
      </c>
      <c r="AC163" s="171">
        <f t="shared" si="76"/>
        <v>16577.423544730405</v>
      </c>
      <c r="AD163" s="171">
        <f t="shared" si="76"/>
        <v>16459.332696905498</v>
      </c>
      <c r="AE163" s="171">
        <f t="shared" si="76"/>
        <v>16459.332696905498</v>
      </c>
      <c r="AF163" s="171">
        <f t="shared" si="76"/>
        <v>16577.423544730405</v>
      </c>
      <c r="AG163" s="201"/>
    </row>
    <row r="164" spans="1:38">
      <c r="A164" s="168" t="s">
        <v>303</v>
      </c>
      <c r="B164" s="169" t="str">
        <f t="shared" si="73"/>
        <v>8700-04212</v>
      </c>
      <c r="C164" s="212" t="str">
        <f t="shared" si="74"/>
        <v>8700</v>
      </c>
      <c r="D164" s="171">
        <f>SUM($F164:K164)</f>
        <v>3541.26</v>
      </c>
      <c r="E164" s="78">
        <f>D164/$D$166</f>
        <v>3.3580234082848048E-2</v>
      </c>
      <c r="F164" s="79">
        <f>'Div091 history'!I164</f>
        <v>951.61</v>
      </c>
      <c r="G164" s="79">
        <f>'Div091 history'!J164</f>
        <v>569.75</v>
      </c>
      <c r="H164" s="79">
        <f>'Div091 history'!K164</f>
        <v>69.87</v>
      </c>
      <c r="I164" s="79">
        <f>'Div091 history'!L164</f>
        <v>63.66</v>
      </c>
      <c r="J164" s="79">
        <f>'Div091 history'!M164</f>
        <v>958.62</v>
      </c>
      <c r="K164" s="79">
        <f>'Div091 history'!N164</f>
        <v>927.75000000000011</v>
      </c>
      <c r="L164" s="171">
        <f t="shared" si="75"/>
        <v>592.8318327430751</v>
      </c>
      <c r="M164" s="171">
        <f t="shared" si="75"/>
        <v>592.8318327430751</v>
      </c>
      <c r="N164" s="171">
        <f t="shared" si="75"/>
        <v>592.8318327430751</v>
      </c>
      <c r="O164" s="171">
        <f t="shared" si="75"/>
        <v>587.74914194438895</v>
      </c>
      <c r="P164" s="171">
        <f t="shared" si="75"/>
        <v>585.04559729837888</v>
      </c>
      <c r="Q164" s="171">
        <f t="shared" si="75"/>
        <v>589.24312655873484</v>
      </c>
      <c r="R164" s="171">
        <f t="shared" si="75"/>
        <v>585.04559729837888</v>
      </c>
      <c r="S164" s="171">
        <f t="shared" si="75"/>
        <v>585.04559729837888</v>
      </c>
      <c r="T164" s="171">
        <f t="shared" si="75"/>
        <v>589.24312655873484</v>
      </c>
      <c r="U164" s="171">
        <f t="shared" si="75"/>
        <v>3111.8574713304456</v>
      </c>
      <c r="V164" s="171">
        <f t="shared" si="76"/>
        <v>585.04559729837888</v>
      </c>
      <c r="W164" s="171">
        <f t="shared" si="76"/>
        <v>589.24312655873484</v>
      </c>
      <c r="X164" s="171">
        <f t="shared" si="76"/>
        <v>585.04559729837888</v>
      </c>
      <c r="Y164" s="171">
        <f t="shared" si="76"/>
        <v>585.04559729837888</v>
      </c>
      <c r="Z164" s="171">
        <f t="shared" si="76"/>
        <v>589.24312655873484</v>
      </c>
      <c r="AA164" s="171">
        <f t="shared" si="76"/>
        <v>587.74914194438895</v>
      </c>
      <c r="AB164" s="171">
        <f t="shared" si="76"/>
        <v>585.04559729837888</v>
      </c>
      <c r="AC164" s="171">
        <f t="shared" si="76"/>
        <v>589.24312655873484</v>
      </c>
      <c r="AD164" s="171">
        <f t="shared" si="76"/>
        <v>585.04559729837888</v>
      </c>
      <c r="AE164" s="171">
        <f t="shared" si="76"/>
        <v>585.04559729837888</v>
      </c>
      <c r="AF164" s="171">
        <f t="shared" si="76"/>
        <v>589.24312655873484</v>
      </c>
      <c r="AG164" s="201"/>
    </row>
    <row r="165" spans="1:38">
      <c r="A165" s="168" t="s">
        <v>1289</v>
      </c>
      <c r="B165" s="169" t="str">
        <f t="shared" si="73"/>
        <v>9090-04212</v>
      </c>
      <c r="C165" s="212" t="str">
        <f t="shared" si="74"/>
        <v>9090</v>
      </c>
      <c r="D165" s="171">
        <f>SUM($F165:K165)</f>
        <v>267.67</v>
      </c>
      <c r="E165" s="78">
        <f>D165/$D$166</f>
        <v>2.5381986233588998E-3</v>
      </c>
      <c r="F165" s="79">
        <f>'Div091 history'!I165</f>
        <v>0</v>
      </c>
      <c r="G165" s="79">
        <f>'Div091 history'!J165</f>
        <v>0</v>
      </c>
      <c r="H165" s="79">
        <f>'Div091 history'!K165</f>
        <v>0</v>
      </c>
      <c r="I165" s="79">
        <f>'Div091 history'!L165</f>
        <v>0</v>
      </c>
      <c r="J165" s="79">
        <f>'Div091 history'!M165</f>
        <v>0</v>
      </c>
      <c r="K165" s="79">
        <f>'Div091 history'!N165</f>
        <v>267.67</v>
      </c>
      <c r="L165" s="171">
        <f t="shared" si="75"/>
        <v>44.809840754516451</v>
      </c>
      <c r="M165" s="171">
        <f t="shared" si="75"/>
        <v>44.809840754516451</v>
      </c>
      <c r="N165" s="171">
        <f t="shared" si="75"/>
        <v>44.809840754516451</v>
      </c>
      <c r="O165" s="171">
        <f t="shared" si="75"/>
        <v>44.425660026164302</v>
      </c>
      <c r="P165" s="171">
        <f t="shared" si="75"/>
        <v>44.221309654997675</v>
      </c>
      <c r="Q165" s="171">
        <f t="shared" si="75"/>
        <v>44.538584482917543</v>
      </c>
      <c r="R165" s="171">
        <f t="shared" si="75"/>
        <v>44.221309654997675</v>
      </c>
      <c r="S165" s="171">
        <f t="shared" si="75"/>
        <v>44.221309654997675</v>
      </c>
      <c r="T165" s="171">
        <f t="shared" si="75"/>
        <v>44.538584482917543</v>
      </c>
      <c r="U165" s="171">
        <f t="shared" si="75"/>
        <v>235.21314146688479</v>
      </c>
      <c r="V165" s="171">
        <f t="shared" si="76"/>
        <v>44.221309654997675</v>
      </c>
      <c r="W165" s="171">
        <f t="shared" si="76"/>
        <v>44.538584482917543</v>
      </c>
      <c r="X165" s="171">
        <f t="shared" si="76"/>
        <v>44.221309654997675</v>
      </c>
      <c r="Y165" s="171">
        <f t="shared" si="76"/>
        <v>44.221309654997675</v>
      </c>
      <c r="Z165" s="171">
        <f t="shared" si="76"/>
        <v>44.538584482917543</v>
      </c>
      <c r="AA165" s="171">
        <f t="shared" si="76"/>
        <v>44.425660026164302</v>
      </c>
      <c r="AB165" s="171">
        <f t="shared" si="76"/>
        <v>44.221309654997675</v>
      </c>
      <c r="AC165" s="171">
        <f t="shared" si="76"/>
        <v>44.538584482917543</v>
      </c>
      <c r="AD165" s="171">
        <f t="shared" si="76"/>
        <v>44.221309654997675</v>
      </c>
      <c r="AE165" s="171">
        <f t="shared" si="76"/>
        <v>44.221309654997675</v>
      </c>
      <c r="AF165" s="171">
        <f t="shared" si="76"/>
        <v>44.538584482917543</v>
      </c>
      <c r="AG165" s="201"/>
    </row>
    <row r="166" spans="1:38">
      <c r="A166" s="172" t="s">
        <v>304</v>
      </c>
      <c r="B166" s="152"/>
      <c r="C166" s="213"/>
      <c r="D166" s="173">
        <f t="shared" ref="D166:K166" si="77">SUM(D162:D165)</f>
        <v>105456.68</v>
      </c>
      <c r="E166" s="174">
        <f t="shared" si="77"/>
        <v>1</v>
      </c>
      <c r="F166" s="173">
        <f t="shared" si="77"/>
        <v>16370.12</v>
      </c>
      <c r="G166" s="173">
        <f t="shared" si="77"/>
        <v>18100.79</v>
      </c>
      <c r="H166" s="173">
        <f t="shared" si="77"/>
        <v>15799.12</v>
      </c>
      <c r="I166" s="173">
        <f t="shared" si="77"/>
        <v>16580.84</v>
      </c>
      <c r="J166" s="173">
        <f t="shared" si="77"/>
        <v>16641.21</v>
      </c>
      <c r="K166" s="173">
        <f t="shared" si="77"/>
        <v>21964.6</v>
      </c>
      <c r="L166" s="199">
        <f>'FY24 Budget'!X$91</f>
        <v>17654.189999999999</v>
      </c>
      <c r="M166" s="199">
        <f>'FY24 Budget'!Y$91</f>
        <v>17654.189999999999</v>
      </c>
      <c r="N166" s="199">
        <f>'FY24 Budget'!Z$91</f>
        <v>17654.189999999999</v>
      </c>
      <c r="O166" s="199">
        <f>'FY25 Budget'!O$223</f>
        <v>17502.830399999999</v>
      </c>
      <c r="P166" s="199">
        <f>'FY25 Budget'!P$223</f>
        <v>17422.320400000001</v>
      </c>
      <c r="Q166" s="199">
        <f>'FY25 Budget'!Q$223</f>
        <v>17547.320400000001</v>
      </c>
      <c r="R166" s="199">
        <f>'FY25 Budget'!R$223</f>
        <v>17422.320400000001</v>
      </c>
      <c r="S166" s="199">
        <f>'FY25 Budget'!S$223</f>
        <v>17422.320400000001</v>
      </c>
      <c r="T166" s="199">
        <f>'FY25 Budget'!T$223</f>
        <v>17547.320400000001</v>
      </c>
      <c r="U166" s="199">
        <f>'FY25 Budget'!U$223</f>
        <v>92669.320399999997</v>
      </c>
      <c r="V166" s="199">
        <f>'FY25 Budget'!V$223</f>
        <v>17422.320400000001</v>
      </c>
      <c r="W166" s="199">
        <f>'FY25 Budget'!W$223</f>
        <v>17547.320400000001</v>
      </c>
      <c r="X166" s="199">
        <f>'FY25 Budget'!X$223</f>
        <v>17422.320400000001</v>
      </c>
      <c r="Y166" s="199">
        <f>'FY25 Budget'!Y$223</f>
        <v>17422.320400000001</v>
      </c>
      <c r="Z166" s="199">
        <f>'FY25 Budget'!Z$223</f>
        <v>17547.320400000001</v>
      </c>
      <c r="AA166" s="177">
        <f t="shared" ref="AA166:AF166" si="78">O166*(1+AA$4)</f>
        <v>17502.830399999999</v>
      </c>
      <c r="AB166" s="177">
        <f t="shared" si="78"/>
        <v>17422.320400000001</v>
      </c>
      <c r="AC166" s="177">
        <f t="shared" si="78"/>
        <v>17547.320400000001</v>
      </c>
      <c r="AD166" s="177">
        <f t="shared" si="78"/>
        <v>17422.320400000001</v>
      </c>
      <c r="AE166" s="177">
        <f t="shared" si="78"/>
        <v>17422.320400000001</v>
      </c>
      <c r="AF166" s="177">
        <f t="shared" si="78"/>
        <v>17547.320400000001</v>
      </c>
      <c r="AG166" s="201"/>
      <c r="AH166" s="178">
        <f>SUM(F166:Q166)</f>
        <v>210891.72120000003</v>
      </c>
      <c r="AI166" s="178">
        <f>SUM(U166:AF166)</f>
        <v>284895.35480000003</v>
      </c>
      <c r="AK166" s="178">
        <f>AH166*$AK$7</f>
        <v>105382.59309039859</v>
      </c>
      <c r="AL166" s="178">
        <f>AI166*$AL$7</f>
        <v>142362.20879356004</v>
      </c>
    </row>
    <row r="167" spans="1:38">
      <c r="A167" s="172"/>
      <c r="B167" s="152"/>
      <c r="C167" s="213"/>
      <c r="D167" s="171">
        <f>D166-SUM(F166:K166)</f>
        <v>0</v>
      </c>
      <c r="F167" s="171">
        <f>F166-'Div091 history'!I166</f>
        <v>0</v>
      </c>
      <c r="G167" s="171">
        <f>G166-'Div091 history'!J166</f>
        <v>0</v>
      </c>
      <c r="H167" s="171">
        <f>H166-'Div091 history'!K166</f>
        <v>0</v>
      </c>
      <c r="I167" s="171">
        <f>I166-'Div091 history'!L166</f>
        <v>0</v>
      </c>
      <c r="J167" s="171">
        <f>J166-'Div091 history'!M166</f>
        <v>0</v>
      </c>
      <c r="K167" s="171">
        <f>K166-'Div091 history'!N166</f>
        <v>0</v>
      </c>
      <c r="L167" s="171">
        <f t="shared" ref="L167:AF167" si="79">L166-SUM(L162:L165)</f>
        <v>0</v>
      </c>
      <c r="M167" s="171">
        <f t="shared" si="79"/>
        <v>0</v>
      </c>
      <c r="N167" s="171">
        <f t="shared" si="79"/>
        <v>0</v>
      </c>
      <c r="O167" s="171">
        <f t="shared" si="79"/>
        <v>0</v>
      </c>
      <c r="P167" s="171">
        <f t="shared" si="79"/>
        <v>0</v>
      </c>
      <c r="Q167" s="171">
        <f t="shared" si="79"/>
        <v>0</v>
      </c>
      <c r="R167" s="171">
        <f t="shared" si="79"/>
        <v>0</v>
      </c>
      <c r="S167" s="171">
        <f t="shared" si="79"/>
        <v>0</v>
      </c>
      <c r="T167" s="171">
        <f t="shared" si="79"/>
        <v>0</v>
      </c>
      <c r="U167" s="171">
        <f t="shared" si="79"/>
        <v>0</v>
      </c>
      <c r="V167" s="171">
        <f t="shared" si="79"/>
        <v>0</v>
      </c>
      <c r="W167" s="171">
        <f t="shared" si="79"/>
        <v>0</v>
      </c>
      <c r="X167" s="171">
        <f t="shared" si="79"/>
        <v>0</v>
      </c>
      <c r="Y167" s="171">
        <f t="shared" si="79"/>
        <v>0</v>
      </c>
      <c r="Z167" s="171">
        <f t="shared" si="79"/>
        <v>0</v>
      </c>
      <c r="AA167" s="171">
        <f t="shared" si="79"/>
        <v>0</v>
      </c>
      <c r="AB167" s="171">
        <f t="shared" si="79"/>
        <v>0</v>
      </c>
      <c r="AC167" s="171">
        <f t="shared" si="79"/>
        <v>0</v>
      </c>
      <c r="AD167" s="171">
        <f t="shared" si="79"/>
        <v>0</v>
      </c>
      <c r="AE167" s="171">
        <f t="shared" si="79"/>
        <v>0</v>
      </c>
      <c r="AF167" s="171">
        <f t="shared" si="79"/>
        <v>0</v>
      </c>
      <c r="AG167" s="201"/>
    </row>
    <row r="168" spans="1:38">
      <c r="A168" s="168" t="s">
        <v>250</v>
      </c>
      <c r="B168" s="169" t="str">
        <f t="shared" ref="B168:B182" si="80">RIGHT(A168,10)</f>
        <v>8700-05310</v>
      </c>
      <c r="C168" s="212" t="str">
        <f t="shared" ref="C168:C182" si="81">LEFT(B168,4)</f>
        <v>8700</v>
      </c>
      <c r="D168" s="171">
        <f>SUM($F168:K168)</f>
        <v>-24917.200000000001</v>
      </c>
      <c r="E168" s="78">
        <f t="shared" ref="E168:E182" si="82">D168/$D$183</f>
        <v>-0.28662879413150177</v>
      </c>
      <c r="F168" s="79">
        <f>'Div091 history'!I168</f>
        <v>-3700.12</v>
      </c>
      <c r="G168" s="79">
        <f>'Div091 history'!J168</f>
        <v>-3693.43</v>
      </c>
      <c r="H168" s="79">
        <f>'Div091 history'!K168</f>
        <v>-3699.42</v>
      </c>
      <c r="I168" s="79">
        <f>'Div091 history'!L168</f>
        <v>-3717.72</v>
      </c>
      <c r="J168" s="79">
        <f>'Div091 history'!M168</f>
        <v>-5087.4299999999994</v>
      </c>
      <c r="K168" s="79">
        <f>'Div091 history'!N168</f>
        <v>-5019.0800000000008</v>
      </c>
      <c r="L168" s="171">
        <f t="shared" ref="L168:U182" si="83">$E168*L$183</f>
        <v>-5280.519279965537</v>
      </c>
      <c r="M168" s="171">
        <f t="shared" si="83"/>
        <v>-5274.2822374052357</v>
      </c>
      <c r="N168" s="171">
        <f t="shared" si="83"/>
        <v>-5458.7250001409166</v>
      </c>
      <c r="O168" s="171">
        <f t="shared" si="83"/>
        <v>-8175.0463183157417</v>
      </c>
      <c r="P168" s="171">
        <f t="shared" si="83"/>
        <v>-8780.8062043790251</v>
      </c>
      <c r="Q168" s="171">
        <f t="shared" si="83"/>
        <v>-9222.001888071798</v>
      </c>
      <c r="R168" s="171">
        <f t="shared" si="83"/>
        <v>-9158.6611845371244</v>
      </c>
      <c r="S168" s="171">
        <f t="shared" si="83"/>
        <v>-9310.7555650478735</v>
      </c>
      <c r="T168" s="171">
        <f t="shared" si="83"/>
        <v>-9156.9126298528136</v>
      </c>
      <c r="U168" s="171">
        <f t="shared" si="83"/>
        <v>-8776.7664722859245</v>
      </c>
      <c r="V168" s="171">
        <f t="shared" ref="V168:AF182" si="84">$E168*V$183</f>
        <v>-8477.8656125452144</v>
      </c>
      <c r="W168" s="171">
        <f t="shared" si="84"/>
        <v>-8464.8613842997056</v>
      </c>
      <c r="X168" s="171">
        <f t="shared" si="84"/>
        <v>-8358.2628064638047</v>
      </c>
      <c r="Y168" s="171">
        <f t="shared" si="84"/>
        <v>-8500.669108493943</v>
      </c>
      <c r="Z168" s="171">
        <f t="shared" si="84"/>
        <v>-8460.9194214203599</v>
      </c>
      <c r="AA168" s="171">
        <f t="shared" si="84"/>
        <v>-8175.0463183157417</v>
      </c>
      <c r="AB168" s="171">
        <f t="shared" si="84"/>
        <v>-8780.8062043790251</v>
      </c>
      <c r="AC168" s="171">
        <f t="shared" si="84"/>
        <v>-9222.001888071798</v>
      </c>
      <c r="AD168" s="171">
        <f t="shared" si="84"/>
        <v>-9158.6611845371244</v>
      </c>
      <c r="AE168" s="171">
        <f t="shared" si="84"/>
        <v>-9310.7555650478735</v>
      </c>
      <c r="AF168" s="171">
        <f t="shared" si="84"/>
        <v>-9156.9126298528136</v>
      </c>
      <c r="AG168" s="201"/>
    </row>
    <row r="169" spans="1:38">
      <c r="A169" s="168" t="s">
        <v>1291</v>
      </c>
      <c r="B169" s="169" t="str">
        <f t="shared" si="80"/>
        <v>8740-05310</v>
      </c>
      <c r="C169" s="212" t="str">
        <f t="shared" si="81"/>
        <v>8740</v>
      </c>
      <c r="D169" s="171">
        <f>SUM($F169:K169)</f>
        <v>244.37</v>
      </c>
      <c r="E169" s="78">
        <f t="shared" si="82"/>
        <v>2.8110493322650652E-3</v>
      </c>
      <c r="F169" s="79">
        <f>'Div091 history'!I169</f>
        <v>42.52</v>
      </c>
      <c r="G169" s="79">
        <f>'Div091 history'!J169</f>
        <v>42.53</v>
      </c>
      <c r="H169" s="79">
        <f>'Div091 history'!K169</f>
        <v>42.53</v>
      </c>
      <c r="I169" s="79">
        <f>'Div091 history'!L169</f>
        <v>24.75</v>
      </c>
      <c r="J169" s="79">
        <f>'Div091 history'!M169</f>
        <v>57.84</v>
      </c>
      <c r="K169" s="79">
        <f>'Div091 history'!N169</f>
        <v>34.200000000000003</v>
      </c>
      <c r="L169" s="171">
        <f t="shared" si="83"/>
        <v>51.787540190919451</v>
      </c>
      <c r="M169" s="171">
        <f t="shared" si="83"/>
        <v>51.726371757449371</v>
      </c>
      <c r="N169" s="171">
        <f t="shared" si="83"/>
        <v>53.535253892268621</v>
      </c>
      <c r="O169" s="171">
        <f t="shared" si="83"/>
        <v>80.174982293629213</v>
      </c>
      <c r="P169" s="171">
        <f t="shared" si="83"/>
        <v>86.115840149138023</v>
      </c>
      <c r="Q169" s="171">
        <f t="shared" si="83"/>
        <v>90.442770511458164</v>
      </c>
      <c r="R169" s="171">
        <f t="shared" si="83"/>
        <v>89.821570387737665</v>
      </c>
      <c r="S169" s="171">
        <f t="shared" si="83"/>
        <v>91.313202824986291</v>
      </c>
      <c r="T169" s="171">
        <f t="shared" si="83"/>
        <v>89.804421819350978</v>
      </c>
      <c r="U169" s="171">
        <f t="shared" si="83"/>
        <v>86.076221358439611</v>
      </c>
      <c r="V169" s="171">
        <f t="shared" si="84"/>
        <v>83.144816421494937</v>
      </c>
      <c r="W169" s="171">
        <f t="shared" si="84"/>
        <v>83.017280291578459</v>
      </c>
      <c r="X169" s="171">
        <f t="shared" si="84"/>
        <v>81.971838008105237</v>
      </c>
      <c r="Y169" s="171">
        <f t="shared" si="84"/>
        <v>83.368456730397668</v>
      </c>
      <c r="Z169" s="171">
        <f t="shared" si="84"/>
        <v>82.978620351102578</v>
      </c>
      <c r="AA169" s="171">
        <f t="shared" si="84"/>
        <v>80.174982293629213</v>
      </c>
      <c r="AB169" s="171">
        <f t="shared" si="84"/>
        <v>86.115840149138023</v>
      </c>
      <c r="AC169" s="171">
        <f t="shared" si="84"/>
        <v>90.442770511458164</v>
      </c>
      <c r="AD169" s="171">
        <f t="shared" si="84"/>
        <v>89.821570387737665</v>
      </c>
      <c r="AE169" s="171">
        <f t="shared" si="84"/>
        <v>91.313202824986291</v>
      </c>
      <c r="AF169" s="171">
        <f t="shared" si="84"/>
        <v>89.804421819350978</v>
      </c>
      <c r="AG169" s="201"/>
    </row>
    <row r="170" spans="1:38">
      <c r="A170" s="168" t="s">
        <v>251</v>
      </c>
      <c r="B170" s="169" t="str">
        <f t="shared" si="80"/>
        <v>8700-05312</v>
      </c>
      <c r="C170" s="212" t="str">
        <f t="shared" si="81"/>
        <v>8700</v>
      </c>
      <c r="D170" s="171">
        <f>SUM($F170:K170)</f>
        <v>4.5600000000000005</v>
      </c>
      <c r="E170" s="78">
        <f t="shared" si="82"/>
        <v>5.2454822421445754E-5</v>
      </c>
      <c r="F170" s="79">
        <f>'Div091 history'!I170</f>
        <v>0.2</v>
      </c>
      <c r="G170" s="79">
        <f>'Div091 history'!J170</f>
        <v>0.52</v>
      </c>
      <c r="H170" s="79">
        <f>'Div091 history'!K170</f>
        <v>1.3</v>
      </c>
      <c r="I170" s="79">
        <f>'Div091 history'!L170</f>
        <v>0.42</v>
      </c>
      <c r="J170" s="79">
        <f>'Div091 history'!M170</f>
        <v>0.39</v>
      </c>
      <c r="K170" s="79">
        <f>'Div091 history'!N170</f>
        <v>1.73</v>
      </c>
      <c r="L170" s="171">
        <f t="shared" si="83"/>
        <v>0.96636732524693181</v>
      </c>
      <c r="M170" s="171">
        <f t="shared" si="83"/>
        <v>0.96522590831104127</v>
      </c>
      <c r="N170" s="171">
        <f t="shared" si="83"/>
        <v>0.99898006199101752</v>
      </c>
      <c r="O170" s="171">
        <f t="shared" si="83"/>
        <v>1.4960834769364049</v>
      </c>
      <c r="P170" s="171">
        <f t="shared" si="83"/>
        <v>1.6069412410691553</v>
      </c>
      <c r="Q170" s="171">
        <f t="shared" si="83"/>
        <v>1.6876827496511408</v>
      </c>
      <c r="R170" s="171">
        <f t="shared" si="83"/>
        <v>1.6760910134962712</v>
      </c>
      <c r="S170" s="171">
        <f t="shared" si="83"/>
        <v>1.7039252153780642</v>
      </c>
      <c r="T170" s="171">
        <f t="shared" si="83"/>
        <v>1.6757710172944325</v>
      </c>
      <c r="U170" s="171">
        <f t="shared" si="83"/>
        <v>1.606201945388078</v>
      </c>
      <c r="V170" s="171">
        <f t="shared" si="84"/>
        <v>1.5515012599010394</v>
      </c>
      <c r="W170" s="171">
        <f t="shared" si="84"/>
        <v>1.5491214065949086</v>
      </c>
      <c r="X170" s="171">
        <f t="shared" si="84"/>
        <v>1.5296132148666364</v>
      </c>
      <c r="Y170" s="171">
        <f t="shared" si="84"/>
        <v>1.5556744391316994</v>
      </c>
      <c r="Z170" s="171">
        <f t="shared" si="84"/>
        <v>1.5484000032779301</v>
      </c>
      <c r="AA170" s="171">
        <f t="shared" si="84"/>
        <v>1.4960834769364049</v>
      </c>
      <c r="AB170" s="171">
        <f t="shared" si="84"/>
        <v>1.6069412410691553</v>
      </c>
      <c r="AC170" s="171">
        <f t="shared" si="84"/>
        <v>1.6876827496511408</v>
      </c>
      <c r="AD170" s="171">
        <f t="shared" si="84"/>
        <v>1.6760910134962712</v>
      </c>
      <c r="AE170" s="171">
        <f t="shared" si="84"/>
        <v>1.7039252153780642</v>
      </c>
      <c r="AF170" s="171">
        <f t="shared" si="84"/>
        <v>1.6757710172944325</v>
      </c>
      <c r="AG170" s="201"/>
    </row>
    <row r="171" spans="1:38">
      <c r="A171" s="168" t="s">
        <v>252</v>
      </c>
      <c r="B171" s="169" t="str">
        <f t="shared" si="80"/>
        <v>8700-05314</v>
      </c>
      <c r="C171" s="212" t="str">
        <f t="shared" si="81"/>
        <v>8700</v>
      </c>
      <c r="D171" s="171">
        <f>SUM($F171:K171)</f>
        <v>184.70999999999998</v>
      </c>
      <c r="E171" s="78">
        <f t="shared" si="82"/>
        <v>2.1247654055844833E-3</v>
      </c>
      <c r="F171" s="79">
        <f>'Div091 history'!I171</f>
        <v>30.96</v>
      </c>
      <c r="G171" s="79">
        <f>'Div091 history'!J171</f>
        <v>31.08</v>
      </c>
      <c r="H171" s="79">
        <f>'Div091 history'!K171</f>
        <v>31.05</v>
      </c>
      <c r="I171" s="79">
        <f>'Div091 history'!L171</f>
        <v>30.82</v>
      </c>
      <c r="J171" s="79">
        <f>'Div091 history'!M171</f>
        <v>30.7</v>
      </c>
      <c r="K171" s="79">
        <f>'Div091 history'!N171</f>
        <v>30.1</v>
      </c>
      <c r="L171" s="171">
        <f t="shared" si="83"/>
        <v>39.144234352272093</v>
      </c>
      <c r="M171" s="171">
        <f t="shared" si="83"/>
        <v>39.097999457046583</v>
      </c>
      <c r="N171" s="171">
        <f t="shared" si="83"/>
        <v>40.465264747886145</v>
      </c>
      <c r="O171" s="171">
        <f t="shared" si="83"/>
        <v>60.601223470377917</v>
      </c>
      <c r="P171" s="171">
        <f t="shared" si="83"/>
        <v>65.091692245149915</v>
      </c>
      <c r="Q171" s="171">
        <f t="shared" si="83"/>
        <v>68.362254536855744</v>
      </c>
      <c r="R171" s="171">
        <f t="shared" si="83"/>
        <v>67.89271296116145</v>
      </c>
      <c r="S171" s="171">
        <f t="shared" si="83"/>
        <v>69.020181257123298</v>
      </c>
      <c r="T171" s="171">
        <f t="shared" si="83"/>
        <v>67.879751009748816</v>
      </c>
      <c r="U171" s="171">
        <f t="shared" si="83"/>
        <v>65.061745906278915</v>
      </c>
      <c r="V171" s="171">
        <f t="shared" si="84"/>
        <v>62.846008271123011</v>
      </c>
      <c r="W171" s="171">
        <f t="shared" si="84"/>
        <v>62.749608555295069</v>
      </c>
      <c r="X171" s="171">
        <f t="shared" si="84"/>
        <v>61.959398446933413</v>
      </c>
      <c r="Y171" s="171">
        <f t="shared" si="84"/>
        <v>63.015049485091268</v>
      </c>
      <c r="Z171" s="171">
        <f t="shared" si="84"/>
        <v>62.720386974882992</v>
      </c>
      <c r="AA171" s="171">
        <f t="shared" si="84"/>
        <v>60.601223470377917</v>
      </c>
      <c r="AB171" s="171">
        <f t="shared" si="84"/>
        <v>65.091692245149915</v>
      </c>
      <c r="AC171" s="171">
        <f t="shared" si="84"/>
        <v>68.362254536855744</v>
      </c>
      <c r="AD171" s="171">
        <f t="shared" si="84"/>
        <v>67.89271296116145</v>
      </c>
      <c r="AE171" s="171">
        <f t="shared" si="84"/>
        <v>69.020181257123298</v>
      </c>
      <c r="AF171" s="171">
        <f t="shared" si="84"/>
        <v>67.879751009748816</v>
      </c>
      <c r="AG171" s="201"/>
    </row>
    <row r="172" spans="1:38">
      <c r="A172" s="168" t="s">
        <v>1293</v>
      </c>
      <c r="B172" s="169" t="str">
        <f t="shared" si="80"/>
        <v>8700-05317</v>
      </c>
      <c r="C172" s="212" t="str">
        <f t="shared" si="81"/>
        <v>8700</v>
      </c>
      <c r="D172" s="171">
        <f>SUM($F172:K172)</f>
        <v>39445.599999999999</v>
      </c>
      <c r="E172" s="78">
        <f t="shared" si="82"/>
        <v>0.45375261914635534</v>
      </c>
      <c r="F172" s="79">
        <f>'Div091 history'!I172</f>
        <v>7682.82</v>
      </c>
      <c r="G172" s="79">
        <f>'Div091 history'!J172</f>
        <v>8838.75</v>
      </c>
      <c r="H172" s="79">
        <f>'Div091 history'!K172</f>
        <v>6292.73</v>
      </c>
      <c r="I172" s="79">
        <f>'Div091 history'!L172</f>
        <v>6237.61</v>
      </c>
      <c r="J172" s="79">
        <f>'Div091 history'!M172</f>
        <v>5441.07</v>
      </c>
      <c r="K172" s="79">
        <f>'Div091 history'!N172</f>
        <v>4952.62</v>
      </c>
      <c r="L172" s="171">
        <f t="shared" si="83"/>
        <v>8359.4164396404321</v>
      </c>
      <c r="M172" s="171">
        <f t="shared" si="83"/>
        <v>8349.5427826478081</v>
      </c>
      <c r="N172" s="171">
        <f t="shared" si="83"/>
        <v>8641.528055542296</v>
      </c>
      <c r="O172" s="171">
        <f t="shared" si="83"/>
        <v>12941.647017070754</v>
      </c>
      <c r="P172" s="171">
        <f t="shared" si="83"/>
        <v>13900.605574280145</v>
      </c>
      <c r="Q172" s="171">
        <f t="shared" si="83"/>
        <v>14599.047953868208</v>
      </c>
      <c r="R172" s="171">
        <f t="shared" si="83"/>
        <v>14498.775368852743</v>
      </c>
      <c r="S172" s="171">
        <f t="shared" si="83"/>
        <v>14739.550981516877</v>
      </c>
      <c r="T172" s="171">
        <f t="shared" si="83"/>
        <v>14496.007289427469</v>
      </c>
      <c r="U172" s="171">
        <f t="shared" si="83"/>
        <v>13894.210407236835</v>
      </c>
      <c r="V172" s="171">
        <f t="shared" si="84"/>
        <v>13421.03028455097</v>
      </c>
      <c r="W172" s="171">
        <f t="shared" si="84"/>
        <v>13400.443718416693</v>
      </c>
      <c r="X172" s="171">
        <f t="shared" si="84"/>
        <v>13231.691014987584</v>
      </c>
      <c r="Y172" s="171">
        <f t="shared" si="84"/>
        <v>13457.129749169597</v>
      </c>
      <c r="Z172" s="171">
        <f t="shared" si="84"/>
        <v>13394.203326600858</v>
      </c>
      <c r="AA172" s="171">
        <f t="shared" si="84"/>
        <v>12941.647017070754</v>
      </c>
      <c r="AB172" s="171">
        <f t="shared" si="84"/>
        <v>13900.605574280145</v>
      </c>
      <c r="AC172" s="171">
        <f t="shared" si="84"/>
        <v>14599.047953868208</v>
      </c>
      <c r="AD172" s="171">
        <f t="shared" si="84"/>
        <v>14498.775368852743</v>
      </c>
      <c r="AE172" s="171">
        <f t="shared" si="84"/>
        <v>14739.550981516877</v>
      </c>
      <c r="AF172" s="171">
        <f t="shared" si="84"/>
        <v>14496.007289427469</v>
      </c>
      <c r="AG172" s="201"/>
    </row>
    <row r="173" spans="1:38">
      <c r="A173" s="168" t="s">
        <v>1295</v>
      </c>
      <c r="B173" s="169" t="str">
        <f t="shared" si="80"/>
        <v>8700-05323</v>
      </c>
      <c r="C173" s="212" t="str">
        <f t="shared" si="81"/>
        <v>8700</v>
      </c>
      <c r="D173" s="171">
        <f>SUM($F173:K173)</f>
        <v>17937.87</v>
      </c>
      <c r="E173" s="78">
        <f t="shared" si="82"/>
        <v>0.20634381260284629</v>
      </c>
      <c r="F173" s="79">
        <f>'Div091 history'!I173</f>
        <v>2899.43</v>
      </c>
      <c r="G173" s="79">
        <f>'Div091 history'!J173</f>
        <v>2994.21</v>
      </c>
      <c r="H173" s="79">
        <f>'Div091 history'!K173</f>
        <v>2965.4100000000003</v>
      </c>
      <c r="I173" s="79">
        <f>'Div091 history'!L173</f>
        <v>2891.11</v>
      </c>
      <c r="J173" s="79">
        <f>'Div091 history'!M173</f>
        <v>3108.9900000000002</v>
      </c>
      <c r="K173" s="79">
        <f>'Div091 history'!N173</f>
        <v>3078.72</v>
      </c>
      <c r="L173" s="171">
        <f t="shared" si="83"/>
        <v>3801.4411080103464</v>
      </c>
      <c r="M173" s="171">
        <f t="shared" si="83"/>
        <v>3796.9510666481087</v>
      </c>
      <c r="N173" s="171">
        <f t="shared" si="83"/>
        <v>3929.7312466199146</v>
      </c>
      <c r="O173" s="171">
        <f t="shared" si="83"/>
        <v>5885.208534744128</v>
      </c>
      <c r="P173" s="171">
        <f t="shared" si="83"/>
        <v>6321.2945350739392</v>
      </c>
      <c r="Q173" s="171">
        <f t="shared" si="83"/>
        <v>6638.9109132641897</v>
      </c>
      <c r="R173" s="171">
        <f t="shared" si="83"/>
        <v>6593.3119974263936</v>
      </c>
      <c r="S173" s="171">
        <f t="shared" si="83"/>
        <v>6702.8046059591479</v>
      </c>
      <c r="T173" s="171">
        <f t="shared" si="83"/>
        <v>6592.0532144726494</v>
      </c>
      <c r="U173" s="171">
        <f t="shared" si="83"/>
        <v>6318.3863355522899</v>
      </c>
      <c r="V173" s="171">
        <f t="shared" si="84"/>
        <v>6103.2078738905821</v>
      </c>
      <c r="W173" s="171">
        <f t="shared" si="84"/>
        <v>6093.8461416045202</v>
      </c>
      <c r="X173" s="171">
        <f t="shared" si="84"/>
        <v>6017.1059207367962</v>
      </c>
      <c r="Y173" s="171">
        <f t="shared" si="84"/>
        <v>6119.6240902340651</v>
      </c>
      <c r="Z173" s="171">
        <f t="shared" si="84"/>
        <v>6091.0083260524307</v>
      </c>
      <c r="AA173" s="171">
        <f t="shared" si="84"/>
        <v>5885.208534744128</v>
      </c>
      <c r="AB173" s="171">
        <f t="shared" si="84"/>
        <v>6321.2945350739392</v>
      </c>
      <c r="AC173" s="171">
        <f t="shared" si="84"/>
        <v>6638.9109132641897</v>
      </c>
      <c r="AD173" s="171">
        <f t="shared" si="84"/>
        <v>6593.3119974263936</v>
      </c>
      <c r="AE173" s="171">
        <f t="shared" si="84"/>
        <v>6702.8046059591479</v>
      </c>
      <c r="AF173" s="171">
        <f t="shared" si="84"/>
        <v>6592.0532144726494</v>
      </c>
      <c r="AG173" s="201"/>
    </row>
    <row r="174" spans="1:38">
      <c r="A174" s="168" t="s">
        <v>1297</v>
      </c>
      <c r="B174" s="169" t="str">
        <f t="shared" si="80"/>
        <v>8750-05323</v>
      </c>
      <c r="C174" s="212" t="str">
        <f t="shared" si="81"/>
        <v>8750</v>
      </c>
      <c r="D174" s="171">
        <f>SUM($F174:K174)</f>
        <v>9.5</v>
      </c>
      <c r="E174" s="78">
        <f t="shared" si="82"/>
        <v>1.0928088004467865E-4</v>
      </c>
      <c r="F174" s="79">
        <f>'Div091 history'!I174</f>
        <v>9.5</v>
      </c>
      <c r="G174" s="79">
        <f>'Div091 history'!J174</f>
        <v>0</v>
      </c>
      <c r="H174" s="79">
        <f>'Div091 history'!K174</f>
        <v>0</v>
      </c>
      <c r="I174" s="79">
        <f>'Div091 history'!L174</f>
        <v>0</v>
      </c>
      <c r="J174" s="79">
        <f>'Div091 history'!M174</f>
        <v>0</v>
      </c>
      <c r="K174" s="79">
        <f>'Div091 history'!N174</f>
        <v>0</v>
      </c>
      <c r="L174" s="171">
        <f t="shared" si="83"/>
        <v>2.0132652609311079</v>
      </c>
      <c r="M174" s="171">
        <f t="shared" si="83"/>
        <v>2.0108873089813359</v>
      </c>
      <c r="N174" s="171">
        <f t="shared" si="83"/>
        <v>2.0812084624812863</v>
      </c>
      <c r="O174" s="171">
        <f t="shared" si="83"/>
        <v>3.1168405769508429</v>
      </c>
      <c r="P174" s="171">
        <f t="shared" si="83"/>
        <v>3.3477942522274065</v>
      </c>
      <c r="Q174" s="171">
        <f t="shared" si="83"/>
        <v>3.5160057284398762</v>
      </c>
      <c r="R174" s="171">
        <f t="shared" si="83"/>
        <v>3.4918562781172313</v>
      </c>
      <c r="S174" s="171">
        <f t="shared" si="83"/>
        <v>3.5498441987043003</v>
      </c>
      <c r="T174" s="171">
        <f t="shared" si="83"/>
        <v>3.4911896193634009</v>
      </c>
      <c r="U174" s="171">
        <f t="shared" si="83"/>
        <v>3.3462540528918292</v>
      </c>
      <c r="V174" s="171">
        <f t="shared" si="84"/>
        <v>3.2322942914604984</v>
      </c>
      <c r="W174" s="171">
        <f t="shared" si="84"/>
        <v>3.2273362637393928</v>
      </c>
      <c r="X174" s="171">
        <f t="shared" si="84"/>
        <v>3.1866941976388254</v>
      </c>
      <c r="Y174" s="171">
        <f t="shared" si="84"/>
        <v>3.2409884148577071</v>
      </c>
      <c r="Z174" s="171">
        <f t="shared" si="84"/>
        <v>3.2258333401623545</v>
      </c>
      <c r="AA174" s="171">
        <f t="shared" si="84"/>
        <v>3.1168405769508429</v>
      </c>
      <c r="AB174" s="171">
        <f t="shared" si="84"/>
        <v>3.3477942522274065</v>
      </c>
      <c r="AC174" s="171">
        <f t="shared" si="84"/>
        <v>3.5160057284398762</v>
      </c>
      <c r="AD174" s="171">
        <f t="shared" si="84"/>
        <v>3.4918562781172313</v>
      </c>
      <c r="AE174" s="171">
        <f t="shared" si="84"/>
        <v>3.5498441987043003</v>
      </c>
      <c r="AF174" s="171">
        <f t="shared" si="84"/>
        <v>3.4911896193634009</v>
      </c>
      <c r="AG174" s="201"/>
    </row>
    <row r="175" spans="1:38">
      <c r="A175" s="168" t="s">
        <v>75</v>
      </c>
      <c r="B175" s="169" t="str">
        <f t="shared" si="80"/>
        <v>8700-05331</v>
      </c>
      <c r="C175" s="212" t="str">
        <f t="shared" si="81"/>
        <v>8700</v>
      </c>
      <c r="D175" s="171">
        <f>SUM($F175:K175)</f>
        <v>55102.020000000011</v>
      </c>
      <c r="E175" s="78">
        <f t="shared" si="82"/>
        <v>0.63385234082520892</v>
      </c>
      <c r="F175" s="79">
        <f>'Div091 history'!I175</f>
        <v>8418.19</v>
      </c>
      <c r="G175" s="79">
        <f>'Div091 history'!J175</f>
        <v>8719.0400000000009</v>
      </c>
      <c r="H175" s="79">
        <f>'Div091 history'!K175</f>
        <v>9171.18</v>
      </c>
      <c r="I175" s="79">
        <f>'Div091 history'!L175</f>
        <v>10254.94</v>
      </c>
      <c r="J175" s="79">
        <f>'Div091 history'!M175</f>
        <v>9313.1600000000017</v>
      </c>
      <c r="K175" s="79">
        <f>'Div091 history'!N175</f>
        <v>9225.51</v>
      </c>
      <c r="L175" s="171">
        <f t="shared" si="83"/>
        <v>11677.3665971717</v>
      </c>
      <c r="M175" s="171">
        <f t="shared" si="83"/>
        <v>11663.573970235344</v>
      </c>
      <c r="N175" s="171">
        <f t="shared" si="83"/>
        <v>12071.451613032958</v>
      </c>
      <c r="O175" s="171">
        <f t="shared" si="83"/>
        <v>18078.338085048097</v>
      </c>
      <c r="P175" s="171">
        <f t="shared" si="83"/>
        <v>19417.918509696803</v>
      </c>
      <c r="Q175" s="171">
        <f t="shared" si="83"/>
        <v>20393.580838800914</v>
      </c>
      <c r="R175" s="171">
        <f t="shared" si="83"/>
        <v>20253.508891993817</v>
      </c>
      <c r="S175" s="171">
        <f t="shared" si="83"/>
        <v>20589.851161461935</v>
      </c>
      <c r="T175" s="171">
        <f t="shared" si="83"/>
        <v>20249.642129468899</v>
      </c>
      <c r="U175" s="171">
        <f t="shared" si="83"/>
        <v>19408.985026055438</v>
      </c>
      <c r="V175" s="171">
        <f t="shared" si="84"/>
        <v>18747.994178309709</v>
      </c>
      <c r="W175" s="171">
        <f t="shared" si="84"/>
        <v>18719.236563294035</v>
      </c>
      <c r="X175" s="171">
        <f t="shared" si="84"/>
        <v>18483.503938124057</v>
      </c>
      <c r="Y175" s="171">
        <f t="shared" si="84"/>
        <v>18798.421942658704</v>
      </c>
      <c r="Z175" s="171">
        <f t="shared" si="84"/>
        <v>18710.519286978197</v>
      </c>
      <c r="AA175" s="171">
        <f t="shared" si="84"/>
        <v>18078.338085048097</v>
      </c>
      <c r="AB175" s="171">
        <f t="shared" si="84"/>
        <v>19417.918509696803</v>
      </c>
      <c r="AC175" s="171">
        <f t="shared" si="84"/>
        <v>20393.580838800914</v>
      </c>
      <c r="AD175" s="171">
        <f t="shared" si="84"/>
        <v>20253.508891993817</v>
      </c>
      <c r="AE175" s="171">
        <f t="shared" si="84"/>
        <v>20589.851161461935</v>
      </c>
      <c r="AF175" s="171">
        <f t="shared" si="84"/>
        <v>20249.642129468899</v>
      </c>
      <c r="AG175" s="201"/>
    </row>
    <row r="176" spans="1:38">
      <c r="A176" s="168" t="s">
        <v>76</v>
      </c>
      <c r="B176" s="169" t="str">
        <f t="shared" si="80"/>
        <v>8700-05364</v>
      </c>
      <c r="C176" s="212" t="str">
        <f t="shared" si="81"/>
        <v>8700</v>
      </c>
      <c r="D176" s="171">
        <f>SUM($F176:K176)</f>
        <v>38544.880000000005</v>
      </c>
      <c r="E176" s="78">
        <f t="shared" si="82"/>
        <v>0.44339141132805615</v>
      </c>
      <c r="F176" s="79">
        <f>'Div091 history'!I176</f>
        <v>5383.95</v>
      </c>
      <c r="G176" s="79">
        <f>'Div091 history'!J176</f>
        <v>5117.7400000000007</v>
      </c>
      <c r="H176" s="79">
        <f>'Div091 history'!K176</f>
        <v>8157.67</v>
      </c>
      <c r="I176" s="79">
        <f>'Div091 history'!L176</f>
        <v>7103.23</v>
      </c>
      <c r="J176" s="79">
        <f>'Div091 history'!M176</f>
        <v>6294.9000000000005</v>
      </c>
      <c r="K176" s="79">
        <f>'Div091 history'!N176</f>
        <v>6487.39</v>
      </c>
      <c r="L176" s="171">
        <f t="shared" si="83"/>
        <v>8168.5334621850789</v>
      </c>
      <c r="M176" s="171">
        <f t="shared" si="83"/>
        <v>8158.8852650745812</v>
      </c>
      <c r="N176" s="171">
        <f t="shared" si="83"/>
        <v>8444.2032043500731</v>
      </c>
      <c r="O176" s="171">
        <f t="shared" si="83"/>
        <v>12646.131159758002</v>
      </c>
      <c r="P176" s="171">
        <f t="shared" si="83"/>
        <v>13583.192391241591</v>
      </c>
      <c r="Q176" s="171">
        <f t="shared" si="83"/>
        <v>14265.686198108171</v>
      </c>
      <c r="R176" s="171">
        <f t="shared" si="83"/>
        <v>14167.703286028982</v>
      </c>
      <c r="S176" s="171">
        <f t="shared" si="83"/>
        <v>14402.980911342465</v>
      </c>
      <c r="T176" s="171">
        <f t="shared" si="83"/>
        <v>14164.998414274523</v>
      </c>
      <c r="U176" s="171">
        <f t="shared" si="83"/>
        <v>13576.943254550444</v>
      </c>
      <c r="V176" s="171">
        <f t="shared" si="84"/>
        <v>13114.567956739993</v>
      </c>
      <c r="W176" s="171">
        <f t="shared" si="84"/>
        <v>13094.451474261396</v>
      </c>
      <c r="X176" s="171">
        <f t="shared" si="84"/>
        <v>12929.552152072087</v>
      </c>
      <c r="Y176" s="171">
        <f t="shared" si="84"/>
        <v>13149.843108640058</v>
      </c>
      <c r="Z176" s="171">
        <f t="shared" si="84"/>
        <v>13088.353578584962</v>
      </c>
      <c r="AA176" s="171">
        <f t="shared" si="84"/>
        <v>12646.131159758002</v>
      </c>
      <c r="AB176" s="171">
        <f t="shared" si="84"/>
        <v>13583.192391241591</v>
      </c>
      <c r="AC176" s="171">
        <f t="shared" si="84"/>
        <v>14265.686198108171</v>
      </c>
      <c r="AD176" s="171">
        <f t="shared" si="84"/>
        <v>14167.703286028982</v>
      </c>
      <c r="AE176" s="171">
        <f t="shared" si="84"/>
        <v>14402.980911342465</v>
      </c>
      <c r="AF176" s="171">
        <f t="shared" si="84"/>
        <v>14164.998414274523</v>
      </c>
      <c r="AG176" s="201"/>
    </row>
    <row r="177" spans="1:38">
      <c r="A177" s="168" t="s">
        <v>396</v>
      </c>
      <c r="B177" s="169" t="str">
        <f t="shared" si="80"/>
        <v>8700-05376</v>
      </c>
      <c r="C177" s="212" t="str">
        <f t="shared" si="81"/>
        <v>8700</v>
      </c>
      <c r="D177" s="171">
        <f>SUM($F177:K177)</f>
        <v>91372.06</v>
      </c>
      <c r="E177" s="78">
        <f t="shared" si="82"/>
        <v>1.051075697715282</v>
      </c>
      <c r="F177" s="79">
        <f>'Div091 history'!I177</f>
        <v>12401.44</v>
      </c>
      <c r="G177" s="79">
        <f>'Div091 history'!J177</f>
        <v>15283.42</v>
      </c>
      <c r="H177" s="79">
        <f>'Div091 history'!K177</f>
        <v>15183.32</v>
      </c>
      <c r="I177" s="79">
        <f>'Div091 history'!L177</f>
        <v>14667.02</v>
      </c>
      <c r="J177" s="79">
        <f>'Div091 history'!M177</f>
        <v>16164.52</v>
      </c>
      <c r="K177" s="79">
        <f>'Div091 history'!N177</f>
        <v>17672.34</v>
      </c>
      <c r="L177" s="171">
        <f t="shared" si="83"/>
        <v>19363.80991765398</v>
      </c>
      <c r="M177" s="171">
        <f t="shared" si="83"/>
        <v>19340.938510471697</v>
      </c>
      <c r="N177" s="171">
        <f t="shared" si="83"/>
        <v>20017.295211194505</v>
      </c>
      <c r="O177" s="171">
        <f t="shared" si="83"/>
        <v>29978.120442903895</v>
      </c>
      <c r="P177" s="171">
        <f t="shared" si="83"/>
        <v>32199.45866128186</v>
      </c>
      <c r="Q177" s="171">
        <f t="shared" si="83"/>
        <v>33817.335408352847</v>
      </c>
      <c r="R177" s="171">
        <f t="shared" si="83"/>
        <v>33585.063300579401</v>
      </c>
      <c r="S177" s="171">
        <f t="shared" si="83"/>
        <v>34142.79759101697</v>
      </c>
      <c r="T177" s="171">
        <f t="shared" si="83"/>
        <v>33578.651302299979</v>
      </c>
      <c r="U177" s="171">
        <f t="shared" si="83"/>
        <v>32184.644852218458</v>
      </c>
      <c r="V177" s="171">
        <f t="shared" si="84"/>
        <v>31088.567151261694</v>
      </c>
      <c r="W177" s="171">
        <f t="shared" si="84"/>
        <v>31040.880287428587</v>
      </c>
      <c r="X177" s="171">
        <f t="shared" si="84"/>
        <v>30649.980360874379</v>
      </c>
      <c r="Y177" s="171">
        <f t="shared" si="84"/>
        <v>31172.188200177188</v>
      </c>
      <c r="Z177" s="171">
        <f t="shared" si="84"/>
        <v>31026.425000769999</v>
      </c>
      <c r="AA177" s="171">
        <f t="shared" si="84"/>
        <v>29978.120442903895</v>
      </c>
      <c r="AB177" s="171">
        <f t="shared" si="84"/>
        <v>32199.45866128186</v>
      </c>
      <c r="AC177" s="171">
        <f t="shared" si="84"/>
        <v>33817.335408352847</v>
      </c>
      <c r="AD177" s="171">
        <f t="shared" si="84"/>
        <v>33585.063300579401</v>
      </c>
      <c r="AE177" s="171">
        <f t="shared" si="84"/>
        <v>34142.79759101697</v>
      </c>
      <c r="AF177" s="171">
        <f t="shared" si="84"/>
        <v>33578.651302299979</v>
      </c>
      <c r="AG177" s="201"/>
    </row>
    <row r="178" spans="1:38">
      <c r="A178" s="168" t="s">
        <v>255</v>
      </c>
      <c r="B178" s="169" t="str">
        <f t="shared" si="80"/>
        <v>8700-05377</v>
      </c>
      <c r="C178" s="212" t="str">
        <f t="shared" si="81"/>
        <v>8700</v>
      </c>
      <c r="D178" s="171">
        <f>SUM($F178:K178)</f>
        <v>3544.55</v>
      </c>
      <c r="E178" s="78">
        <f t="shared" si="82"/>
        <v>4.077384666972271E-2</v>
      </c>
      <c r="F178" s="79">
        <f>'Div091 history'!I178</f>
        <v>828.65</v>
      </c>
      <c r="G178" s="79">
        <f>'Div091 history'!J178</f>
        <v>24.08</v>
      </c>
      <c r="H178" s="79">
        <f>'Div091 history'!K178</f>
        <v>863.03</v>
      </c>
      <c r="I178" s="79">
        <f>'Div091 history'!L178</f>
        <v>537.64</v>
      </c>
      <c r="J178" s="79">
        <f>'Div091 history'!M178</f>
        <v>893.96</v>
      </c>
      <c r="K178" s="79">
        <f>'Div091 history'!N178</f>
        <v>397.19</v>
      </c>
      <c r="L178" s="171">
        <f t="shared" si="83"/>
        <v>751.17046111930097</v>
      </c>
      <c r="M178" s="171">
        <f t="shared" si="83"/>
        <v>750.28322221576786</v>
      </c>
      <c r="N178" s="171">
        <f t="shared" si="83"/>
        <v>776.52078480926775</v>
      </c>
      <c r="O178" s="171">
        <f t="shared" si="83"/>
        <v>1162.926028108538</v>
      </c>
      <c r="P178" s="171">
        <f t="shared" si="83"/>
        <v>1249.0972754455427</v>
      </c>
      <c r="Q178" s="171">
        <f t="shared" si="83"/>
        <v>1311.8587478675331</v>
      </c>
      <c r="R178" s="171">
        <f t="shared" si="83"/>
        <v>1302.848333747414</v>
      </c>
      <c r="S178" s="171">
        <f t="shared" si="83"/>
        <v>1324.4842373176136</v>
      </c>
      <c r="T178" s="171">
        <f t="shared" si="83"/>
        <v>1302.5995963488995</v>
      </c>
      <c r="U178" s="171">
        <f t="shared" si="83"/>
        <v>1248.5226108608142</v>
      </c>
      <c r="V178" s="171">
        <f t="shared" si="84"/>
        <v>1206.0030242943485</v>
      </c>
      <c r="W178" s="171">
        <f t="shared" si="84"/>
        <v>1204.1531319618384</v>
      </c>
      <c r="X178" s="171">
        <f t="shared" si="84"/>
        <v>1188.9891492884949</v>
      </c>
      <c r="Y178" s="171">
        <f t="shared" si="84"/>
        <v>1209.2468932509355</v>
      </c>
      <c r="Z178" s="171">
        <f t="shared" si="84"/>
        <v>1203.5923753549973</v>
      </c>
      <c r="AA178" s="171">
        <f t="shared" si="84"/>
        <v>1162.926028108538</v>
      </c>
      <c r="AB178" s="171">
        <f t="shared" si="84"/>
        <v>1249.0972754455427</v>
      </c>
      <c r="AC178" s="171">
        <f t="shared" si="84"/>
        <v>1311.8587478675331</v>
      </c>
      <c r="AD178" s="171">
        <f t="shared" si="84"/>
        <v>1302.848333747414</v>
      </c>
      <c r="AE178" s="171">
        <f t="shared" si="84"/>
        <v>1324.4842373176136</v>
      </c>
      <c r="AF178" s="171">
        <f t="shared" si="84"/>
        <v>1302.5995963488995</v>
      </c>
      <c r="AG178" s="201"/>
    </row>
    <row r="179" spans="1:38">
      <c r="A179" s="168" t="s">
        <v>254</v>
      </c>
      <c r="B179" s="169" t="str">
        <f t="shared" si="80"/>
        <v>8750-05377</v>
      </c>
      <c r="C179" s="212" t="str">
        <f t="shared" si="81"/>
        <v>8750</v>
      </c>
      <c r="D179" s="171">
        <f>SUM($F179:K179)</f>
        <v>25.76</v>
      </c>
      <c r="E179" s="78">
        <f t="shared" si="82"/>
        <v>2.9632373367904441E-4</v>
      </c>
      <c r="F179" s="79">
        <f>'Div091 history'!I179</f>
        <v>0</v>
      </c>
      <c r="G179" s="79">
        <f>'Div091 history'!J179</f>
        <v>0</v>
      </c>
      <c r="H179" s="79">
        <f>'Div091 history'!K179</f>
        <v>10.96</v>
      </c>
      <c r="I179" s="79">
        <f>'Div091 history'!L179</f>
        <v>14.8</v>
      </c>
      <c r="J179" s="79">
        <f>'Div091 history'!M179</f>
        <v>0</v>
      </c>
      <c r="K179" s="79">
        <f>'Div091 history'!N179</f>
        <v>0</v>
      </c>
      <c r="L179" s="171">
        <f t="shared" si="83"/>
        <v>5.4591276970089826</v>
      </c>
      <c r="M179" s="171">
        <f t="shared" si="83"/>
        <v>5.4526796925641277</v>
      </c>
      <c r="N179" s="171">
        <f t="shared" si="83"/>
        <v>5.6433610519492561</v>
      </c>
      <c r="O179" s="171">
        <f t="shared" si="83"/>
        <v>8.4515592907635497</v>
      </c>
      <c r="P179" s="171">
        <f t="shared" si="83"/>
        <v>9.0778084144608417</v>
      </c>
      <c r="Q179" s="171">
        <f t="shared" si="83"/>
        <v>9.5339271120643385</v>
      </c>
      <c r="R179" s="171">
        <f t="shared" si="83"/>
        <v>9.4684439709789352</v>
      </c>
      <c r="S179" s="171">
        <f t="shared" si="83"/>
        <v>9.6256827956445026</v>
      </c>
      <c r="T179" s="171">
        <f t="shared" si="83"/>
        <v>9.4666362731369684</v>
      </c>
      <c r="U179" s="171">
        <f t="shared" si="83"/>
        <v>9.0736320423677395</v>
      </c>
      <c r="V179" s="171">
        <f t="shared" si="84"/>
        <v>8.7646211524234143</v>
      </c>
      <c r="W179" s="171">
        <f t="shared" si="84"/>
        <v>8.7511770688343944</v>
      </c>
      <c r="X179" s="171">
        <f t="shared" si="84"/>
        <v>8.6409728980185427</v>
      </c>
      <c r="Y179" s="171">
        <f t="shared" si="84"/>
        <v>8.7881959543931085</v>
      </c>
      <c r="Z179" s="171">
        <f t="shared" si="84"/>
        <v>8.7471017729033935</v>
      </c>
      <c r="AA179" s="171">
        <f t="shared" si="84"/>
        <v>8.4515592907635497</v>
      </c>
      <c r="AB179" s="171">
        <f t="shared" si="84"/>
        <v>9.0778084144608417</v>
      </c>
      <c r="AC179" s="171">
        <f t="shared" si="84"/>
        <v>9.5339271120643385</v>
      </c>
      <c r="AD179" s="171">
        <f t="shared" si="84"/>
        <v>9.4684439709789352</v>
      </c>
      <c r="AE179" s="171">
        <f t="shared" si="84"/>
        <v>9.6256827956445026</v>
      </c>
      <c r="AF179" s="171">
        <f t="shared" si="84"/>
        <v>9.4666362731369684</v>
      </c>
      <c r="AG179" s="201"/>
    </row>
    <row r="180" spans="1:38">
      <c r="A180" s="168" t="s">
        <v>258</v>
      </c>
      <c r="B180" s="169" t="str">
        <f t="shared" si="80"/>
        <v>8700-05399</v>
      </c>
      <c r="C180" s="212" t="str">
        <f t="shared" si="81"/>
        <v>8700</v>
      </c>
      <c r="D180" s="171">
        <f>SUM($F180:K180)</f>
        <v>-134345.22</v>
      </c>
      <c r="E180" s="78">
        <f t="shared" si="82"/>
        <v>-1.5454067233048381</v>
      </c>
      <c r="F180" s="79">
        <f>'Div091 history'!I180</f>
        <v>-19157.88</v>
      </c>
      <c r="G180" s="79">
        <f>'Div091 history'!J180</f>
        <v>-20895.62</v>
      </c>
      <c r="H180" s="79">
        <f>'Div091 history'!K180</f>
        <v>-24360.68</v>
      </c>
      <c r="I180" s="79">
        <f>'Div091 history'!L180</f>
        <v>-23678.62</v>
      </c>
      <c r="J180" s="79">
        <f>'Div091 history'!M180</f>
        <v>-22640.370000000003</v>
      </c>
      <c r="K180" s="79">
        <f>'Div091 history'!N180</f>
        <v>-23612.05</v>
      </c>
      <c r="L180" s="171">
        <f t="shared" si="83"/>
        <v>-28470.796252436536</v>
      </c>
      <c r="M180" s="171">
        <f t="shared" si="83"/>
        <v>-28437.168202137422</v>
      </c>
      <c r="N180" s="171">
        <f t="shared" si="83"/>
        <v>-29431.621974516856</v>
      </c>
      <c r="O180" s="171">
        <f t="shared" si="83"/>
        <v>-44077.119264777677</v>
      </c>
      <c r="P180" s="171">
        <f t="shared" si="83"/>
        <v>-47343.174245286988</v>
      </c>
      <c r="Q180" s="171">
        <f t="shared" si="83"/>
        <v>-49721.954011422677</v>
      </c>
      <c r="R180" s="171">
        <f t="shared" si="83"/>
        <v>-49380.442093899015</v>
      </c>
      <c r="S180" s="171">
        <f t="shared" si="83"/>
        <v>-50200.484193752942</v>
      </c>
      <c r="T180" s="171">
        <f t="shared" si="83"/>
        <v>-49371.01447106235</v>
      </c>
      <c r="U180" s="171">
        <f t="shared" si="83"/>
        <v>-47321.393359120462</v>
      </c>
      <c r="V180" s="171">
        <f t="shared" si="84"/>
        <v>-45709.819756947865</v>
      </c>
      <c r="W180" s="171">
        <f t="shared" si="84"/>
        <v>-45639.70530168913</v>
      </c>
      <c r="X180" s="171">
        <f t="shared" si="84"/>
        <v>-45064.961374159102</v>
      </c>
      <c r="Y180" s="171">
        <f t="shared" si="84"/>
        <v>-45832.768590685257</v>
      </c>
      <c r="Z180" s="171">
        <f t="shared" si="84"/>
        <v>-45618.451554468033</v>
      </c>
      <c r="AA180" s="171">
        <f t="shared" si="84"/>
        <v>-44077.119264777677</v>
      </c>
      <c r="AB180" s="171">
        <f t="shared" si="84"/>
        <v>-47343.174245286988</v>
      </c>
      <c r="AC180" s="171">
        <f t="shared" si="84"/>
        <v>-49721.954011422677</v>
      </c>
      <c r="AD180" s="171">
        <f t="shared" si="84"/>
        <v>-49380.442093899015</v>
      </c>
      <c r="AE180" s="171">
        <f t="shared" si="84"/>
        <v>-50200.484193752942</v>
      </c>
      <c r="AF180" s="171">
        <f t="shared" si="84"/>
        <v>-49371.01447106235</v>
      </c>
      <c r="AG180" s="201"/>
    </row>
    <row r="181" spans="1:38">
      <c r="A181" s="168" t="s">
        <v>259</v>
      </c>
      <c r="B181" s="169" t="str">
        <f t="shared" si="80"/>
        <v>8740-05399</v>
      </c>
      <c r="C181" s="212" t="str">
        <f t="shared" si="81"/>
        <v>8740</v>
      </c>
      <c r="D181" s="171">
        <f>SUM($F181:K181)</f>
        <v>-200.37999999999997</v>
      </c>
      <c r="E181" s="78">
        <f t="shared" si="82"/>
        <v>-2.3050213414055479E-3</v>
      </c>
      <c r="F181" s="79">
        <f>'Div091 history'!I181</f>
        <v>-34.869999999999997</v>
      </c>
      <c r="G181" s="79">
        <f>'Div091 history'!J181</f>
        <v>-34.869999999999997</v>
      </c>
      <c r="H181" s="79">
        <f>'Div091 history'!K181</f>
        <v>-34.869999999999997</v>
      </c>
      <c r="I181" s="79">
        <f>'Div091 history'!L181</f>
        <v>-20.3</v>
      </c>
      <c r="J181" s="79">
        <f>'Div091 history'!M181</f>
        <v>-47.43</v>
      </c>
      <c r="K181" s="79">
        <f>'Div091 history'!N181</f>
        <v>-28.04</v>
      </c>
      <c r="L181" s="171">
        <f t="shared" si="83"/>
        <v>-42.465062419513195</v>
      </c>
      <c r="M181" s="171">
        <f t="shared" si="83"/>
        <v>-42.414905155124217</v>
      </c>
      <c r="N181" s="171">
        <f t="shared" si="83"/>
        <v>-43.89816333810527</v>
      </c>
      <c r="O181" s="171">
        <f t="shared" si="83"/>
        <v>-65.742369979937877</v>
      </c>
      <c r="P181" s="171">
        <f t="shared" si="83"/>
        <v>-70.613790764350284</v>
      </c>
      <c r="Q181" s="171">
        <f t="shared" si="83"/>
        <v>-74.161813459450769</v>
      </c>
      <c r="R181" s="171">
        <f t="shared" si="83"/>
        <v>-73.652438000961126</v>
      </c>
      <c r="S181" s="171">
        <f t="shared" si="83"/>
        <v>-74.875555845933434</v>
      </c>
      <c r="T181" s="171">
        <f t="shared" si="83"/>
        <v>-73.638376413477701</v>
      </c>
      <c r="U181" s="171">
        <f t="shared" si="83"/>
        <v>-70.581303907206802</v>
      </c>
      <c r="V181" s="171">
        <f t="shared" si="84"/>
        <v>-68.177592644511009</v>
      </c>
      <c r="W181" s="171">
        <f t="shared" si="84"/>
        <v>-68.073014792431522</v>
      </c>
      <c r="X181" s="171">
        <f t="shared" si="84"/>
        <v>-67.215766665565027</v>
      </c>
      <c r="Y181" s="171">
        <f t="shared" si="84"/>
        <v>-68.360974586230242</v>
      </c>
      <c r="Z181" s="171">
        <f t="shared" si="84"/>
        <v>-68.041314179129742</v>
      </c>
      <c r="AA181" s="171">
        <f t="shared" si="84"/>
        <v>-65.742369979937877</v>
      </c>
      <c r="AB181" s="171">
        <f t="shared" si="84"/>
        <v>-70.613790764350284</v>
      </c>
      <c r="AC181" s="171">
        <f t="shared" si="84"/>
        <v>-74.161813459450769</v>
      </c>
      <c r="AD181" s="171">
        <f t="shared" si="84"/>
        <v>-73.652438000961126</v>
      </c>
      <c r="AE181" s="171">
        <f t="shared" si="84"/>
        <v>-74.875555845933434</v>
      </c>
      <c r="AF181" s="171">
        <f t="shared" si="84"/>
        <v>-73.638376413477701</v>
      </c>
      <c r="AG181" s="201"/>
    </row>
    <row r="182" spans="1:38">
      <c r="A182" s="168" t="s">
        <v>257</v>
      </c>
      <c r="B182" s="169" t="str">
        <f t="shared" si="80"/>
        <v>8750-05399</v>
      </c>
      <c r="C182" s="212" t="str">
        <f t="shared" si="81"/>
        <v>8750</v>
      </c>
      <c r="D182" s="171">
        <f>SUM($F182:K182)</f>
        <v>-21.130000000000003</v>
      </c>
      <c r="E182" s="78">
        <f t="shared" si="82"/>
        <v>-2.4306368372042738E-4</v>
      </c>
      <c r="F182" s="79">
        <f>'Div091 history'!I182</f>
        <v>0</v>
      </c>
      <c r="G182" s="79">
        <f>'Div091 history'!J182</f>
        <v>0</v>
      </c>
      <c r="H182" s="79">
        <f>'Div091 history'!K182</f>
        <v>-8.99</v>
      </c>
      <c r="I182" s="79">
        <f>'Div091 history'!L182</f>
        <v>-12.14</v>
      </c>
      <c r="J182" s="79">
        <f>'Div091 history'!M182</f>
        <v>0</v>
      </c>
      <c r="K182" s="79">
        <f>'Div091 history'!N182</f>
        <v>0</v>
      </c>
      <c r="L182" s="171">
        <f t="shared" si="83"/>
        <v>-4.4779257856288748</v>
      </c>
      <c r="M182" s="171">
        <f t="shared" si="83"/>
        <v>-4.4726367198711188</v>
      </c>
      <c r="N182" s="171">
        <f t="shared" si="83"/>
        <v>-4.6290457697083776</v>
      </c>
      <c r="O182" s="171">
        <f t="shared" si="83"/>
        <v>-6.9325096201022447</v>
      </c>
      <c r="P182" s="171">
        <f t="shared" si="83"/>
        <v>-7.4461992157436949</v>
      </c>
      <c r="Q182" s="171">
        <f t="shared" si="83"/>
        <v>-7.8203369517825889</v>
      </c>
      <c r="R182" s="171">
        <f t="shared" si="83"/>
        <v>-7.7666234901702218</v>
      </c>
      <c r="S182" s="171">
        <f t="shared" si="83"/>
        <v>-7.8956008335391443</v>
      </c>
      <c r="T182" s="171">
        <f t="shared" si="83"/>
        <v>-7.7651407007524913</v>
      </c>
      <c r="U182" s="171">
        <f t="shared" si="83"/>
        <v>-7.4427734881688794</v>
      </c>
      <c r="V182" s="171">
        <f t="shared" si="84"/>
        <v>-7.1893029872168777</v>
      </c>
      <c r="W182" s="171">
        <f t="shared" si="84"/>
        <v>-7.1782752897698288</v>
      </c>
      <c r="X182" s="171">
        <f t="shared" si="84"/>
        <v>-7.0878787785377257</v>
      </c>
      <c r="Y182" s="171">
        <f t="shared" si="84"/>
        <v>-7.2086405479940376</v>
      </c>
      <c r="Z182" s="171">
        <f t="shared" si="84"/>
        <v>-7.1749324713295319</v>
      </c>
      <c r="AA182" s="171">
        <f t="shared" si="84"/>
        <v>-6.9325096201022447</v>
      </c>
      <c r="AB182" s="171">
        <f t="shared" si="84"/>
        <v>-7.4461992157436949</v>
      </c>
      <c r="AC182" s="171">
        <f t="shared" si="84"/>
        <v>-7.8203369517825889</v>
      </c>
      <c r="AD182" s="171">
        <f t="shared" si="84"/>
        <v>-7.7666234901702218</v>
      </c>
      <c r="AE182" s="171">
        <f t="shared" si="84"/>
        <v>-7.8956008335391443</v>
      </c>
      <c r="AF182" s="171">
        <f t="shared" si="84"/>
        <v>-7.7651407007524913</v>
      </c>
      <c r="AG182" s="201"/>
    </row>
    <row r="183" spans="1:38">
      <c r="A183" s="172" t="s">
        <v>328</v>
      </c>
      <c r="B183" s="152"/>
      <c r="C183" s="213"/>
      <c r="D183" s="173">
        <f t="shared" ref="D183:K183" si="85">SUM(D168:D182)</f>
        <v>86931.949999999983</v>
      </c>
      <c r="E183" s="174">
        <f t="shared" si="85"/>
        <v>1</v>
      </c>
      <c r="F183" s="173">
        <f t="shared" si="85"/>
        <v>14804.789999999999</v>
      </c>
      <c r="G183" s="173">
        <f t="shared" si="85"/>
        <v>16427.450000000004</v>
      </c>
      <c r="H183" s="173">
        <f t="shared" si="85"/>
        <v>14615.220000000001</v>
      </c>
      <c r="I183" s="173">
        <f t="shared" si="85"/>
        <v>14333.560000000005</v>
      </c>
      <c r="J183" s="173">
        <f t="shared" si="85"/>
        <v>13530.299999999996</v>
      </c>
      <c r="K183" s="173">
        <f t="shared" si="85"/>
        <v>13220.630000000001</v>
      </c>
      <c r="L183" s="199">
        <f>'FY24 Budget'!X$105</f>
        <v>18422.849999999999</v>
      </c>
      <c r="M183" s="199">
        <f>'FY24 Budget'!Y$105</f>
        <v>18401.09</v>
      </c>
      <c r="N183" s="199">
        <f>'FY24 Budget'!Z$105</f>
        <v>19044.580000000002</v>
      </c>
      <c r="O183" s="199">
        <f>'FY25 Budget'!O$272</f>
        <v>28521.37149404861</v>
      </c>
      <c r="P183" s="199">
        <f>'FY25 Budget'!P$272</f>
        <v>30634.766583675813</v>
      </c>
      <c r="Q183" s="199">
        <f>'FY25 Budget'!Q$272</f>
        <v>32174.024650994616</v>
      </c>
      <c r="R183" s="199">
        <f>'FY25 Budget'!R$272</f>
        <v>31953.039513312968</v>
      </c>
      <c r="S183" s="199">
        <f>'FY25 Budget'!S$272</f>
        <v>32483.671409426552</v>
      </c>
      <c r="T183" s="199">
        <f>'FY25 Budget'!T$272</f>
        <v>31946.939098001909</v>
      </c>
      <c r="U183" s="199">
        <f>'FY25 Budget'!U$272</f>
        <v>30620.672632977872</v>
      </c>
      <c r="V183" s="199">
        <f>'FY25 Budget'!V$272</f>
        <v>29577.857445318885</v>
      </c>
      <c r="W183" s="199">
        <f>'FY25 Budget'!W$272</f>
        <v>29532.487864482067</v>
      </c>
      <c r="X183" s="199">
        <f>'FY25 Budget'!X$272</f>
        <v>29160.583226781942</v>
      </c>
      <c r="Y183" s="199">
        <f>'FY25 Budget'!Y$272</f>
        <v>29657.415034840989</v>
      </c>
      <c r="Z183" s="199">
        <f>'FY25 Budget'!Z$272</f>
        <v>29518.735014244918</v>
      </c>
      <c r="AA183" s="177">
        <f t="shared" ref="AA183:AF183" si="86">O183*(1+AA$4)</f>
        <v>28521.37149404861</v>
      </c>
      <c r="AB183" s="177">
        <f t="shared" si="86"/>
        <v>30634.766583675813</v>
      </c>
      <c r="AC183" s="177">
        <f t="shared" si="86"/>
        <v>32174.024650994616</v>
      </c>
      <c r="AD183" s="177">
        <f t="shared" si="86"/>
        <v>31953.039513312968</v>
      </c>
      <c r="AE183" s="177">
        <f t="shared" si="86"/>
        <v>32483.671409426552</v>
      </c>
      <c r="AF183" s="177">
        <f t="shared" si="86"/>
        <v>31946.939098001909</v>
      </c>
      <c r="AG183" s="201"/>
      <c r="AH183" s="178">
        <f>SUM(F183:Q183)</f>
        <v>234130.63272871909</v>
      </c>
      <c r="AI183" s="178">
        <f>SUM(U183:AF183)</f>
        <v>365781.56396810716</v>
      </c>
      <c r="AK183" s="178">
        <f>AH183*$AK$7</f>
        <v>116995.07718204425</v>
      </c>
      <c r="AL183" s="178">
        <f>AI183*$AL$7</f>
        <v>182781.0475148632</v>
      </c>
    </row>
    <row r="184" spans="1:38">
      <c r="A184" s="172"/>
      <c r="B184" s="152"/>
      <c r="C184" s="213"/>
      <c r="D184" s="171">
        <f>D183-SUM(F183:K183)</f>
        <v>0</v>
      </c>
      <c r="F184" s="171">
        <f>F183-'Div091 history'!I183</f>
        <v>0</v>
      </c>
      <c r="G184" s="171">
        <f>G183-'Div091 history'!J183</f>
        <v>0</v>
      </c>
      <c r="H184" s="171">
        <f>H183-'Div091 history'!K183</f>
        <v>0</v>
      </c>
      <c r="I184" s="171">
        <f>I183-'Div091 history'!L183</f>
        <v>0</v>
      </c>
      <c r="J184" s="171">
        <f>J183-'Div091 history'!M183</f>
        <v>0</v>
      </c>
      <c r="K184" s="171">
        <f>K183-'Div091 history'!N183</f>
        <v>0</v>
      </c>
      <c r="L184" s="171">
        <f t="shared" ref="L184:AF184" si="87">L183-SUM(L168:L182)</f>
        <v>0</v>
      </c>
      <c r="M184" s="171">
        <f t="shared" si="87"/>
        <v>0</v>
      </c>
      <c r="N184" s="171">
        <f t="shared" si="87"/>
        <v>0</v>
      </c>
      <c r="O184" s="171">
        <f t="shared" si="87"/>
        <v>0</v>
      </c>
      <c r="P184" s="171">
        <f t="shared" si="87"/>
        <v>0</v>
      </c>
      <c r="Q184" s="171">
        <f t="shared" si="87"/>
        <v>0</v>
      </c>
      <c r="R184" s="171">
        <f t="shared" si="87"/>
        <v>0</v>
      </c>
      <c r="S184" s="171">
        <f t="shared" si="87"/>
        <v>0</v>
      </c>
      <c r="T184" s="171">
        <f t="shared" si="87"/>
        <v>0</v>
      </c>
      <c r="U184" s="171">
        <f t="shared" si="87"/>
        <v>0</v>
      </c>
      <c r="V184" s="171">
        <f t="shared" si="87"/>
        <v>0</v>
      </c>
      <c r="W184" s="171">
        <f t="shared" si="87"/>
        <v>0</v>
      </c>
      <c r="X184" s="171">
        <f t="shared" si="87"/>
        <v>0</v>
      </c>
      <c r="Y184" s="171">
        <f t="shared" si="87"/>
        <v>0</v>
      </c>
      <c r="Z184" s="171">
        <f t="shared" si="87"/>
        <v>0</v>
      </c>
      <c r="AA184" s="171">
        <f t="shared" si="87"/>
        <v>0</v>
      </c>
      <c r="AB184" s="171">
        <f t="shared" si="87"/>
        <v>0</v>
      </c>
      <c r="AC184" s="171">
        <f t="shared" si="87"/>
        <v>0</v>
      </c>
      <c r="AD184" s="171">
        <f t="shared" si="87"/>
        <v>0</v>
      </c>
      <c r="AE184" s="171">
        <f t="shared" si="87"/>
        <v>0</v>
      </c>
      <c r="AF184" s="171">
        <f t="shared" si="87"/>
        <v>0</v>
      </c>
      <c r="AG184" s="201"/>
    </row>
    <row r="185" spans="1:38">
      <c r="A185" s="168" t="s">
        <v>265</v>
      </c>
      <c r="B185" s="169" t="str">
        <f t="shared" ref="B185:B196" si="88">RIGHT(A185,10)</f>
        <v>8700-04002</v>
      </c>
      <c r="C185" s="212" t="str">
        <f t="shared" ref="C185:C196" si="89">LEFT(B185,4)</f>
        <v>8700</v>
      </c>
      <c r="D185" s="171">
        <f>SUM($F185:K185)</f>
        <v>414420.1</v>
      </c>
      <c r="E185" s="66">
        <f t="shared" ref="E185:E196" si="90">D185/$D$197</f>
        <v>0.98269462426902299</v>
      </c>
      <c r="F185" s="79">
        <f>'Div091 history'!I185</f>
        <v>77905.279999999999</v>
      </c>
      <c r="G185" s="79">
        <f>'Div091 history'!J185</f>
        <v>259424.54</v>
      </c>
      <c r="H185" s="79">
        <f>'Div091 history'!K185</f>
        <v>3192.58</v>
      </c>
      <c r="I185" s="79">
        <f>'Div091 history'!L185</f>
        <v>65727.61</v>
      </c>
      <c r="J185" s="79">
        <f>'Div091 history'!M185</f>
        <v>2829.35</v>
      </c>
      <c r="K185" s="79">
        <f>'Div091 history'!N185</f>
        <v>5340.74</v>
      </c>
      <c r="L185" s="171">
        <f t="shared" ref="L185:U196" si="91">$E185*L$197</f>
        <v>10233.929221331246</v>
      </c>
      <c r="M185" s="171">
        <f t="shared" si="91"/>
        <v>9251.2345970622227</v>
      </c>
      <c r="N185" s="171">
        <f t="shared" si="91"/>
        <v>39960.638144394048</v>
      </c>
      <c r="O185" s="171">
        <f t="shared" si="91"/>
        <v>76688.256866781943</v>
      </c>
      <c r="P185" s="171">
        <f t="shared" si="91"/>
        <v>76688.256866781943</v>
      </c>
      <c r="Q185" s="171">
        <f t="shared" si="91"/>
        <v>79636.34073958901</v>
      </c>
      <c r="R185" s="171">
        <f t="shared" si="91"/>
        <v>76688.256866781943</v>
      </c>
      <c r="S185" s="171">
        <f t="shared" si="91"/>
        <v>76688.256866781943</v>
      </c>
      <c r="T185" s="171">
        <f t="shared" si="91"/>
        <v>80619.035363858042</v>
      </c>
      <c r="U185" s="171">
        <f t="shared" si="91"/>
        <v>76688.256866781943</v>
      </c>
      <c r="V185" s="171">
        <f t="shared" ref="V185:AF196" si="92">$E185*V$197</f>
        <v>76688.256866781943</v>
      </c>
      <c r="W185" s="171">
        <f t="shared" si="92"/>
        <v>79636.34073958901</v>
      </c>
      <c r="X185" s="171">
        <f t="shared" si="92"/>
        <v>76688.256866781943</v>
      </c>
      <c r="Y185" s="171">
        <f t="shared" si="92"/>
        <v>77366.316157527574</v>
      </c>
      <c r="Z185" s="171">
        <f t="shared" si="92"/>
        <v>81297.094654603658</v>
      </c>
      <c r="AA185" s="171">
        <f t="shared" si="92"/>
        <v>76688.256866781943</v>
      </c>
      <c r="AB185" s="171">
        <f t="shared" si="92"/>
        <v>76688.256866781943</v>
      </c>
      <c r="AC185" s="171">
        <f t="shared" si="92"/>
        <v>79636.34073958901</v>
      </c>
      <c r="AD185" s="171">
        <f t="shared" si="92"/>
        <v>76688.256866781943</v>
      </c>
      <c r="AE185" s="171">
        <f t="shared" si="92"/>
        <v>76688.256866781943</v>
      </c>
      <c r="AF185" s="171">
        <f t="shared" si="92"/>
        <v>80619.035363858042</v>
      </c>
      <c r="AG185" s="201"/>
    </row>
    <row r="186" spans="1:38">
      <c r="A186" s="168" t="s">
        <v>1213</v>
      </c>
      <c r="B186" s="169" t="str">
        <f t="shared" si="88"/>
        <v>8700-04018</v>
      </c>
      <c r="C186" s="212" t="str">
        <f t="shared" si="89"/>
        <v>8700</v>
      </c>
      <c r="D186" s="171">
        <f>SUM($F186:K186)</f>
        <v>170</v>
      </c>
      <c r="E186" s="66">
        <f t="shared" si="90"/>
        <v>4.0311289468279629E-4</v>
      </c>
      <c r="F186" s="79">
        <f>'Div091 history'!I186</f>
        <v>170</v>
      </c>
      <c r="G186" s="79">
        <f>'Div091 history'!J186</f>
        <v>0</v>
      </c>
      <c r="H186" s="79">
        <f>'Div091 history'!K186</f>
        <v>0</v>
      </c>
      <c r="I186" s="79">
        <f>'Div091 history'!L186</f>
        <v>0</v>
      </c>
      <c r="J186" s="79">
        <f>'Div091 history'!M186</f>
        <v>0</v>
      </c>
      <c r="K186" s="79">
        <f>'Div091 history'!N186</f>
        <v>0</v>
      </c>
      <c r="L186" s="171">
        <f t="shared" si="91"/>
        <v>4.1980781521608428</v>
      </c>
      <c r="M186" s="171">
        <f t="shared" si="91"/>
        <v>3.7949652574780464</v>
      </c>
      <c r="N186" s="171">
        <f t="shared" si="91"/>
        <v>16.39232383889437</v>
      </c>
      <c r="O186" s="171">
        <f t="shared" si="91"/>
        <v>31.458425079654511</v>
      </c>
      <c r="P186" s="171">
        <f t="shared" si="91"/>
        <v>31.458425079654511</v>
      </c>
      <c r="Q186" s="171">
        <f t="shared" si="91"/>
        <v>32.667763763702901</v>
      </c>
      <c r="R186" s="171">
        <f t="shared" si="91"/>
        <v>31.458425079654511</v>
      </c>
      <c r="S186" s="171">
        <f t="shared" si="91"/>
        <v>31.458425079654511</v>
      </c>
      <c r="T186" s="171">
        <f t="shared" si="91"/>
        <v>33.0708766583857</v>
      </c>
      <c r="U186" s="171">
        <f t="shared" si="91"/>
        <v>31.458425079654511</v>
      </c>
      <c r="V186" s="171">
        <f t="shared" si="92"/>
        <v>31.458425079654511</v>
      </c>
      <c r="W186" s="171">
        <f t="shared" si="92"/>
        <v>32.667763763702901</v>
      </c>
      <c r="X186" s="171">
        <f t="shared" si="92"/>
        <v>31.458425079654511</v>
      </c>
      <c r="Y186" s="171">
        <f t="shared" si="92"/>
        <v>31.736572976985642</v>
      </c>
      <c r="Z186" s="171">
        <f t="shared" si="92"/>
        <v>33.349024555716824</v>
      </c>
      <c r="AA186" s="171">
        <f t="shared" si="92"/>
        <v>31.458425079654511</v>
      </c>
      <c r="AB186" s="171">
        <f t="shared" si="92"/>
        <v>31.458425079654511</v>
      </c>
      <c r="AC186" s="171">
        <f t="shared" si="92"/>
        <v>32.667763763702901</v>
      </c>
      <c r="AD186" s="171">
        <f t="shared" si="92"/>
        <v>31.458425079654511</v>
      </c>
      <c r="AE186" s="171">
        <f t="shared" si="92"/>
        <v>31.458425079654511</v>
      </c>
      <c r="AF186" s="171">
        <f t="shared" si="92"/>
        <v>33.0708766583857</v>
      </c>
      <c r="AG186" s="201"/>
    </row>
    <row r="187" spans="1:38">
      <c r="A187" s="168" t="s">
        <v>310</v>
      </c>
      <c r="B187" s="169" t="str">
        <f t="shared" si="88"/>
        <v>9130-04021</v>
      </c>
      <c r="C187" s="212" t="str">
        <f t="shared" si="89"/>
        <v>9130</v>
      </c>
      <c r="D187" s="171">
        <f>SUM($F187:K187)</f>
        <v>0</v>
      </c>
      <c r="E187" s="66">
        <f t="shared" si="90"/>
        <v>0</v>
      </c>
      <c r="F187" s="79">
        <f>'Div091 history'!I187</f>
        <v>0</v>
      </c>
      <c r="G187" s="79">
        <f>'Div091 history'!J187</f>
        <v>0</v>
      </c>
      <c r="H187" s="79">
        <f>'Div091 history'!K187</f>
        <v>0</v>
      </c>
      <c r="I187" s="79">
        <f>'Div091 history'!L187</f>
        <v>0</v>
      </c>
      <c r="J187" s="79">
        <f>'Div091 history'!M187</f>
        <v>0</v>
      </c>
      <c r="K187" s="79">
        <f>'Div091 history'!N187</f>
        <v>0</v>
      </c>
      <c r="L187" s="171">
        <f t="shared" si="91"/>
        <v>0</v>
      </c>
      <c r="M187" s="171">
        <f t="shared" si="91"/>
        <v>0</v>
      </c>
      <c r="N187" s="171">
        <f t="shared" si="91"/>
        <v>0</v>
      </c>
      <c r="O187" s="171">
        <f t="shared" si="91"/>
        <v>0</v>
      </c>
      <c r="P187" s="171">
        <f t="shared" si="91"/>
        <v>0</v>
      </c>
      <c r="Q187" s="171">
        <f t="shared" si="91"/>
        <v>0</v>
      </c>
      <c r="R187" s="171">
        <f t="shared" si="91"/>
        <v>0</v>
      </c>
      <c r="S187" s="171">
        <f t="shared" si="91"/>
        <v>0</v>
      </c>
      <c r="T187" s="171">
        <f t="shared" si="91"/>
        <v>0</v>
      </c>
      <c r="U187" s="171">
        <f t="shared" si="91"/>
        <v>0</v>
      </c>
      <c r="V187" s="171">
        <f t="shared" si="92"/>
        <v>0</v>
      </c>
      <c r="W187" s="171">
        <f t="shared" si="92"/>
        <v>0</v>
      </c>
      <c r="X187" s="171">
        <f t="shared" si="92"/>
        <v>0</v>
      </c>
      <c r="Y187" s="171">
        <f t="shared" si="92"/>
        <v>0</v>
      </c>
      <c r="Z187" s="171">
        <f t="shared" si="92"/>
        <v>0</v>
      </c>
      <c r="AA187" s="171">
        <f t="shared" si="92"/>
        <v>0</v>
      </c>
      <c r="AB187" s="171">
        <f t="shared" si="92"/>
        <v>0</v>
      </c>
      <c r="AC187" s="171">
        <f t="shared" si="92"/>
        <v>0</v>
      </c>
      <c r="AD187" s="171">
        <f t="shared" si="92"/>
        <v>0</v>
      </c>
      <c r="AE187" s="171">
        <f t="shared" si="92"/>
        <v>0</v>
      </c>
      <c r="AF187" s="171">
        <f t="shared" si="92"/>
        <v>0</v>
      </c>
      <c r="AG187" s="201"/>
    </row>
    <row r="188" spans="1:38">
      <c r="A188" s="168" t="s">
        <v>1299</v>
      </c>
      <c r="B188" s="169" t="str">
        <f t="shared" si="88"/>
        <v>9110-04022</v>
      </c>
      <c r="C188" s="212" t="str">
        <f t="shared" si="89"/>
        <v>9110</v>
      </c>
      <c r="D188" s="171">
        <f>SUM($F188:K188)</f>
        <v>0</v>
      </c>
      <c r="E188" s="66">
        <f t="shared" si="90"/>
        <v>0</v>
      </c>
      <c r="F188" s="79">
        <f>'Div091 history'!I188</f>
        <v>0</v>
      </c>
      <c r="G188" s="79">
        <f>'Div091 history'!J188</f>
        <v>0</v>
      </c>
      <c r="H188" s="79">
        <f>'Div091 history'!K188</f>
        <v>0</v>
      </c>
      <c r="I188" s="79">
        <f>'Div091 history'!L188</f>
        <v>0</v>
      </c>
      <c r="J188" s="79">
        <f>'Div091 history'!M188</f>
        <v>0</v>
      </c>
      <c r="K188" s="79">
        <f>'Div091 history'!N188</f>
        <v>0</v>
      </c>
      <c r="L188" s="171">
        <f t="shared" si="91"/>
        <v>0</v>
      </c>
      <c r="M188" s="171">
        <f t="shared" si="91"/>
        <v>0</v>
      </c>
      <c r="N188" s="171">
        <f t="shared" si="91"/>
        <v>0</v>
      </c>
      <c r="O188" s="171">
        <f t="shared" si="91"/>
        <v>0</v>
      </c>
      <c r="P188" s="171">
        <f t="shared" si="91"/>
        <v>0</v>
      </c>
      <c r="Q188" s="171">
        <f t="shared" si="91"/>
        <v>0</v>
      </c>
      <c r="R188" s="171">
        <f t="shared" si="91"/>
        <v>0</v>
      </c>
      <c r="S188" s="171">
        <f t="shared" si="91"/>
        <v>0</v>
      </c>
      <c r="T188" s="171">
        <f t="shared" si="91"/>
        <v>0</v>
      </c>
      <c r="U188" s="171">
        <f t="shared" si="91"/>
        <v>0</v>
      </c>
      <c r="V188" s="171">
        <f t="shared" si="92"/>
        <v>0</v>
      </c>
      <c r="W188" s="171">
        <f t="shared" si="92"/>
        <v>0</v>
      </c>
      <c r="X188" s="171">
        <f t="shared" si="92"/>
        <v>0</v>
      </c>
      <c r="Y188" s="171">
        <f t="shared" si="92"/>
        <v>0</v>
      </c>
      <c r="Z188" s="171">
        <f t="shared" si="92"/>
        <v>0</v>
      </c>
      <c r="AA188" s="171">
        <f t="shared" si="92"/>
        <v>0</v>
      </c>
      <c r="AB188" s="171">
        <f t="shared" si="92"/>
        <v>0</v>
      </c>
      <c r="AC188" s="171">
        <f t="shared" si="92"/>
        <v>0</v>
      </c>
      <c r="AD188" s="171">
        <f t="shared" si="92"/>
        <v>0</v>
      </c>
      <c r="AE188" s="171">
        <f t="shared" si="92"/>
        <v>0</v>
      </c>
      <c r="AF188" s="171">
        <f t="shared" si="92"/>
        <v>0</v>
      </c>
      <c r="AG188" s="201"/>
    </row>
    <row r="189" spans="1:38">
      <c r="A189" s="168" t="s">
        <v>1301</v>
      </c>
      <c r="B189" s="169" t="str">
        <f t="shared" si="88"/>
        <v>8700-04022</v>
      </c>
      <c r="C189" s="212" t="str">
        <f t="shared" si="89"/>
        <v>8700</v>
      </c>
      <c r="D189" s="171">
        <f>SUM($F189:K189)</f>
        <v>49.84</v>
      </c>
      <c r="E189" s="66">
        <f t="shared" si="90"/>
        <v>1.1818321571170923E-4</v>
      </c>
      <c r="F189" s="79">
        <f>'Div091 history'!I189</f>
        <v>0</v>
      </c>
      <c r="G189" s="79">
        <f>'Div091 history'!J189</f>
        <v>0</v>
      </c>
      <c r="H189" s="79">
        <f>'Div091 history'!K189</f>
        <v>0</v>
      </c>
      <c r="I189" s="79">
        <f>'Div091 history'!L189</f>
        <v>0</v>
      </c>
      <c r="J189" s="79">
        <f>'Div091 history'!M189</f>
        <v>0</v>
      </c>
      <c r="K189" s="79">
        <f>'Div091 history'!N189</f>
        <v>49.84</v>
      </c>
      <c r="L189" s="171">
        <f t="shared" si="91"/>
        <v>1.2307777359040966</v>
      </c>
      <c r="M189" s="171">
        <f t="shared" si="91"/>
        <v>1.1125945201923875</v>
      </c>
      <c r="N189" s="171">
        <f t="shared" si="91"/>
        <v>4.8058436478264435</v>
      </c>
      <c r="O189" s="171">
        <f t="shared" si="91"/>
        <v>9.2228700351175359</v>
      </c>
      <c r="P189" s="171">
        <f t="shared" si="91"/>
        <v>9.2228700351175359</v>
      </c>
      <c r="Q189" s="171">
        <f t="shared" si="91"/>
        <v>9.5774196822526623</v>
      </c>
      <c r="R189" s="171">
        <f t="shared" si="91"/>
        <v>9.2228700351175359</v>
      </c>
      <c r="S189" s="171">
        <f t="shared" si="91"/>
        <v>9.2228700351175359</v>
      </c>
      <c r="T189" s="171">
        <f t="shared" si="91"/>
        <v>9.6956028979643722</v>
      </c>
      <c r="U189" s="171">
        <f t="shared" si="91"/>
        <v>9.2228700351175359</v>
      </c>
      <c r="V189" s="171">
        <f t="shared" si="92"/>
        <v>9.2228700351175359</v>
      </c>
      <c r="W189" s="171">
        <f t="shared" si="92"/>
        <v>9.5774196822526623</v>
      </c>
      <c r="X189" s="171">
        <f t="shared" si="92"/>
        <v>9.2228700351175359</v>
      </c>
      <c r="Y189" s="171">
        <f t="shared" si="92"/>
        <v>9.3044164539586145</v>
      </c>
      <c r="Z189" s="171">
        <f t="shared" si="92"/>
        <v>9.7771493168054509</v>
      </c>
      <c r="AA189" s="171">
        <f t="shared" si="92"/>
        <v>9.2228700351175359</v>
      </c>
      <c r="AB189" s="171">
        <f t="shared" si="92"/>
        <v>9.2228700351175359</v>
      </c>
      <c r="AC189" s="171">
        <f t="shared" si="92"/>
        <v>9.5774196822526623</v>
      </c>
      <c r="AD189" s="171">
        <f t="shared" si="92"/>
        <v>9.2228700351175359</v>
      </c>
      <c r="AE189" s="171">
        <f t="shared" si="92"/>
        <v>9.2228700351175359</v>
      </c>
      <c r="AF189" s="171">
        <f t="shared" si="92"/>
        <v>9.6956028979643722</v>
      </c>
      <c r="AG189" s="201"/>
    </row>
    <row r="190" spans="1:38">
      <c r="A190" s="168" t="s">
        <v>1303</v>
      </c>
      <c r="B190" s="169" t="str">
        <f t="shared" si="88"/>
        <v>9100-04040</v>
      </c>
      <c r="C190" s="212" t="str">
        <f t="shared" si="89"/>
        <v>9100</v>
      </c>
      <c r="D190" s="171">
        <f>SUM($F190:K190)</f>
        <v>1809.94</v>
      </c>
      <c r="E190" s="66">
        <f t="shared" si="90"/>
        <v>4.2918244270716494E-3</v>
      </c>
      <c r="F190" s="79">
        <f>'Div091 history'!I190</f>
        <v>1809.94</v>
      </c>
      <c r="G190" s="79">
        <f>'Div091 history'!J190</f>
        <v>0</v>
      </c>
      <c r="H190" s="79">
        <f>'Div091 history'!K190</f>
        <v>0</v>
      </c>
      <c r="I190" s="79">
        <f>'Div091 history'!L190</f>
        <v>0</v>
      </c>
      <c r="J190" s="79">
        <f>'Div091 history'!M190</f>
        <v>0</v>
      </c>
      <c r="K190" s="79">
        <f>'Div091 history'!N190</f>
        <v>0</v>
      </c>
      <c r="L190" s="171">
        <f t="shared" si="91"/>
        <v>44.695703357188215</v>
      </c>
      <c r="M190" s="171">
        <f t="shared" si="91"/>
        <v>40.403878930116569</v>
      </c>
      <c r="N190" s="171">
        <f t="shared" si="91"/>
        <v>174.52425064099106</v>
      </c>
      <c r="O190" s="171">
        <f t="shared" si="91"/>
        <v>334.92859934511699</v>
      </c>
      <c r="P190" s="171">
        <f t="shared" si="91"/>
        <v>334.92859934511699</v>
      </c>
      <c r="Q190" s="171">
        <f t="shared" si="91"/>
        <v>347.80407262633196</v>
      </c>
      <c r="R190" s="171">
        <f t="shared" si="91"/>
        <v>334.92859934511699</v>
      </c>
      <c r="S190" s="171">
        <f t="shared" si="91"/>
        <v>334.92859934511699</v>
      </c>
      <c r="T190" s="171">
        <f t="shared" si="91"/>
        <v>352.09589705340363</v>
      </c>
      <c r="U190" s="171">
        <f t="shared" si="91"/>
        <v>334.92859934511699</v>
      </c>
      <c r="V190" s="171">
        <f t="shared" si="92"/>
        <v>334.92859934511699</v>
      </c>
      <c r="W190" s="171">
        <f t="shared" si="92"/>
        <v>347.80407262633196</v>
      </c>
      <c r="X190" s="171">
        <f t="shared" si="92"/>
        <v>334.92859934511699</v>
      </c>
      <c r="Y190" s="171">
        <f t="shared" si="92"/>
        <v>337.88995819979647</v>
      </c>
      <c r="Z190" s="171">
        <f t="shared" si="92"/>
        <v>355.05725590808305</v>
      </c>
      <c r="AA190" s="171">
        <f t="shared" si="92"/>
        <v>334.92859934511699</v>
      </c>
      <c r="AB190" s="171">
        <f t="shared" si="92"/>
        <v>334.92859934511699</v>
      </c>
      <c r="AC190" s="171">
        <f t="shared" si="92"/>
        <v>347.80407262633196</v>
      </c>
      <c r="AD190" s="171">
        <f t="shared" si="92"/>
        <v>334.92859934511699</v>
      </c>
      <c r="AE190" s="171">
        <f t="shared" si="92"/>
        <v>334.92859934511699</v>
      </c>
      <c r="AF190" s="171">
        <f t="shared" si="92"/>
        <v>352.09589705340363</v>
      </c>
      <c r="AG190" s="201"/>
    </row>
    <row r="191" spans="1:38">
      <c r="A191" s="168" t="s">
        <v>262</v>
      </c>
      <c r="B191" s="169" t="str">
        <f t="shared" si="88"/>
        <v>9130-04040</v>
      </c>
      <c r="C191" s="212" t="str">
        <f t="shared" si="89"/>
        <v>9130</v>
      </c>
      <c r="D191" s="171">
        <f>SUM($F191:K191)</f>
        <v>112.82</v>
      </c>
      <c r="E191" s="66">
        <f t="shared" si="90"/>
        <v>2.6752468693007694E-4</v>
      </c>
      <c r="F191" s="79">
        <f>'Div091 history'!I191</f>
        <v>0</v>
      </c>
      <c r="G191" s="79">
        <f>'Div091 history'!J191</f>
        <v>0</v>
      </c>
      <c r="H191" s="79">
        <f>'Div091 history'!K191</f>
        <v>0</v>
      </c>
      <c r="I191" s="79">
        <f>'Div091 history'!L191</f>
        <v>112.82</v>
      </c>
      <c r="J191" s="79">
        <f>'Div091 history'!M191</f>
        <v>0</v>
      </c>
      <c r="K191" s="79">
        <f>'Div091 history'!N191</f>
        <v>0</v>
      </c>
      <c r="L191" s="171">
        <f t="shared" si="91"/>
        <v>2.7860422183928608</v>
      </c>
      <c r="M191" s="171">
        <f t="shared" si="91"/>
        <v>2.5185175314627837</v>
      </c>
      <c r="N191" s="171">
        <f t="shared" si="91"/>
        <v>10.878717502965076</v>
      </c>
      <c r="O191" s="171">
        <f t="shared" si="91"/>
        <v>20.877291279333072</v>
      </c>
      <c r="P191" s="171">
        <f t="shared" si="91"/>
        <v>20.877291279333072</v>
      </c>
      <c r="Q191" s="171">
        <f t="shared" si="91"/>
        <v>21.679865340123303</v>
      </c>
      <c r="R191" s="171">
        <f t="shared" si="91"/>
        <v>20.877291279333072</v>
      </c>
      <c r="S191" s="171">
        <f t="shared" si="91"/>
        <v>20.877291279333072</v>
      </c>
      <c r="T191" s="171">
        <f t="shared" si="91"/>
        <v>21.94739002705338</v>
      </c>
      <c r="U191" s="171">
        <f t="shared" si="91"/>
        <v>20.877291279333072</v>
      </c>
      <c r="V191" s="171">
        <f t="shared" si="92"/>
        <v>20.877291279333072</v>
      </c>
      <c r="W191" s="171">
        <f t="shared" si="92"/>
        <v>21.679865340123303</v>
      </c>
      <c r="X191" s="171">
        <f t="shared" si="92"/>
        <v>20.877291279333072</v>
      </c>
      <c r="Y191" s="171">
        <f t="shared" si="92"/>
        <v>21.061883313314826</v>
      </c>
      <c r="Z191" s="171">
        <f t="shared" si="92"/>
        <v>22.131982061035131</v>
      </c>
      <c r="AA191" s="171">
        <f t="shared" si="92"/>
        <v>20.877291279333072</v>
      </c>
      <c r="AB191" s="171">
        <f t="shared" si="92"/>
        <v>20.877291279333072</v>
      </c>
      <c r="AC191" s="171">
        <f t="shared" si="92"/>
        <v>21.679865340123303</v>
      </c>
      <c r="AD191" s="171">
        <f t="shared" si="92"/>
        <v>20.877291279333072</v>
      </c>
      <c r="AE191" s="171">
        <f t="shared" si="92"/>
        <v>20.877291279333072</v>
      </c>
      <c r="AF191" s="171">
        <f t="shared" si="92"/>
        <v>21.94739002705338</v>
      </c>
      <c r="AG191" s="201"/>
    </row>
    <row r="192" spans="1:38">
      <c r="A192" s="168" t="s">
        <v>263</v>
      </c>
      <c r="B192" s="169" t="str">
        <f t="shared" si="88"/>
        <v>8700-04040</v>
      </c>
      <c r="C192" s="212" t="str">
        <f t="shared" si="89"/>
        <v>8700</v>
      </c>
      <c r="D192" s="171">
        <f>SUM($F192:K192)</f>
        <v>44.36</v>
      </c>
      <c r="E192" s="66">
        <f t="shared" si="90"/>
        <v>1.051887529889932E-4</v>
      </c>
      <c r="F192" s="79">
        <f>'Div091 history'!I192</f>
        <v>0</v>
      </c>
      <c r="G192" s="79">
        <f>'Div091 history'!J192</f>
        <v>0</v>
      </c>
      <c r="H192" s="79">
        <f>'Div091 history'!K192</f>
        <v>0</v>
      </c>
      <c r="I192" s="79">
        <f>'Div091 history'!L192</f>
        <v>0</v>
      </c>
      <c r="J192" s="79">
        <f>'Div091 history'!M192</f>
        <v>44.36</v>
      </c>
      <c r="K192" s="79">
        <f>'Div091 history'!N192</f>
        <v>0</v>
      </c>
      <c r="L192" s="171">
        <f t="shared" si="91"/>
        <v>1.0954514519403236</v>
      </c>
      <c r="M192" s="171">
        <f t="shared" si="91"/>
        <v>0.99026269895133034</v>
      </c>
      <c r="N192" s="171">
        <f t="shared" si="91"/>
        <v>4.2774322676079661</v>
      </c>
      <c r="O192" s="171">
        <f t="shared" si="91"/>
        <v>8.2087984501969071</v>
      </c>
      <c r="P192" s="171">
        <f t="shared" si="91"/>
        <v>8.2087984501969071</v>
      </c>
      <c r="Q192" s="171">
        <f t="shared" si="91"/>
        <v>8.524364709163887</v>
      </c>
      <c r="R192" s="171">
        <f t="shared" si="91"/>
        <v>8.2087984501969071</v>
      </c>
      <c r="S192" s="171">
        <f t="shared" si="91"/>
        <v>8.2087984501969071</v>
      </c>
      <c r="T192" s="171">
        <f t="shared" si="91"/>
        <v>8.6295534621528809</v>
      </c>
      <c r="U192" s="171">
        <f t="shared" si="91"/>
        <v>8.2087984501969071</v>
      </c>
      <c r="V192" s="171">
        <f t="shared" si="92"/>
        <v>8.2087984501969071</v>
      </c>
      <c r="W192" s="171">
        <f t="shared" si="92"/>
        <v>8.524364709163887</v>
      </c>
      <c r="X192" s="171">
        <f t="shared" si="92"/>
        <v>8.2087984501969071</v>
      </c>
      <c r="Y192" s="171">
        <f t="shared" si="92"/>
        <v>8.2813786897593129</v>
      </c>
      <c r="Z192" s="171">
        <f t="shared" si="92"/>
        <v>8.7021337017152849</v>
      </c>
      <c r="AA192" s="171">
        <f t="shared" si="92"/>
        <v>8.2087984501969071</v>
      </c>
      <c r="AB192" s="171">
        <f t="shared" si="92"/>
        <v>8.2087984501969071</v>
      </c>
      <c r="AC192" s="171">
        <f t="shared" si="92"/>
        <v>8.524364709163887</v>
      </c>
      <c r="AD192" s="171">
        <f t="shared" si="92"/>
        <v>8.2087984501969071</v>
      </c>
      <c r="AE192" s="171">
        <f t="shared" si="92"/>
        <v>8.2087984501969071</v>
      </c>
      <c r="AF192" s="171">
        <f t="shared" si="92"/>
        <v>8.6295534621528809</v>
      </c>
      <c r="AG192" s="201"/>
    </row>
    <row r="193" spans="1:38">
      <c r="A193" s="168" t="s">
        <v>1305</v>
      </c>
      <c r="B193" s="169" t="str">
        <f t="shared" si="88"/>
        <v>9302-04046</v>
      </c>
      <c r="C193" s="212" t="str">
        <f t="shared" si="89"/>
        <v>9302</v>
      </c>
      <c r="D193" s="171">
        <f>SUM($F193:K193)</f>
        <v>0</v>
      </c>
      <c r="E193" s="66">
        <f t="shared" si="90"/>
        <v>0</v>
      </c>
      <c r="F193" s="79">
        <f>'Div091 history'!I193</f>
        <v>0</v>
      </c>
      <c r="G193" s="79">
        <f>'Div091 history'!J193</f>
        <v>0</v>
      </c>
      <c r="H193" s="79">
        <f>'Div091 history'!K193</f>
        <v>0</v>
      </c>
      <c r="I193" s="79">
        <f>'Div091 history'!L193</f>
        <v>0</v>
      </c>
      <c r="J193" s="79">
        <f>'Div091 history'!M193</f>
        <v>0</v>
      </c>
      <c r="K193" s="79">
        <f>'Div091 history'!N193</f>
        <v>0</v>
      </c>
      <c r="L193" s="171">
        <f t="shared" si="91"/>
        <v>0</v>
      </c>
      <c r="M193" s="171">
        <f t="shared" si="91"/>
        <v>0</v>
      </c>
      <c r="N193" s="171">
        <f t="shared" si="91"/>
        <v>0</v>
      </c>
      <c r="O193" s="171">
        <f t="shared" si="91"/>
        <v>0</v>
      </c>
      <c r="P193" s="171">
        <f t="shared" si="91"/>
        <v>0</v>
      </c>
      <c r="Q193" s="171">
        <f t="shared" si="91"/>
        <v>0</v>
      </c>
      <c r="R193" s="171">
        <f t="shared" si="91"/>
        <v>0</v>
      </c>
      <c r="S193" s="171">
        <f t="shared" si="91"/>
        <v>0</v>
      </c>
      <c r="T193" s="171">
        <f t="shared" si="91"/>
        <v>0</v>
      </c>
      <c r="U193" s="171">
        <f t="shared" si="91"/>
        <v>0</v>
      </c>
      <c r="V193" s="171">
        <f t="shared" si="92"/>
        <v>0</v>
      </c>
      <c r="W193" s="171">
        <f t="shared" si="92"/>
        <v>0</v>
      </c>
      <c r="X193" s="171">
        <f t="shared" si="92"/>
        <v>0</v>
      </c>
      <c r="Y193" s="171">
        <f t="shared" si="92"/>
        <v>0</v>
      </c>
      <c r="Z193" s="171">
        <f t="shared" si="92"/>
        <v>0</v>
      </c>
      <c r="AA193" s="171">
        <f t="shared" si="92"/>
        <v>0</v>
      </c>
      <c r="AB193" s="171">
        <f t="shared" si="92"/>
        <v>0</v>
      </c>
      <c r="AC193" s="171">
        <f t="shared" si="92"/>
        <v>0</v>
      </c>
      <c r="AD193" s="171">
        <f t="shared" si="92"/>
        <v>0</v>
      </c>
      <c r="AE193" s="171">
        <f t="shared" si="92"/>
        <v>0</v>
      </c>
      <c r="AF193" s="171">
        <f t="shared" si="92"/>
        <v>0</v>
      </c>
      <c r="AG193" s="201"/>
    </row>
    <row r="194" spans="1:38">
      <c r="A194" s="168" t="s">
        <v>1307</v>
      </c>
      <c r="B194" s="169" t="str">
        <f t="shared" si="88"/>
        <v>9100-04046</v>
      </c>
      <c r="C194" s="212" t="str">
        <f t="shared" si="89"/>
        <v>9100</v>
      </c>
      <c r="D194" s="171">
        <f>SUM($F194:K194)</f>
        <v>142.66999999999999</v>
      </c>
      <c r="E194" s="66">
        <f t="shared" si="90"/>
        <v>3.3830656873173263E-4</v>
      </c>
      <c r="F194" s="79">
        <f>'Div091 history'!I194</f>
        <v>79.73</v>
      </c>
      <c r="G194" s="79">
        <f>'Div091 history'!J194</f>
        <v>32.65</v>
      </c>
      <c r="H194" s="79">
        <f>'Div091 history'!K194</f>
        <v>0</v>
      </c>
      <c r="I194" s="79">
        <f>'Div091 history'!L194</f>
        <v>27.6</v>
      </c>
      <c r="J194" s="79">
        <f>'Div091 history'!M194</f>
        <v>2.69</v>
      </c>
      <c r="K194" s="79">
        <f>'Div091 history'!N194</f>
        <v>0</v>
      </c>
      <c r="L194" s="171">
        <f t="shared" si="91"/>
        <v>3.5231753527575731</v>
      </c>
      <c r="M194" s="171">
        <f t="shared" si="91"/>
        <v>3.1848687840258405</v>
      </c>
      <c r="N194" s="171">
        <f t="shared" si="91"/>
        <v>13.757016718206234</v>
      </c>
      <c r="O194" s="171">
        <f t="shared" si="91"/>
        <v>26.40102062420182</v>
      </c>
      <c r="P194" s="171">
        <f t="shared" si="91"/>
        <v>26.40102062420182</v>
      </c>
      <c r="Q194" s="171">
        <f t="shared" si="91"/>
        <v>27.415940330397017</v>
      </c>
      <c r="R194" s="171">
        <f t="shared" si="91"/>
        <v>26.40102062420182</v>
      </c>
      <c r="S194" s="171">
        <f t="shared" si="91"/>
        <v>26.40102062420182</v>
      </c>
      <c r="T194" s="171">
        <f t="shared" si="91"/>
        <v>27.754246899128749</v>
      </c>
      <c r="U194" s="171">
        <f t="shared" si="91"/>
        <v>26.40102062420182</v>
      </c>
      <c r="V194" s="171">
        <f t="shared" si="92"/>
        <v>26.40102062420182</v>
      </c>
      <c r="W194" s="171">
        <f t="shared" si="92"/>
        <v>27.415940330397017</v>
      </c>
      <c r="X194" s="171">
        <f t="shared" si="92"/>
        <v>26.40102062420182</v>
      </c>
      <c r="Y194" s="171">
        <f t="shared" si="92"/>
        <v>26.634452156626715</v>
      </c>
      <c r="Z194" s="171">
        <f t="shared" si="92"/>
        <v>27.987678431553647</v>
      </c>
      <c r="AA194" s="171">
        <f t="shared" si="92"/>
        <v>26.40102062420182</v>
      </c>
      <c r="AB194" s="171">
        <f t="shared" si="92"/>
        <v>26.40102062420182</v>
      </c>
      <c r="AC194" s="171">
        <f t="shared" si="92"/>
        <v>27.415940330397017</v>
      </c>
      <c r="AD194" s="171">
        <f t="shared" si="92"/>
        <v>26.40102062420182</v>
      </c>
      <c r="AE194" s="171">
        <f t="shared" si="92"/>
        <v>26.40102062420182</v>
      </c>
      <c r="AF194" s="171">
        <f t="shared" si="92"/>
        <v>27.754246899128749</v>
      </c>
      <c r="AG194" s="201"/>
    </row>
    <row r="195" spans="1:38">
      <c r="A195" s="168" t="s">
        <v>1309</v>
      </c>
      <c r="B195" s="169" t="str">
        <f t="shared" si="88"/>
        <v>9110-04046</v>
      </c>
      <c r="C195" s="212" t="str">
        <f t="shared" si="89"/>
        <v>9110</v>
      </c>
      <c r="D195" s="171">
        <f>SUM($F195:K195)</f>
        <v>0</v>
      </c>
      <c r="E195" s="66">
        <f t="shared" si="90"/>
        <v>0</v>
      </c>
      <c r="F195" s="79">
        <f>'Div091 history'!I195</f>
        <v>0</v>
      </c>
      <c r="G195" s="79">
        <f>'Div091 history'!J195</f>
        <v>0</v>
      </c>
      <c r="H195" s="79">
        <f>'Div091 history'!K195</f>
        <v>0</v>
      </c>
      <c r="I195" s="79">
        <f>'Div091 history'!L195</f>
        <v>0</v>
      </c>
      <c r="J195" s="79">
        <f>'Div091 history'!M195</f>
        <v>0</v>
      </c>
      <c r="K195" s="79">
        <f>'Div091 history'!N195</f>
        <v>0</v>
      </c>
      <c r="L195" s="171">
        <f t="shared" si="91"/>
        <v>0</v>
      </c>
      <c r="M195" s="171">
        <f t="shared" si="91"/>
        <v>0</v>
      </c>
      <c r="N195" s="171">
        <f t="shared" si="91"/>
        <v>0</v>
      </c>
      <c r="O195" s="171">
        <f t="shared" si="91"/>
        <v>0</v>
      </c>
      <c r="P195" s="171">
        <f t="shared" si="91"/>
        <v>0</v>
      </c>
      <c r="Q195" s="171">
        <f t="shared" si="91"/>
        <v>0</v>
      </c>
      <c r="R195" s="171">
        <f t="shared" si="91"/>
        <v>0</v>
      </c>
      <c r="S195" s="171">
        <f t="shared" si="91"/>
        <v>0</v>
      </c>
      <c r="T195" s="171">
        <f t="shared" si="91"/>
        <v>0</v>
      </c>
      <c r="U195" s="171">
        <f t="shared" si="91"/>
        <v>0</v>
      </c>
      <c r="V195" s="171">
        <f t="shared" si="92"/>
        <v>0</v>
      </c>
      <c r="W195" s="171">
        <f t="shared" si="92"/>
        <v>0</v>
      </c>
      <c r="X195" s="171">
        <f t="shared" si="92"/>
        <v>0</v>
      </c>
      <c r="Y195" s="171">
        <f t="shared" si="92"/>
        <v>0</v>
      </c>
      <c r="Z195" s="171">
        <f t="shared" si="92"/>
        <v>0</v>
      </c>
      <c r="AA195" s="171">
        <f t="shared" si="92"/>
        <v>0</v>
      </c>
      <c r="AB195" s="171">
        <f t="shared" si="92"/>
        <v>0</v>
      </c>
      <c r="AC195" s="171">
        <f t="shared" si="92"/>
        <v>0</v>
      </c>
      <c r="AD195" s="171">
        <f t="shared" si="92"/>
        <v>0</v>
      </c>
      <c r="AE195" s="171">
        <f t="shared" si="92"/>
        <v>0</v>
      </c>
      <c r="AF195" s="171">
        <f t="shared" si="92"/>
        <v>0</v>
      </c>
      <c r="AG195" s="201"/>
    </row>
    <row r="196" spans="1:38">
      <c r="A196" s="168" t="s">
        <v>82</v>
      </c>
      <c r="B196" s="169" t="str">
        <f t="shared" si="88"/>
        <v>9120-04046</v>
      </c>
      <c r="C196" s="212" t="str">
        <f t="shared" si="89"/>
        <v>9120</v>
      </c>
      <c r="D196" s="171">
        <f>SUM($F196:K196)</f>
        <v>4968.3600000000006</v>
      </c>
      <c r="E196" s="66">
        <f t="shared" si="90"/>
        <v>1.1781235184860106E-2</v>
      </c>
      <c r="F196" s="79">
        <f>'Div091 history'!I196</f>
        <v>1797.92</v>
      </c>
      <c r="G196" s="79">
        <f>'Div091 history'!J196</f>
        <v>0</v>
      </c>
      <c r="H196" s="79">
        <f>'Div091 history'!K196</f>
        <v>569.82000000000005</v>
      </c>
      <c r="I196" s="79">
        <f>'Div091 history'!L196</f>
        <v>2600.62</v>
      </c>
      <c r="J196" s="79">
        <f>'Div091 history'!M196</f>
        <v>0</v>
      </c>
      <c r="K196" s="79">
        <f>'Div091 history'!N196</f>
        <v>0</v>
      </c>
      <c r="L196" s="171">
        <f t="shared" si="91"/>
        <v>122.69155040041086</v>
      </c>
      <c r="M196" s="171">
        <f t="shared" si="91"/>
        <v>110.91031521555075</v>
      </c>
      <c r="N196" s="171">
        <f t="shared" si="91"/>
        <v>479.07627098946608</v>
      </c>
      <c r="O196" s="171">
        <f t="shared" si="91"/>
        <v>919.39282840442536</v>
      </c>
      <c r="P196" s="171">
        <f t="shared" si="91"/>
        <v>919.39282840442536</v>
      </c>
      <c r="Q196" s="171">
        <f t="shared" si="91"/>
        <v>954.73653395900567</v>
      </c>
      <c r="R196" s="171">
        <f t="shared" si="91"/>
        <v>919.39282840442536</v>
      </c>
      <c r="S196" s="171">
        <f t="shared" si="91"/>
        <v>919.39282840442536</v>
      </c>
      <c r="T196" s="171">
        <f t="shared" si="91"/>
        <v>966.51776914386573</v>
      </c>
      <c r="U196" s="171">
        <f t="shared" si="91"/>
        <v>919.39282840442536</v>
      </c>
      <c r="V196" s="171">
        <f t="shared" si="92"/>
        <v>919.39282840442536</v>
      </c>
      <c r="W196" s="171">
        <f t="shared" si="92"/>
        <v>954.73653395900567</v>
      </c>
      <c r="X196" s="171">
        <f t="shared" si="92"/>
        <v>919.39282840442536</v>
      </c>
      <c r="Y196" s="171">
        <f t="shared" si="92"/>
        <v>927.52188068197881</v>
      </c>
      <c r="Z196" s="171">
        <f t="shared" si="92"/>
        <v>974.64682142141919</v>
      </c>
      <c r="AA196" s="171">
        <f t="shared" si="92"/>
        <v>919.39282840442536</v>
      </c>
      <c r="AB196" s="171">
        <f t="shared" si="92"/>
        <v>919.39282840442536</v>
      </c>
      <c r="AC196" s="171">
        <f t="shared" si="92"/>
        <v>954.73653395900567</v>
      </c>
      <c r="AD196" s="171">
        <f t="shared" si="92"/>
        <v>919.39282840442536</v>
      </c>
      <c r="AE196" s="171">
        <f t="shared" si="92"/>
        <v>919.39282840442536</v>
      </c>
      <c r="AF196" s="171">
        <f t="shared" si="92"/>
        <v>966.51776914386573</v>
      </c>
      <c r="AG196" s="201"/>
    </row>
    <row r="197" spans="1:38">
      <c r="A197" s="172" t="s">
        <v>329</v>
      </c>
      <c r="B197" s="152"/>
      <c r="C197" s="213"/>
      <c r="D197" s="173">
        <f t="shared" ref="D197:K197" si="93">SUM(D185:D196)</f>
        <v>421718.08999999997</v>
      </c>
      <c r="E197" s="174">
        <f t="shared" si="93"/>
        <v>0.99999999999999989</v>
      </c>
      <c r="F197" s="173">
        <f t="shared" si="93"/>
        <v>81762.87</v>
      </c>
      <c r="G197" s="173">
        <f t="shared" si="93"/>
        <v>259457.19</v>
      </c>
      <c r="H197" s="173">
        <f t="shared" si="93"/>
        <v>3762.4</v>
      </c>
      <c r="I197" s="173">
        <f t="shared" si="93"/>
        <v>68468.650000000009</v>
      </c>
      <c r="J197" s="173">
        <f t="shared" si="93"/>
        <v>2876.4</v>
      </c>
      <c r="K197" s="173">
        <f t="shared" si="93"/>
        <v>5390.58</v>
      </c>
      <c r="L197" s="199">
        <f>'FY24 Budget'!X$114</f>
        <v>10414.15</v>
      </c>
      <c r="M197" s="199">
        <f>'FY24 Budget'!Y$114</f>
        <v>9414.15</v>
      </c>
      <c r="N197" s="199">
        <f>'FY24 Budget'!Z$114</f>
        <v>40664.350000000006</v>
      </c>
      <c r="O197" s="199">
        <f>'FY25 Budget'!O$329</f>
        <v>78038.746699999989</v>
      </c>
      <c r="P197" s="199">
        <f>'FY25 Budget'!P$329</f>
        <v>78038.746699999989</v>
      </c>
      <c r="Q197" s="199">
        <f>'FY25 Budget'!Q$329</f>
        <v>81038.746699999989</v>
      </c>
      <c r="R197" s="199">
        <f>'FY25 Budget'!R$329</f>
        <v>78038.746699999989</v>
      </c>
      <c r="S197" s="199">
        <f>'FY25 Budget'!S$329</f>
        <v>78038.746699999989</v>
      </c>
      <c r="T197" s="199">
        <f>'FY25 Budget'!T$329</f>
        <v>82038.746699999989</v>
      </c>
      <c r="U197" s="199">
        <f>'FY25 Budget'!U$329</f>
        <v>78038.746699999989</v>
      </c>
      <c r="V197" s="199">
        <f>'FY25 Budget'!V$329</f>
        <v>78038.746699999989</v>
      </c>
      <c r="W197" s="199">
        <f>'FY25 Budget'!W$329</f>
        <v>81038.746699999989</v>
      </c>
      <c r="X197" s="199">
        <f>'FY25 Budget'!X$329</f>
        <v>78038.746699999989</v>
      </c>
      <c r="Y197" s="199">
        <f>'FY25 Budget'!Y$329</f>
        <v>78728.746699999989</v>
      </c>
      <c r="Z197" s="199">
        <f>'FY25 Budget'!Z$329</f>
        <v>82728.746699999989</v>
      </c>
      <c r="AA197" s="177">
        <f t="shared" ref="AA197:AF197" si="94">O197*(1+AA$4)</f>
        <v>78038.746699999989</v>
      </c>
      <c r="AB197" s="177">
        <f t="shared" si="94"/>
        <v>78038.746699999989</v>
      </c>
      <c r="AC197" s="177">
        <f t="shared" si="94"/>
        <v>81038.746699999989</v>
      </c>
      <c r="AD197" s="177">
        <f t="shared" si="94"/>
        <v>78038.746699999989</v>
      </c>
      <c r="AE197" s="177">
        <f t="shared" si="94"/>
        <v>78038.746699999989</v>
      </c>
      <c r="AF197" s="177">
        <f t="shared" si="94"/>
        <v>82038.746699999989</v>
      </c>
      <c r="AG197" s="201"/>
      <c r="AH197" s="178">
        <f>SUM(F197:Q197)</f>
        <v>719326.98010000016</v>
      </c>
      <c r="AI197" s="178">
        <f>SUM(U197:AF197)</f>
        <v>951844.9604000001</v>
      </c>
      <c r="AK197" s="178">
        <f>AH197*$AK$7</f>
        <v>359447.69197902275</v>
      </c>
      <c r="AL197" s="178">
        <f>AI197*$AL$7</f>
        <v>475636.92671188019</v>
      </c>
    </row>
    <row r="198" spans="1:38">
      <c r="B198" s="152"/>
      <c r="C198" s="213"/>
      <c r="D198" s="171">
        <f>D197-SUM(F197:K197)</f>
        <v>0</v>
      </c>
      <c r="F198" s="171">
        <f>F197-'Div091 history'!I197</f>
        <v>0</v>
      </c>
      <c r="G198" s="171">
        <f>G197-'Div091 history'!J197</f>
        <v>0</v>
      </c>
      <c r="H198" s="171">
        <f>H197-'Div091 history'!K197</f>
        <v>0</v>
      </c>
      <c r="I198" s="171">
        <f>I197-'Div091 history'!L197</f>
        <v>0</v>
      </c>
      <c r="J198" s="171">
        <f>J197-'Div091 history'!M197</f>
        <v>0</v>
      </c>
      <c r="K198" s="171">
        <f>K197-'Div091 history'!N197</f>
        <v>0</v>
      </c>
      <c r="L198" s="171">
        <f t="shared" ref="L198:AF198" si="95">L197-SUM(L185:L196)</f>
        <v>0</v>
      </c>
      <c r="M198" s="171">
        <f t="shared" si="95"/>
        <v>0</v>
      </c>
      <c r="N198" s="171">
        <f t="shared" si="95"/>
        <v>0</v>
      </c>
      <c r="O198" s="171">
        <f t="shared" si="95"/>
        <v>0</v>
      </c>
      <c r="P198" s="171">
        <f t="shared" si="95"/>
        <v>0</v>
      </c>
      <c r="Q198" s="171">
        <f t="shared" si="95"/>
        <v>0</v>
      </c>
      <c r="R198" s="171">
        <f t="shared" si="95"/>
        <v>0</v>
      </c>
      <c r="S198" s="171">
        <f t="shared" si="95"/>
        <v>0</v>
      </c>
      <c r="T198" s="171">
        <f t="shared" si="95"/>
        <v>0</v>
      </c>
      <c r="U198" s="171">
        <f t="shared" si="95"/>
        <v>0</v>
      </c>
      <c r="V198" s="171">
        <f t="shared" si="95"/>
        <v>0</v>
      </c>
      <c r="W198" s="171">
        <f t="shared" si="95"/>
        <v>0</v>
      </c>
      <c r="X198" s="171">
        <f t="shared" si="95"/>
        <v>0</v>
      </c>
      <c r="Y198" s="171">
        <f t="shared" si="95"/>
        <v>0</v>
      </c>
      <c r="Z198" s="171">
        <f t="shared" si="95"/>
        <v>0</v>
      </c>
      <c r="AA198" s="171">
        <f t="shared" si="95"/>
        <v>0</v>
      </c>
      <c r="AB198" s="171">
        <f t="shared" si="95"/>
        <v>0</v>
      </c>
      <c r="AC198" s="171">
        <f t="shared" si="95"/>
        <v>0</v>
      </c>
      <c r="AD198" s="171">
        <f t="shared" si="95"/>
        <v>0</v>
      </c>
      <c r="AE198" s="171">
        <f t="shared" si="95"/>
        <v>0</v>
      </c>
      <c r="AF198" s="171">
        <f t="shared" si="95"/>
        <v>0</v>
      </c>
      <c r="AG198" s="201"/>
    </row>
    <row r="199" spans="1:38">
      <c r="A199" s="152" t="s">
        <v>1329</v>
      </c>
      <c r="B199" s="169" t="str">
        <f>RIGHT(A199,10)</f>
        <v>9110-04145</v>
      </c>
      <c r="C199" s="212" t="str">
        <f>LEFT(B199,4)</f>
        <v>9110</v>
      </c>
      <c r="D199" s="171">
        <f>SUM($F199:K199)</f>
        <v>2330.1799999999998</v>
      </c>
      <c r="E199" s="78">
        <f>IF(D201=0,0,D199/$D$201)</f>
        <v>1</v>
      </c>
      <c r="F199" s="79">
        <f>+'Div091 history'!I269</f>
        <v>0</v>
      </c>
      <c r="G199" s="79">
        <f>+'Div091 history'!J269</f>
        <v>0</v>
      </c>
      <c r="H199" s="79">
        <f>+'Div091 history'!K269</f>
        <v>0</v>
      </c>
      <c r="I199" s="79">
        <f>+'Div091 history'!L269</f>
        <v>2330.1799999999998</v>
      </c>
      <c r="J199" s="79">
        <f>+'Div091 history'!M269</f>
        <v>0</v>
      </c>
      <c r="K199" s="79">
        <f>+'Div091 history'!N269</f>
        <v>0</v>
      </c>
      <c r="L199" s="171">
        <f>$E199*L$201</f>
        <v>0</v>
      </c>
      <c r="M199" s="171">
        <f t="shared" ref="M199:AF200" si="96">$E199*M$201</f>
        <v>0</v>
      </c>
      <c r="N199" s="171">
        <f t="shared" si="96"/>
        <v>0</v>
      </c>
      <c r="O199" s="171">
        <f t="shared" si="96"/>
        <v>0</v>
      </c>
      <c r="P199" s="171">
        <f t="shared" si="96"/>
        <v>0</v>
      </c>
      <c r="Q199" s="171">
        <f t="shared" si="96"/>
        <v>0</v>
      </c>
      <c r="R199" s="171">
        <f t="shared" si="96"/>
        <v>0</v>
      </c>
      <c r="S199" s="171">
        <f t="shared" si="96"/>
        <v>0</v>
      </c>
      <c r="T199" s="171">
        <f t="shared" si="96"/>
        <v>0</v>
      </c>
      <c r="U199" s="171">
        <f t="shared" si="96"/>
        <v>0</v>
      </c>
      <c r="V199" s="171">
        <f t="shared" si="96"/>
        <v>0</v>
      </c>
      <c r="W199" s="171">
        <f t="shared" si="96"/>
        <v>0</v>
      </c>
      <c r="X199" s="171">
        <f t="shared" si="96"/>
        <v>0</v>
      </c>
      <c r="Y199" s="171">
        <f t="shared" si="96"/>
        <v>0</v>
      </c>
      <c r="Z199" s="171">
        <f t="shared" si="96"/>
        <v>0</v>
      </c>
      <c r="AA199" s="171">
        <f t="shared" si="96"/>
        <v>0</v>
      </c>
      <c r="AB199" s="171">
        <f t="shared" si="96"/>
        <v>0</v>
      </c>
      <c r="AC199" s="171">
        <f t="shared" si="96"/>
        <v>0</v>
      </c>
      <c r="AD199" s="171">
        <f t="shared" si="96"/>
        <v>0</v>
      </c>
      <c r="AE199" s="171">
        <f t="shared" si="96"/>
        <v>0</v>
      </c>
      <c r="AF199" s="171">
        <f t="shared" si="96"/>
        <v>0</v>
      </c>
      <c r="AG199" s="201"/>
    </row>
    <row r="200" spans="1:38">
      <c r="A200" s="152" t="s">
        <v>1227</v>
      </c>
      <c r="B200" s="169" t="str">
        <f>RIGHT(A200,10)</f>
        <v>8700-04145</v>
      </c>
      <c r="C200" s="212" t="str">
        <f>LEFT(B200,4)</f>
        <v>8700</v>
      </c>
      <c r="D200" s="171">
        <f>SUM($F200:K200)</f>
        <v>0</v>
      </c>
      <c r="E200" s="78">
        <f>IF(D201=0,0,D200/$D$201)</f>
        <v>0</v>
      </c>
      <c r="F200" s="79">
        <f>+'Div091 history'!I270</f>
        <v>0</v>
      </c>
      <c r="G200" s="79">
        <f>+'Div091 history'!J270</f>
        <v>0</v>
      </c>
      <c r="H200" s="79">
        <f>+'Div091 history'!K270</f>
        <v>0</v>
      </c>
      <c r="I200" s="79">
        <f>+'Div091 history'!L270</f>
        <v>0</v>
      </c>
      <c r="J200" s="79">
        <f>+'Div091 history'!M270</f>
        <v>0</v>
      </c>
      <c r="K200" s="79">
        <f>+'Div091 history'!N270</f>
        <v>0</v>
      </c>
      <c r="L200" s="171">
        <f>$E200*L$201</f>
        <v>0</v>
      </c>
      <c r="M200" s="171">
        <f t="shared" si="96"/>
        <v>0</v>
      </c>
      <c r="N200" s="171">
        <f t="shared" si="96"/>
        <v>0</v>
      </c>
      <c r="O200" s="171">
        <f t="shared" si="96"/>
        <v>0</v>
      </c>
      <c r="P200" s="171">
        <f t="shared" si="96"/>
        <v>0</v>
      </c>
      <c r="Q200" s="171">
        <f t="shared" si="96"/>
        <v>0</v>
      </c>
      <c r="R200" s="171">
        <f t="shared" si="96"/>
        <v>0</v>
      </c>
      <c r="S200" s="171">
        <f t="shared" si="96"/>
        <v>0</v>
      </c>
      <c r="T200" s="171">
        <f t="shared" si="96"/>
        <v>0</v>
      </c>
      <c r="U200" s="171">
        <f t="shared" si="96"/>
        <v>0</v>
      </c>
      <c r="V200" s="171">
        <f t="shared" si="96"/>
        <v>0</v>
      </c>
      <c r="W200" s="171">
        <f t="shared" si="96"/>
        <v>0</v>
      </c>
      <c r="X200" s="171">
        <f t="shared" si="96"/>
        <v>0</v>
      </c>
      <c r="Y200" s="171">
        <f t="shared" si="96"/>
        <v>0</v>
      </c>
      <c r="Z200" s="171">
        <f t="shared" si="96"/>
        <v>0</v>
      </c>
      <c r="AA200" s="171">
        <f t="shared" si="96"/>
        <v>0</v>
      </c>
      <c r="AB200" s="171">
        <f t="shared" si="96"/>
        <v>0</v>
      </c>
      <c r="AC200" s="171">
        <f t="shared" si="96"/>
        <v>0</v>
      </c>
      <c r="AD200" s="171">
        <f t="shared" si="96"/>
        <v>0</v>
      </c>
      <c r="AE200" s="171">
        <f t="shared" si="96"/>
        <v>0</v>
      </c>
      <c r="AF200" s="171">
        <f t="shared" si="96"/>
        <v>0</v>
      </c>
      <c r="AG200" s="201"/>
    </row>
    <row r="201" spans="1:38">
      <c r="A201" s="83" t="s">
        <v>330</v>
      </c>
      <c r="B201" s="152"/>
      <c r="C201" s="213"/>
      <c r="D201" s="173">
        <f>SUM(D199)</f>
        <v>2330.1799999999998</v>
      </c>
      <c r="E201" s="174">
        <f>SUM(E199)</f>
        <v>1</v>
      </c>
      <c r="F201" s="173">
        <f>SUM(F199:F199)</f>
        <v>0</v>
      </c>
      <c r="G201" s="173">
        <f t="shared" ref="G201:K201" si="97">SUM(G199:G199)</f>
        <v>0</v>
      </c>
      <c r="H201" s="173">
        <f t="shared" si="97"/>
        <v>0</v>
      </c>
      <c r="I201" s="173">
        <f t="shared" si="97"/>
        <v>2330.1799999999998</v>
      </c>
      <c r="J201" s="173">
        <f t="shared" si="97"/>
        <v>0</v>
      </c>
      <c r="K201" s="173">
        <f t="shared" si="97"/>
        <v>0</v>
      </c>
      <c r="L201" s="176">
        <f>'FY24 Budget'!X$130</f>
        <v>0</v>
      </c>
      <c r="M201" s="176">
        <f>'FY24 Budget'!Y$130</f>
        <v>0</v>
      </c>
      <c r="N201" s="176">
        <f>'FY24 Budget'!Z$130</f>
        <v>0</v>
      </c>
      <c r="O201" s="176">
        <f>'FY25 Budget'!O$356</f>
        <v>0</v>
      </c>
      <c r="P201" s="176">
        <f>'FY25 Budget'!P$356</f>
        <v>0</v>
      </c>
      <c r="Q201" s="176">
        <f>'FY25 Budget'!Q$356</f>
        <v>0</v>
      </c>
      <c r="R201" s="176">
        <f>'FY25 Budget'!R$356</f>
        <v>0</v>
      </c>
      <c r="S201" s="176">
        <f>'FY25 Budget'!S$356</f>
        <v>0</v>
      </c>
      <c r="T201" s="176">
        <f>'FY25 Budget'!T$356</f>
        <v>0</v>
      </c>
      <c r="U201" s="176">
        <f>'FY25 Budget'!U$356</f>
        <v>0</v>
      </c>
      <c r="V201" s="176">
        <f>'FY25 Budget'!V$356</f>
        <v>0</v>
      </c>
      <c r="W201" s="176">
        <f>'FY25 Budget'!W$356</f>
        <v>0</v>
      </c>
      <c r="X201" s="176">
        <f>'FY25 Budget'!X$356</f>
        <v>0</v>
      </c>
      <c r="Y201" s="176">
        <f>'FY25 Budget'!Y$356</f>
        <v>0</v>
      </c>
      <c r="Z201" s="176">
        <f>'FY25 Budget'!Z$356</f>
        <v>0</v>
      </c>
      <c r="AA201" s="177">
        <f t="shared" ref="AA201:AF201" si="98">O201*(1+AA$4)</f>
        <v>0</v>
      </c>
      <c r="AB201" s="177">
        <f t="shared" si="98"/>
        <v>0</v>
      </c>
      <c r="AC201" s="177">
        <f t="shared" si="98"/>
        <v>0</v>
      </c>
      <c r="AD201" s="177">
        <f t="shared" si="98"/>
        <v>0</v>
      </c>
      <c r="AE201" s="177">
        <f t="shared" si="98"/>
        <v>0</v>
      </c>
      <c r="AF201" s="177">
        <f t="shared" si="98"/>
        <v>0</v>
      </c>
      <c r="AG201" s="201"/>
      <c r="AH201" s="178">
        <f>SUM(F201:Q201)</f>
        <v>2330.1799999999998</v>
      </c>
      <c r="AI201" s="178">
        <f>SUM(U201:AF201)</f>
        <v>0</v>
      </c>
      <c r="AK201" s="178">
        <f>AH201*$AK$7</f>
        <v>1164.3909460746765</v>
      </c>
      <c r="AL201" s="178">
        <f>AI201*$AL$7</f>
        <v>0</v>
      </c>
    </row>
    <row r="202" spans="1:38">
      <c r="B202" s="152"/>
      <c r="C202" s="213"/>
      <c r="F202" s="171">
        <f>F201-'Div091 history'!I271</f>
        <v>0</v>
      </c>
      <c r="G202" s="171">
        <f>G201-'Div091 history'!J271</f>
        <v>0</v>
      </c>
      <c r="H202" s="171">
        <f>H201-'Div091 history'!K271</f>
        <v>0</v>
      </c>
      <c r="I202" s="171">
        <f>I201-'Div091 history'!L271</f>
        <v>0</v>
      </c>
      <c r="J202" s="171">
        <f>J201-'Div091 history'!M271</f>
        <v>0</v>
      </c>
      <c r="K202" s="171">
        <f>K201-'Div091 history'!N271</f>
        <v>0</v>
      </c>
      <c r="L202" s="171">
        <f>L201-SUM(L199)</f>
        <v>0</v>
      </c>
      <c r="M202" s="171">
        <f t="shared" ref="M202:Q202" si="99">M201-SUM(M199)</f>
        <v>0</v>
      </c>
      <c r="N202" s="171">
        <f t="shared" si="99"/>
        <v>0</v>
      </c>
      <c r="O202" s="171">
        <f t="shared" si="99"/>
        <v>0</v>
      </c>
      <c r="P202" s="171">
        <f t="shared" si="99"/>
        <v>0</v>
      </c>
      <c r="Q202" s="171">
        <f t="shared" si="99"/>
        <v>0</v>
      </c>
      <c r="R202" s="171">
        <f t="shared" ref="R202:AF202" si="100">R201-SUM(R199)</f>
        <v>0</v>
      </c>
      <c r="S202" s="171">
        <f t="shared" si="100"/>
        <v>0</v>
      </c>
      <c r="T202" s="171">
        <f t="shared" si="100"/>
        <v>0</v>
      </c>
      <c r="U202" s="171">
        <f t="shared" si="100"/>
        <v>0</v>
      </c>
      <c r="V202" s="171">
        <f t="shared" si="100"/>
        <v>0</v>
      </c>
      <c r="W202" s="171">
        <f t="shared" si="100"/>
        <v>0</v>
      </c>
      <c r="X202" s="171">
        <f t="shared" si="100"/>
        <v>0</v>
      </c>
      <c r="Y202" s="171">
        <f t="shared" si="100"/>
        <v>0</v>
      </c>
      <c r="Z202" s="171">
        <f t="shared" si="100"/>
        <v>0</v>
      </c>
      <c r="AA202" s="171">
        <f t="shared" si="100"/>
        <v>0</v>
      </c>
      <c r="AB202" s="171">
        <f t="shared" si="100"/>
        <v>0</v>
      </c>
      <c r="AC202" s="171">
        <f t="shared" si="100"/>
        <v>0</v>
      </c>
      <c r="AD202" s="171">
        <f t="shared" si="100"/>
        <v>0</v>
      </c>
      <c r="AE202" s="171">
        <f t="shared" si="100"/>
        <v>0</v>
      </c>
      <c r="AF202" s="171">
        <f t="shared" si="100"/>
        <v>0</v>
      </c>
      <c r="AG202" s="201"/>
    </row>
    <row r="203" spans="1:38">
      <c r="A203" s="168" t="s">
        <v>266</v>
      </c>
      <c r="B203" s="169" t="str">
        <f t="shared" ref="B203:B206" si="101">RIGHT(A203,10)</f>
        <v>8700-05415</v>
      </c>
      <c r="C203" s="212" t="str">
        <f t="shared" ref="C203:C206" si="102">LEFT(B203,4)</f>
        <v>8700</v>
      </c>
      <c r="D203" s="171">
        <f>SUM($F203:K203)</f>
        <v>351.30999999999995</v>
      </c>
      <c r="E203" s="78">
        <f>D203/$D$207</f>
        <v>4.1674921142569717E-2</v>
      </c>
      <c r="F203" s="79">
        <f>'Div091 history'!I199</f>
        <v>25</v>
      </c>
      <c r="G203" s="79">
        <f>'Div091 history'!J199</f>
        <v>5</v>
      </c>
      <c r="H203" s="79">
        <f>'Div091 history'!K199</f>
        <v>16.41</v>
      </c>
      <c r="I203" s="79">
        <f>'Div091 history'!L199</f>
        <v>260</v>
      </c>
      <c r="J203" s="79">
        <f>'Div091 history'!M199</f>
        <v>0</v>
      </c>
      <c r="K203" s="79">
        <f>'Div091 history'!N199</f>
        <v>44.9</v>
      </c>
      <c r="L203" s="171">
        <f t="shared" ref="L203:U206" si="103">$E203*L$207</f>
        <v>892.78516566881399</v>
      </c>
      <c r="M203" s="171">
        <f t="shared" si="103"/>
        <v>451.3602334346013</v>
      </c>
      <c r="N203" s="171">
        <f t="shared" si="103"/>
        <v>861.53314230400099</v>
      </c>
      <c r="O203" s="171">
        <f t="shared" si="103"/>
        <v>1278.0934204746982</v>
      </c>
      <c r="P203" s="171">
        <f t="shared" si="103"/>
        <v>443.63647443702484</v>
      </c>
      <c r="Q203" s="171">
        <f t="shared" si="103"/>
        <v>452.12773961982344</v>
      </c>
      <c r="R203" s="171">
        <f t="shared" si="103"/>
        <v>447.06619542229492</v>
      </c>
      <c r="S203" s="171">
        <f t="shared" si="103"/>
        <v>436.73081497893764</v>
      </c>
      <c r="T203" s="171">
        <f t="shared" si="103"/>
        <v>499.57071989805166</v>
      </c>
      <c r="U203" s="171">
        <f t="shared" si="103"/>
        <v>441.06500677776489</v>
      </c>
      <c r="V203" s="171">
        <f t="shared" ref="V203:AF206" si="104">$E203*V$207</f>
        <v>796.3353745339432</v>
      </c>
      <c r="W203" s="171">
        <f t="shared" si="104"/>
        <v>1108.6913673178508</v>
      </c>
      <c r="X203" s="171">
        <f t="shared" si="104"/>
        <v>900.36431269002571</v>
      </c>
      <c r="Y203" s="171">
        <f t="shared" si="104"/>
        <v>458.9435479479273</v>
      </c>
      <c r="Z203" s="171">
        <f t="shared" si="104"/>
        <v>1371.1683556579833</v>
      </c>
      <c r="AA203" s="171">
        <f t="shared" si="104"/>
        <v>1278.0934204746982</v>
      </c>
      <c r="AB203" s="171">
        <f t="shared" si="104"/>
        <v>443.63647443702484</v>
      </c>
      <c r="AC203" s="171">
        <f t="shared" si="104"/>
        <v>452.12773961982344</v>
      </c>
      <c r="AD203" s="171">
        <f t="shared" si="104"/>
        <v>447.06619542229492</v>
      </c>
      <c r="AE203" s="171">
        <f t="shared" si="104"/>
        <v>436.73081497893764</v>
      </c>
      <c r="AF203" s="171">
        <f t="shared" si="104"/>
        <v>499.57071989805166</v>
      </c>
      <c r="AG203" s="201"/>
    </row>
    <row r="204" spans="1:38">
      <c r="A204" s="168" t="s">
        <v>84</v>
      </c>
      <c r="B204" s="169" t="str">
        <f t="shared" si="101"/>
        <v>9302-05415</v>
      </c>
      <c r="C204" s="212" t="str">
        <f t="shared" si="102"/>
        <v>9302</v>
      </c>
      <c r="D204" s="171">
        <f>SUM($F204:K204)</f>
        <v>480</v>
      </c>
      <c r="E204" s="78">
        <f>D204/$D$207</f>
        <v>5.694105533128424E-2</v>
      </c>
      <c r="F204" s="79">
        <f>'Div091 history'!I200</f>
        <v>0</v>
      </c>
      <c r="G204" s="79">
        <f>'Div091 history'!J200</f>
        <v>480</v>
      </c>
      <c r="H204" s="79">
        <f>'Div091 history'!K200</f>
        <v>0</v>
      </c>
      <c r="I204" s="79">
        <f>'Div091 history'!L200</f>
        <v>0</v>
      </c>
      <c r="J204" s="79">
        <f>'Div091 history'!M200</f>
        <v>0</v>
      </c>
      <c r="K204" s="79">
        <f>'Div091 history'!N200</f>
        <v>0</v>
      </c>
      <c r="L204" s="171">
        <f t="shared" si="103"/>
        <v>1219.8254519399698</v>
      </c>
      <c r="M204" s="171">
        <f t="shared" si="103"/>
        <v>616.70009976547396</v>
      </c>
      <c r="N204" s="171">
        <f t="shared" si="103"/>
        <v>1177.1253545470397</v>
      </c>
      <c r="O204" s="171">
        <f t="shared" si="103"/>
        <v>1746.2777655855377</v>
      </c>
      <c r="P204" s="171">
        <f t="shared" si="103"/>
        <v>606.14701468723331</v>
      </c>
      <c r="Q204" s="171">
        <f t="shared" si="103"/>
        <v>617.74875471098255</v>
      </c>
      <c r="R204" s="171">
        <f t="shared" si="103"/>
        <v>610.83309271783207</v>
      </c>
      <c r="S204" s="171">
        <f t="shared" si="103"/>
        <v>596.71171099567357</v>
      </c>
      <c r="T204" s="171">
        <f t="shared" si="103"/>
        <v>682.57079374644854</v>
      </c>
      <c r="U204" s="171">
        <f t="shared" si="103"/>
        <v>602.63358075012718</v>
      </c>
      <c r="V204" s="171">
        <f t="shared" si="104"/>
        <v>1088.044689238259</v>
      </c>
      <c r="W204" s="171">
        <f t="shared" si="104"/>
        <v>1514.8212584684991</v>
      </c>
      <c r="X204" s="171">
        <f t="shared" si="104"/>
        <v>1230.1809515562106</v>
      </c>
      <c r="Y204" s="171">
        <f t="shared" si="104"/>
        <v>627.06129348724812</v>
      </c>
      <c r="Z204" s="171">
        <f t="shared" si="104"/>
        <v>1873.4474131559934</v>
      </c>
      <c r="AA204" s="171">
        <f t="shared" si="104"/>
        <v>1746.2777655855377</v>
      </c>
      <c r="AB204" s="171">
        <f t="shared" si="104"/>
        <v>606.14701468723331</v>
      </c>
      <c r="AC204" s="171">
        <f t="shared" si="104"/>
        <v>617.74875471098255</v>
      </c>
      <c r="AD204" s="171">
        <f t="shared" si="104"/>
        <v>610.83309271783207</v>
      </c>
      <c r="AE204" s="171">
        <f t="shared" si="104"/>
        <v>596.71171099567357</v>
      </c>
      <c r="AF204" s="171">
        <f t="shared" si="104"/>
        <v>682.57079374644854</v>
      </c>
      <c r="AG204" s="201"/>
    </row>
    <row r="205" spans="1:38">
      <c r="A205" s="168" t="s">
        <v>720</v>
      </c>
      <c r="B205" s="169" t="str">
        <f t="shared" si="101"/>
        <v>8700-05416</v>
      </c>
      <c r="C205" s="212" t="str">
        <f t="shared" si="102"/>
        <v>8700</v>
      </c>
      <c r="D205" s="171">
        <f>SUM($F205:K205)</f>
        <v>98.46</v>
      </c>
      <c r="E205" s="78">
        <f>D205/$D$207</f>
        <v>1.168003397482968E-2</v>
      </c>
      <c r="F205" s="79">
        <f>'Div091 history'!I201</f>
        <v>32.82</v>
      </c>
      <c r="G205" s="79">
        <f>'Div091 history'!J201</f>
        <v>16.41</v>
      </c>
      <c r="H205" s="79">
        <f>'Div091 history'!K201</f>
        <v>0</v>
      </c>
      <c r="I205" s="79">
        <f>'Div091 history'!L201</f>
        <v>16.41</v>
      </c>
      <c r="J205" s="79">
        <f>'Div091 history'!M201</f>
        <v>16.41</v>
      </c>
      <c r="K205" s="79">
        <f>'Div091 history'!N201</f>
        <v>16.41</v>
      </c>
      <c r="L205" s="171">
        <f t="shared" si="103"/>
        <v>250.21669582918628</v>
      </c>
      <c r="M205" s="171">
        <f t="shared" si="103"/>
        <v>126.50060796439284</v>
      </c>
      <c r="N205" s="171">
        <f t="shared" si="103"/>
        <v>241.45783835146153</v>
      </c>
      <c r="O205" s="171">
        <f t="shared" si="103"/>
        <v>358.20522666573345</v>
      </c>
      <c r="P205" s="171">
        <f t="shared" si="103"/>
        <v>124.33590638771875</v>
      </c>
      <c r="Q205" s="171">
        <f t="shared" si="103"/>
        <v>126.71571331009029</v>
      </c>
      <c r="R205" s="171">
        <f t="shared" si="103"/>
        <v>125.29713814374531</v>
      </c>
      <c r="S205" s="171">
        <f t="shared" si="103"/>
        <v>122.40048971798755</v>
      </c>
      <c r="T205" s="171">
        <f t="shared" si="103"/>
        <v>140.01233406724026</v>
      </c>
      <c r="U205" s="171">
        <f t="shared" si="103"/>
        <v>123.61521325136984</v>
      </c>
      <c r="V205" s="171">
        <f t="shared" si="104"/>
        <v>223.18516687999789</v>
      </c>
      <c r="W205" s="171">
        <f t="shared" si="104"/>
        <v>310.72771064335086</v>
      </c>
      <c r="X205" s="171">
        <f t="shared" si="104"/>
        <v>252.34086768796772</v>
      </c>
      <c r="Y205" s="171">
        <f t="shared" si="104"/>
        <v>128.62594782657177</v>
      </c>
      <c r="Z205" s="171">
        <f t="shared" si="104"/>
        <v>384.29090062362314</v>
      </c>
      <c r="AA205" s="171">
        <f t="shared" si="104"/>
        <v>358.20522666573345</v>
      </c>
      <c r="AB205" s="171">
        <f t="shared" si="104"/>
        <v>124.33590638771875</v>
      </c>
      <c r="AC205" s="171">
        <f t="shared" si="104"/>
        <v>126.71571331009029</v>
      </c>
      <c r="AD205" s="171">
        <f t="shared" si="104"/>
        <v>125.29713814374531</v>
      </c>
      <c r="AE205" s="171">
        <f t="shared" si="104"/>
        <v>122.40048971798755</v>
      </c>
      <c r="AF205" s="171">
        <f t="shared" si="104"/>
        <v>140.01233406724026</v>
      </c>
      <c r="AG205" s="201"/>
    </row>
    <row r="206" spans="1:38">
      <c r="A206" s="168" t="s">
        <v>88</v>
      </c>
      <c r="B206" s="169" t="str">
        <f t="shared" si="101"/>
        <v>9302-07510</v>
      </c>
      <c r="C206" s="212" t="str">
        <f t="shared" si="102"/>
        <v>9302</v>
      </c>
      <c r="D206" s="171">
        <f>SUM($F206:K206)</f>
        <v>7500</v>
      </c>
      <c r="E206" s="78">
        <f>D206/$D$207</f>
        <v>0.88970398955131635</v>
      </c>
      <c r="F206" s="79">
        <f>'Div091 history'!I202</f>
        <v>0</v>
      </c>
      <c r="G206" s="79">
        <f>'Div091 history'!J202</f>
        <v>0</v>
      </c>
      <c r="H206" s="79">
        <f>'Div091 history'!K202</f>
        <v>0</v>
      </c>
      <c r="I206" s="79">
        <f>'Div091 history'!L202</f>
        <v>0</v>
      </c>
      <c r="J206" s="79">
        <f>'Div091 history'!M202</f>
        <v>7500</v>
      </c>
      <c r="K206" s="79">
        <f>'Div091 history'!N202</f>
        <v>0</v>
      </c>
      <c r="L206" s="171">
        <f t="shared" si="103"/>
        <v>19059.772686562028</v>
      </c>
      <c r="M206" s="171">
        <f t="shared" si="103"/>
        <v>9635.9390588355309</v>
      </c>
      <c r="N206" s="171">
        <f t="shared" si="103"/>
        <v>18392.583664797497</v>
      </c>
      <c r="O206" s="171">
        <f t="shared" si="103"/>
        <v>27285.590087274031</v>
      </c>
      <c r="P206" s="171">
        <f t="shared" si="103"/>
        <v>9471.0471044880214</v>
      </c>
      <c r="Q206" s="171">
        <f t="shared" si="103"/>
        <v>9652.3242923591024</v>
      </c>
      <c r="R206" s="171">
        <f t="shared" si="103"/>
        <v>9544.2670737161279</v>
      </c>
      <c r="S206" s="171">
        <f t="shared" si="103"/>
        <v>9323.6204843074011</v>
      </c>
      <c r="T206" s="171">
        <f t="shared" si="103"/>
        <v>10665.168652288259</v>
      </c>
      <c r="U206" s="171">
        <f t="shared" si="103"/>
        <v>9416.1496992207376</v>
      </c>
      <c r="V206" s="171">
        <f t="shared" si="104"/>
        <v>17000.698269347802</v>
      </c>
      <c r="W206" s="171">
        <f t="shared" si="104"/>
        <v>23669.0821635703</v>
      </c>
      <c r="X206" s="171">
        <f t="shared" si="104"/>
        <v>19221.577368065795</v>
      </c>
      <c r="Y206" s="171">
        <f t="shared" si="104"/>
        <v>9797.832710738252</v>
      </c>
      <c r="Z206" s="171">
        <f t="shared" si="104"/>
        <v>29272.615830562398</v>
      </c>
      <c r="AA206" s="171">
        <f t="shared" si="104"/>
        <v>27285.590087274031</v>
      </c>
      <c r="AB206" s="171">
        <f t="shared" si="104"/>
        <v>9471.0471044880214</v>
      </c>
      <c r="AC206" s="171">
        <f t="shared" si="104"/>
        <v>9652.3242923591024</v>
      </c>
      <c r="AD206" s="171">
        <f t="shared" si="104"/>
        <v>9544.2670737161279</v>
      </c>
      <c r="AE206" s="171">
        <f t="shared" si="104"/>
        <v>9323.6204843074011</v>
      </c>
      <c r="AF206" s="171">
        <f t="shared" si="104"/>
        <v>10665.168652288259</v>
      </c>
      <c r="AG206" s="201"/>
    </row>
    <row r="207" spans="1:38">
      <c r="A207" s="172" t="s">
        <v>348</v>
      </c>
      <c r="B207" s="152"/>
      <c r="C207" s="213"/>
      <c r="D207" s="173">
        <f t="shared" ref="D207:K207" si="105">SUM(D203:D206)</f>
        <v>8429.77</v>
      </c>
      <c r="E207" s="174">
        <f t="shared" si="105"/>
        <v>1</v>
      </c>
      <c r="F207" s="173">
        <f t="shared" si="105"/>
        <v>57.82</v>
      </c>
      <c r="G207" s="173">
        <f t="shared" si="105"/>
        <v>501.41</v>
      </c>
      <c r="H207" s="173">
        <f t="shared" si="105"/>
        <v>16.41</v>
      </c>
      <c r="I207" s="173">
        <f t="shared" si="105"/>
        <v>276.41000000000003</v>
      </c>
      <c r="J207" s="173">
        <f t="shared" si="105"/>
        <v>7516.41</v>
      </c>
      <c r="K207" s="173">
        <f t="shared" si="105"/>
        <v>61.31</v>
      </c>
      <c r="L207" s="199">
        <f>'FY24 Budget'!X$135</f>
        <v>21422.6</v>
      </c>
      <c r="M207" s="199">
        <f>'FY24 Budget'!Y$135</f>
        <v>10830.5</v>
      </c>
      <c r="N207" s="199">
        <f>'FY24 Budget'!Z$135</f>
        <v>20672.7</v>
      </c>
      <c r="O207" s="199">
        <f>'FY25 Budget'!O$374</f>
        <v>30668.166499999999</v>
      </c>
      <c r="P207" s="199">
        <f>'FY25 Budget'!P$374</f>
        <v>10645.166499999999</v>
      </c>
      <c r="Q207" s="199">
        <f>'FY25 Budget'!Q$374</f>
        <v>10848.916499999999</v>
      </c>
      <c r="R207" s="199">
        <f>'FY25 Budget'!R$374</f>
        <v>10727.4635</v>
      </c>
      <c r="S207" s="199">
        <f>'FY25 Budget'!S$374</f>
        <v>10479.4635</v>
      </c>
      <c r="T207" s="199">
        <f>'FY25 Budget'!T$374</f>
        <v>11987.3225</v>
      </c>
      <c r="U207" s="199">
        <f>'FY25 Budget'!U$374</f>
        <v>10583.4635</v>
      </c>
      <c r="V207" s="199">
        <f>'FY25 Budget'!V$374</f>
        <v>19108.263500000001</v>
      </c>
      <c r="W207" s="199">
        <f>'FY25 Budget'!W$374</f>
        <v>26603.322500000002</v>
      </c>
      <c r="X207" s="199">
        <f>'FY25 Budget'!X$374</f>
        <v>21604.463499999998</v>
      </c>
      <c r="Y207" s="199">
        <f>'FY25 Budget'!Y$374</f>
        <v>11012.4635</v>
      </c>
      <c r="Z207" s="199">
        <f>'FY25 Budget'!Z$374</f>
        <v>32901.522499999999</v>
      </c>
      <c r="AA207" s="177">
        <f t="shared" ref="AA207:AF207" si="106">O207*(1+AA$4)</f>
        <v>30668.166499999999</v>
      </c>
      <c r="AB207" s="177">
        <f t="shared" si="106"/>
        <v>10645.166499999999</v>
      </c>
      <c r="AC207" s="177">
        <f t="shared" si="106"/>
        <v>10848.916499999999</v>
      </c>
      <c r="AD207" s="177">
        <f t="shared" si="106"/>
        <v>10727.4635</v>
      </c>
      <c r="AE207" s="177">
        <f t="shared" si="106"/>
        <v>10479.4635</v>
      </c>
      <c r="AF207" s="177">
        <f t="shared" si="106"/>
        <v>11987.3225</v>
      </c>
      <c r="AG207" s="201"/>
      <c r="AH207" s="178">
        <f>SUM(F207:Q207)</f>
        <v>113517.81949999998</v>
      </c>
      <c r="AI207" s="178">
        <f>SUM(U207:AF207)</f>
        <v>207169.99800000002</v>
      </c>
      <c r="AK207" s="178">
        <f>AH207*$AK$7</f>
        <v>56724.854407787963</v>
      </c>
      <c r="AL207" s="178">
        <f>AI207*$AL$7</f>
        <v>103522.84800060005</v>
      </c>
    </row>
    <row r="208" spans="1:38">
      <c r="A208" s="172"/>
      <c r="B208" s="152"/>
      <c r="C208" s="213"/>
      <c r="D208" s="171">
        <f>D207-SUM(F207:K207)</f>
        <v>0</v>
      </c>
      <c r="F208" s="171">
        <f>F207-'Div091 history'!I203</f>
        <v>0</v>
      </c>
      <c r="G208" s="171">
        <f>G207-'Div091 history'!J203</f>
        <v>0</v>
      </c>
      <c r="H208" s="171">
        <f>H207-'Div091 history'!K203</f>
        <v>0</v>
      </c>
      <c r="I208" s="171">
        <f>I207-'Div091 history'!L203</f>
        <v>0</v>
      </c>
      <c r="J208" s="171">
        <f>J207-'Div091 history'!M203</f>
        <v>0</v>
      </c>
      <c r="K208" s="171">
        <f>K207-'Div091 history'!N203</f>
        <v>0</v>
      </c>
      <c r="L208" s="171">
        <f t="shared" ref="L208:AF208" si="107">L207-SUM(L203:L206)</f>
        <v>0</v>
      </c>
      <c r="M208" s="171">
        <f t="shared" si="107"/>
        <v>0</v>
      </c>
      <c r="N208" s="171">
        <f t="shared" si="107"/>
        <v>0</v>
      </c>
      <c r="O208" s="171">
        <f t="shared" si="107"/>
        <v>0</v>
      </c>
      <c r="P208" s="171">
        <f t="shared" si="107"/>
        <v>0</v>
      </c>
      <c r="Q208" s="171">
        <f t="shared" si="107"/>
        <v>0</v>
      </c>
      <c r="R208" s="171">
        <f t="shared" si="107"/>
        <v>0</v>
      </c>
      <c r="S208" s="171">
        <f t="shared" si="107"/>
        <v>0</v>
      </c>
      <c r="T208" s="171">
        <f t="shared" si="107"/>
        <v>0</v>
      </c>
      <c r="U208" s="171">
        <f t="shared" si="107"/>
        <v>0</v>
      </c>
      <c r="V208" s="171">
        <f t="shared" si="107"/>
        <v>0</v>
      </c>
      <c r="W208" s="171">
        <f t="shared" si="107"/>
        <v>0</v>
      </c>
      <c r="X208" s="171">
        <f t="shared" si="107"/>
        <v>0</v>
      </c>
      <c r="Y208" s="171">
        <f t="shared" si="107"/>
        <v>0</v>
      </c>
      <c r="Z208" s="171">
        <f t="shared" si="107"/>
        <v>0</v>
      </c>
      <c r="AA208" s="171">
        <f t="shared" si="107"/>
        <v>0</v>
      </c>
      <c r="AB208" s="171">
        <f t="shared" si="107"/>
        <v>0</v>
      </c>
      <c r="AC208" s="171">
        <f t="shared" si="107"/>
        <v>0</v>
      </c>
      <c r="AD208" s="171">
        <f t="shared" si="107"/>
        <v>0</v>
      </c>
      <c r="AE208" s="171">
        <f t="shared" si="107"/>
        <v>0</v>
      </c>
      <c r="AF208" s="171">
        <f t="shared" si="107"/>
        <v>0</v>
      </c>
      <c r="AG208" s="201"/>
    </row>
    <row r="209" spans="1:38">
      <c r="A209" s="168" t="s">
        <v>269</v>
      </c>
      <c r="B209" s="169" t="str">
        <f t="shared" ref="B209:B213" si="108">RIGHT(A209,10)</f>
        <v>8700-05111</v>
      </c>
      <c r="C209" s="212" t="str">
        <f t="shared" ref="C209:C213" si="109">LEFT(B209,4)</f>
        <v>8700</v>
      </c>
      <c r="D209" s="171">
        <f>SUM($F209:K209)</f>
        <v>3847.45</v>
      </c>
      <c r="E209" s="78">
        <f>D209/$D$214</f>
        <v>0.50052492379823665</v>
      </c>
      <c r="F209" s="79">
        <f>'Div091 history'!I205</f>
        <v>656.44</v>
      </c>
      <c r="G209" s="79">
        <f>'Div091 history'!J205</f>
        <v>1180.56</v>
      </c>
      <c r="H209" s="79">
        <f>'Div091 history'!K205</f>
        <v>138.67000000000002</v>
      </c>
      <c r="I209" s="79">
        <f>'Div091 history'!L205</f>
        <v>967.81999999999994</v>
      </c>
      <c r="J209" s="79">
        <f>'Div091 history'!M205</f>
        <v>738.26</v>
      </c>
      <c r="K209" s="79">
        <f>'Div091 history'!N205</f>
        <v>165.7</v>
      </c>
      <c r="L209" s="171">
        <f t="shared" ref="L209:U213" si="110">$E209*L$214</f>
        <v>685.91435032386551</v>
      </c>
      <c r="M209" s="171">
        <f t="shared" si="110"/>
        <v>685.91435032386551</v>
      </c>
      <c r="N209" s="171">
        <f t="shared" si="110"/>
        <v>1050.496704818501</v>
      </c>
      <c r="O209" s="171">
        <f t="shared" si="110"/>
        <v>459.23186784734401</v>
      </c>
      <c r="P209" s="171">
        <f t="shared" si="110"/>
        <v>459.23186784734401</v>
      </c>
      <c r="Q209" s="171">
        <f t="shared" si="110"/>
        <v>459.23186784734401</v>
      </c>
      <c r="R209" s="171">
        <f t="shared" si="110"/>
        <v>459.23186784734401</v>
      </c>
      <c r="S209" s="171">
        <f t="shared" si="110"/>
        <v>459.23186784734401</v>
      </c>
      <c r="T209" s="171">
        <f t="shared" si="110"/>
        <v>584.36309879690316</v>
      </c>
      <c r="U209" s="171">
        <f t="shared" si="110"/>
        <v>459.23186784734401</v>
      </c>
      <c r="V209" s="171">
        <f t="shared" ref="V209:AF213" si="111">$E209*V$214</f>
        <v>459.23186784734401</v>
      </c>
      <c r="W209" s="171">
        <f t="shared" si="111"/>
        <v>459.23186784734401</v>
      </c>
      <c r="X209" s="171">
        <f t="shared" si="111"/>
        <v>459.23186784734401</v>
      </c>
      <c r="Y209" s="171">
        <f t="shared" si="111"/>
        <v>459.23186784734401</v>
      </c>
      <c r="Z209" s="171">
        <f t="shared" si="111"/>
        <v>585.42421163535539</v>
      </c>
      <c r="AA209" s="171">
        <f t="shared" si="111"/>
        <v>459.23186784734401</v>
      </c>
      <c r="AB209" s="171">
        <f t="shared" si="111"/>
        <v>459.23186784734401</v>
      </c>
      <c r="AC209" s="171">
        <f t="shared" si="111"/>
        <v>459.23186784734401</v>
      </c>
      <c r="AD209" s="171">
        <f t="shared" si="111"/>
        <v>459.23186784734401</v>
      </c>
      <c r="AE209" s="171">
        <f t="shared" si="111"/>
        <v>459.23186784734401</v>
      </c>
      <c r="AF209" s="171">
        <f t="shared" si="111"/>
        <v>584.36309879690316</v>
      </c>
      <c r="AG209" s="201"/>
    </row>
    <row r="210" spans="1:38">
      <c r="A210" s="168" t="s">
        <v>1311</v>
      </c>
      <c r="B210" s="169" t="str">
        <f t="shared" si="108"/>
        <v>8750-05111</v>
      </c>
      <c r="C210" s="212" t="str">
        <f t="shared" si="109"/>
        <v>8750</v>
      </c>
      <c r="D210" s="171">
        <f>SUM($F210:K210)</f>
        <v>71.709999999999994</v>
      </c>
      <c r="E210" s="78">
        <f>D210/$D$214</f>
        <v>9.3289431404102851E-3</v>
      </c>
      <c r="F210" s="79">
        <f>'Div091 history'!I206</f>
        <v>0</v>
      </c>
      <c r="G210" s="79">
        <f>'Div091 history'!J206</f>
        <v>0</v>
      </c>
      <c r="H210" s="79">
        <f>'Div091 history'!K206</f>
        <v>71.709999999999994</v>
      </c>
      <c r="I210" s="79">
        <f>'Div091 history'!L206</f>
        <v>0</v>
      </c>
      <c r="J210" s="79">
        <f>'Div091 history'!M206</f>
        <v>0</v>
      </c>
      <c r="K210" s="79">
        <f>'Div091 history'!N206</f>
        <v>0</v>
      </c>
      <c r="L210" s="171">
        <f t="shared" si="110"/>
        <v>12.784290390186849</v>
      </c>
      <c r="M210" s="171">
        <f t="shared" si="110"/>
        <v>12.784290390186849</v>
      </c>
      <c r="N210" s="171">
        <f t="shared" si="110"/>
        <v>19.579492573661703</v>
      </c>
      <c r="O210" s="171">
        <f t="shared" si="110"/>
        <v>8.5593099957980066</v>
      </c>
      <c r="P210" s="171">
        <f t="shared" si="110"/>
        <v>8.5593099957980066</v>
      </c>
      <c r="Q210" s="171">
        <f t="shared" si="110"/>
        <v>8.5593099957980066</v>
      </c>
      <c r="R210" s="171">
        <f t="shared" si="110"/>
        <v>8.5593099957980066</v>
      </c>
      <c r="S210" s="171">
        <f t="shared" si="110"/>
        <v>8.5593099957980066</v>
      </c>
      <c r="T210" s="171">
        <f t="shared" si="110"/>
        <v>10.891545780900577</v>
      </c>
      <c r="U210" s="171">
        <f t="shared" si="110"/>
        <v>8.5593099957980066</v>
      </c>
      <c r="V210" s="171">
        <f t="shared" si="111"/>
        <v>8.5593099957980066</v>
      </c>
      <c r="W210" s="171">
        <f t="shared" si="111"/>
        <v>8.5593099957980066</v>
      </c>
      <c r="X210" s="171">
        <f t="shared" si="111"/>
        <v>8.5593099957980066</v>
      </c>
      <c r="Y210" s="171">
        <f t="shared" si="111"/>
        <v>8.5593099957980066</v>
      </c>
      <c r="Z210" s="171">
        <f t="shared" si="111"/>
        <v>10.911323140358245</v>
      </c>
      <c r="AA210" s="171">
        <f t="shared" si="111"/>
        <v>8.5593099957980066</v>
      </c>
      <c r="AB210" s="171">
        <f t="shared" si="111"/>
        <v>8.5593099957980066</v>
      </c>
      <c r="AC210" s="171">
        <f t="shared" si="111"/>
        <v>8.5593099957980066</v>
      </c>
      <c r="AD210" s="171">
        <f t="shared" si="111"/>
        <v>8.5593099957980066</v>
      </c>
      <c r="AE210" s="171">
        <f t="shared" si="111"/>
        <v>8.5593099957980066</v>
      </c>
      <c r="AF210" s="171">
        <f t="shared" si="111"/>
        <v>10.891545780900577</v>
      </c>
      <c r="AG210" s="201"/>
    </row>
    <row r="211" spans="1:38">
      <c r="A211" s="168" t="s">
        <v>89</v>
      </c>
      <c r="B211" s="169" t="str">
        <f t="shared" si="108"/>
        <v>8800-05111</v>
      </c>
      <c r="C211" s="212" t="str">
        <f t="shared" si="109"/>
        <v>8800</v>
      </c>
      <c r="D211" s="171">
        <f>SUM($F211:K211)</f>
        <v>63.57</v>
      </c>
      <c r="E211" s="78">
        <f>D211/$D$214</f>
        <v>8.2699890592090632E-3</v>
      </c>
      <c r="F211" s="79">
        <f>'Div091 history'!I207</f>
        <v>27.28</v>
      </c>
      <c r="G211" s="79">
        <f>'Div091 history'!J207</f>
        <v>0</v>
      </c>
      <c r="H211" s="79">
        <f>'Div091 history'!K207</f>
        <v>0</v>
      </c>
      <c r="I211" s="79">
        <f>'Div091 history'!L207</f>
        <v>0</v>
      </c>
      <c r="J211" s="79">
        <f>'Div091 history'!M207</f>
        <v>36.29</v>
      </c>
      <c r="K211" s="79">
        <f>'Div091 history'!N207</f>
        <v>0</v>
      </c>
      <c r="L211" s="171">
        <f t="shared" si="110"/>
        <v>11.333110306849507</v>
      </c>
      <c r="M211" s="171">
        <f t="shared" si="110"/>
        <v>11.333110306849507</v>
      </c>
      <c r="N211" s="171">
        <f t="shared" si="110"/>
        <v>17.35697033757739</v>
      </c>
      <c r="O211" s="171">
        <f t="shared" si="110"/>
        <v>7.5877190968188453</v>
      </c>
      <c r="P211" s="171">
        <f t="shared" si="110"/>
        <v>7.5877190968188453</v>
      </c>
      <c r="Q211" s="171">
        <f t="shared" si="110"/>
        <v>7.5877190968188453</v>
      </c>
      <c r="R211" s="171">
        <f t="shared" si="110"/>
        <v>7.5877190968188453</v>
      </c>
      <c r="S211" s="171">
        <f t="shared" si="110"/>
        <v>7.5877190968188453</v>
      </c>
      <c r="T211" s="171">
        <f t="shared" si="110"/>
        <v>9.6552163616211093</v>
      </c>
      <c r="U211" s="171">
        <f t="shared" si="110"/>
        <v>7.5877190968188453</v>
      </c>
      <c r="V211" s="171">
        <f t="shared" si="111"/>
        <v>7.5877190968188453</v>
      </c>
      <c r="W211" s="171">
        <f t="shared" si="111"/>
        <v>7.5877190968188453</v>
      </c>
      <c r="X211" s="171">
        <f t="shared" si="111"/>
        <v>7.5877190968188453</v>
      </c>
      <c r="Y211" s="171">
        <f t="shared" si="111"/>
        <v>7.5877190968188453</v>
      </c>
      <c r="Z211" s="171">
        <f t="shared" si="111"/>
        <v>9.6727487384266322</v>
      </c>
      <c r="AA211" s="171">
        <f t="shared" si="111"/>
        <v>7.5877190968188453</v>
      </c>
      <c r="AB211" s="171">
        <f t="shared" si="111"/>
        <v>7.5877190968188453</v>
      </c>
      <c r="AC211" s="171">
        <f t="shared" si="111"/>
        <v>7.5877190968188453</v>
      </c>
      <c r="AD211" s="171">
        <f t="shared" si="111"/>
        <v>7.5877190968188453</v>
      </c>
      <c r="AE211" s="171">
        <f t="shared" si="111"/>
        <v>7.5877190968188453</v>
      </c>
      <c r="AF211" s="171">
        <f t="shared" si="111"/>
        <v>9.6552163616211093</v>
      </c>
      <c r="AG211" s="201"/>
    </row>
    <row r="212" spans="1:38">
      <c r="A212" s="168" t="s">
        <v>90</v>
      </c>
      <c r="B212" s="169" t="str">
        <f t="shared" si="108"/>
        <v>9210-05111</v>
      </c>
      <c r="C212" s="212" t="str">
        <f t="shared" si="109"/>
        <v>9210</v>
      </c>
      <c r="D212" s="171">
        <f>SUM($F212:K212)</f>
        <v>44.86</v>
      </c>
      <c r="E212" s="78">
        <f>D212/$D$214</f>
        <v>5.8359557841138679E-3</v>
      </c>
      <c r="F212" s="79">
        <f>'Div091 history'!I208</f>
        <v>0</v>
      </c>
      <c r="G212" s="79">
        <f>'Div091 history'!J208</f>
        <v>0</v>
      </c>
      <c r="H212" s="79">
        <f>'Div091 history'!K208</f>
        <v>0</v>
      </c>
      <c r="I212" s="79">
        <f>'Div091 history'!L208</f>
        <v>44.86</v>
      </c>
      <c r="J212" s="79">
        <f>'Div091 history'!M208</f>
        <v>0</v>
      </c>
      <c r="K212" s="79">
        <f>'Div091 history'!N208</f>
        <v>0</v>
      </c>
      <c r="L212" s="171">
        <f t="shared" si="110"/>
        <v>7.9975354469918027</v>
      </c>
      <c r="M212" s="171">
        <f t="shared" si="110"/>
        <v>7.9975354469918027</v>
      </c>
      <c r="N212" s="171">
        <f t="shared" si="110"/>
        <v>12.248445640140345</v>
      </c>
      <c r="O212" s="171">
        <f t="shared" si="110"/>
        <v>5.3544923499023662</v>
      </c>
      <c r="P212" s="171">
        <f t="shared" si="110"/>
        <v>5.3544923499023662</v>
      </c>
      <c r="Q212" s="171">
        <f t="shared" si="110"/>
        <v>5.3544923499023662</v>
      </c>
      <c r="R212" s="171">
        <f t="shared" si="110"/>
        <v>5.3544923499023662</v>
      </c>
      <c r="S212" s="171">
        <f t="shared" si="110"/>
        <v>5.3544923499023662</v>
      </c>
      <c r="T212" s="171">
        <f t="shared" si="110"/>
        <v>6.8134812959308322</v>
      </c>
      <c r="U212" s="171">
        <f t="shared" si="110"/>
        <v>5.3544923499023662</v>
      </c>
      <c r="V212" s="171">
        <f t="shared" si="111"/>
        <v>5.3544923499023662</v>
      </c>
      <c r="W212" s="171">
        <f t="shared" si="111"/>
        <v>5.3544923499023662</v>
      </c>
      <c r="X212" s="171">
        <f t="shared" si="111"/>
        <v>5.3544923499023662</v>
      </c>
      <c r="Y212" s="171">
        <f t="shared" si="111"/>
        <v>5.3544923499023662</v>
      </c>
      <c r="Z212" s="171">
        <f t="shared" si="111"/>
        <v>6.8258535221931531</v>
      </c>
      <c r="AA212" s="171">
        <f t="shared" si="111"/>
        <v>5.3544923499023662</v>
      </c>
      <c r="AB212" s="171">
        <f t="shared" si="111"/>
        <v>5.3544923499023662</v>
      </c>
      <c r="AC212" s="171">
        <f t="shared" si="111"/>
        <v>5.3544923499023662</v>
      </c>
      <c r="AD212" s="171">
        <f t="shared" si="111"/>
        <v>5.3544923499023662</v>
      </c>
      <c r="AE212" s="171">
        <f t="shared" si="111"/>
        <v>5.3544923499023662</v>
      </c>
      <c r="AF212" s="171">
        <f t="shared" si="111"/>
        <v>6.8134812959308322</v>
      </c>
      <c r="AG212" s="201"/>
    </row>
    <row r="213" spans="1:38">
      <c r="A213" s="168" t="s">
        <v>401</v>
      </c>
      <c r="B213" s="169" t="str">
        <f t="shared" si="108"/>
        <v>8700-05215</v>
      </c>
      <c r="C213" s="212" t="str">
        <f t="shared" si="109"/>
        <v>8700</v>
      </c>
      <c r="D213" s="171">
        <f>SUM($F213:K213)</f>
        <v>3659.24</v>
      </c>
      <c r="E213" s="78">
        <f>D213/$D$214</f>
        <v>0.47604018821803001</v>
      </c>
      <c r="F213" s="79">
        <f>'Div091 history'!I209</f>
        <v>661.35</v>
      </c>
      <c r="G213" s="79">
        <f>'Div091 history'!J209</f>
        <v>663.36</v>
      </c>
      <c r="H213" s="79">
        <f>'Div091 history'!K209</f>
        <v>685.74</v>
      </c>
      <c r="I213" s="79">
        <f>'Div091 history'!L209</f>
        <v>545.70000000000005</v>
      </c>
      <c r="J213" s="79">
        <f>'Div091 history'!M209</f>
        <v>549.79999999999995</v>
      </c>
      <c r="K213" s="79">
        <f>'Div091 history'!N209</f>
        <v>553.29</v>
      </c>
      <c r="L213" s="171">
        <f t="shared" si="110"/>
        <v>652.36071353210605</v>
      </c>
      <c r="M213" s="171">
        <f t="shared" si="110"/>
        <v>652.36071353210605</v>
      </c>
      <c r="N213" s="171">
        <f t="shared" si="110"/>
        <v>999.10838663011918</v>
      </c>
      <c r="O213" s="171">
        <f t="shared" si="110"/>
        <v>436.76711071013665</v>
      </c>
      <c r="P213" s="171">
        <f t="shared" si="110"/>
        <v>436.76711071013665</v>
      </c>
      <c r="Q213" s="171">
        <f t="shared" si="110"/>
        <v>436.76711071013665</v>
      </c>
      <c r="R213" s="171">
        <f t="shared" si="110"/>
        <v>436.76711071013665</v>
      </c>
      <c r="S213" s="171">
        <f t="shared" si="110"/>
        <v>436.76711071013665</v>
      </c>
      <c r="T213" s="171">
        <f t="shared" si="110"/>
        <v>555.77715776464413</v>
      </c>
      <c r="U213" s="171">
        <f t="shared" si="110"/>
        <v>436.76711071013665</v>
      </c>
      <c r="V213" s="171">
        <f t="shared" si="111"/>
        <v>436.76711071013665</v>
      </c>
      <c r="W213" s="171">
        <f t="shared" si="111"/>
        <v>436.76711071013665</v>
      </c>
      <c r="X213" s="171">
        <f t="shared" si="111"/>
        <v>436.76711071013665</v>
      </c>
      <c r="Y213" s="171">
        <f t="shared" si="111"/>
        <v>436.76711071013665</v>
      </c>
      <c r="Z213" s="171">
        <f t="shared" si="111"/>
        <v>556.78636296366631</v>
      </c>
      <c r="AA213" s="171">
        <f t="shared" si="111"/>
        <v>436.76711071013665</v>
      </c>
      <c r="AB213" s="171">
        <f t="shared" si="111"/>
        <v>436.76711071013665</v>
      </c>
      <c r="AC213" s="171">
        <f t="shared" si="111"/>
        <v>436.76711071013665</v>
      </c>
      <c r="AD213" s="171">
        <f t="shared" si="111"/>
        <v>436.76711071013665</v>
      </c>
      <c r="AE213" s="171">
        <f t="shared" si="111"/>
        <v>436.76711071013665</v>
      </c>
      <c r="AF213" s="171">
        <f t="shared" si="111"/>
        <v>555.77715776464413</v>
      </c>
      <c r="AG213" s="201"/>
    </row>
    <row r="214" spans="1:38">
      <c r="A214" s="172" t="s">
        <v>331</v>
      </c>
      <c r="B214" s="152"/>
      <c r="C214" s="213"/>
      <c r="D214" s="173">
        <f t="shared" ref="D214:K214" si="112">SUM(D209:D213)</f>
        <v>7686.83</v>
      </c>
      <c r="E214" s="174">
        <f t="shared" si="112"/>
        <v>1</v>
      </c>
      <c r="F214" s="173">
        <f t="shared" si="112"/>
        <v>1345.0700000000002</v>
      </c>
      <c r="G214" s="173">
        <f t="shared" si="112"/>
        <v>1843.92</v>
      </c>
      <c r="H214" s="173">
        <f t="shared" si="112"/>
        <v>896.12</v>
      </c>
      <c r="I214" s="173">
        <f t="shared" si="112"/>
        <v>1558.38</v>
      </c>
      <c r="J214" s="173">
        <f t="shared" si="112"/>
        <v>1324.35</v>
      </c>
      <c r="K214" s="173">
        <f t="shared" si="112"/>
        <v>718.99</v>
      </c>
      <c r="L214" s="199">
        <f>'FY24 Budget'!X$138</f>
        <v>1370.3899999999999</v>
      </c>
      <c r="M214" s="199">
        <f>'FY24 Budget'!Y$138</f>
        <v>1370.3899999999999</v>
      </c>
      <c r="N214" s="199">
        <f>'FY24 Budget'!Z$138</f>
        <v>2098.79</v>
      </c>
      <c r="O214" s="199">
        <f>'FY25 Budget'!O$388</f>
        <v>917.50049999999999</v>
      </c>
      <c r="P214" s="199">
        <f>'FY25 Budget'!P$388</f>
        <v>917.50049999999999</v>
      </c>
      <c r="Q214" s="199">
        <f>'FY25 Budget'!Q$388</f>
        <v>917.50049999999999</v>
      </c>
      <c r="R214" s="199">
        <f>'FY25 Budget'!R$388</f>
        <v>917.50049999999999</v>
      </c>
      <c r="S214" s="199">
        <f>'FY25 Budget'!S$388</f>
        <v>917.50049999999999</v>
      </c>
      <c r="T214" s="199">
        <f>'FY25 Budget'!T$388</f>
        <v>1167.5004999999999</v>
      </c>
      <c r="U214" s="199">
        <f>'FY25 Budget'!U$388</f>
        <v>917.50049999999999</v>
      </c>
      <c r="V214" s="199">
        <f>'FY25 Budget'!V$388</f>
        <v>917.50049999999999</v>
      </c>
      <c r="W214" s="199">
        <f>'FY25 Budget'!W$388</f>
        <v>917.50049999999999</v>
      </c>
      <c r="X214" s="199">
        <f>'FY25 Budget'!X$388</f>
        <v>917.50049999999999</v>
      </c>
      <c r="Y214" s="199">
        <f>'FY25 Budget'!Y$388</f>
        <v>917.50049999999999</v>
      </c>
      <c r="Z214" s="199">
        <f>'FY25 Budget'!Z$388</f>
        <v>1169.6204999999998</v>
      </c>
      <c r="AA214" s="177">
        <f t="shared" ref="AA214:AF214" si="113">O214*(1+AA$4)</f>
        <v>917.50049999999999</v>
      </c>
      <c r="AB214" s="177">
        <f t="shared" si="113"/>
        <v>917.50049999999999</v>
      </c>
      <c r="AC214" s="177">
        <f t="shared" si="113"/>
        <v>917.50049999999999</v>
      </c>
      <c r="AD214" s="177">
        <f t="shared" si="113"/>
        <v>917.50049999999999</v>
      </c>
      <c r="AE214" s="177">
        <f t="shared" si="113"/>
        <v>917.50049999999999</v>
      </c>
      <c r="AF214" s="177">
        <f t="shared" si="113"/>
        <v>1167.5004999999999</v>
      </c>
      <c r="AG214" s="201"/>
      <c r="AH214" s="178">
        <f>SUM(F214:Q214)</f>
        <v>15278.901499999998</v>
      </c>
      <c r="AI214" s="178">
        <f>SUM(U214:AF214)</f>
        <v>11512.126</v>
      </c>
      <c r="AK214" s="178">
        <f>AH214*$AK$7</f>
        <v>7634.8670800396503</v>
      </c>
      <c r="AL214" s="178">
        <f>AI214*$AL$7</f>
        <v>5752.6093622000017</v>
      </c>
    </row>
    <row r="215" spans="1:38">
      <c r="A215" s="172"/>
      <c r="B215" s="152"/>
      <c r="C215" s="213"/>
      <c r="D215" s="171">
        <f>D214-SUM(F214:K214)</f>
        <v>0</v>
      </c>
      <c r="F215" s="171">
        <f>F214-'Div091 history'!I210</f>
        <v>0</v>
      </c>
      <c r="G215" s="171">
        <f>G214-'Div091 history'!J210</f>
        <v>0</v>
      </c>
      <c r="H215" s="171">
        <f>H214-'Div091 history'!K210</f>
        <v>0</v>
      </c>
      <c r="I215" s="171">
        <f>I214-'Div091 history'!L210</f>
        <v>0</v>
      </c>
      <c r="J215" s="171">
        <f>J214-'Div091 history'!M210</f>
        <v>0</v>
      </c>
      <c r="K215" s="171">
        <f>K214-'Div091 history'!N210</f>
        <v>0</v>
      </c>
      <c r="L215" s="171">
        <f t="shared" ref="L215:AF215" si="114">L214-SUM(L209:L213)</f>
        <v>0</v>
      </c>
      <c r="M215" s="171">
        <f t="shared" si="114"/>
        <v>0</v>
      </c>
      <c r="N215" s="171">
        <f t="shared" si="114"/>
        <v>0</v>
      </c>
      <c r="O215" s="171">
        <f t="shared" si="114"/>
        <v>0</v>
      </c>
      <c r="P215" s="171">
        <f t="shared" si="114"/>
        <v>0</v>
      </c>
      <c r="Q215" s="171">
        <f t="shared" si="114"/>
        <v>0</v>
      </c>
      <c r="R215" s="171">
        <f t="shared" si="114"/>
        <v>0</v>
      </c>
      <c r="S215" s="171">
        <f t="shared" si="114"/>
        <v>0</v>
      </c>
      <c r="T215" s="171">
        <f t="shared" si="114"/>
        <v>0</v>
      </c>
      <c r="U215" s="171">
        <f t="shared" si="114"/>
        <v>0</v>
      </c>
      <c r="V215" s="171">
        <f t="shared" si="114"/>
        <v>0</v>
      </c>
      <c r="W215" s="171">
        <f t="shared" si="114"/>
        <v>0</v>
      </c>
      <c r="X215" s="171">
        <f t="shared" si="114"/>
        <v>0</v>
      </c>
      <c r="Y215" s="171">
        <f t="shared" si="114"/>
        <v>0</v>
      </c>
      <c r="Z215" s="171">
        <f t="shared" si="114"/>
        <v>0</v>
      </c>
      <c r="AA215" s="171">
        <f t="shared" si="114"/>
        <v>0</v>
      </c>
      <c r="AB215" s="171">
        <f t="shared" si="114"/>
        <v>0</v>
      </c>
      <c r="AC215" s="171">
        <f t="shared" si="114"/>
        <v>0</v>
      </c>
      <c r="AD215" s="171">
        <f t="shared" si="114"/>
        <v>0</v>
      </c>
      <c r="AE215" s="171">
        <f t="shared" si="114"/>
        <v>0</v>
      </c>
      <c r="AF215" s="171">
        <f t="shared" si="114"/>
        <v>0</v>
      </c>
      <c r="AG215" s="201"/>
    </row>
    <row r="216" spans="1:38">
      <c r="A216" s="168" t="s">
        <v>91</v>
      </c>
      <c r="B216" s="169" t="str">
        <f t="shared" ref="B216:B241" si="115">RIGHT(A216,10)</f>
        <v>9010-05411</v>
      </c>
      <c r="C216" s="212" t="str">
        <f t="shared" ref="C216:C241" si="116">LEFT(B216,4)</f>
        <v>9010</v>
      </c>
      <c r="D216" s="171">
        <f>SUM($F216:K216)</f>
        <v>873.26</v>
      </c>
      <c r="E216" s="66">
        <f t="shared" ref="E216:E241" si="117">D216/$D$242</f>
        <v>3.0076555279352282E-3</v>
      </c>
      <c r="F216" s="79">
        <f>'Div091 history'!I212</f>
        <v>0</v>
      </c>
      <c r="G216" s="79">
        <f>'Div091 history'!J212</f>
        <v>462.6</v>
      </c>
      <c r="H216" s="79">
        <f>'Div091 history'!K212</f>
        <v>0</v>
      </c>
      <c r="I216" s="79">
        <f>'Div091 history'!L212</f>
        <v>68.41</v>
      </c>
      <c r="J216" s="79">
        <f>'Div091 history'!M212</f>
        <v>0</v>
      </c>
      <c r="K216" s="79">
        <f>'Div091 history'!N212</f>
        <v>342.25</v>
      </c>
      <c r="L216" s="171">
        <f t="shared" ref="L216:U225" si="118">$E216*L$242</f>
        <v>102.97917777408483</v>
      </c>
      <c r="M216" s="171">
        <f t="shared" si="118"/>
        <v>332.78812135255976</v>
      </c>
      <c r="N216" s="171">
        <f t="shared" si="118"/>
        <v>194.51145922129041</v>
      </c>
      <c r="O216" s="171">
        <f t="shared" si="118"/>
        <v>127.77205435602893</v>
      </c>
      <c r="P216" s="171">
        <f t="shared" si="118"/>
        <v>122.32970167823014</v>
      </c>
      <c r="Q216" s="171">
        <f t="shared" si="118"/>
        <v>117.34601646844146</v>
      </c>
      <c r="R216" s="171">
        <f t="shared" si="118"/>
        <v>140.30796259646297</v>
      </c>
      <c r="S216" s="171">
        <f t="shared" si="118"/>
        <v>122.56580263717305</v>
      </c>
      <c r="T216" s="171">
        <f t="shared" si="118"/>
        <v>267.3603550630308</v>
      </c>
      <c r="U216" s="171">
        <f t="shared" si="118"/>
        <v>134.68966207027998</v>
      </c>
      <c r="V216" s="171">
        <f t="shared" ref="V216:AF225" si="119">$E216*V$242</f>
        <v>154.43191295564682</v>
      </c>
      <c r="W216" s="171">
        <f t="shared" si="119"/>
        <v>166.26854128583591</v>
      </c>
      <c r="X216" s="171">
        <f t="shared" si="119"/>
        <v>130.09997973465082</v>
      </c>
      <c r="Y216" s="171">
        <f t="shared" si="119"/>
        <v>359.90892331312568</v>
      </c>
      <c r="Z216" s="171">
        <f t="shared" si="119"/>
        <v>215.59168581955129</v>
      </c>
      <c r="AA216" s="171">
        <f t="shared" si="119"/>
        <v>127.77205435602893</v>
      </c>
      <c r="AB216" s="171">
        <f t="shared" si="119"/>
        <v>122.32970167823014</v>
      </c>
      <c r="AC216" s="171">
        <f t="shared" si="119"/>
        <v>117.34601646844146</v>
      </c>
      <c r="AD216" s="171">
        <f t="shared" si="119"/>
        <v>140.30796259646297</v>
      </c>
      <c r="AE216" s="171">
        <f t="shared" si="119"/>
        <v>122.56580263717305</v>
      </c>
      <c r="AF216" s="171">
        <f t="shared" si="119"/>
        <v>267.3603550630308</v>
      </c>
      <c r="AG216" s="201"/>
    </row>
    <row r="217" spans="1:38">
      <c r="A217" s="168" t="s">
        <v>123</v>
      </c>
      <c r="B217" s="169" t="str">
        <f t="shared" si="115"/>
        <v>9030-05411</v>
      </c>
      <c r="C217" s="212" t="str">
        <f t="shared" si="116"/>
        <v>9030</v>
      </c>
      <c r="D217" s="171">
        <f>SUM($F217:K217)</f>
        <v>3510.12</v>
      </c>
      <c r="E217" s="66">
        <f t="shared" si="117"/>
        <v>1.2089448528177178E-2</v>
      </c>
      <c r="F217" s="79">
        <f>'Div091 history'!I213</f>
        <v>0</v>
      </c>
      <c r="G217" s="79">
        <f>'Div091 history'!J213</f>
        <v>0</v>
      </c>
      <c r="H217" s="79">
        <f>'Div091 history'!K213</f>
        <v>0</v>
      </c>
      <c r="I217" s="79">
        <f>'Div091 history'!L213</f>
        <v>0</v>
      </c>
      <c r="J217" s="79">
        <f>'Div091 history'!M213</f>
        <v>3510.12</v>
      </c>
      <c r="K217" s="79">
        <f>'Div091 history'!N213</f>
        <v>0</v>
      </c>
      <c r="L217" s="171">
        <f t="shared" si="118"/>
        <v>413.93086994522895</v>
      </c>
      <c r="M217" s="171">
        <f t="shared" si="118"/>
        <v>1337.6614530861909</v>
      </c>
      <c r="N217" s="171">
        <f t="shared" si="118"/>
        <v>781.85026594809779</v>
      </c>
      <c r="O217" s="171">
        <f t="shared" si="118"/>
        <v>513.5872975244306</v>
      </c>
      <c r="P217" s="171">
        <f t="shared" si="118"/>
        <v>491.71144041269395</v>
      </c>
      <c r="Q217" s="171">
        <f t="shared" si="118"/>
        <v>471.67922420150438</v>
      </c>
      <c r="R217" s="171">
        <f t="shared" si="118"/>
        <v>563.97611898987316</v>
      </c>
      <c r="S217" s="171">
        <f t="shared" si="118"/>
        <v>492.66046212215588</v>
      </c>
      <c r="T217" s="171">
        <f t="shared" si="118"/>
        <v>1074.6706931656615</v>
      </c>
      <c r="U217" s="171">
        <f t="shared" si="118"/>
        <v>541.39302913923814</v>
      </c>
      <c r="V217" s="171">
        <f t="shared" si="119"/>
        <v>620.74816927819313</v>
      </c>
      <c r="W217" s="171">
        <f t="shared" si="119"/>
        <v>668.32619396083442</v>
      </c>
      <c r="X217" s="171">
        <f t="shared" si="119"/>
        <v>522.94453068523978</v>
      </c>
      <c r="Y217" s="171">
        <f t="shared" si="119"/>
        <v>1446.6751138262014</v>
      </c>
      <c r="Z217" s="171">
        <f t="shared" si="119"/>
        <v>866.58347826411762</v>
      </c>
      <c r="AA217" s="171">
        <f t="shared" si="119"/>
        <v>513.5872975244306</v>
      </c>
      <c r="AB217" s="171">
        <f t="shared" si="119"/>
        <v>491.71144041269395</v>
      </c>
      <c r="AC217" s="171">
        <f t="shared" si="119"/>
        <v>471.67922420150438</v>
      </c>
      <c r="AD217" s="171">
        <f t="shared" si="119"/>
        <v>563.97611898987316</v>
      </c>
      <c r="AE217" s="171">
        <f t="shared" si="119"/>
        <v>492.66046212215588</v>
      </c>
      <c r="AF217" s="171">
        <f t="shared" si="119"/>
        <v>1074.6706931656615</v>
      </c>
      <c r="AG217" s="201"/>
    </row>
    <row r="218" spans="1:38">
      <c r="A218" s="168" t="s">
        <v>272</v>
      </c>
      <c r="B218" s="169" t="str">
        <f t="shared" si="115"/>
        <v>9090-05411</v>
      </c>
      <c r="C218" s="212" t="str">
        <f t="shared" si="116"/>
        <v>9090</v>
      </c>
      <c r="D218" s="171">
        <f>SUM($F218:K218)</f>
        <v>165.82</v>
      </c>
      <c r="E218" s="66">
        <f t="shared" si="117"/>
        <v>5.7111219985138395E-4</v>
      </c>
      <c r="F218" s="79">
        <f>'Div091 history'!I214</f>
        <v>13.69</v>
      </c>
      <c r="G218" s="79">
        <f>'Div091 history'!J214</f>
        <v>13.69</v>
      </c>
      <c r="H218" s="79">
        <f>'Div091 history'!K214</f>
        <v>138.44</v>
      </c>
      <c r="I218" s="79">
        <f>'Div091 history'!L214</f>
        <v>0</v>
      </c>
      <c r="J218" s="79">
        <f>'Div091 history'!M214</f>
        <v>0</v>
      </c>
      <c r="K218" s="79">
        <f>'Div091 history'!N214</f>
        <v>0</v>
      </c>
      <c r="L218" s="171">
        <f t="shared" si="118"/>
        <v>19.554322032955529</v>
      </c>
      <c r="M218" s="171">
        <f t="shared" si="118"/>
        <v>63.191862999200083</v>
      </c>
      <c r="N218" s="171">
        <f t="shared" si="118"/>
        <v>36.935036722252683</v>
      </c>
      <c r="O218" s="171">
        <f t="shared" si="118"/>
        <v>24.262146500832188</v>
      </c>
      <c r="P218" s="171">
        <f t="shared" si="118"/>
        <v>23.228718975201108</v>
      </c>
      <c r="Q218" s="171">
        <f t="shared" si="118"/>
        <v>22.282386060047365</v>
      </c>
      <c r="R218" s="171">
        <f t="shared" si="118"/>
        <v>26.642542149812762</v>
      </c>
      <c r="S218" s="171">
        <f t="shared" si="118"/>
        <v>23.273551282889443</v>
      </c>
      <c r="T218" s="171">
        <f t="shared" si="118"/>
        <v>50.768034808134765</v>
      </c>
      <c r="U218" s="171">
        <f t="shared" si="118"/>
        <v>25.575704560490376</v>
      </c>
      <c r="V218" s="171">
        <f t="shared" si="119"/>
        <v>29.324485040314862</v>
      </c>
      <c r="W218" s="171">
        <f t="shared" si="119"/>
        <v>31.572097102829982</v>
      </c>
      <c r="X218" s="171">
        <f t="shared" si="119"/>
        <v>24.704187343517166</v>
      </c>
      <c r="Y218" s="171">
        <f t="shared" si="119"/>
        <v>68.341728309761706</v>
      </c>
      <c r="Z218" s="171">
        <f t="shared" si="119"/>
        <v>40.937880290632798</v>
      </c>
      <c r="AA218" s="171">
        <f t="shared" si="119"/>
        <v>24.262146500832188</v>
      </c>
      <c r="AB218" s="171">
        <f t="shared" si="119"/>
        <v>23.228718975201108</v>
      </c>
      <c r="AC218" s="171">
        <f t="shared" si="119"/>
        <v>22.282386060047365</v>
      </c>
      <c r="AD218" s="171">
        <f t="shared" si="119"/>
        <v>26.642542149812762</v>
      </c>
      <c r="AE218" s="171">
        <f t="shared" si="119"/>
        <v>23.273551282889443</v>
      </c>
      <c r="AF218" s="171">
        <f t="shared" si="119"/>
        <v>50.768034808134765</v>
      </c>
      <c r="AG218" s="201"/>
    </row>
    <row r="219" spans="1:38">
      <c r="A219" s="168" t="s">
        <v>273</v>
      </c>
      <c r="B219" s="169" t="str">
        <f t="shared" si="115"/>
        <v>9110-05411</v>
      </c>
      <c r="C219" s="212" t="str">
        <f t="shared" si="116"/>
        <v>9110</v>
      </c>
      <c r="D219" s="171">
        <f>SUM($F219:K219)</f>
        <v>4255.37</v>
      </c>
      <c r="E219" s="66">
        <f t="shared" si="117"/>
        <v>1.4656215908102664E-2</v>
      </c>
      <c r="F219" s="79">
        <f>'Div091 history'!I215</f>
        <v>269.40999999999997</v>
      </c>
      <c r="G219" s="79">
        <f>'Div091 history'!J215</f>
        <v>771.78</v>
      </c>
      <c r="H219" s="79">
        <f>'Div091 history'!K215</f>
        <v>1329.25</v>
      </c>
      <c r="I219" s="79">
        <f>'Div091 history'!L215</f>
        <v>344.3</v>
      </c>
      <c r="J219" s="79">
        <f>'Div091 history'!M215</f>
        <v>843.72</v>
      </c>
      <c r="K219" s="79">
        <f>'Div091 history'!N215</f>
        <v>696.91000000000008</v>
      </c>
      <c r="L219" s="171">
        <f t="shared" si="118"/>
        <v>501.81446960184525</v>
      </c>
      <c r="M219" s="171">
        <f t="shared" si="118"/>
        <v>1621.6666147081537</v>
      </c>
      <c r="N219" s="171">
        <f t="shared" si="118"/>
        <v>947.84855395472437</v>
      </c>
      <c r="O219" s="171">
        <f t="shared" si="118"/>
        <v>622.62941958295914</v>
      </c>
      <c r="P219" s="171">
        <f t="shared" si="118"/>
        <v>596.10899689724727</v>
      </c>
      <c r="Q219" s="171">
        <f t="shared" si="118"/>
        <v>571.82364713752122</v>
      </c>
      <c r="R219" s="171">
        <f t="shared" si="118"/>
        <v>683.7165274879311</v>
      </c>
      <c r="S219" s="171">
        <f t="shared" si="118"/>
        <v>597.25950984603332</v>
      </c>
      <c r="T219" s="171">
        <f t="shared" si="118"/>
        <v>1302.8390560939117</v>
      </c>
      <c r="U219" s="171">
        <f t="shared" si="118"/>
        <v>656.33871617159537</v>
      </c>
      <c r="V219" s="171">
        <f t="shared" si="119"/>
        <v>752.54211739238121</v>
      </c>
      <c r="W219" s="171">
        <f t="shared" si="119"/>
        <v>810.22165509871922</v>
      </c>
      <c r="X219" s="171">
        <f t="shared" si="119"/>
        <v>633.97333069583067</v>
      </c>
      <c r="Y219" s="171">
        <f t="shared" si="119"/>
        <v>1753.8254758021387</v>
      </c>
      <c r="Z219" s="171">
        <f t="shared" si="119"/>
        <v>1050.5718710188764</v>
      </c>
      <c r="AA219" s="171">
        <f t="shared" si="119"/>
        <v>622.62941958295914</v>
      </c>
      <c r="AB219" s="171">
        <f t="shared" si="119"/>
        <v>596.10899689724727</v>
      </c>
      <c r="AC219" s="171">
        <f t="shared" si="119"/>
        <v>571.82364713752122</v>
      </c>
      <c r="AD219" s="171">
        <f t="shared" si="119"/>
        <v>683.7165274879311</v>
      </c>
      <c r="AE219" s="171">
        <f t="shared" si="119"/>
        <v>597.25950984603332</v>
      </c>
      <c r="AF219" s="171">
        <f t="shared" si="119"/>
        <v>1302.8390560939117</v>
      </c>
      <c r="AG219" s="201"/>
    </row>
    <row r="220" spans="1:38">
      <c r="A220" s="168" t="s">
        <v>274</v>
      </c>
      <c r="B220" s="169" t="str">
        <f t="shared" si="115"/>
        <v>9260-05411</v>
      </c>
      <c r="C220" s="212" t="str">
        <f t="shared" si="116"/>
        <v>9260</v>
      </c>
      <c r="D220" s="171">
        <f>SUM($F220:K220)</f>
        <v>0</v>
      </c>
      <c r="E220" s="66">
        <f t="shared" si="117"/>
        <v>0</v>
      </c>
      <c r="F220" s="79">
        <f>'Div091 history'!I216</f>
        <v>0</v>
      </c>
      <c r="G220" s="79">
        <f>'Div091 history'!J216</f>
        <v>0</v>
      </c>
      <c r="H220" s="79">
        <f>'Div091 history'!K216</f>
        <v>0</v>
      </c>
      <c r="I220" s="79">
        <f>'Div091 history'!L216</f>
        <v>0</v>
      </c>
      <c r="J220" s="79">
        <f>'Div091 history'!M216</f>
        <v>0</v>
      </c>
      <c r="K220" s="79">
        <f>'Div091 history'!N216</f>
        <v>0</v>
      </c>
      <c r="L220" s="171">
        <f t="shared" si="118"/>
        <v>0</v>
      </c>
      <c r="M220" s="171">
        <f t="shared" si="118"/>
        <v>0</v>
      </c>
      <c r="N220" s="171">
        <f t="shared" si="118"/>
        <v>0</v>
      </c>
      <c r="O220" s="171">
        <f t="shared" si="118"/>
        <v>0</v>
      </c>
      <c r="P220" s="171">
        <f t="shared" si="118"/>
        <v>0</v>
      </c>
      <c r="Q220" s="171">
        <f t="shared" si="118"/>
        <v>0</v>
      </c>
      <c r="R220" s="171">
        <f t="shared" si="118"/>
        <v>0</v>
      </c>
      <c r="S220" s="171">
        <f t="shared" si="118"/>
        <v>0</v>
      </c>
      <c r="T220" s="171">
        <f t="shared" si="118"/>
        <v>0</v>
      </c>
      <c r="U220" s="171">
        <f t="shared" si="118"/>
        <v>0</v>
      </c>
      <c r="V220" s="171">
        <f t="shared" si="119"/>
        <v>0</v>
      </c>
      <c r="W220" s="171">
        <f t="shared" si="119"/>
        <v>0</v>
      </c>
      <c r="X220" s="171">
        <f t="shared" si="119"/>
        <v>0</v>
      </c>
      <c r="Y220" s="171">
        <f t="shared" si="119"/>
        <v>0</v>
      </c>
      <c r="Z220" s="171">
        <f t="shared" si="119"/>
        <v>0</v>
      </c>
      <c r="AA220" s="171">
        <f t="shared" si="119"/>
        <v>0</v>
      </c>
      <c r="AB220" s="171">
        <f t="shared" si="119"/>
        <v>0</v>
      </c>
      <c r="AC220" s="171">
        <f t="shared" si="119"/>
        <v>0</v>
      </c>
      <c r="AD220" s="171">
        <f t="shared" si="119"/>
        <v>0</v>
      </c>
      <c r="AE220" s="171">
        <f t="shared" si="119"/>
        <v>0</v>
      </c>
      <c r="AF220" s="171">
        <f t="shared" si="119"/>
        <v>0</v>
      </c>
      <c r="AG220" s="201"/>
    </row>
    <row r="221" spans="1:38">
      <c r="A221" s="168" t="s">
        <v>93</v>
      </c>
      <c r="B221" s="169" t="str">
        <f t="shared" si="115"/>
        <v>8700-05411</v>
      </c>
      <c r="C221" s="212" t="str">
        <f t="shared" si="116"/>
        <v>8700</v>
      </c>
      <c r="D221" s="171">
        <f>SUM($F221:K221)</f>
        <v>59037.5</v>
      </c>
      <c r="E221" s="66">
        <f t="shared" si="117"/>
        <v>0.20333516161335233</v>
      </c>
      <c r="F221" s="79">
        <f>'Div091 history'!I217</f>
        <v>7323.4300000000012</v>
      </c>
      <c r="G221" s="79">
        <f>'Div091 history'!J217</f>
        <v>12377.87</v>
      </c>
      <c r="H221" s="79">
        <f>'Div091 history'!K217</f>
        <v>6560.4400000000005</v>
      </c>
      <c r="I221" s="79">
        <f>'Div091 history'!L217</f>
        <v>7655.7300000000005</v>
      </c>
      <c r="J221" s="79">
        <f>'Div091 history'!M217</f>
        <v>15306.619999999997</v>
      </c>
      <c r="K221" s="79">
        <f>'Div091 history'!N217</f>
        <v>9813.41</v>
      </c>
      <c r="L221" s="171">
        <f t="shared" si="118"/>
        <v>6961.9966651828017</v>
      </c>
      <c r="M221" s="171">
        <f t="shared" si="118"/>
        <v>22498.429693735827</v>
      </c>
      <c r="N221" s="171">
        <f t="shared" si="118"/>
        <v>13150.115972078114</v>
      </c>
      <c r="O221" s="171">
        <f t="shared" si="118"/>
        <v>8638.1405984976518</v>
      </c>
      <c r="P221" s="171">
        <f t="shared" si="118"/>
        <v>8270.2056235582895</v>
      </c>
      <c r="Q221" s="171">
        <f t="shared" si="118"/>
        <v>7933.2792607649653</v>
      </c>
      <c r="R221" s="171">
        <f t="shared" si="118"/>
        <v>9485.6415521021045</v>
      </c>
      <c r="S221" s="171">
        <f t="shared" si="118"/>
        <v>8286.1674337449385</v>
      </c>
      <c r="T221" s="171">
        <f t="shared" si="118"/>
        <v>18075.128784134944</v>
      </c>
      <c r="U221" s="171">
        <f t="shared" si="118"/>
        <v>9105.8114702083622</v>
      </c>
      <c r="V221" s="171">
        <f t="shared" si="119"/>
        <v>10440.503471038408</v>
      </c>
      <c r="W221" s="171">
        <f t="shared" si="119"/>
        <v>11240.728999567755</v>
      </c>
      <c r="X221" s="171">
        <f t="shared" si="119"/>
        <v>8795.5220135863874</v>
      </c>
      <c r="Y221" s="171">
        <f t="shared" si="119"/>
        <v>24331.955042139409</v>
      </c>
      <c r="Z221" s="171">
        <f t="shared" si="119"/>
        <v>14575.262981897442</v>
      </c>
      <c r="AA221" s="171">
        <f t="shared" si="119"/>
        <v>8638.1405984976518</v>
      </c>
      <c r="AB221" s="171">
        <f t="shared" si="119"/>
        <v>8270.2056235582895</v>
      </c>
      <c r="AC221" s="171">
        <f t="shared" si="119"/>
        <v>7933.2792607649653</v>
      </c>
      <c r="AD221" s="171">
        <f t="shared" si="119"/>
        <v>9485.6415521021045</v>
      </c>
      <c r="AE221" s="171">
        <f t="shared" si="119"/>
        <v>8286.1674337449385</v>
      </c>
      <c r="AF221" s="171">
        <f t="shared" si="119"/>
        <v>18075.128784134944</v>
      </c>
      <c r="AG221" s="201"/>
    </row>
    <row r="222" spans="1:38">
      <c r="A222" s="168" t="s">
        <v>276</v>
      </c>
      <c r="B222" s="169" t="str">
        <f t="shared" si="115"/>
        <v>8740-05411</v>
      </c>
      <c r="C222" s="212" t="str">
        <f t="shared" si="116"/>
        <v>8740</v>
      </c>
      <c r="D222" s="171">
        <f>SUM($F222:K222)</f>
        <v>0</v>
      </c>
      <c r="E222" s="66">
        <f t="shared" si="117"/>
        <v>0</v>
      </c>
      <c r="F222" s="79">
        <f>'Div091 history'!I218</f>
        <v>0</v>
      </c>
      <c r="G222" s="79">
        <f>'Div091 history'!J218</f>
        <v>0</v>
      </c>
      <c r="H222" s="79">
        <f>'Div091 history'!K218</f>
        <v>0</v>
      </c>
      <c r="I222" s="79">
        <f>'Div091 history'!L218</f>
        <v>0</v>
      </c>
      <c r="J222" s="79">
        <f>'Div091 history'!M218</f>
        <v>0</v>
      </c>
      <c r="K222" s="79">
        <f>'Div091 history'!N218</f>
        <v>0</v>
      </c>
      <c r="L222" s="171">
        <f t="shared" si="118"/>
        <v>0</v>
      </c>
      <c r="M222" s="171">
        <f t="shared" si="118"/>
        <v>0</v>
      </c>
      <c r="N222" s="171">
        <f t="shared" si="118"/>
        <v>0</v>
      </c>
      <c r="O222" s="171">
        <f t="shared" si="118"/>
        <v>0</v>
      </c>
      <c r="P222" s="171">
        <f t="shared" si="118"/>
        <v>0</v>
      </c>
      <c r="Q222" s="171">
        <f t="shared" si="118"/>
        <v>0</v>
      </c>
      <c r="R222" s="171">
        <f t="shared" si="118"/>
        <v>0</v>
      </c>
      <c r="S222" s="171">
        <f t="shared" si="118"/>
        <v>0</v>
      </c>
      <c r="T222" s="171">
        <f t="shared" si="118"/>
        <v>0</v>
      </c>
      <c r="U222" s="171">
        <f t="shared" si="118"/>
        <v>0</v>
      </c>
      <c r="V222" s="171">
        <f t="shared" si="119"/>
        <v>0</v>
      </c>
      <c r="W222" s="171">
        <f t="shared" si="119"/>
        <v>0</v>
      </c>
      <c r="X222" s="171">
        <f t="shared" si="119"/>
        <v>0</v>
      </c>
      <c r="Y222" s="171">
        <f t="shared" si="119"/>
        <v>0</v>
      </c>
      <c r="Z222" s="171">
        <f t="shared" si="119"/>
        <v>0</v>
      </c>
      <c r="AA222" s="171">
        <f t="shared" si="119"/>
        <v>0</v>
      </c>
      <c r="AB222" s="171">
        <f t="shared" si="119"/>
        <v>0</v>
      </c>
      <c r="AC222" s="171">
        <f t="shared" si="119"/>
        <v>0</v>
      </c>
      <c r="AD222" s="171">
        <f t="shared" si="119"/>
        <v>0</v>
      </c>
      <c r="AE222" s="171">
        <f t="shared" si="119"/>
        <v>0</v>
      </c>
      <c r="AF222" s="171">
        <f t="shared" si="119"/>
        <v>0</v>
      </c>
      <c r="AG222" s="201"/>
    </row>
    <row r="223" spans="1:38">
      <c r="A223" s="168" t="s">
        <v>277</v>
      </c>
      <c r="B223" s="169" t="str">
        <f t="shared" si="115"/>
        <v>8750-05411</v>
      </c>
      <c r="C223" s="212" t="str">
        <f t="shared" si="116"/>
        <v>8750</v>
      </c>
      <c r="D223" s="171">
        <f>SUM($F223:K223)</f>
        <v>4327.6900000000005</v>
      </c>
      <c r="E223" s="66">
        <f t="shared" si="117"/>
        <v>1.4905298252170041E-2</v>
      </c>
      <c r="F223" s="79">
        <f>'Div091 history'!I219</f>
        <v>76.010000000000005</v>
      </c>
      <c r="G223" s="79">
        <f>'Div091 history'!J219</f>
        <v>2086.61</v>
      </c>
      <c r="H223" s="79">
        <f>'Div091 history'!K219</f>
        <v>0</v>
      </c>
      <c r="I223" s="79">
        <f>'Div091 history'!L219</f>
        <v>1447.27</v>
      </c>
      <c r="J223" s="79">
        <f>'Div091 history'!M219</f>
        <v>81.16</v>
      </c>
      <c r="K223" s="79">
        <f>'Div091 history'!N219</f>
        <v>636.64</v>
      </c>
      <c r="L223" s="171">
        <f t="shared" si="118"/>
        <v>510.34280496201501</v>
      </c>
      <c r="M223" s="171">
        <f t="shared" si="118"/>
        <v>1649.2268338138235</v>
      </c>
      <c r="N223" s="171">
        <f t="shared" si="118"/>
        <v>963.95723720013109</v>
      </c>
      <c r="O223" s="171">
        <f t="shared" si="118"/>
        <v>633.21100464471397</v>
      </c>
      <c r="P223" s="171">
        <f t="shared" si="118"/>
        <v>606.23986745741229</v>
      </c>
      <c r="Q223" s="171">
        <f t="shared" si="118"/>
        <v>581.54178825356655</v>
      </c>
      <c r="R223" s="171">
        <f t="shared" si="118"/>
        <v>695.33628775975876</v>
      </c>
      <c r="S223" s="171">
        <f t="shared" si="118"/>
        <v>607.40993337020768</v>
      </c>
      <c r="T223" s="171">
        <f t="shared" si="118"/>
        <v>1324.9808018261776</v>
      </c>
      <c r="U223" s="171">
        <f t="shared" si="118"/>
        <v>667.49319062470522</v>
      </c>
      <c r="V223" s="171">
        <f t="shared" si="119"/>
        <v>765.33156835194927</v>
      </c>
      <c r="W223" s="171">
        <f t="shared" si="119"/>
        <v>823.99136962336456</v>
      </c>
      <c r="X223" s="171">
        <f t="shared" si="119"/>
        <v>644.74770549189373</v>
      </c>
      <c r="Y223" s="171">
        <f t="shared" si="119"/>
        <v>1783.631734343702</v>
      </c>
      <c r="Z223" s="171">
        <f t="shared" si="119"/>
        <v>1068.4263367203514</v>
      </c>
      <c r="AA223" s="171">
        <f t="shared" si="119"/>
        <v>633.21100464471397</v>
      </c>
      <c r="AB223" s="171">
        <f t="shared" si="119"/>
        <v>606.23986745741229</v>
      </c>
      <c r="AC223" s="171">
        <f t="shared" si="119"/>
        <v>581.54178825356655</v>
      </c>
      <c r="AD223" s="171">
        <f t="shared" si="119"/>
        <v>695.33628775975876</v>
      </c>
      <c r="AE223" s="171">
        <f t="shared" si="119"/>
        <v>607.40993337020768</v>
      </c>
      <c r="AF223" s="171">
        <f t="shared" si="119"/>
        <v>1324.9808018261776</v>
      </c>
      <c r="AG223" s="201"/>
    </row>
    <row r="224" spans="1:38">
      <c r="A224" s="168" t="s">
        <v>279</v>
      </c>
      <c r="B224" s="169" t="str">
        <f t="shared" si="115"/>
        <v>8700-05412</v>
      </c>
      <c r="C224" s="212" t="str">
        <f t="shared" si="116"/>
        <v>8700</v>
      </c>
      <c r="D224" s="171">
        <f>SUM($F224:K224)</f>
        <v>591.13</v>
      </c>
      <c r="E224" s="66">
        <f t="shared" si="117"/>
        <v>2.0359519641668595E-3</v>
      </c>
      <c r="F224" s="79">
        <f>'Div091 history'!I220</f>
        <v>0</v>
      </c>
      <c r="G224" s="79">
        <f>'Div091 history'!J220</f>
        <v>253.13</v>
      </c>
      <c r="H224" s="79">
        <f>'Div091 history'!K220</f>
        <v>116.51</v>
      </c>
      <c r="I224" s="79">
        <f>'Div091 history'!L220</f>
        <v>114.78</v>
      </c>
      <c r="J224" s="79">
        <f>'Div091 history'!M220</f>
        <v>0</v>
      </c>
      <c r="K224" s="79">
        <f>'Div091 history'!N220</f>
        <v>106.71000000000001</v>
      </c>
      <c r="L224" s="171">
        <f t="shared" si="118"/>
        <v>69.70900002014838</v>
      </c>
      <c r="M224" s="171">
        <f t="shared" si="118"/>
        <v>225.27201769820979</v>
      </c>
      <c r="N224" s="171">
        <f t="shared" si="118"/>
        <v>131.66932974083483</v>
      </c>
      <c r="O224" s="171">
        <f t="shared" si="118"/>
        <v>86.491874689645002</v>
      </c>
      <c r="P224" s="171">
        <f t="shared" si="118"/>
        <v>82.807819610485069</v>
      </c>
      <c r="Q224" s="171">
        <f t="shared" si="118"/>
        <v>79.434247205860586</v>
      </c>
      <c r="R224" s="171">
        <f t="shared" si="118"/>
        <v>94.977722476292485</v>
      </c>
      <c r="S224" s="171">
        <f t="shared" si="118"/>
        <v>82.967641839672169</v>
      </c>
      <c r="T224" s="171">
        <f t="shared" si="118"/>
        <v>180.9824412985931</v>
      </c>
      <c r="U224" s="171">
        <f t="shared" si="118"/>
        <v>91.174564207228784</v>
      </c>
      <c r="V224" s="171">
        <f t="shared" si="119"/>
        <v>104.53855290002005</v>
      </c>
      <c r="W224" s="171">
        <f t="shared" si="119"/>
        <v>112.55104185499873</v>
      </c>
      <c r="X224" s="171">
        <f t="shared" si="119"/>
        <v>88.067701509910165</v>
      </c>
      <c r="Y224" s="171">
        <f t="shared" si="119"/>
        <v>243.63071918797152</v>
      </c>
      <c r="Z224" s="171">
        <f t="shared" si="119"/>
        <v>145.93902530576389</v>
      </c>
      <c r="AA224" s="171">
        <f t="shared" si="119"/>
        <v>86.491874689645002</v>
      </c>
      <c r="AB224" s="171">
        <f t="shared" si="119"/>
        <v>82.807819610485069</v>
      </c>
      <c r="AC224" s="171">
        <f t="shared" si="119"/>
        <v>79.434247205860586</v>
      </c>
      <c r="AD224" s="171">
        <f t="shared" si="119"/>
        <v>94.977722476292485</v>
      </c>
      <c r="AE224" s="171">
        <f t="shared" si="119"/>
        <v>82.967641839672169</v>
      </c>
      <c r="AF224" s="171">
        <f t="shared" si="119"/>
        <v>180.9824412985931</v>
      </c>
      <c r="AG224" s="201"/>
    </row>
    <row r="225" spans="1:33">
      <c r="A225" s="168" t="s">
        <v>1313</v>
      </c>
      <c r="B225" s="169" t="str">
        <f t="shared" si="115"/>
        <v>8750-05412</v>
      </c>
      <c r="C225" s="212" t="str">
        <f t="shared" si="116"/>
        <v>8750</v>
      </c>
      <c r="D225" s="171">
        <f>SUM($F225:K225)</f>
        <v>0</v>
      </c>
      <c r="E225" s="66">
        <f t="shared" si="117"/>
        <v>0</v>
      </c>
      <c r="F225" s="79">
        <f>'Div091 history'!I221</f>
        <v>0</v>
      </c>
      <c r="G225" s="79">
        <f>'Div091 history'!J221</f>
        <v>0</v>
      </c>
      <c r="H225" s="79">
        <f>'Div091 history'!K221</f>
        <v>0</v>
      </c>
      <c r="I225" s="79">
        <f>'Div091 history'!L221</f>
        <v>0</v>
      </c>
      <c r="J225" s="79">
        <f>'Div091 history'!M221</f>
        <v>0</v>
      </c>
      <c r="K225" s="79">
        <f>'Div091 history'!N221</f>
        <v>0</v>
      </c>
      <c r="L225" s="171">
        <f t="shared" si="118"/>
        <v>0</v>
      </c>
      <c r="M225" s="171">
        <f t="shared" si="118"/>
        <v>0</v>
      </c>
      <c r="N225" s="171">
        <f t="shared" si="118"/>
        <v>0</v>
      </c>
      <c r="O225" s="171">
        <f t="shared" si="118"/>
        <v>0</v>
      </c>
      <c r="P225" s="171">
        <f t="shared" si="118"/>
        <v>0</v>
      </c>
      <c r="Q225" s="171">
        <f t="shared" si="118"/>
        <v>0</v>
      </c>
      <c r="R225" s="171">
        <f t="shared" si="118"/>
        <v>0</v>
      </c>
      <c r="S225" s="171">
        <f t="shared" si="118"/>
        <v>0</v>
      </c>
      <c r="T225" s="171">
        <f t="shared" si="118"/>
        <v>0</v>
      </c>
      <c r="U225" s="171">
        <f t="shared" si="118"/>
        <v>0</v>
      </c>
      <c r="V225" s="171">
        <f t="shared" si="119"/>
        <v>0</v>
      </c>
      <c r="W225" s="171">
        <f t="shared" si="119"/>
        <v>0</v>
      </c>
      <c r="X225" s="171">
        <f t="shared" si="119"/>
        <v>0</v>
      </c>
      <c r="Y225" s="171">
        <f t="shared" si="119"/>
        <v>0</v>
      </c>
      <c r="Z225" s="171">
        <f t="shared" si="119"/>
        <v>0</v>
      </c>
      <c r="AA225" s="171">
        <f t="shared" si="119"/>
        <v>0</v>
      </c>
      <c r="AB225" s="171">
        <f t="shared" si="119"/>
        <v>0</v>
      </c>
      <c r="AC225" s="171">
        <f t="shared" si="119"/>
        <v>0</v>
      </c>
      <c r="AD225" s="171">
        <f t="shared" si="119"/>
        <v>0</v>
      </c>
      <c r="AE225" s="171">
        <f t="shared" si="119"/>
        <v>0</v>
      </c>
      <c r="AF225" s="171">
        <f t="shared" si="119"/>
        <v>0</v>
      </c>
      <c r="AG225" s="201"/>
    </row>
    <row r="226" spans="1:33">
      <c r="A226" s="168" t="s">
        <v>1315</v>
      </c>
      <c r="B226" s="169" t="str">
        <f t="shared" si="115"/>
        <v>9090-05412</v>
      </c>
      <c r="C226" s="212" t="str">
        <f t="shared" si="116"/>
        <v>9090</v>
      </c>
      <c r="D226" s="171">
        <f>SUM($F226:K226)</f>
        <v>0</v>
      </c>
      <c r="E226" s="66">
        <f t="shared" si="117"/>
        <v>0</v>
      </c>
      <c r="F226" s="79">
        <f>'Div091 history'!I222</f>
        <v>0</v>
      </c>
      <c r="G226" s="79">
        <f>'Div091 history'!J222</f>
        <v>0</v>
      </c>
      <c r="H226" s="79">
        <f>'Div091 history'!K222</f>
        <v>0</v>
      </c>
      <c r="I226" s="79">
        <f>'Div091 history'!L222</f>
        <v>0</v>
      </c>
      <c r="J226" s="79">
        <f>'Div091 history'!M222</f>
        <v>0</v>
      </c>
      <c r="K226" s="79">
        <f>'Div091 history'!N222</f>
        <v>0</v>
      </c>
      <c r="L226" s="171">
        <f t="shared" ref="L226:U235" si="120">$E226*L$242</f>
        <v>0</v>
      </c>
      <c r="M226" s="171">
        <f t="shared" si="120"/>
        <v>0</v>
      </c>
      <c r="N226" s="171">
        <f t="shared" si="120"/>
        <v>0</v>
      </c>
      <c r="O226" s="171">
        <f t="shared" si="120"/>
        <v>0</v>
      </c>
      <c r="P226" s="171">
        <f t="shared" si="120"/>
        <v>0</v>
      </c>
      <c r="Q226" s="171">
        <f t="shared" si="120"/>
        <v>0</v>
      </c>
      <c r="R226" s="171">
        <f t="shared" si="120"/>
        <v>0</v>
      </c>
      <c r="S226" s="171">
        <f t="shared" si="120"/>
        <v>0</v>
      </c>
      <c r="T226" s="171">
        <f t="shared" si="120"/>
        <v>0</v>
      </c>
      <c r="U226" s="171">
        <f t="shared" si="120"/>
        <v>0</v>
      </c>
      <c r="V226" s="171">
        <f t="shared" ref="V226:AF235" si="121">$E226*V$242</f>
        <v>0</v>
      </c>
      <c r="W226" s="171">
        <f t="shared" si="121"/>
        <v>0</v>
      </c>
      <c r="X226" s="171">
        <f t="shared" si="121"/>
        <v>0</v>
      </c>
      <c r="Y226" s="171">
        <f t="shared" si="121"/>
        <v>0</v>
      </c>
      <c r="Z226" s="171">
        <f t="shared" si="121"/>
        <v>0</v>
      </c>
      <c r="AA226" s="171">
        <f t="shared" si="121"/>
        <v>0</v>
      </c>
      <c r="AB226" s="171">
        <f t="shared" si="121"/>
        <v>0</v>
      </c>
      <c r="AC226" s="171">
        <f t="shared" si="121"/>
        <v>0</v>
      </c>
      <c r="AD226" s="171">
        <f t="shared" si="121"/>
        <v>0</v>
      </c>
      <c r="AE226" s="171">
        <f t="shared" si="121"/>
        <v>0</v>
      </c>
      <c r="AF226" s="171">
        <f t="shared" si="121"/>
        <v>0</v>
      </c>
      <c r="AG226" s="201"/>
    </row>
    <row r="227" spans="1:33">
      <c r="A227" s="168" t="s">
        <v>1317</v>
      </c>
      <c r="B227" s="169" t="str">
        <f t="shared" si="115"/>
        <v>9110-05412</v>
      </c>
      <c r="C227" s="212" t="str">
        <f t="shared" si="116"/>
        <v>9110</v>
      </c>
      <c r="D227" s="171">
        <f>SUM($F227:K227)</f>
        <v>1150.5999999999999</v>
      </c>
      <c r="E227" s="66">
        <f t="shared" si="117"/>
        <v>3.9628615194126299E-3</v>
      </c>
      <c r="F227" s="79">
        <f>'Div091 history'!I223</f>
        <v>0</v>
      </c>
      <c r="G227" s="79">
        <f>'Div091 history'!J223</f>
        <v>0</v>
      </c>
      <c r="H227" s="79">
        <f>'Div091 history'!K223</f>
        <v>0</v>
      </c>
      <c r="I227" s="79">
        <f>'Div091 history'!L223</f>
        <v>0</v>
      </c>
      <c r="J227" s="79">
        <f>'Div091 history'!M223</f>
        <v>1150.5999999999999</v>
      </c>
      <c r="K227" s="79">
        <f>'Div091 history'!N223</f>
        <v>0</v>
      </c>
      <c r="L227" s="171">
        <f t="shared" si="120"/>
        <v>135.68449482039941</v>
      </c>
      <c r="M227" s="171">
        <f t="shared" si="120"/>
        <v>438.47881779567967</v>
      </c>
      <c r="N227" s="171">
        <f t="shared" si="120"/>
        <v>256.28665572683593</v>
      </c>
      <c r="O227" s="171">
        <f t="shared" si="120"/>
        <v>168.35137959146974</v>
      </c>
      <c r="P227" s="171">
        <f t="shared" si="120"/>
        <v>161.18058167209259</v>
      </c>
      <c r="Q227" s="171">
        <f t="shared" si="120"/>
        <v>154.61412013442586</v>
      </c>
      <c r="R227" s="171">
        <f t="shared" si="120"/>
        <v>184.8685864043816</v>
      </c>
      <c r="S227" s="171">
        <f t="shared" si="120"/>
        <v>161.49166630136648</v>
      </c>
      <c r="T227" s="171">
        <f t="shared" si="120"/>
        <v>352.2717455689293</v>
      </c>
      <c r="U227" s="171">
        <f t="shared" si="120"/>
        <v>177.46596108611882</v>
      </c>
      <c r="V227" s="171">
        <f t="shared" si="121"/>
        <v>203.47818409954331</v>
      </c>
      <c r="W227" s="171">
        <f t="shared" si="121"/>
        <v>219.07402560919172</v>
      </c>
      <c r="X227" s="171">
        <f t="shared" si="121"/>
        <v>171.41863440749515</v>
      </c>
      <c r="Y227" s="171">
        <f t="shared" si="121"/>
        <v>474.2129573827753</v>
      </c>
      <c r="Z227" s="171">
        <f t="shared" si="121"/>
        <v>284.06178423834331</v>
      </c>
      <c r="AA227" s="171">
        <f t="shared" si="121"/>
        <v>168.35137959146974</v>
      </c>
      <c r="AB227" s="171">
        <f t="shared" si="121"/>
        <v>161.18058167209259</v>
      </c>
      <c r="AC227" s="171">
        <f t="shared" si="121"/>
        <v>154.61412013442586</v>
      </c>
      <c r="AD227" s="171">
        <f t="shared" si="121"/>
        <v>184.8685864043816</v>
      </c>
      <c r="AE227" s="171">
        <f t="shared" si="121"/>
        <v>161.49166630136648</v>
      </c>
      <c r="AF227" s="171">
        <f t="shared" si="121"/>
        <v>352.2717455689293</v>
      </c>
      <c r="AG227" s="201"/>
    </row>
    <row r="228" spans="1:33">
      <c r="A228" s="168" t="s">
        <v>95</v>
      </c>
      <c r="B228" s="169" t="str">
        <f t="shared" si="115"/>
        <v>8700-05413</v>
      </c>
      <c r="C228" s="212" t="str">
        <f t="shared" si="116"/>
        <v>8700</v>
      </c>
      <c r="D228" s="171">
        <f>SUM($F228:K228)</f>
        <v>51984.729999999996</v>
      </c>
      <c r="E228" s="66">
        <f t="shared" si="117"/>
        <v>0.17904422572054174</v>
      </c>
      <c r="F228" s="79">
        <f>'Div091 history'!I224</f>
        <v>4770.5599999999995</v>
      </c>
      <c r="G228" s="79">
        <f>'Div091 history'!J224</f>
        <v>5394.9699999999993</v>
      </c>
      <c r="H228" s="79">
        <f>'Div091 history'!K224</f>
        <v>6921.3099999999995</v>
      </c>
      <c r="I228" s="79">
        <f>'Div091 history'!L224</f>
        <v>8523.6</v>
      </c>
      <c r="J228" s="79">
        <f>'Div091 history'!M224</f>
        <v>16973.400000000001</v>
      </c>
      <c r="K228" s="79">
        <f>'Div091 history'!N224</f>
        <v>9400.89</v>
      </c>
      <c r="L228" s="171">
        <f t="shared" si="120"/>
        <v>6130.2988253301428</v>
      </c>
      <c r="M228" s="171">
        <f t="shared" si="120"/>
        <v>19810.710024185297</v>
      </c>
      <c r="N228" s="171">
        <f t="shared" si="120"/>
        <v>11579.169651105962</v>
      </c>
      <c r="O228" s="171">
        <f t="shared" si="120"/>
        <v>7606.2063385973097</v>
      </c>
      <c r="P228" s="171">
        <f t="shared" si="120"/>
        <v>7282.2258121559898</v>
      </c>
      <c r="Q228" s="171">
        <f t="shared" si="120"/>
        <v>6985.549530137052</v>
      </c>
      <c r="R228" s="171">
        <f t="shared" si="120"/>
        <v>8352.4626714005299</v>
      </c>
      <c r="S228" s="171">
        <f t="shared" si="120"/>
        <v>7296.2807838750523</v>
      </c>
      <c r="T228" s="171">
        <f t="shared" si="120"/>
        <v>15915.827898513371</v>
      </c>
      <c r="U228" s="171">
        <f t="shared" si="120"/>
        <v>8018.0080577545577</v>
      </c>
      <c r="V228" s="171">
        <f t="shared" si="121"/>
        <v>9193.2543553841933</v>
      </c>
      <c r="W228" s="171">
        <f t="shared" si="121"/>
        <v>9897.8829057073854</v>
      </c>
      <c r="X228" s="171">
        <f t="shared" si="121"/>
        <v>7744.7865693050107</v>
      </c>
      <c r="Y228" s="171">
        <f t="shared" si="121"/>
        <v>21425.19776816016</v>
      </c>
      <c r="Z228" s="171">
        <f t="shared" si="121"/>
        <v>12834.064972143693</v>
      </c>
      <c r="AA228" s="171">
        <f t="shared" si="121"/>
        <v>7606.2063385973097</v>
      </c>
      <c r="AB228" s="171">
        <f t="shared" si="121"/>
        <v>7282.2258121559898</v>
      </c>
      <c r="AC228" s="171">
        <f t="shared" si="121"/>
        <v>6985.549530137052</v>
      </c>
      <c r="AD228" s="171">
        <f t="shared" si="121"/>
        <v>8352.4626714005299</v>
      </c>
      <c r="AE228" s="171">
        <f t="shared" si="121"/>
        <v>7296.2807838750523</v>
      </c>
      <c r="AF228" s="171">
        <f t="shared" si="121"/>
        <v>15915.827898513371</v>
      </c>
      <c r="AG228" s="201"/>
    </row>
    <row r="229" spans="1:33">
      <c r="A229" s="168" t="s">
        <v>732</v>
      </c>
      <c r="B229" s="169" t="str">
        <f t="shared" si="115"/>
        <v>8740-05413</v>
      </c>
      <c r="C229" s="212" t="str">
        <f t="shared" si="116"/>
        <v>8740</v>
      </c>
      <c r="D229" s="171">
        <f>SUM($F229:K229)</f>
        <v>0</v>
      </c>
      <c r="E229" s="66">
        <f t="shared" si="117"/>
        <v>0</v>
      </c>
      <c r="F229" s="79">
        <f>'Div091 history'!I225</f>
        <v>0</v>
      </c>
      <c r="G229" s="79">
        <f>'Div091 history'!J225</f>
        <v>0</v>
      </c>
      <c r="H229" s="79">
        <f>'Div091 history'!K225</f>
        <v>0</v>
      </c>
      <c r="I229" s="79">
        <f>'Div091 history'!L225</f>
        <v>0</v>
      </c>
      <c r="J229" s="79">
        <f>'Div091 history'!M225</f>
        <v>0</v>
      </c>
      <c r="K229" s="79">
        <f>'Div091 history'!N225</f>
        <v>0</v>
      </c>
      <c r="L229" s="171">
        <f t="shared" si="120"/>
        <v>0</v>
      </c>
      <c r="M229" s="171">
        <f t="shared" si="120"/>
        <v>0</v>
      </c>
      <c r="N229" s="171">
        <f t="shared" si="120"/>
        <v>0</v>
      </c>
      <c r="O229" s="171">
        <f t="shared" si="120"/>
        <v>0</v>
      </c>
      <c r="P229" s="171">
        <f t="shared" si="120"/>
        <v>0</v>
      </c>
      <c r="Q229" s="171">
        <f t="shared" si="120"/>
        <v>0</v>
      </c>
      <c r="R229" s="171">
        <f t="shared" si="120"/>
        <v>0</v>
      </c>
      <c r="S229" s="171">
        <f t="shared" si="120"/>
        <v>0</v>
      </c>
      <c r="T229" s="171">
        <f t="shared" si="120"/>
        <v>0</v>
      </c>
      <c r="U229" s="171">
        <f t="shared" si="120"/>
        <v>0</v>
      </c>
      <c r="V229" s="171">
        <f t="shared" si="121"/>
        <v>0</v>
      </c>
      <c r="W229" s="171">
        <f t="shared" si="121"/>
        <v>0</v>
      </c>
      <c r="X229" s="171">
        <f t="shared" si="121"/>
        <v>0</v>
      </c>
      <c r="Y229" s="171">
        <f t="shared" si="121"/>
        <v>0</v>
      </c>
      <c r="Z229" s="171">
        <f t="shared" si="121"/>
        <v>0</v>
      </c>
      <c r="AA229" s="171">
        <f t="shared" si="121"/>
        <v>0</v>
      </c>
      <c r="AB229" s="171">
        <f t="shared" si="121"/>
        <v>0</v>
      </c>
      <c r="AC229" s="171">
        <f t="shared" si="121"/>
        <v>0</v>
      </c>
      <c r="AD229" s="171">
        <f t="shared" si="121"/>
        <v>0</v>
      </c>
      <c r="AE229" s="171">
        <f t="shared" si="121"/>
        <v>0</v>
      </c>
      <c r="AF229" s="171">
        <f t="shared" si="121"/>
        <v>0</v>
      </c>
      <c r="AG229" s="201"/>
    </row>
    <row r="230" spans="1:33">
      <c r="A230" s="168" t="s">
        <v>1007</v>
      </c>
      <c r="B230" s="169" t="str">
        <f t="shared" si="115"/>
        <v>8750-05413</v>
      </c>
      <c r="C230" s="212" t="str">
        <f t="shared" si="116"/>
        <v>8750</v>
      </c>
      <c r="D230" s="171">
        <f>SUM($F230:K230)</f>
        <v>1618.0500000000002</v>
      </c>
      <c r="E230" s="66">
        <f t="shared" si="117"/>
        <v>5.5728385898536478E-3</v>
      </c>
      <c r="F230" s="79">
        <f>'Div091 history'!I226</f>
        <v>0</v>
      </c>
      <c r="G230" s="79">
        <f>'Div091 history'!J226</f>
        <v>752.61</v>
      </c>
      <c r="H230" s="79">
        <f>'Div091 history'!K226</f>
        <v>0</v>
      </c>
      <c r="I230" s="79">
        <f>'Div091 history'!L226</f>
        <v>0</v>
      </c>
      <c r="J230" s="79">
        <f>'Div091 history'!M226</f>
        <v>0</v>
      </c>
      <c r="K230" s="79">
        <f>'Div091 history'!N226</f>
        <v>865.44</v>
      </c>
      <c r="L230" s="171">
        <f t="shared" si="120"/>
        <v>190.80853193477083</v>
      </c>
      <c r="M230" s="171">
        <f t="shared" si="120"/>
        <v>616.61798290830836</v>
      </c>
      <c r="N230" s="171">
        <f t="shared" si="120"/>
        <v>360.40728602364584</v>
      </c>
      <c r="O230" s="171">
        <f t="shared" si="120"/>
        <v>236.74687097860044</v>
      </c>
      <c r="P230" s="171">
        <f t="shared" si="120"/>
        <v>226.66281955026028</v>
      </c>
      <c r="Q230" s="171">
        <f t="shared" si="120"/>
        <v>217.42862600687278</v>
      </c>
      <c r="R230" s="171">
        <f t="shared" si="120"/>
        <v>259.97446222111051</v>
      </c>
      <c r="S230" s="171">
        <f t="shared" si="120"/>
        <v>227.10028737956378</v>
      </c>
      <c r="T230" s="171">
        <f t="shared" si="120"/>
        <v>495.38788277229804</v>
      </c>
      <c r="U230" s="171">
        <f t="shared" si="120"/>
        <v>249.56439973526389</v>
      </c>
      <c r="V230" s="171">
        <f t="shared" si="121"/>
        <v>286.1445122390632</v>
      </c>
      <c r="W230" s="171">
        <f t="shared" si="121"/>
        <v>308.07641850943224</v>
      </c>
      <c r="X230" s="171">
        <f t="shared" si="121"/>
        <v>241.06024804714721</v>
      </c>
      <c r="Y230" s="171">
        <f t="shared" si="121"/>
        <v>666.86969902068461</v>
      </c>
      <c r="Z230" s="171">
        <f t="shared" si="121"/>
        <v>399.46651311216016</v>
      </c>
      <c r="AA230" s="171">
        <f t="shared" si="121"/>
        <v>236.74687097860044</v>
      </c>
      <c r="AB230" s="171">
        <f t="shared" si="121"/>
        <v>226.66281955026028</v>
      </c>
      <c r="AC230" s="171">
        <f t="shared" si="121"/>
        <v>217.42862600687278</v>
      </c>
      <c r="AD230" s="171">
        <f t="shared" si="121"/>
        <v>259.97446222111051</v>
      </c>
      <c r="AE230" s="171">
        <f t="shared" si="121"/>
        <v>227.10028737956378</v>
      </c>
      <c r="AF230" s="171">
        <f t="shared" si="121"/>
        <v>495.38788277229804</v>
      </c>
      <c r="AG230" s="201"/>
    </row>
    <row r="231" spans="1:33">
      <c r="A231" s="168" t="s">
        <v>575</v>
      </c>
      <c r="B231" s="169" t="str">
        <f t="shared" si="115"/>
        <v>9010-05413</v>
      </c>
      <c r="C231" s="212" t="str">
        <f t="shared" si="116"/>
        <v>9010</v>
      </c>
      <c r="D231" s="171">
        <f>SUM($F231:K231)</f>
        <v>264</v>
      </c>
      <c r="E231" s="66">
        <f t="shared" si="117"/>
        <v>9.0926076927249646E-4</v>
      </c>
      <c r="F231" s="79">
        <f>'Div091 history'!I227</f>
        <v>0</v>
      </c>
      <c r="G231" s="79">
        <f>'Div091 history'!J227</f>
        <v>132</v>
      </c>
      <c r="H231" s="79">
        <f>'Div091 history'!K227</f>
        <v>0</v>
      </c>
      <c r="I231" s="79">
        <f>'Div091 history'!L227</f>
        <v>0</v>
      </c>
      <c r="J231" s="79">
        <f>'Div091 history'!M227</f>
        <v>0</v>
      </c>
      <c r="K231" s="79">
        <f>'Div091 history'!N227</f>
        <v>132</v>
      </c>
      <c r="L231" s="171">
        <f t="shared" si="120"/>
        <v>31.132197664336388</v>
      </c>
      <c r="M231" s="171">
        <f t="shared" si="120"/>
        <v>100.6069945229093</v>
      </c>
      <c r="N231" s="171">
        <f t="shared" si="120"/>
        <v>58.803821581683202</v>
      </c>
      <c r="O231" s="171">
        <f t="shared" si="120"/>
        <v>38.627467592689051</v>
      </c>
      <c r="P231" s="171">
        <f t="shared" si="120"/>
        <v>36.982160230690468</v>
      </c>
      <c r="Q231" s="171">
        <f t="shared" si="120"/>
        <v>35.475515136005939</v>
      </c>
      <c r="R231" s="171">
        <f t="shared" si="120"/>
        <v>42.417266479016817</v>
      </c>
      <c r="S231" s="171">
        <f t="shared" si="120"/>
        <v>37.053537201078356</v>
      </c>
      <c r="T231" s="171">
        <f t="shared" si="120"/>
        <v>80.82716915539487</v>
      </c>
      <c r="U231" s="171">
        <f t="shared" si="120"/>
        <v>40.718767362015797</v>
      </c>
      <c r="V231" s="171">
        <f t="shared" si="121"/>
        <v>46.687155051520463</v>
      </c>
      <c r="W231" s="171">
        <f t="shared" si="121"/>
        <v>50.265550808992373</v>
      </c>
      <c r="X231" s="171">
        <f t="shared" si="121"/>
        <v>39.33123542810597</v>
      </c>
      <c r="Y231" s="171">
        <f t="shared" si="121"/>
        <v>108.80603228667886</v>
      </c>
      <c r="Z231" s="171">
        <f t="shared" si="121"/>
        <v>65.176700016445892</v>
      </c>
      <c r="AA231" s="171">
        <f t="shared" si="121"/>
        <v>38.627467592689051</v>
      </c>
      <c r="AB231" s="171">
        <f t="shared" si="121"/>
        <v>36.982160230690468</v>
      </c>
      <c r="AC231" s="171">
        <f t="shared" si="121"/>
        <v>35.475515136005939</v>
      </c>
      <c r="AD231" s="171">
        <f t="shared" si="121"/>
        <v>42.417266479016817</v>
      </c>
      <c r="AE231" s="171">
        <f t="shared" si="121"/>
        <v>37.053537201078356</v>
      </c>
      <c r="AF231" s="171">
        <f t="shared" si="121"/>
        <v>80.82716915539487</v>
      </c>
      <c r="AG231" s="201"/>
    </row>
    <row r="232" spans="1:33">
      <c r="A232" s="168" t="s">
        <v>126</v>
      </c>
      <c r="B232" s="169" t="str">
        <f t="shared" si="115"/>
        <v>9030-05413</v>
      </c>
      <c r="C232" s="212" t="str">
        <f t="shared" si="116"/>
        <v>9030</v>
      </c>
      <c r="D232" s="171">
        <f>SUM($F232:K232)</f>
        <v>0</v>
      </c>
      <c r="E232" s="66">
        <f t="shared" si="117"/>
        <v>0</v>
      </c>
      <c r="F232" s="79">
        <f>'Div091 history'!I228</f>
        <v>0</v>
      </c>
      <c r="G232" s="79">
        <f>'Div091 history'!J228</f>
        <v>0</v>
      </c>
      <c r="H232" s="79">
        <f>'Div091 history'!K228</f>
        <v>0</v>
      </c>
      <c r="I232" s="79">
        <f>'Div091 history'!L228</f>
        <v>0</v>
      </c>
      <c r="J232" s="79">
        <f>'Div091 history'!M228</f>
        <v>0</v>
      </c>
      <c r="K232" s="79">
        <f>'Div091 history'!N228</f>
        <v>0</v>
      </c>
      <c r="L232" s="171">
        <f t="shared" si="120"/>
        <v>0</v>
      </c>
      <c r="M232" s="171">
        <f t="shared" si="120"/>
        <v>0</v>
      </c>
      <c r="N232" s="171">
        <f t="shared" si="120"/>
        <v>0</v>
      </c>
      <c r="O232" s="171">
        <f t="shared" si="120"/>
        <v>0</v>
      </c>
      <c r="P232" s="171">
        <f t="shared" si="120"/>
        <v>0</v>
      </c>
      <c r="Q232" s="171">
        <f t="shared" si="120"/>
        <v>0</v>
      </c>
      <c r="R232" s="171">
        <f t="shared" si="120"/>
        <v>0</v>
      </c>
      <c r="S232" s="171">
        <f t="shared" si="120"/>
        <v>0</v>
      </c>
      <c r="T232" s="171">
        <f t="shared" si="120"/>
        <v>0</v>
      </c>
      <c r="U232" s="171">
        <f t="shared" si="120"/>
        <v>0</v>
      </c>
      <c r="V232" s="171">
        <f t="shared" si="121"/>
        <v>0</v>
      </c>
      <c r="W232" s="171">
        <f t="shared" si="121"/>
        <v>0</v>
      </c>
      <c r="X232" s="171">
        <f t="shared" si="121"/>
        <v>0</v>
      </c>
      <c r="Y232" s="171">
        <f t="shared" si="121"/>
        <v>0</v>
      </c>
      <c r="Z232" s="171">
        <f t="shared" si="121"/>
        <v>0</v>
      </c>
      <c r="AA232" s="171">
        <f t="shared" si="121"/>
        <v>0</v>
      </c>
      <c r="AB232" s="171">
        <f t="shared" si="121"/>
        <v>0</v>
      </c>
      <c r="AC232" s="171">
        <f t="shared" si="121"/>
        <v>0</v>
      </c>
      <c r="AD232" s="171">
        <f t="shared" si="121"/>
        <v>0</v>
      </c>
      <c r="AE232" s="171">
        <f t="shared" si="121"/>
        <v>0</v>
      </c>
      <c r="AF232" s="171">
        <f t="shared" si="121"/>
        <v>0</v>
      </c>
      <c r="AG232" s="201"/>
    </row>
    <row r="233" spans="1:33">
      <c r="A233" s="168" t="s">
        <v>280</v>
      </c>
      <c r="B233" s="169" t="str">
        <f t="shared" si="115"/>
        <v>9090-05413</v>
      </c>
      <c r="C233" s="212" t="str">
        <f t="shared" si="116"/>
        <v>9090</v>
      </c>
      <c r="D233" s="171">
        <f>SUM($F233:K233)</f>
        <v>2058.7299999999996</v>
      </c>
      <c r="E233" s="66">
        <f t="shared" si="117"/>
        <v>7.0906152406225997E-3</v>
      </c>
      <c r="F233" s="79">
        <f>'Div091 history'!I229</f>
        <v>633.14</v>
      </c>
      <c r="G233" s="79">
        <f>'Div091 history'!J229</f>
        <v>217.68</v>
      </c>
      <c r="H233" s="79">
        <f>'Div091 history'!K229</f>
        <v>397.01</v>
      </c>
      <c r="I233" s="79">
        <f>'Div091 history'!L229</f>
        <v>57.09</v>
      </c>
      <c r="J233" s="79">
        <f>'Div091 history'!M229</f>
        <v>103.11</v>
      </c>
      <c r="K233" s="79">
        <f>'Div091 history'!N229</f>
        <v>650.70000000000005</v>
      </c>
      <c r="L233" s="171">
        <f t="shared" si="120"/>
        <v>242.77571703598198</v>
      </c>
      <c r="M233" s="171">
        <f t="shared" si="120"/>
        <v>784.55544634147361</v>
      </c>
      <c r="N233" s="171">
        <f t="shared" si="120"/>
        <v>458.56511971537361</v>
      </c>
      <c r="O233" s="171">
        <f t="shared" si="120"/>
        <v>301.22547862536635</v>
      </c>
      <c r="P233" s="171">
        <f t="shared" si="120"/>
        <v>288.39501034745973</v>
      </c>
      <c r="Q233" s="171">
        <f t="shared" si="120"/>
        <v>276.64586089374808</v>
      </c>
      <c r="R233" s="171">
        <f t="shared" si="120"/>
        <v>330.7791629482814</v>
      </c>
      <c r="S233" s="171">
        <f t="shared" si="120"/>
        <v>288.95162364384862</v>
      </c>
      <c r="T233" s="171">
        <f t="shared" si="120"/>
        <v>630.30802255790172</v>
      </c>
      <c r="U233" s="171">
        <f t="shared" si="120"/>
        <v>317.53389367879834</v>
      </c>
      <c r="V233" s="171">
        <f t="shared" si="121"/>
        <v>364.07669211824509</v>
      </c>
      <c r="W233" s="171">
        <f t="shared" si="121"/>
        <v>391.98180839771533</v>
      </c>
      <c r="X233" s="171">
        <f t="shared" si="121"/>
        <v>306.71361482160825</v>
      </c>
      <c r="Y233" s="171">
        <f t="shared" si="121"/>
        <v>848.49334412709982</v>
      </c>
      <c r="Z233" s="171">
        <f t="shared" si="121"/>
        <v>508.26222585173343</v>
      </c>
      <c r="AA233" s="171">
        <f t="shared" si="121"/>
        <v>301.22547862536635</v>
      </c>
      <c r="AB233" s="171">
        <f t="shared" si="121"/>
        <v>288.39501034745973</v>
      </c>
      <c r="AC233" s="171">
        <f t="shared" si="121"/>
        <v>276.64586089374808</v>
      </c>
      <c r="AD233" s="171">
        <f t="shared" si="121"/>
        <v>330.7791629482814</v>
      </c>
      <c r="AE233" s="171">
        <f t="shared" si="121"/>
        <v>288.95162364384862</v>
      </c>
      <c r="AF233" s="171">
        <f t="shared" si="121"/>
        <v>630.30802255790172</v>
      </c>
      <c r="AG233" s="201"/>
    </row>
    <row r="234" spans="1:33">
      <c r="A234" s="168" t="s">
        <v>281</v>
      </c>
      <c r="B234" s="169" t="str">
        <f t="shared" si="115"/>
        <v>9110-05413</v>
      </c>
      <c r="C234" s="212" t="str">
        <f t="shared" si="116"/>
        <v>9110</v>
      </c>
      <c r="D234" s="171">
        <f>SUM($F234:K234)</f>
        <v>5214.26</v>
      </c>
      <c r="E234" s="66">
        <f t="shared" si="117"/>
        <v>1.7958795677222757E-2</v>
      </c>
      <c r="F234" s="79">
        <f>'Div091 history'!I230</f>
        <v>405.37</v>
      </c>
      <c r="G234" s="79">
        <f>'Div091 history'!J230</f>
        <v>998.77</v>
      </c>
      <c r="H234" s="79">
        <f>'Div091 history'!K230</f>
        <v>367.86</v>
      </c>
      <c r="I234" s="79">
        <f>'Div091 history'!L230</f>
        <v>1750.26</v>
      </c>
      <c r="J234" s="79">
        <f>'Div091 history'!M230</f>
        <v>546.64</v>
      </c>
      <c r="K234" s="79">
        <f>'Div091 history'!N230</f>
        <v>1145.3600000000001</v>
      </c>
      <c r="L234" s="171">
        <f t="shared" si="120"/>
        <v>614.89156436834344</v>
      </c>
      <c r="M234" s="171">
        <f t="shared" si="120"/>
        <v>1987.0872244735799</v>
      </c>
      <c r="N234" s="171">
        <f t="shared" si="120"/>
        <v>1161.4333890928312</v>
      </c>
      <c r="O234" s="171">
        <f t="shared" si="120"/>
        <v>762.93052715854094</v>
      </c>
      <c r="P234" s="171">
        <f t="shared" si="120"/>
        <v>730.43408638060635</v>
      </c>
      <c r="Q234" s="171">
        <f t="shared" si="120"/>
        <v>700.67636194344823</v>
      </c>
      <c r="R234" s="171">
        <f t="shared" si="120"/>
        <v>837.78278754120549</v>
      </c>
      <c r="S234" s="171">
        <f t="shared" si="120"/>
        <v>731.84385184126836</v>
      </c>
      <c r="T234" s="171">
        <f t="shared" si="120"/>
        <v>1596.4161933341261</v>
      </c>
      <c r="U234" s="171">
        <f t="shared" si="120"/>
        <v>804.23575721615339</v>
      </c>
      <c r="V234" s="171">
        <f t="shared" si="121"/>
        <v>922.11729204144353</v>
      </c>
      <c r="W234" s="171">
        <f t="shared" si="121"/>
        <v>992.79413242915371</v>
      </c>
      <c r="X234" s="171">
        <f t="shared" si="121"/>
        <v>776.83063501271147</v>
      </c>
      <c r="Y234" s="171">
        <f t="shared" si="121"/>
        <v>2149.0262951179475</v>
      </c>
      <c r="Z234" s="171">
        <f t="shared" si="121"/>
        <v>1287.304014499065</v>
      </c>
      <c r="AA234" s="171">
        <f t="shared" si="121"/>
        <v>762.93052715854094</v>
      </c>
      <c r="AB234" s="171">
        <f t="shared" si="121"/>
        <v>730.43408638060635</v>
      </c>
      <c r="AC234" s="171">
        <f t="shared" si="121"/>
        <v>700.67636194344823</v>
      </c>
      <c r="AD234" s="171">
        <f t="shared" si="121"/>
        <v>837.78278754120549</v>
      </c>
      <c r="AE234" s="171">
        <f t="shared" si="121"/>
        <v>731.84385184126836</v>
      </c>
      <c r="AF234" s="171">
        <f t="shared" si="121"/>
        <v>1596.4161933341261</v>
      </c>
      <c r="AG234" s="201"/>
    </row>
    <row r="235" spans="1:33">
      <c r="A235" s="168" t="s">
        <v>282</v>
      </c>
      <c r="B235" s="169" t="str">
        <f t="shared" si="115"/>
        <v>9090-05414</v>
      </c>
      <c r="C235" s="212" t="str">
        <f t="shared" si="116"/>
        <v>9090</v>
      </c>
      <c r="D235" s="171">
        <f>SUM($F235:K235)</f>
        <v>916.63999999999987</v>
      </c>
      <c r="E235" s="66">
        <f t="shared" si="117"/>
        <v>3.1570636043406859E-3</v>
      </c>
      <c r="F235" s="79">
        <f>'Div091 history'!I231</f>
        <v>225.75</v>
      </c>
      <c r="G235" s="79">
        <f>'Div091 history'!J231</f>
        <v>180.88</v>
      </c>
      <c r="H235" s="79">
        <f>'Div091 history'!K231</f>
        <v>338.69</v>
      </c>
      <c r="I235" s="79">
        <f>'Div091 history'!L231</f>
        <v>0</v>
      </c>
      <c r="J235" s="79">
        <f>'Div091 history'!M231</f>
        <v>171.32</v>
      </c>
      <c r="K235" s="79">
        <f>'Div091 history'!N231</f>
        <v>0</v>
      </c>
      <c r="L235" s="171">
        <f t="shared" si="120"/>
        <v>108.09476389029282</v>
      </c>
      <c r="M235" s="171">
        <f t="shared" si="120"/>
        <v>349.31967977075595</v>
      </c>
      <c r="N235" s="171">
        <f t="shared" si="120"/>
        <v>204.17399626755335</v>
      </c>
      <c r="O235" s="171">
        <f t="shared" si="120"/>
        <v>134.11924959910033</v>
      </c>
      <c r="P235" s="171">
        <f t="shared" si="120"/>
        <v>128.40654300704585</v>
      </c>
      <c r="Q235" s="171">
        <f t="shared" si="120"/>
        <v>123.17528861465334</v>
      </c>
      <c r="R235" s="171">
        <f t="shared" si="120"/>
        <v>147.27789070199233</v>
      </c>
      <c r="S235" s="171">
        <f t="shared" si="120"/>
        <v>128.65437249998661</v>
      </c>
      <c r="T235" s="171">
        <f t="shared" si="120"/>
        <v>280.6417285401559</v>
      </c>
      <c r="U235" s="171">
        <f t="shared" si="120"/>
        <v>141.38049588908393</v>
      </c>
      <c r="V235" s="171">
        <f t="shared" si="121"/>
        <v>162.10346138797618</v>
      </c>
      <c r="W235" s="171">
        <f t="shared" si="121"/>
        <v>174.52808520285896</v>
      </c>
      <c r="X235" s="171">
        <f t="shared" si="121"/>
        <v>136.56281682886004</v>
      </c>
      <c r="Y235" s="171">
        <f t="shared" si="121"/>
        <v>377.78773270932311</v>
      </c>
      <c r="Z235" s="171">
        <f t="shared" si="121"/>
        <v>226.30140266316272</v>
      </c>
      <c r="AA235" s="171">
        <f t="shared" si="121"/>
        <v>134.11924959910033</v>
      </c>
      <c r="AB235" s="171">
        <f t="shared" si="121"/>
        <v>128.40654300704585</v>
      </c>
      <c r="AC235" s="171">
        <f t="shared" si="121"/>
        <v>123.17528861465334</v>
      </c>
      <c r="AD235" s="171">
        <f t="shared" si="121"/>
        <v>147.27789070199233</v>
      </c>
      <c r="AE235" s="171">
        <f t="shared" si="121"/>
        <v>128.65437249998661</v>
      </c>
      <c r="AF235" s="171">
        <f t="shared" si="121"/>
        <v>280.6417285401559</v>
      </c>
      <c r="AG235" s="201"/>
    </row>
    <row r="236" spans="1:33">
      <c r="A236" s="168" t="s">
        <v>283</v>
      </c>
      <c r="B236" s="169" t="str">
        <f t="shared" si="115"/>
        <v>9110-05414</v>
      </c>
      <c r="C236" s="212" t="str">
        <f t="shared" si="116"/>
        <v>9110</v>
      </c>
      <c r="D236" s="171">
        <f>SUM($F236:K236)</f>
        <v>4093.13</v>
      </c>
      <c r="E236" s="66">
        <f t="shared" si="117"/>
        <v>1.4097433835349749E-2</v>
      </c>
      <c r="F236" s="79">
        <f>'Div091 history'!I232</f>
        <v>324.61</v>
      </c>
      <c r="G236" s="79">
        <f>'Div091 history'!J232</f>
        <v>712.96</v>
      </c>
      <c r="H236" s="79">
        <f>'Div091 history'!K232</f>
        <v>1208.0999999999999</v>
      </c>
      <c r="I236" s="79">
        <f>'Div091 history'!L232</f>
        <v>1098.3699999999999</v>
      </c>
      <c r="J236" s="79">
        <f>'Div091 history'!M232</f>
        <v>303.35000000000002</v>
      </c>
      <c r="K236" s="79">
        <f>'Div091 history'!N232</f>
        <v>445.74</v>
      </c>
      <c r="L236" s="171">
        <f t="shared" ref="L236:U241" si="122">$E236*L$242</f>
        <v>482.6823190372167</v>
      </c>
      <c r="M236" s="171">
        <f t="shared" si="122"/>
        <v>1559.8390435286203</v>
      </c>
      <c r="N236" s="171">
        <f t="shared" si="122"/>
        <v>911.71093269179914</v>
      </c>
      <c r="O236" s="171">
        <f t="shared" si="122"/>
        <v>598.89108495327025</v>
      </c>
      <c r="P236" s="171">
        <f t="shared" si="122"/>
        <v>573.38177842820483</v>
      </c>
      <c r="Q236" s="171">
        <f t="shared" si="122"/>
        <v>550.02233056303032</v>
      </c>
      <c r="R236" s="171">
        <f t="shared" si="122"/>
        <v>657.64918917900809</v>
      </c>
      <c r="S236" s="171">
        <f t="shared" si="122"/>
        <v>574.48842698427984</v>
      </c>
      <c r="T236" s="171">
        <f t="shared" si="122"/>
        <v>1253.1670866856873</v>
      </c>
      <c r="U236" s="171">
        <f t="shared" si="122"/>
        <v>631.31518277457474</v>
      </c>
      <c r="V236" s="171">
        <f t="shared" ref="V236:AF241" si="123">$E236*V$242</f>
        <v>723.85073846981049</v>
      </c>
      <c r="W236" s="171">
        <f t="shared" si="123"/>
        <v>779.3311893288294</v>
      </c>
      <c r="X236" s="171">
        <f t="shared" si="123"/>
        <v>609.80249874183096</v>
      </c>
      <c r="Y236" s="171">
        <f t="shared" si="123"/>
        <v>1686.9592232332345</v>
      </c>
      <c r="Z236" s="171">
        <f t="shared" si="123"/>
        <v>1010.5178262814969</v>
      </c>
      <c r="AA236" s="171">
        <f t="shared" si="123"/>
        <v>598.89108495327025</v>
      </c>
      <c r="AB236" s="171">
        <f t="shared" si="123"/>
        <v>573.38177842820483</v>
      </c>
      <c r="AC236" s="171">
        <f t="shared" si="123"/>
        <v>550.02233056303032</v>
      </c>
      <c r="AD236" s="171">
        <f t="shared" si="123"/>
        <v>657.64918917900809</v>
      </c>
      <c r="AE236" s="171">
        <f t="shared" si="123"/>
        <v>574.48842698427984</v>
      </c>
      <c r="AF236" s="171">
        <f t="shared" si="123"/>
        <v>1253.1670866856873</v>
      </c>
      <c r="AG236" s="201"/>
    </row>
    <row r="237" spans="1:33">
      <c r="A237" s="168" t="s">
        <v>97</v>
      </c>
      <c r="B237" s="169" t="str">
        <f t="shared" si="115"/>
        <v>8700-05414</v>
      </c>
      <c r="C237" s="212" t="str">
        <f t="shared" si="116"/>
        <v>8700</v>
      </c>
      <c r="D237" s="171">
        <f>SUM($F237:K237)</f>
        <v>71793.41</v>
      </c>
      <c r="E237" s="66">
        <f t="shared" si="117"/>
        <v>0.24726867880793843</v>
      </c>
      <c r="F237" s="79">
        <f>'Div091 history'!I233</f>
        <v>3947.7</v>
      </c>
      <c r="G237" s="79">
        <f>'Div091 history'!J233</f>
        <v>13418.770000000002</v>
      </c>
      <c r="H237" s="79">
        <f>'Div091 history'!K233</f>
        <v>5986.7800000000007</v>
      </c>
      <c r="I237" s="79">
        <f>'Div091 history'!L233</f>
        <v>10661.730000000001</v>
      </c>
      <c r="J237" s="79">
        <f>'Div091 history'!M233</f>
        <v>27604.9</v>
      </c>
      <c r="K237" s="79">
        <f>'Div091 history'!N233</f>
        <v>10173.529999999999</v>
      </c>
      <c r="L237" s="171">
        <f t="shared" si="122"/>
        <v>8466.2372390785786</v>
      </c>
      <c r="M237" s="171">
        <f t="shared" si="122"/>
        <v>27359.542449435539</v>
      </c>
      <c r="N237" s="171">
        <f t="shared" si="122"/>
        <v>15991.38966810845</v>
      </c>
      <c r="O237" s="171">
        <f t="shared" si="122"/>
        <v>10504.536432362265</v>
      </c>
      <c r="P237" s="171">
        <f t="shared" si="122"/>
        <v>10057.1037580593</v>
      </c>
      <c r="Q237" s="171">
        <f t="shared" si="122"/>
        <v>9647.3795572745476</v>
      </c>
      <c r="R237" s="171">
        <f t="shared" si="122"/>
        <v>11535.152285633754</v>
      </c>
      <c r="S237" s="171">
        <f t="shared" si="122"/>
        <v>10076.514349345724</v>
      </c>
      <c r="T237" s="171">
        <f t="shared" si="122"/>
        <v>21980.523084517496</v>
      </c>
      <c r="U237" s="171">
        <f t="shared" si="122"/>
        <v>11073.254393620526</v>
      </c>
      <c r="V237" s="171">
        <f t="shared" si="123"/>
        <v>12696.326001315834</v>
      </c>
      <c r="W237" s="171">
        <f t="shared" si="123"/>
        <v>13669.451886764475</v>
      </c>
      <c r="X237" s="171">
        <f t="shared" si="123"/>
        <v>10695.922389759611</v>
      </c>
      <c r="Y237" s="171">
        <f t="shared" si="123"/>
        <v>29589.227600116566</v>
      </c>
      <c r="Z237" s="171">
        <f t="shared" si="123"/>
        <v>17724.460404271616</v>
      </c>
      <c r="AA237" s="171">
        <f t="shared" si="123"/>
        <v>10504.536432362265</v>
      </c>
      <c r="AB237" s="171">
        <f t="shared" si="123"/>
        <v>10057.1037580593</v>
      </c>
      <c r="AC237" s="171">
        <f t="shared" si="123"/>
        <v>9647.3795572745476</v>
      </c>
      <c r="AD237" s="171">
        <f t="shared" si="123"/>
        <v>11535.152285633754</v>
      </c>
      <c r="AE237" s="171">
        <f t="shared" si="123"/>
        <v>10076.514349345724</v>
      </c>
      <c r="AF237" s="171">
        <f t="shared" si="123"/>
        <v>21980.523084517496</v>
      </c>
      <c r="AG237" s="201"/>
    </row>
    <row r="238" spans="1:33">
      <c r="A238" s="168" t="s">
        <v>737</v>
      </c>
      <c r="B238" s="169" t="str">
        <f t="shared" si="115"/>
        <v>8740-05414</v>
      </c>
      <c r="C238" s="212" t="str">
        <f t="shared" si="116"/>
        <v>8740</v>
      </c>
      <c r="D238" s="171">
        <f>SUM($F238:K238)</f>
        <v>1428</v>
      </c>
      <c r="E238" s="66">
        <f t="shared" si="117"/>
        <v>4.9182741610648674E-3</v>
      </c>
      <c r="F238" s="79">
        <f>'Div091 history'!I234</f>
        <v>0</v>
      </c>
      <c r="G238" s="79">
        <f>'Div091 history'!J234</f>
        <v>0</v>
      </c>
      <c r="H238" s="79">
        <f>'Div091 history'!K234</f>
        <v>0</v>
      </c>
      <c r="I238" s="79">
        <f>'Div091 history'!L234</f>
        <v>0</v>
      </c>
      <c r="J238" s="79">
        <f>'Div091 history'!M234</f>
        <v>1428</v>
      </c>
      <c r="K238" s="79">
        <f>'Div091 history'!N234</f>
        <v>0</v>
      </c>
      <c r="L238" s="171">
        <f t="shared" si="122"/>
        <v>168.39688736618319</v>
      </c>
      <c r="M238" s="171">
        <f t="shared" si="122"/>
        <v>544.19237946482758</v>
      </c>
      <c r="N238" s="171">
        <f t="shared" si="122"/>
        <v>318.07521673728644</v>
      </c>
      <c r="O238" s="171">
        <f t="shared" si="122"/>
        <v>208.93948379681805</v>
      </c>
      <c r="P238" s="171">
        <f t="shared" si="122"/>
        <v>200.03986670237117</v>
      </c>
      <c r="Q238" s="171">
        <f t="shared" si="122"/>
        <v>191.89028641748666</v>
      </c>
      <c r="R238" s="171">
        <f t="shared" si="122"/>
        <v>229.43885050013645</v>
      </c>
      <c r="S238" s="171">
        <f t="shared" si="122"/>
        <v>200.42595122401477</v>
      </c>
      <c r="T238" s="171">
        <f t="shared" si="122"/>
        <v>437.20150588599955</v>
      </c>
      <c r="U238" s="171">
        <f t="shared" si="122"/>
        <v>220.25151436726728</v>
      </c>
      <c r="V238" s="171">
        <f t="shared" si="123"/>
        <v>252.53506596049706</v>
      </c>
      <c r="W238" s="171">
        <f t="shared" si="123"/>
        <v>271.89093392136783</v>
      </c>
      <c r="X238" s="171">
        <f t="shared" si="123"/>
        <v>212.74622799748229</v>
      </c>
      <c r="Y238" s="171">
        <f t="shared" si="123"/>
        <v>588.5417200961266</v>
      </c>
      <c r="Z238" s="171">
        <f t="shared" si="123"/>
        <v>352.54669554350278</v>
      </c>
      <c r="AA238" s="171">
        <f t="shared" si="123"/>
        <v>208.93948379681805</v>
      </c>
      <c r="AB238" s="171">
        <f t="shared" si="123"/>
        <v>200.03986670237117</v>
      </c>
      <c r="AC238" s="171">
        <f t="shared" si="123"/>
        <v>191.89028641748666</v>
      </c>
      <c r="AD238" s="171">
        <f t="shared" si="123"/>
        <v>229.43885050013645</v>
      </c>
      <c r="AE238" s="171">
        <f t="shared" si="123"/>
        <v>200.42595122401477</v>
      </c>
      <c r="AF238" s="171">
        <f t="shared" si="123"/>
        <v>437.20150588599955</v>
      </c>
      <c r="AG238" s="201"/>
    </row>
    <row r="239" spans="1:33">
      <c r="A239" s="168" t="s">
        <v>285</v>
      </c>
      <c r="B239" s="169" t="str">
        <f t="shared" si="115"/>
        <v>8750-05414</v>
      </c>
      <c r="C239" s="212" t="str">
        <f t="shared" si="116"/>
        <v>8750</v>
      </c>
      <c r="D239" s="171">
        <f>SUM($F239:K239)</f>
        <v>2007.23</v>
      </c>
      <c r="E239" s="66">
        <f t="shared" si="117"/>
        <v>6.9132405072228524E-3</v>
      </c>
      <c r="F239" s="79">
        <f>'Div091 history'!I235</f>
        <v>0</v>
      </c>
      <c r="G239" s="79">
        <f>'Div091 history'!J235</f>
        <v>0</v>
      </c>
      <c r="H239" s="79">
        <f>'Div091 history'!K235</f>
        <v>603.16</v>
      </c>
      <c r="I239" s="79">
        <f>'Div091 history'!L235</f>
        <v>299.45999999999998</v>
      </c>
      <c r="J239" s="79">
        <f>'Div091 history'!M235</f>
        <v>191.47</v>
      </c>
      <c r="K239" s="79">
        <f>'Div091 history'!N235</f>
        <v>913.14</v>
      </c>
      <c r="L239" s="171">
        <f t="shared" si="122"/>
        <v>236.70257999161336</v>
      </c>
      <c r="M239" s="171">
        <f t="shared" si="122"/>
        <v>764.9294606674971</v>
      </c>
      <c r="N239" s="171">
        <f t="shared" si="122"/>
        <v>447.09391967197718</v>
      </c>
      <c r="O239" s="171">
        <f t="shared" si="122"/>
        <v>293.69019612148952</v>
      </c>
      <c r="P239" s="171">
        <f t="shared" si="122"/>
        <v>281.18068742366978</v>
      </c>
      <c r="Q239" s="171">
        <f t="shared" si="122"/>
        <v>269.72544790320154</v>
      </c>
      <c r="R239" s="171">
        <f t="shared" si="122"/>
        <v>322.50458255559442</v>
      </c>
      <c r="S239" s="171">
        <f t="shared" si="122"/>
        <v>281.72337680348676</v>
      </c>
      <c r="T239" s="171">
        <f t="shared" si="122"/>
        <v>614.54060130220932</v>
      </c>
      <c r="U239" s="171">
        <f t="shared" si="122"/>
        <v>309.59064928810216</v>
      </c>
      <c r="V239" s="171">
        <f t="shared" si="123"/>
        <v>354.96915997751296</v>
      </c>
      <c r="W239" s="171">
        <f t="shared" si="123"/>
        <v>382.17621799368845</v>
      </c>
      <c r="X239" s="171">
        <f t="shared" si="123"/>
        <v>299.04104427408009</v>
      </c>
      <c r="Y239" s="171">
        <f t="shared" si="123"/>
        <v>827.26792494996369</v>
      </c>
      <c r="Z239" s="171">
        <f t="shared" si="123"/>
        <v>495.54783171973747</v>
      </c>
      <c r="AA239" s="171">
        <f t="shared" si="123"/>
        <v>293.69019612148952</v>
      </c>
      <c r="AB239" s="171">
        <f t="shared" si="123"/>
        <v>281.18068742366978</v>
      </c>
      <c r="AC239" s="171">
        <f t="shared" si="123"/>
        <v>269.72544790320154</v>
      </c>
      <c r="AD239" s="171">
        <f t="shared" si="123"/>
        <v>322.50458255559442</v>
      </c>
      <c r="AE239" s="171">
        <f t="shared" si="123"/>
        <v>281.72337680348676</v>
      </c>
      <c r="AF239" s="171">
        <f t="shared" si="123"/>
        <v>614.54060130220932</v>
      </c>
      <c r="AG239" s="201"/>
    </row>
    <row r="240" spans="1:33">
      <c r="A240" s="168" t="s">
        <v>98</v>
      </c>
      <c r="B240" s="169" t="str">
        <f t="shared" si="115"/>
        <v>9010-05414</v>
      </c>
      <c r="C240" s="212" t="str">
        <f t="shared" si="116"/>
        <v>9010</v>
      </c>
      <c r="D240" s="171">
        <f>SUM($F240:K240)</f>
        <v>754.72</v>
      </c>
      <c r="E240" s="66">
        <f t="shared" si="117"/>
        <v>2.5993836658535553E-3</v>
      </c>
      <c r="F240" s="79">
        <f>'Div091 history'!I236</f>
        <v>0</v>
      </c>
      <c r="G240" s="79">
        <f>'Div091 history'!J236</f>
        <v>376.27</v>
      </c>
      <c r="H240" s="79">
        <f>'Div091 history'!K236</f>
        <v>0</v>
      </c>
      <c r="I240" s="79">
        <f>'Div091 history'!L236</f>
        <v>0</v>
      </c>
      <c r="J240" s="79">
        <f>'Div091 history'!M236</f>
        <v>0</v>
      </c>
      <c r="K240" s="79">
        <f>'Div091 history'!N236</f>
        <v>378.45</v>
      </c>
      <c r="L240" s="171">
        <f t="shared" si="122"/>
        <v>89.000349322833188</v>
      </c>
      <c r="M240" s="171">
        <f t="shared" si="122"/>
        <v>287.61405646337164</v>
      </c>
      <c r="N240" s="171">
        <f t="shared" si="122"/>
        <v>168.10765236412101</v>
      </c>
      <c r="O240" s="171">
        <f t="shared" si="122"/>
        <v>110.42773614225106</v>
      </c>
      <c r="P240" s="171">
        <f t="shared" si="122"/>
        <v>105.72415139888905</v>
      </c>
      <c r="Q240" s="171">
        <f t="shared" si="122"/>
        <v>101.41697266456971</v>
      </c>
      <c r="R240" s="171">
        <f t="shared" si="122"/>
        <v>121.2619672615287</v>
      </c>
      <c r="S240" s="171">
        <f t="shared" si="122"/>
        <v>105.92820301665856</v>
      </c>
      <c r="T240" s="171">
        <f t="shared" si="122"/>
        <v>231.06773145818039</v>
      </c>
      <c r="U240" s="171">
        <f t="shared" si="122"/>
        <v>116.40631857371426</v>
      </c>
      <c r="V240" s="171">
        <f t="shared" si="123"/>
        <v>133.46867295637699</v>
      </c>
      <c r="W240" s="171">
        <f t="shared" si="123"/>
        <v>143.69854737334367</v>
      </c>
      <c r="X240" s="171">
        <f t="shared" si="123"/>
        <v>112.43965909962174</v>
      </c>
      <c r="Y240" s="171">
        <f t="shared" si="123"/>
        <v>311.05336624016013</v>
      </c>
      <c r="Z240" s="171">
        <f t="shared" si="123"/>
        <v>186.32635998640927</v>
      </c>
      <c r="AA240" s="171">
        <f t="shared" si="123"/>
        <v>110.42773614225106</v>
      </c>
      <c r="AB240" s="171">
        <f t="shared" si="123"/>
        <v>105.72415139888905</v>
      </c>
      <c r="AC240" s="171">
        <f t="shared" si="123"/>
        <v>101.41697266456971</v>
      </c>
      <c r="AD240" s="171">
        <f t="shared" si="123"/>
        <v>121.2619672615287</v>
      </c>
      <c r="AE240" s="171">
        <f t="shared" si="123"/>
        <v>105.92820301665856</v>
      </c>
      <c r="AF240" s="171">
        <f t="shared" si="123"/>
        <v>231.06773145818039</v>
      </c>
      <c r="AG240" s="201"/>
    </row>
    <row r="241" spans="1:38">
      <c r="A241" s="168" t="s">
        <v>100</v>
      </c>
      <c r="B241" s="169" t="str">
        <f t="shared" si="115"/>
        <v>8700-05419</v>
      </c>
      <c r="C241" s="212" t="str">
        <f t="shared" si="116"/>
        <v>8700</v>
      </c>
      <c r="D241" s="171">
        <f>SUM($F241:K241)</f>
        <v>74301.36</v>
      </c>
      <c r="E241" s="66">
        <f t="shared" si="117"/>
        <v>0.25590648390754811</v>
      </c>
      <c r="F241" s="79">
        <f>'Div091 history'!I237</f>
        <v>0</v>
      </c>
      <c r="G241" s="79">
        <f>'Div091 history'!J237</f>
        <v>6405</v>
      </c>
      <c r="H241" s="79">
        <f>'Div091 history'!K237</f>
        <v>67849.509999999995</v>
      </c>
      <c r="I241" s="79">
        <f>'Div091 history'!L237</f>
        <v>46.85</v>
      </c>
      <c r="J241" s="79">
        <f>'Div091 history'!M237</f>
        <v>0</v>
      </c>
      <c r="K241" s="79">
        <f>'Div091 history'!N237</f>
        <v>0</v>
      </c>
      <c r="L241" s="171">
        <f t="shared" si="122"/>
        <v>8761.9872206402179</v>
      </c>
      <c r="M241" s="171">
        <f t="shared" si="122"/>
        <v>28315.289843048155</v>
      </c>
      <c r="N241" s="171">
        <f t="shared" si="122"/>
        <v>16550.014836047019</v>
      </c>
      <c r="O241" s="171">
        <f t="shared" si="122"/>
        <v>10871.490058684554</v>
      </c>
      <c r="P241" s="171">
        <f t="shared" si="122"/>
        <v>10408.427276053846</v>
      </c>
      <c r="Q241" s="171">
        <f t="shared" si="122"/>
        <v>9984.3902322190388</v>
      </c>
      <c r="R241" s="171">
        <f t="shared" si="122"/>
        <v>11938.108283611216</v>
      </c>
      <c r="S241" s="171">
        <f t="shared" si="122"/>
        <v>10428.515935040588</v>
      </c>
      <c r="T241" s="171">
        <f t="shared" si="122"/>
        <v>22748.365883317769</v>
      </c>
      <c r="U241" s="171">
        <f t="shared" si="122"/>
        <v>11460.074971671917</v>
      </c>
      <c r="V241" s="171">
        <f t="shared" si="123"/>
        <v>13139.845132041062</v>
      </c>
      <c r="W241" s="171">
        <f t="shared" si="123"/>
        <v>14146.965099459219</v>
      </c>
      <c r="X241" s="171">
        <f t="shared" si="123"/>
        <v>11069.561677229</v>
      </c>
      <c r="Y241" s="171">
        <f t="shared" si="123"/>
        <v>30622.864299636931</v>
      </c>
      <c r="Z241" s="171">
        <f t="shared" si="123"/>
        <v>18343.626710355882</v>
      </c>
      <c r="AA241" s="171">
        <f t="shared" si="123"/>
        <v>10871.490058684554</v>
      </c>
      <c r="AB241" s="171">
        <f t="shared" si="123"/>
        <v>10408.427276053846</v>
      </c>
      <c r="AC241" s="171">
        <f t="shared" si="123"/>
        <v>9984.3902322190388</v>
      </c>
      <c r="AD241" s="171">
        <f t="shared" si="123"/>
        <v>11938.108283611216</v>
      </c>
      <c r="AE241" s="171">
        <f t="shared" si="123"/>
        <v>10428.515935040588</v>
      </c>
      <c r="AF241" s="171">
        <f t="shared" si="123"/>
        <v>22748.365883317769</v>
      </c>
      <c r="AG241" s="201"/>
    </row>
    <row r="242" spans="1:38">
      <c r="A242" s="172" t="s">
        <v>332</v>
      </c>
      <c r="B242" s="152"/>
      <c r="C242" s="213"/>
      <c r="D242" s="173">
        <f t="shared" ref="D242:K242" si="124">SUM(D216:D241)</f>
        <v>290345.75000000006</v>
      </c>
      <c r="E242" s="174">
        <f t="shared" si="124"/>
        <v>0.99999999999999978</v>
      </c>
      <c r="F242" s="173">
        <f t="shared" si="124"/>
        <v>17989.670000000002</v>
      </c>
      <c r="G242" s="173">
        <f t="shared" si="124"/>
        <v>44555.590000000004</v>
      </c>
      <c r="H242" s="173">
        <f t="shared" si="124"/>
        <v>91817.06</v>
      </c>
      <c r="I242" s="173">
        <f t="shared" si="124"/>
        <v>32067.85</v>
      </c>
      <c r="J242" s="173">
        <f t="shared" si="124"/>
        <v>68214.41</v>
      </c>
      <c r="K242" s="173">
        <f t="shared" si="124"/>
        <v>35701.17</v>
      </c>
      <c r="L242" s="199">
        <f>'FY24 Budget'!X$144</f>
        <v>34239.019999999997</v>
      </c>
      <c r="M242" s="199">
        <f>'FY24 Budget'!Y$144</f>
        <v>110647.02</v>
      </c>
      <c r="N242" s="199">
        <f>'FY24 Budget'!Z$144</f>
        <v>64672.119999999995</v>
      </c>
      <c r="O242" s="199">
        <f>'FY25 Budget'!O$395</f>
        <v>42482.276699999995</v>
      </c>
      <c r="P242" s="199">
        <f>'FY25 Budget'!P$395</f>
        <v>40672.776699999995</v>
      </c>
      <c r="Q242" s="199">
        <f>'FY25 Budget'!Q$395</f>
        <v>39015.776699999995</v>
      </c>
      <c r="R242" s="199">
        <f>'FY25 Budget'!R$395</f>
        <v>46650.276700000002</v>
      </c>
      <c r="S242" s="199">
        <f>'FY25 Budget'!S$395</f>
        <v>40751.276699999995</v>
      </c>
      <c r="T242" s="199">
        <f>'FY25 Budget'!T$395</f>
        <v>88893.276699999988</v>
      </c>
      <c r="U242" s="199">
        <f>'FY25 Budget'!U$395</f>
        <v>44782.276700000002</v>
      </c>
      <c r="V242" s="199">
        <f>'FY25 Budget'!V$395</f>
        <v>51346.276700000002</v>
      </c>
      <c r="W242" s="199">
        <f>'FY25 Budget'!W$395</f>
        <v>55281.776700000002</v>
      </c>
      <c r="X242" s="199">
        <f>'FY25 Budget'!X$395</f>
        <v>43256.276700000002</v>
      </c>
      <c r="Y242" s="199">
        <f>'FY25 Budget'!Y$395</f>
        <v>119664.27669999999</v>
      </c>
      <c r="Z242" s="199">
        <f>'FY25 Budget'!Z$395</f>
        <v>71680.976699999999</v>
      </c>
      <c r="AA242" s="177">
        <f t="shared" ref="AA242:AF242" si="125">O242*(1+AA$4)</f>
        <v>42482.276699999995</v>
      </c>
      <c r="AB242" s="177">
        <f t="shared" si="125"/>
        <v>40672.776699999995</v>
      </c>
      <c r="AC242" s="177">
        <f t="shared" si="125"/>
        <v>39015.776699999995</v>
      </c>
      <c r="AD242" s="177">
        <f t="shared" si="125"/>
        <v>46650.276700000002</v>
      </c>
      <c r="AE242" s="177">
        <f t="shared" si="125"/>
        <v>40751.276699999995</v>
      </c>
      <c r="AF242" s="177">
        <f t="shared" si="125"/>
        <v>88893.276699999988</v>
      </c>
      <c r="AG242" s="201"/>
      <c r="AH242" s="178">
        <f>SUM(F242:Q242)</f>
        <v>622074.74010000017</v>
      </c>
      <c r="AI242" s="178">
        <f>SUM(U242:AF242)</f>
        <v>684477.52040000004</v>
      </c>
      <c r="AK242" s="178">
        <f>AH242*$AK$7</f>
        <v>310850.74764790607</v>
      </c>
      <c r="AL242" s="178">
        <f>AI242*$AL$7</f>
        <v>342033.41694388009</v>
      </c>
    </row>
    <row r="243" spans="1:38">
      <c r="A243" s="172"/>
      <c r="B243" s="152"/>
      <c r="C243" s="213"/>
      <c r="D243" s="171">
        <f>D242-SUM(F242:K242)</f>
        <v>0</v>
      </c>
      <c r="F243" s="171">
        <f>F242-'Div091 history'!I238</f>
        <v>0</v>
      </c>
      <c r="G243" s="171">
        <f>G242-'Div091 history'!J238</f>
        <v>0</v>
      </c>
      <c r="H243" s="171">
        <f>H242-'Div091 history'!K238</f>
        <v>0</v>
      </c>
      <c r="I243" s="171">
        <f>I242-'Div091 history'!L238</f>
        <v>0</v>
      </c>
      <c r="J243" s="171">
        <f>J242-'Div091 history'!M238</f>
        <v>0</v>
      </c>
      <c r="K243" s="171">
        <f>K242-'Div091 history'!N238</f>
        <v>0</v>
      </c>
      <c r="L243" s="171">
        <f t="shared" ref="L243:AF243" si="126">L242-SUM(L216:L241)</f>
        <v>0</v>
      </c>
      <c r="M243" s="171">
        <f t="shared" si="126"/>
        <v>0</v>
      </c>
      <c r="N243" s="171">
        <f t="shared" si="126"/>
        <v>0</v>
      </c>
      <c r="O243" s="171">
        <f t="shared" si="126"/>
        <v>0</v>
      </c>
      <c r="P243" s="171">
        <f t="shared" si="126"/>
        <v>0</v>
      </c>
      <c r="Q243" s="171">
        <f t="shared" si="126"/>
        <v>0</v>
      </c>
      <c r="R243" s="171">
        <f t="shared" si="126"/>
        <v>0</v>
      </c>
      <c r="S243" s="171">
        <f t="shared" si="126"/>
        <v>0</v>
      </c>
      <c r="T243" s="171">
        <f t="shared" si="126"/>
        <v>0</v>
      </c>
      <c r="U243" s="171">
        <f t="shared" si="126"/>
        <v>0</v>
      </c>
      <c r="V243" s="171">
        <f t="shared" si="126"/>
        <v>0</v>
      </c>
      <c r="W243" s="171">
        <f t="shared" si="126"/>
        <v>0</v>
      </c>
      <c r="X243" s="171">
        <f t="shared" si="126"/>
        <v>0</v>
      </c>
      <c r="Y243" s="171">
        <f t="shared" si="126"/>
        <v>0</v>
      </c>
      <c r="Z243" s="171">
        <f t="shared" si="126"/>
        <v>0</v>
      </c>
      <c r="AA243" s="171">
        <f t="shared" si="126"/>
        <v>0</v>
      </c>
      <c r="AB243" s="171">
        <f t="shared" si="126"/>
        <v>0</v>
      </c>
      <c r="AC243" s="171">
        <f t="shared" si="126"/>
        <v>0</v>
      </c>
      <c r="AD243" s="171">
        <f t="shared" si="126"/>
        <v>0</v>
      </c>
      <c r="AE243" s="171">
        <f t="shared" si="126"/>
        <v>0</v>
      </c>
      <c r="AF243" s="171">
        <f t="shared" si="126"/>
        <v>0</v>
      </c>
      <c r="AG243" s="201"/>
    </row>
    <row r="244" spans="1:38">
      <c r="A244" s="168" t="s">
        <v>287</v>
      </c>
      <c r="B244" s="169" t="str">
        <f t="shared" ref="B244:B253" si="127">RIGHT(A244,10)</f>
        <v>8700-05420</v>
      </c>
      <c r="C244" s="212" t="str">
        <f t="shared" ref="C244:C253" si="128">LEFT(B244,4)</f>
        <v>8700</v>
      </c>
      <c r="D244" s="171">
        <f>SUM($F244:K244)</f>
        <v>25034.629999999997</v>
      </c>
      <c r="E244" s="66">
        <f t="shared" ref="E244:E253" si="129">D244/$D$254</f>
        <v>0.5616482887814509</v>
      </c>
      <c r="F244" s="79">
        <f>'Div091 history'!I240</f>
        <v>350</v>
      </c>
      <c r="G244" s="79">
        <f>'Div091 history'!J240</f>
        <v>6044.57</v>
      </c>
      <c r="H244" s="79">
        <f>'Div091 history'!K240</f>
        <v>179</v>
      </c>
      <c r="I244" s="79">
        <f>'Div091 history'!L240</f>
        <v>50</v>
      </c>
      <c r="J244" s="79">
        <f>'Div091 history'!M240</f>
        <v>18411.059999999998</v>
      </c>
      <c r="K244" s="79">
        <f>'Div091 history'!N240</f>
        <v>0</v>
      </c>
      <c r="L244" s="171">
        <f t="shared" ref="L244:U253" si="130">$E244*L$254</f>
        <v>10990.333714875431</v>
      </c>
      <c r="M244" s="171">
        <f t="shared" si="130"/>
        <v>9319.430055750614</v>
      </c>
      <c r="N244" s="171">
        <f t="shared" si="130"/>
        <v>21296.579814015055</v>
      </c>
      <c r="O244" s="171">
        <f t="shared" si="130"/>
        <v>4477.8308460363223</v>
      </c>
      <c r="P244" s="171">
        <f t="shared" si="130"/>
        <v>4477.8308460363223</v>
      </c>
      <c r="Q244" s="171">
        <f t="shared" si="130"/>
        <v>21748.51572606594</v>
      </c>
      <c r="R244" s="171">
        <f t="shared" si="130"/>
        <v>5812.3071801810493</v>
      </c>
      <c r="S244" s="171">
        <f t="shared" si="130"/>
        <v>4758.6549904270478</v>
      </c>
      <c r="T244" s="171">
        <f t="shared" si="130"/>
        <v>22731.400231433479</v>
      </c>
      <c r="U244" s="171">
        <f t="shared" si="130"/>
        <v>7119.824396464267</v>
      </c>
      <c r="V244" s="171">
        <f t="shared" ref="V244:AF253" si="131">$E244*V$254</f>
        <v>4477.8308460363223</v>
      </c>
      <c r="W244" s="171">
        <f t="shared" si="131"/>
        <v>21973.736689867303</v>
      </c>
      <c r="X244" s="171">
        <f t="shared" si="131"/>
        <v>6080.2134139298014</v>
      </c>
      <c r="Y244" s="171">
        <f t="shared" si="131"/>
        <v>4787.2990531549021</v>
      </c>
      <c r="Z244" s="171">
        <f t="shared" si="131"/>
        <v>23574.434312894435</v>
      </c>
      <c r="AA244" s="171">
        <f t="shared" si="131"/>
        <v>4477.8308460363223</v>
      </c>
      <c r="AB244" s="171">
        <f t="shared" si="131"/>
        <v>4477.8308460363223</v>
      </c>
      <c r="AC244" s="171">
        <f t="shared" si="131"/>
        <v>21748.51572606594</v>
      </c>
      <c r="AD244" s="171">
        <f t="shared" si="131"/>
        <v>5812.3071801810493</v>
      </c>
      <c r="AE244" s="171">
        <f t="shared" si="131"/>
        <v>4758.6549904270478</v>
      </c>
      <c r="AF244" s="171">
        <f t="shared" si="131"/>
        <v>22731.400231433479</v>
      </c>
      <c r="AG244" s="201"/>
    </row>
    <row r="245" spans="1:38">
      <c r="A245" s="168" t="s">
        <v>409</v>
      </c>
      <c r="B245" s="169" t="str">
        <f t="shared" si="127"/>
        <v>9090-05420</v>
      </c>
      <c r="C245" s="212" t="str">
        <f t="shared" si="128"/>
        <v>9090</v>
      </c>
      <c r="D245" s="171">
        <f>SUM($F245:K245)</f>
        <v>0</v>
      </c>
      <c r="E245" s="66">
        <f t="shared" si="129"/>
        <v>0</v>
      </c>
      <c r="F245" s="79">
        <f>'Div091 history'!I241</f>
        <v>0</v>
      </c>
      <c r="G245" s="79">
        <f>'Div091 history'!J241</f>
        <v>0</v>
      </c>
      <c r="H245" s="79">
        <f>'Div091 history'!K241</f>
        <v>0</v>
      </c>
      <c r="I245" s="79">
        <f>'Div091 history'!L241</f>
        <v>0</v>
      </c>
      <c r="J245" s="79">
        <f>'Div091 history'!M241</f>
        <v>0</v>
      </c>
      <c r="K245" s="79">
        <f>'Div091 history'!N241</f>
        <v>0</v>
      </c>
      <c r="L245" s="171">
        <f t="shared" si="130"/>
        <v>0</v>
      </c>
      <c r="M245" s="171">
        <f t="shared" si="130"/>
        <v>0</v>
      </c>
      <c r="N245" s="171">
        <f t="shared" si="130"/>
        <v>0</v>
      </c>
      <c r="O245" s="171">
        <f t="shared" si="130"/>
        <v>0</v>
      </c>
      <c r="P245" s="171">
        <f t="shared" si="130"/>
        <v>0</v>
      </c>
      <c r="Q245" s="171">
        <f t="shared" si="130"/>
        <v>0</v>
      </c>
      <c r="R245" s="171">
        <f t="shared" si="130"/>
        <v>0</v>
      </c>
      <c r="S245" s="171">
        <f t="shared" si="130"/>
        <v>0</v>
      </c>
      <c r="T245" s="171">
        <f t="shared" si="130"/>
        <v>0</v>
      </c>
      <c r="U245" s="171">
        <f t="shared" si="130"/>
        <v>0</v>
      </c>
      <c r="V245" s="171">
        <f t="shared" si="131"/>
        <v>0</v>
      </c>
      <c r="W245" s="171">
        <f t="shared" si="131"/>
        <v>0</v>
      </c>
      <c r="X245" s="171">
        <f t="shared" si="131"/>
        <v>0</v>
      </c>
      <c r="Y245" s="171">
        <f t="shared" si="131"/>
        <v>0</v>
      </c>
      <c r="Z245" s="171">
        <f t="shared" si="131"/>
        <v>0</v>
      </c>
      <c r="AA245" s="171">
        <f t="shared" si="131"/>
        <v>0</v>
      </c>
      <c r="AB245" s="171">
        <f t="shared" si="131"/>
        <v>0</v>
      </c>
      <c r="AC245" s="171">
        <f t="shared" si="131"/>
        <v>0</v>
      </c>
      <c r="AD245" s="171">
        <f t="shared" si="131"/>
        <v>0</v>
      </c>
      <c r="AE245" s="171">
        <f t="shared" si="131"/>
        <v>0</v>
      </c>
      <c r="AF245" s="171">
        <f t="shared" si="131"/>
        <v>0</v>
      </c>
      <c r="AG245" s="201"/>
    </row>
    <row r="246" spans="1:38">
      <c r="A246" s="168" t="s">
        <v>314</v>
      </c>
      <c r="B246" s="169" t="str">
        <f t="shared" si="127"/>
        <v>8700-05421</v>
      </c>
      <c r="C246" s="212" t="str">
        <f t="shared" si="128"/>
        <v>8700</v>
      </c>
      <c r="D246" s="171">
        <f>SUM($F246:K246)</f>
        <v>9215.24</v>
      </c>
      <c r="E246" s="66">
        <f t="shared" si="129"/>
        <v>0.20674257125870757</v>
      </c>
      <c r="F246" s="79">
        <f>'Div091 history'!I242</f>
        <v>1125</v>
      </c>
      <c r="G246" s="79">
        <f>'Div091 history'!J242</f>
        <v>411.56</v>
      </c>
      <c r="H246" s="79">
        <f>'Div091 history'!K242</f>
        <v>4086.41</v>
      </c>
      <c r="I246" s="79">
        <f>'Div091 history'!L242</f>
        <v>3417.27</v>
      </c>
      <c r="J246" s="79">
        <f>'Div091 history'!M242</f>
        <v>0</v>
      </c>
      <c r="K246" s="79">
        <f>'Div091 history'!N242</f>
        <v>175</v>
      </c>
      <c r="L246" s="171">
        <f t="shared" si="130"/>
        <v>4045.5386343903897</v>
      </c>
      <c r="M246" s="171">
        <f t="shared" si="130"/>
        <v>3430.4794848957349</v>
      </c>
      <c r="N246" s="171">
        <f t="shared" si="130"/>
        <v>7839.2648169876738</v>
      </c>
      <c r="O246" s="171">
        <f t="shared" si="130"/>
        <v>1648.2882281714474</v>
      </c>
      <c r="P246" s="171">
        <f t="shared" si="130"/>
        <v>1648.2882281714474</v>
      </c>
      <c r="Q246" s="171">
        <f t="shared" si="130"/>
        <v>8005.6222943767061</v>
      </c>
      <c r="R246" s="171">
        <f t="shared" si="130"/>
        <v>2139.5085774821368</v>
      </c>
      <c r="S246" s="171">
        <f t="shared" si="130"/>
        <v>1751.6595138008013</v>
      </c>
      <c r="T246" s="171">
        <f t="shared" si="130"/>
        <v>8367.4217940794442</v>
      </c>
      <c r="U246" s="171">
        <f t="shared" si="130"/>
        <v>2620.8052833724078</v>
      </c>
      <c r="V246" s="171">
        <f t="shared" si="131"/>
        <v>1648.2882281714474</v>
      </c>
      <c r="W246" s="171">
        <f t="shared" si="131"/>
        <v>8088.5260654514477</v>
      </c>
      <c r="X246" s="171">
        <f t="shared" si="131"/>
        <v>2238.1247839725402</v>
      </c>
      <c r="Y246" s="171">
        <f t="shared" si="131"/>
        <v>1762.2033849349953</v>
      </c>
      <c r="Z246" s="171">
        <f t="shared" si="131"/>
        <v>8677.7423935387651</v>
      </c>
      <c r="AA246" s="171">
        <f t="shared" si="131"/>
        <v>1648.2882281714474</v>
      </c>
      <c r="AB246" s="171">
        <f t="shared" si="131"/>
        <v>1648.2882281714474</v>
      </c>
      <c r="AC246" s="171">
        <f t="shared" si="131"/>
        <v>8005.6222943767061</v>
      </c>
      <c r="AD246" s="171">
        <f t="shared" si="131"/>
        <v>2139.5085774821368</v>
      </c>
      <c r="AE246" s="171">
        <f t="shared" si="131"/>
        <v>1751.6595138008013</v>
      </c>
      <c r="AF246" s="171">
        <f t="shared" si="131"/>
        <v>8367.4217940794442</v>
      </c>
      <c r="AG246" s="201"/>
    </row>
    <row r="247" spans="1:38">
      <c r="A247" s="168" t="s">
        <v>288</v>
      </c>
      <c r="B247" s="169" t="str">
        <f t="shared" si="127"/>
        <v>8740-05421</v>
      </c>
      <c r="C247" s="212" t="str">
        <f t="shared" si="128"/>
        <v>8740</v>
      </c>
      <c r="D247" s="171">
        <f>SUM($F247:K247)</f>
        <v>121.87</v>
      </c>
      <c r="E247" s="66">
        <f t="shared" si="129"/>
        <v>2.7341357533063374E-3</v>
      </c>
      <c r="F247" s="79">
        <f>'Div091 history'!I243</f>
        <v>0</v>
      </c>
      <c r="G247" s="79">
        <f>'Div091 history'!J243</f>
        <v>0</v>
      </c>
      <c r="H247" s="79">
        <f>'Div091 history'!K243</f>
        <v>0</v>
      </c>
      <c r="I247" s="79">
        <f>'Div091 history'!L243</f>
        <v>0</v>
      </c>
      <c r="J247" s="79">
        <f>'Div091 history'!M243</f>
        <v>121.87</v>
      </c>
      <c r="K247" s="79">
        <f>'Div091 history'!N243</f>
        <v>0</v>
      </c>
      <c r="L247" s="171">
        <f t="shared" si="130"/>
        <v>53.501568420698412</v>
      </c>
      <c r="M247" s="171">
        <f t="shared" si="130"/>
        <v>45.367514554612058</v>
      </c>
      <c r="N247" s="171">
        <f t="shared" si="130"/>
        <v>103.6729594938697</v>
      </c>
      <c r="O247" s="171">
        <f t="shared" si="130"/>
        <v>21.798334754955302</v>
      </c>
      <c r="P247" s="171">
        <f t="shared" si="130"/>
        <v>21.798334754955302</v>
      </c>
      <c r="Q247" s="171">
        <f t="shared" si="130"/>
        <v>105.87300916912518</v>
      </c>
      <c r="R247" s="171">
        <f t="shared" si="130"/>
        <v>28.294641304811162</v>
      </c>
      <c r="S247" s="171">
        <f t="shared" si="130"/>
        <v>23.165402631608472</v>
      </c>
      <c r="T247" s="171">
        <f t="shared" si="130"/>
        <v>110.65774673741127</v>
      </c>
      <c r="U247" s="171">
        <f t="shared" si="130"/>
        <v>34.659709338508314</v>
      </c>
      <c r="V247" s="171">
        <f t="shared" si="131"/>
        <v>21.798334754955302</v>
      </c>
      <c r="W247" s="171">
        <f t="shared" si="131"/>
        <v>106.96939760620103</v>
      </c>
      <c r="X247" s="171">
        <f t="shared" si="131"/>
        <v>29.598824059138284</v>
      </c>
      <c r="Y247" s="171">
        <f t="shared" si="131"/>
        <v>23.304843555027094</v>
      </c>
      <c r="Z247" s="171">
        <f t="shared" si="131"/>
        <v>114.76168450312409</v>
      </c>
      <c r="AA247" s="171">
        <f t="shared" si="131"/>
        <v>21.798334754955302</v>
      </c>
      <c r="AB247" s="171">
        <f t="shared" si="131"/>
        <v>21.798334754955302</v>
      </c>
      <c r="AC247" s="171">
        <f t="shared" si="131"/>
        <v>105.87300916912518</v>
      </c>
      <c r="AD247" s="171">
        <f t="shared" si="131"/>
        <v>28.294641304811162</v>
      </c>
      <c r="AE247" s="171">
        <f t="shared" si="131"/>
        <v>23.165402631608472</v>
      </c>
      <c r="AF247" s="171">
        <f t="shared" si="131"/>
        <v>110.65774673741127</v>
      </c>
      <c r="AG247" s="201"/>
    </row>
    <row r="248" spans="1:38">
      <c r="A248" s="168" t="s">
        <v>1245</v>
      </c>
      <c r="B248" s="169" t="str">
        <f t="shared" si="127"/>
        <v>8750-05421</v>
      </c>
      <c r="C248" s="212" t="str">
        <f t="shared" si="128"/>
        <v>8750</v>
      </c>
      <c r="D248" s="171">
        <f>SUM($F248:K248)</f>
        <v>0</v>
      </c>
      <c r="E248" s="66">
        <f t="shared" si="129"/>
        <v>0</v>
      </c>
      <c r="F248" s="79">
        <f>'Div091 history'!I244</f>
        <v>0</v>
      </c>
      <c r="G248" s="79">
        <f>'Div091 history'!J244</f>
        <v>0</v>
      </c>
      <c r="H248" s="79">
        <f>'Div091 history'!K244</f>
        <v>0</v>
      </c>
      <c r="I248" s="79">
        <f>'Div091 history'!L244</f>
        <v>0</v>
      </c>
      <c r="J248" s="79">
        <f>'Div091 history'!M244</f>
        <v>0</v>
      </c>
      <c r="K248" s="79">
        <f>'Div091 history'!N244</f>
        <v>0</v>
      </c>
      <c r="L248" s="171">
        <f t="shared" si="130"/>
        <v>0</v>
      </c>
      <c r="M248" s="171">
        <f t="shared" si="130"/>
        <v>0</v>
      </c>
      <c r="N248" s="171">
        <f t="shared" si="130"/>
        <v>0</v>
      </c>
      <c r="O248" s="171">
        <f t="shared" si="130"/>
        <v>0</v>
      </c>
      <c r="P248" s="171">
        <f t="shared" si="130"/>
        <v>0</v>
      </c>
      <c r="Q248" s="171">
        <f t="shared" si="130"/>
        <v>0</v>
      </c>
      <c r="R248" s="171">
        <f t="shared" si="130"/>
        <v>0</v>
      </c>
      <c r="S248" s="171">
        <f t="shared" si="130"/>
        <v>0</v>
      </c>
      <c r="T248" s="171">
        <f t="shared" si="130"/>
        <v>0</v>
      </c>
      <c r="U248" s="171">
        <f t="shared" si="130"/>
        <v>0</v>
      </c>
      <c r="V248" s="171">
        <f t="shared" si="131"/>
        <v>0</v>
      </c>
      <c r="W248" s="171">
        <f t="shared" si="131"/>
        <v>0</v>
      </c>
      <c r="X248" s="171">
        <f t="shared" si="131"/>
        <v>0</v>
      </c>
      <c r="Y248" s="171">
        <f t="shared" si="131"/>
        <v>0</v>
      </c>
      <c r="Z248" s="171">
        <f t="shared" si="131"/>
        <v>0</v>
      </c>
      <c r="AA248" s="171">
        <f t="shared" si="131"/>
        <v>0</v>
      </c>
      <c r="AB248" s="171">
        <f t="shared" si="131"/>
        <v>0</v>
      </c>
      <c r="AC248" s="171">
        <f t="shared" si="131"/>
        <v>0</v>
      </c>
      <c r="AD248" s="171">
        <f t="shared" si="131"/>
        <v>0</v>
      </c>
      <c r="AE248" s="171">
        <f t="shared" si="131"/>
        <v>0</v>
      </c>
      <c r="AF248" s="171">
        <f t="shared" si="131"/>
        <v>0</v>
      </c>
      <c r="AG248" s="201"/>
    </row>
    <row r="249" spans="1:38">
      <c r="A249" s="168" t="s">
        <v>315</v>
      </c>
      <c r="B249" s="169" t="str">
        <f t="shared" si="127"/>
        <v>8700-05425</v>
      </c>
      <c r="C249" s="212" t="str">
        <f t="shared" si="128"/>
        <v>8700</v>
      </c>
      <c r="D249" s="171">
        <f>SUM($F249:K249)</f>
        <v>0</v>
      </c>
      <c r="E249" s="66">
        <f t="shared" si="129"/>
        <v>0</v>
      </c>
      <c r="F249" s="79">
        <f>'Div091 history'!I245</f>
        <v>0</v>
      </c>
      <c r="G249" s="79">
        <f>'Div091 history'!J245</f>
        <v>0</v>
      </c>
      <c r="H249" s="79">
        <f>'Div091 history'!K245</f>
        <v>0</v>
      </c>
      <c r="I249" s="79">
        <f>'Div091 history'!L245</f>
        <v>0</v>
      </c>
      <c r="J249" s="79">
        <f>'Div091 history'!M245</f>
        <v>0</v>
      </c>
      <c r="K249" s="79">
        <f>'Div091 history'!N245</f>
        <v>0</v>
      </c>
      <c r="L249" s="171">
        <f t="shared" si="130"/>
        <v>0</v>
      </c>
      <c r="M249" s="171">
        <f t="shared" si="130"/>
        <v>0</v>
      </c>
      <c r="N249" s="171">
        <f t="shared" si="130"/>
        <v>0</v>
      </c>
      <c r="O249" s="171">
        <f t="shared" si="130"/>
        <v>0</v>
      </c>
      <c r="P249" s="171">
        <f t="shared" si="130"/>
        <v>0</v>
      </c>
      <c r="Q249" s="171">
        <f t="shared" si="130"/>
        <v>0</v>
      </c>
      <c r="R249" s="171">
        <f t="shared" si="130"/>
        <v>0</v>
      </c>
      <c r="S249" s="171">
        <f t="shared" si="130"/>
        <v>0</v>
      </c>
      <c r="T249" s="171">
        <f t="shared" si="130"/>
        <v>0</v>
      </c>
      <c r="U249" s="171">
        <f t="shared" si="130"/>
        <v>0</v>
      </c>
      <c r="V249" s="171">
        <f t="shared" si="131"/>
        <v>0</v>
      </c>
      <c r="W249" s="171">
        <f t="shared" si="131"/>
        <v>0</v>
      </c>
      <c r="X249" s="171">
        <f t="shared" si="131"/>
        <v>0</v>
      </c>
      <c r="Y249" s="171">
        <f t="shared" si="131"/>
        <v>0</v>
      </c>
      <c r="Z249" s="171">
        <f t="shared" si="131"/>
        <v>0</v>
      </c>
      <c r="AA249" s="171">
        <f t="shared" si="131"/>
        <v>0</v>
      </c>
      <c r="AB249" s="171">
        <f t="shared" si="131"/>
        <v>0</v>
      </c>
      <c r="AC249" s="171">
        <f t="shared" si="131"/>
        <v>0</v>
      </c>
      <c r="AD249" s="171">
        <f t="shared" si="131"/>
        <v>0</v>
      </c>
      <c r="AE249" s="171">
        <f t="shared" si="131"/>
        <v>0</v>
      </c>
      <c r="AF249" s="171">
        <f t="shared" si="131"/>
        <v>0</v>
      </c>
      <c r="AG249" s="201"/>
    </row>
    <row r="250" spans="1:38">
      <c r="A250" s="168" t="s">
        <v>316</v>
      </c>
      <c r="B250" s="169" t="str">
        <f t="shared" si="127"/>
        <v>8700-05426</v>
      </c>
      <c r="C250" s="212" t="str">
        <f t="shared" si="128"/>
        <v>8700</v>
      </c>
      <c r="D250" s="171">
        <f>SUM($F250:K250)</f>
        <v>6282.91</v>
      </c>
      <c r="E250" s="66">
        <f t="shared" si="129"/>
        <v>0.14095617351116696</v>
      </c>
      <c r="F250" s="79">
        <f>'Div091 history'!I246</f>
        <v>419.65</v>
      </c>
      <c r="G250" s="79">
        <f>'Div091 history'!J246</f>
        <v>959.9</v>
      </c>
      <c r="H250" s="79">
        <f>'Div091 history'!K246</f>
        <v>1402.04</v>
      </c>
      <c r="I250" s="79">
        <f>'Div091 history'!L246</f>
        <v>1223.28</v>
      </c>
      <c r="J250" s="79">
        <f>'Div091 history'!M246</f>
        <v>1764</v>
      </c>
      <c r="K250" s="79">
        <f>'Div091 history'!N246</f>
        <v>514.04</v>
      </c>
      <c r="L250" s="171">
        <f t="shared" si="130"/>
        <v>2758.2304032665152</v>
      </c>
      <c r="M250" s="171">
        <f t="shared" si="130"/>
        <v>2338.8857870707934</v>
      </c>
      <c r="N250" s="171">
        <f t="shared" si="130"/>
        <v>5344.7761871964285</v>
      </c>
      <c r="O250" s="171">
        <f t="shared" si="130"/>
        <v>1123.7956463055405</v>
      </c>
      <c r="P250" s="171">
        <f t="shared" si="130"/>
        <v>1123.7956463055405</v>
      </c>
      <c r="Q250" s="171">
        <f t="shared" si="130"/>
        <v>5458.1979817739248</v>
      </c>
      <c r="R250" s="171">
        <f t="shared" si="130"/>
        <v>1458.7075145680731</v>
      </c>
      <c r="S250" s="171">
        <f t="shared" si="130"/>
        <v>1194.2737330611239</v>
      </c>
      <c r="T250" s="171">
        <f t="shared" si="130"/>
        <v>5704.8712854184669</v>
      </c>
      <c r="U250" s="171">
        <f t="shared" si="130"/>
        <v>1786.8534865020697</v>
      </c>
      <c r="V250" s="171">
        <f t="shared" si="131"/>
        <v>1123.7956463055405</v>
      </c>
      <c r="W250" s="171">
        <f t="shared" si="131"/>
        <v>5514.7214073519026</v>
      </c>
      <c r="X250" s="171">
        <f t="shared" si="131"/>
        <v>1525.9436093328998</v>
      </c>
      <c r="Y250" s="171">
        <f t="shared" si="131"/>
        <v>1201.4624979101934</v>
      </c>
      <c r="Z250" s="171">
        <f t="shared" si="131"/>
        <v>5916.4465018587289</v>
      </c>
      <c r="AA250" s="171">
        <f t="shared" si="131"/>
        <v>1123.7956463055405</v>
      </c>
      <c r="AB250" s="171">
        <f t="shared" si="131"/>
        <v>1123.7956463055405</v>
      </c>
      <c r="AC250" s="171">
        <f t="shared" si="131"/>
        <v>5458.1979817739248</v>
      </c>
      <c r="AD250" s="171">
        <f t="shared" si="131"/>
        <v>1458.7075145680731</v>
      </c>
      <c r="AE250" s="171">
        <f t="shared" si="131"/>
        <v>1194.2737330611239</v>
      </c>
      <c r="AF250" s="171">
        <f t="shared" si="131"/>
        <v>5704.8712854184669</v>
      </c>
      <c r="AG250" s="201"/>
    </row>
    <row r="251" spans="1:38">
      <c r="A251" s="168" t="s">
        <v>1319</v>
      </c>
      <c r="B251" s="169" t="str">
        <f t="shared" si="127"/>
        <v>8740-05426</v>
      </c>
      <c r="C251" s="212" t="str">
        <f t="shared" si="128"/>
        <v>8740</v>
      </c>
      <c r="D251" s="171">
        <f>SUM($F251:K251)</f>
        <v>3133.8499999999995</v>
      </c>
      <c r="E251" s="66">
        <f t="shared" si="129"/>
        <v>7.0307469684902466E-2</v>
      </c>
      <c r="F251" s="79">
        <f>'Div091 history'!I247</f>
        <v>5790</v>
      </c>
      <c r="G251" s="79">
        <f>'Div091 history'!J247</f>
        <v>-4745.3900000000003</v>
      </c>
      <c r="H251" s="79">
        <f>'Div091 history'!K247</f>
        <v>522.30999999999995</v>
      </c>
      <c r="I251" s="79">
        <f>'Div091 history'!L247</f>
        <v>522.30999999999995</v>
      </c>
      <c r="J251" s="79">
        <f>'Div091 history'!M247</f>
        <v>522.30999999999995</v>
      </c>
      <c r="K251" s="79">
        <f>'Div091 history'!N247</f>
        <v>522.30999999999995</v>
      </c>
      <c r="L251" s="171">
        <f t="shared" si="130"/>
        <v>1375.7765667941715</v>
      </c>
      <c r="M251" s="171">
        <f t="shared" si="130"/>
        <v>1166.6118444815866</v>
      </c>
      <c r="N251" s="171">
        <f t="shared" si="130"/>
        <v>2665.9186355121319</v>
      </c>
      <c r="O251" s="171">
        <f t="shared" si="130"/>
        <v>560.53755125803445</v>
      </c>
      <c r="P251" s="171">
        <f t="shared" si="130"/>
        <v>560.53755125803445</v>
      </c>
      <c r="Q251" s="171">
        <f t="shared" si="130"/>
        <v>2722.4922440687856</v>
      </c>
      <c r="R251" s="171">
        <f t="shared" si="130"/>
        <v>727.58809922936268</v>
      </c>
      <c r="S251" s="171">
        <f t="shared" si="130"/>
        <v>595.69128610048574</v>
      </c>
      <c r="T251" s="171">
        <f t="shared" si="130"/>
        <v>2845.5303160173648</v>
      </c>
      <c r="U251" s="171">
        <f t="shared" si="130"/>
        <v>891.26388865581566</v>
      </c>
      <c r="V251" s="171">
        <f t="shared" si="131"/>
        <v>560.53755125803445</v>
      </c>
      <c r="W251" s="171">
        <f t="shared" si="131"/>
        <v>2750.6855394124314</v>
      </c>
      <c r="X251" s="171">
        <f t="shared" si="131"/>
        <v>761.12476226906119</v>
      </c>
      <c r="Y251" s="171">
        <f t="shared" si="131"/>
        <v>599.27696705441576</v>
      </c>
      <c r="Z251" s="171">
        <f t="shared" si="131"/>
        <v>2951.0618280144035</v>
      </c>
      <c r="AA251" s="171">
        <f t="shared" si="131"/>
        <v>560.53755125803445</v>
      </c>
      <c r="AB251" s="171">
        <f t="shared" si="131"/>
        <v>560.53755125803445</v>
      </c>
      <c r="AC251" s="171">
        <f t="shared" si="131"/>
        <v>2722.4922440687856</v>
      </c>
      <c r="AD251" s="171">
        <f t="shared" si="131"/>
        <v>727.58809922936268</v>
      </c>
      <c r="AE251" s="171">
        <f t="shared" si="131"/>
        <v>595.69128610048574</v>
      </c>
      <c r="AF251" s="171">
        <f t="shared" si="131"/>
        <v>2845.5303160173648</v>
      </c>
      <c r="AG251" s="201"/>
    </row>
    <row r="252" spans="1:38">
      <c r="A252" s="168" t="s">
        <v>1321</v>
      </c>
      <c r="B252" s="169" t="str">
        <f t="shared" si="127"/>
        <v>8700-05427</v>
      </c>
      <c r="C252" s="212" t="str">
        <f t="shared" si="128"/>
        <v>8700</v>
      </c>
      <c r="D252" s="171">
        <f>SUM($F252:K252)</f>
        <v>95</v>
      </c>
      <c r="E252" s="66">
        <f t="shared" si="129"/>
        <v>2.1313112050882254E-3</v>
      </c>
      <c r="F252" s="79">
        <f>'Div091 history'!I248</f>
        <v>0</v>
      </c>
      <c r="G252" s="79">
        <f>'Div091 history'!J248</f>
        <v>0</v>
      </c>
      <c r="H252" s="79">
        <f>'Div091 history'!K248</f>
        <v>95</v>
      </c>
      <c r="I252" s="79">
        <f>'Div091 history'!L248</f>
        <v>0</v>
      </c>
      <c r="J252" s="79">
        <f>'Div091 history'!M248</f>
        <v>0</v>
      </c>
      <c r="K252" s="79">
        <f>'Div091 history'!N248</f>
        <v>0</v>
      </c>
      <c r="L252" s="171">
        <f t="shared" si="130"/>
        <v>41.705497661166397</v>
      </c>
      <c r="M252" s="171">
        <f t="shared" si="130"/>
        <v>35.364846826028923</v>
      </c>
      <c r="N252" s="171">
        <f t="shared" si="130"/>
        <v>80.815058274535332</v>
      </c>
      <c r="O252" s="171">
        <f t="shared" si="130"/>
        <v>16.992219592358691</v>
      </c>
      <c r="P252" s="171">
        <f t="shared" si="130"/>
        <v>16.992219592358691</v>
      </c>
      <c r="Q252" s="171">
        <f t="shared" si="130"/>
        <v>82.530039148821629</v>
      </c>
      <c r="R252" s="171">
        <f t="shared" si="130"/>
        <v>22.056215015648313</v>
      </c>
      <c r="S252" s="171">
        <f t="shared" si="130"/>
        <v>18.057875194902802</v>
      </c>
      <c r="T252" s="171">
        <f t="shared" si="130"/>
        <v>86.259833757726028</v>
      </c>
      <c r="U252" s="171">
        <f t="shared" si="130"/>
        <v>27.017907501093703</v>
      </c>
      <c r="V252" s="171">
        <f t="shared" si="131"/>
        <v>16.992219592358691</v>
      </c>
      <c r="W252" s="171">
        <f t="shared" si="131"/>
        <v>83.384694942062012</v>
      </c>
      <c r="X252" s="171">
        <f t="shared" si="131"/>
        <v>23.072850460475397</v>
      </c>
      <c r="Y252" s="171">
        <f t="shared" si="131"/>
        <v>18.166572066362303</v>
      </c>
      <c r="Z252" s="171">
        <f t="shared" si="131"/>
        <v>89.458931876563454</v>
      </c>
      <c r="AA252" s="171">
        <f t="shared" si="131"/>
        <v>16.992219592358691</v>
      </c>
      <c r="AB252" s="171">
        <f t="shared" si="131"/>
        <v>16.992219592358691</v>
      </c>
      <c r="AC252" s="171">
        <f t="shared" si="131"/>
        <v>82.530039148821629</v>
      </c>
      <c r="AD252" s="171">
        <f t="shared" si="131"/>
        <v>22.056215015648313</v>
      </c>
      <c r="AE252" s="171">
        <f t="shared" si="131"/>
        <v>18.057875194902802</v>
      </c>
      <c r="AF252" s="171">
        <f t="shared" si="131"/>
        <v>86.259833757726028</v>
      </c>
      <c r="AG252" s="201"/>
    </row>
    <row r="253" spans="1:38">
      <c r="A253" s="168" t="s">
        <v>1323</v>
      </c>
      <c r="B253" s="169" t="str">
        <f t="shared" si="127"/>
        <v>8700-05429</v>
      </c>
      <c r="C253" s="212" t="str">
        <f t="shared" si="128"/>
        <v>8700</v>
      </c>
      <c r="D253" s="171">
        <f>SUM($F253:K253)</f>
        <v>690</v>
      </c>
      <c r="E253" s="66">
        <f t="shared" si="129"/>
        <v>1.5480049805377637E-2</v>
      </c>
      <c r="F253" s="79">
        <f>'Div091 history'!I249</f>
        <v>0</v>
      </c>
      <c r="G253" s="79">
        <f>'Div091 history'!J249</f>
        <v>0</v>
      </c>
      <c r="H253" s="79">
        <f>'Div091 history'!K249</f>
        <v>690</v>
      </c>
      <c r="I253" s="79">
        <f>'Div091 history'!L249</f>
        <v>0</v>
      </c>
      <c r="J253" s="79">
        <f>'Div091 history'!M249</f>
        <v>0</v>
      </c>
      <c r="K253" s="79">
        <f>'Div091 history'!N249</f>
        <v>0</v>
      </c>
      <c r="L253" s="171">
        <f t="shared" si="130"/>
        <v>302.9136145916296</v>
      </c>
      <c r="M253" s="171">
        <f t="shared" si="130"/>
        <v>256.86046642063116</v>
      </c>
      <c r="N253" s="171">
        <f t="shared" si="130"/>
        <v>586.9725285203092</v>
      </c>
      <c r="O253" s="171">
        <f t="shared" si="130"/>
        <v>123.41717388134207</v>
      </c>
      <c r="P253" s="171">
        <f t="shared" si="130"/>
        <v>123.41717388134207</v>
      </c>
      <c r="Q253" s="171">
        <f t="shared" si="130"/>
        <v>599.42870539670446</v>
      </c>
      <c r="R253" s="171">
        <f t="shared" si="130"/>
        <v>160.19777221891934</v>
      </c>
      <c r="S253" s="171">
        <f t="shared" si="130"/>
        <v>131.1571987840309</v>
      </c>
      <c r="T253" s="171">
        <f t="shared" si="130"/>
        <v>626.51879255611539</v>
      </c>
      <c r="U253" s="171">
        <f t="shared" si="130"/>
        <v>196.23532816583847</v>
      </c>
      <c r="V253" s="171">
        <f t="shared" si="131"/>
        <v>123.41717388134207</v>
      </c>
      <c r="W253" s="171">
        <f t="shared" si="131"/>
        <v>605.63620536866085</v>
      </c>
      <c r="X253" s="171">
        <f t="shared" si="131"/>
        <v>167.58175597608448</v>
      </c>
      <c r="Y253" s="171">
        <f t="shared" si="131"/>
        <v>131.94668132410516</v>
      </c>
      <c r="Z253" s="171">
        <f t="shared" si="131"/>
        <v>649.75434731398718</v>
      </c>
      <c r="AA253" s="171">
        <f t="shared" si="131"/>
        <v>123.41717388134207</v>
      </c>
      <c r="AB253" s="171">
        <f t="shared" si="131"/>
        <v>123.41717388134207</v>
      </c>
      <c r="AC253" s="171">
        <f t="shared" si="131"/>
        <v>599.42870539670446</v>
      </c>
      <c r="AD253" s="171">
        <f t="shared" si="131"/>
        <v>160.19777221891934</v>
      </c>
      <c r="AE253" s="171">
        <f t="shared" si="131"/>
        <v>131.1571987840309</v>
      </c>
      <c r="AF253" s="171">
        <f t="shared" si="131"/>
        <v>626.51879255611539</v>
      </c>
      <c r="AG253" s="201"/>
    </row>
    <row r="254" spans="1:38">
      <c r="A254" s="172" t="s">
        <v>333</v>
      </c>
      <c r="B254" s="152"/>
      <c r="C254" s="213"/>
      <c r="D254" s="173">
        <f t="shared" ref="D254:K254" si="132">SUM(D244:D253)</f>
        <v>44573.499999999993</v>
      </c>
      <c r="E254" s="174">
        <f t="shared" si="132"/>
        <v>1</v>
      </c>
      <c r="F254" s="173">
        <f t="shared" si="132"/>
        <v>7684.65</v>
      </c>
      <c r="G254" s="173">
        <f t="shared" si="132"/>
        <v>2670.6399999999994</v>
      </c>
      <c r="H254" s="173">
        <f t="shared" si="132"/>
        <v>6974.76</v>
      </c>
      <c r="I254" s="173">
        <f t="shared" si="132"/>
        <v>5212.8600000000006</v>
      </c>
      <c r="J254" s="173">
        <f t="shared" si="132"/>
        <v>20819.239999999998</v>
      </c>
      <c r="K254" s="173">
        <f t="shared" si="132"/>
        <v>1211.3499999999999</v>
      </c>
      <c r="L254" s="199">
        <f>'FY24 Budget'!X$154</f>
        <v>19568</v>
      </c>
      <c r="M254" s="199">
        <f>'FY24 Budget'!Y$154</f>
        <v>16593</v>
      </c>
      <c r="N254" s="199">
        <f>'FY24 Budget'!Z$154</f>
        <v>37918</v>
      </c>
      <c r="O254" s="199">
        <f>'FY25 Budget'!O$406</f>
        <v>7972.66</v>
      </c>
      <c r="P254" s="199">
        <f>'FY25 Budget'!P$406</f>
        <v>7972.66</v>
      </c>
      <c r="Q254" s="199">
        <f>'FY25 Budget'!Q$406</f>
        <v>38722.660000000003</v>
      </c>
      <c r="R254" s="199">
        <f>'FY25 Budget'!R$406</f>
        <v>10348.66</v>
      </c>
      <c r="S254" s="199">
        <f>'FY25 Budget'!S$406</f>
        <v>8472.66</v>
      </c>
      <c r="T254" s="199">
        <f>'FY25 Budget'!T$406</f>
        <v>40472.660000000003</v>
      </c>
      <c r="U254" s="199">
        <f>'FY25 Budget'!U$406</f>
        <v>12676.66</v>
      </c>
      <c r="V254" s="199">
        <f>'FY25 Budget'!V$406</f>
        <v>7972.66</v>
      </c>
      <c r="W254" s="199">
        <f>'FY25 Budget'!W$406</f>
        <v>39123.660000000003</v>
      </c>
      <c r="X254" s="199">
        <f>'FY25 Budget'!X$406</f>
        <v>10825.66</v>
      </c>
      <c r="Y254" s="199">
        <f>'FY25 Budget'!Y$406</f>
        <v>8523.66</v>
      </c>
      <c r="Z254" s="199">
        <f>'FY25 Budget'!Z$406</f>
        <v>41973.66</v>
      </c>
      <c r="AA254" s="177">
        <f t="shared" ref="AA254:AF254" si="133">O254*(1+AA$4)</f>
        <v>7972.66</v>
      </c>
      <c r="AB254" s="177">
        <f t="shared" si="133"/>
        <v>7972.66</v>
      </c>
      <c r="AC254" s="177">
        <f t="shared" si="133"/>
        <v>38722.660000000003</v>
      </c>
      <c r="AD254" s="177">
        <f t="shared" si="133"/>
        <v>10348.66</v>
      </c>
      <c r="AE254" s="177">
        <f t="shared" si="133"/>
        <v>8472.66</v>
      </c>
      <c r="AF254" s="177">
        <f t="shared" si="133"/>
        <v>40472.660000000003</v>
      </c>
      <c r="AG254" s="201"/>
      <c r="AH254" s="178">
        <f>SUM(F254:Q254)</f>
        <v>173320.48</v>
      </c>
      <c r="AI254" s="178">
        <f>SUM(U254:AF254)</f>
        <v>235057.92000000001</v>
      </c>
      <c r="AK254" s="178">
        <f>AH254*$AK$7</f>
        <v>86608.243861554511</v>
      </c>
      <c r="AL254" s="178">
        <f>AI254*$AL$7</f>
        <v>117458.44262400005</v>
      </c>
    </row>
    <row r="255" spans="1:38">
      <c r="A255" s="172"/>
      <c r="B255" s="152"/>
      <c r="C255" s="213"/>
      <c r="D255" s="171">
        <f>D254-SUM(F254:K254)</f>
        <v>0</v>
      </c>
      <c r="F255" s="171">
        <f>F254-'Div091 history'!I250</f>
        <v>0</v>
      </c>
      <c r="G255" s="171">
        <f>G254-'Div091 history'!J250</f>
        <v>0</v>
      </c>
      <c r="H255" s="171">
        <f>H254-'Div091 history'!K250</f>
        <v>0</v>
      </c>
      <c r="I255" s="171">
        <f>I254-'Div091 history'!L250</f>
        <v>0</v>
      </c>
      <c r="J255" s="171">
        <f>J254-'Div091 history'!M250</f>
        <v>0</v>
      </c>
      <c r="K255" s="171">
        <f>K254-'Div091 history'!N250</f>
        <v>0</v>
      </c>
      <c r="L255" s="171">
        <f t="shared" ref="L255:AF255" si="134">L254-SUM(L244:L253)</f>
        <v>0</v>
      </c>
      <c r="M255" s="171">
        <f t="shared" si="134"/>
        <v>0</v>
      </c>
      <c r="N255" s="171">
        <f t="shared" si="134"/>
        <v>0</v>
      </c>
      <c r="O255" s="171">
        <f t="shared" si="134"/>
        <v>0</v>
      </c>
      <c r="P255" s="171">
        <f t="shared" si="134"/>
        <v>0</v>
      </c>
      <c r="Q255" s="171">
        <f t="shared" si="134"/>
        <v>0</v>
      </c>
      <c r="R255" s="171">
        <f t="shared" si="134"/>
        <v>0</v>
      </c>
      <c r="S255" s="171">
        <f t="shared" si="134"/>
        <v>0</v>
      </c>
      <c r="T255" s="171">
        <f t="shared" si="134"/>
        <v>0</v>
      </c>
      <c r="U255" s="171">
        <f t="shared" si="134"/>
        <v>0</v>
      </c>
      <c r="V255" s="171">
        <f t="shared" si="134"/>
        <v>0</v>
      </c>
      <c r="W255" s="171">
        <f t="shared" si="134"/>
        <v>0</v>
      </c>
      <c r="X255" s="171">
        <f t="shared" si="134"/>
        <v>0</v>
      </c>
      <c r="Y255" s="171">
        <f t="shared" si="134"/>
        <v>0</v>
      </c>
      <c r="Z255" s="171">
        <f t="shared" si="134"/>
        <v>0</v>
      </c>
      <c r="AA255" s="171">
        <f t="shared" si="134"/>
        <v>0</v>
      </c>
      <c r="AB255" s="171">
        <f t="shared" si="134"/>
        <v>0</v>
      </c>
      <c r="AC255" s="171">
        <f t="shared" si="134"/>
        <v>0</v>
      </c>
      <c r="AD255" s="171">
        <f t="shared" si="134"/>
        <v>0</v>
      </c>
      <c r="AE255" s="171">
        <f t="shared" si="134"/>
        <v>0</v>
      </c>
      <c r="AF255" s="171">
        <f t="shared" si="134"/>
        <v>0</v>
      </c>
      <c r="AG255" s="201"/>
    </row>
    <row r="256" spans="1:38">
      <c r="A256" s="168" t="s">
        <v>290</v>
      </c>
      <c r="B256" s="169" t="str">
        <f t="shared" ref="B256:B264" si="135">RIGHT(A256,10)</f>
        <v>8700-06111</v>
      </c>
      <c r="C256" s="212" t="str">
        <f t="shared" ref="C256:C264" si="136">LEFT(B256,4)</f>
        <v>8700</v>
      </c>
      <c r="D256" s="171">
        <f>SUM($F256:K256)</f>
        <v>-139006.85</v>
      </c>
      <c r="E256" s="78">
        <f t="shared" ref="E256:E264" si="137">D256/$D$265</f>
        <v>-0.20842018016661845</v>
      </c>
      <c r="F256" s="79">
        <f>'Div091 history'!I252</f>
        <v>-139006.85</v>
      </c>
      <c r="G256" s="79">
        <f>'Div091 history'!J252</f>
        <v>0</v>
      </c>
      <c r="H256" s="79">
        <f>'Div091 history'!K252</f>
        <v>0</v>
      </c>
      <c r="I256" s="79">
        <f>'Div091 history'!L252</f>
        <v>0</v>
      </c>
      <c r="J256" s="79">
        <f>'Div091 history'!M252</f>
        <v>0</v>
      </c>
      <c r="K256" s="79">
        <f>'Div091 history'!N252</f>
        <v>0</v>
      </c>
      <c r="L256" s="171">
        <f t="shared" ref="L256:U264" si="138">$E256*L$265</f>
        <v>-78459.312046721752</v>
      </c>
      <c r="M256" s="171">
        <f t="shared" si="138"/>
        <v>-78047.427918272864</v>
      </c>
      <c r="N256" s="171">
        <f t="shared" si="138"/>
        <v>-82422.836528748521</v>
      </c>
      <c r="O256" s="171">
        <f t="shared" si="138"/>
        <v>-81064.332535564128</v>
      </c>
      <c r="P256" s="171">
        <f t="shared" si="138"/>
        <v>-82874.454088764542</v>
      </c>
      <c r="Q256" s="171">
        <f t="shared" si="138"/>
        <v>-98765.038887292365</v>
      </c>
      <c r="R256" s="171">
        <f t="shared" si="138"/>
        <v>-85275.074197455178</v>
      </c>
      <c r="S256" s="171">
        <f t="shared" si="138"/>
        <v>-91797.278817045924</v>
      </c>
      <c r="T256" s="171">
        <f t="shared" si="138"/>
        <v>-117301.76651831032</v>
      </c>
      <c r="U256" s="171">
        <f t="shared" si="138"/>
        <v>-103436.183645054</v>
      </c>
      <c r="V256" s="171">
        <f t="shared" ref="V256:AF264" si="139">$E256*V$265</f>
        <v>-103380.93249739273</v>
      </c>
      <c r="W256" s="171">
        <f t="shared" si="139"/>
        <v>-104366.37645644933</v>
      </c>
      <c r="X256" s="171">
        <f t="shared" si="139"/>
        <v>-85359.331390010426</v>
      </c>
      <c r="Y256" s="171">
        <f t="shared" si="139"/>
        <v>-84688.176725837882</v>
      </c>
      <c r="Z256" s="171">
        <f t="shared" si="139"/>
        <v>-102334.07127964463</v>
      </c>
      <c r="AA256" s="171">
        <f t="shared" si="139"/>
        <v>-81064.332535564128</v>
      </c>
      <c r="AB256" s="171">
        <f t="shared" si="139"/>
        <v>-82874.454088764542</v>
      </c>
      <c r="AC256" s="171">
        <f t="shared" si="139"/>
        <v>-98765.038887292365</v>
      </c>
      <c r="AD256" s="171">
        <f t="shared" si="139"/>
        <v>-85275.074197455178</v>
      </c>
      <c r="AE256" s="171">
        <f t="shared" si="139"/>
        <v>-91797.278817045924</v>
      </c>
      <c r="AF256" s="171">
        <f t="shared" si="139"/>
        <v>-117301.76651831032</v>
      </c>
      <c r="AG256" s="201"/>
    </row>
    <row r="257" spans="1:38">
      <c r="A257" s="168" t="s">
        <v>291</v>
      </c>
      <c r="B257" s="169" t="str">
        <f t="shared" si="135"/>
        <v>8740-06111</v>
      </c>
      <c r="C257" s="212" t="str">
        <f t="shared" si="136"/>
        <v>8740</v>
      </c>
      <c r="D257" s="171">
        <f>SUM($F257:K257)</f>
        <v>0</v>
      </c>
      <c r="E257" s="78">
        <f t="shared" si="137"/>
        <v>0</v>
      </c>
      <c r="F257" s="79">
        <f>'Div091 history'!I253</f>
        <v>0</v>
      </c>
      <c r="G257" s="79">
        <f>'Div091 history'!J253</f>
        <v>0</v>
      </c>
      <c r="H257" s="79">
        <f>'Div091 history'!K253</f>
        <v>0</v>
      </c>
      <c r="I257" s="79">
        <f>'Div091 history'!L253</f>
        <v>0</v>
      </c>
      <c r="J257" s="79">
        <f>'Div091 history'!M253</f>
        <v>0</v>
      </c>
      <c r="K257" s="79">
        <f>'Div091 history'!N253</f>
        <v>0</v>
      </c>
      <c r="L257" s="171">
        <f t="shared" si="138"/>
        <v>0</v>
      </c>
      <c r="M257" s="171">
        <f t="shared" si="138"/>
        <v>0</v>
      </c>
      <c r="N257" s="171">
        <f t="shared" si="138"/>
        <v>0</v>
      </c>
      <c r="O257" s="171">
        <f t="shared" si="138"/>
        <v>0</v>
      </c>
      <c r="P257" s="171">
        <f t="shared" si="138"/>
        <v>0</v>
      </c>
      <c r="Q257" s="171">
        <f t="shared" si="138"/>
        <v>0</v>
      </c>
      <c r="R257" s="171">
        <f t="shared" si="138"/>
        <v>0</v>
      </c>
      <c r="S257" s="171">
        <f t="shared" si="138"/>
        <v>0</v>
      </c>
      <c r="T257" s="171">
        <f t="shared" si="138"/>
        <v>0</v>
      </c>
      <c r="U257" s="171">
        <f t="shared" si="138"/>
        <v>0</v>
      </c>
      <c r="V257" s="171">
        <f t="shared" si="139"/>
        <v>0</v>
      </c>
      <c r="W257" s="171">
        <f t="shared" si="139"/>
        <v>0</v>
      </c>
      <c r="X257" s="171">
        <f t="shared" si="139"/>
        <v>0</v>
      </c>
      <c r="Y257" s="171">
        <f t="shared" si="139"/>
        <v>0</v>
      </c>
      <c r="Z257" s="171">
        <f t="shared" si="139"/>
        <v>0</v>
      </c>
      <c r="AA257" s="171">
        <f t="shared" si="139"/>
        <v>0</v>
      </c>
      <c r="AB257" s="171">
        <f t="shared" si="139"/>
        <v>0</v>
      </c>
      <c r="AC257" s="171">
        <f t="shared" si="139"/>
        <v>0</v>
      </c>
      <c r="AD257" s="171">
        <f t="shared" si="139"/>
        <v>0</v>
      </c>
      <c r="AE257" s="171">
        <f t="shared" si="139"/>
        <v>0</v>
      </c>
      <c r="AF257" s="171">
        <f t="shared" si="139"/>
        <v>0</v>
      </c>
      <c r="AG257" s="201"/>
    </row>
    <row r="258" spans="1:38">
      <c r="A258" s="168" t="s">
        <v>104</v>
      </c>
      <c r="B258" s="169" t="str">
        <f t="shared" si="135"/>
        <v>8800-06111</v>
      </c>
      <c r="C258" s="212" t="str">
        <f t="shared" si="136"/>
        <v>8800</v>
      </c>
      <c r="D258" s="171">
        <f>SUM($F258:K258)</f>
        <v>232322.38000000003</v>
      </c>
      <c r="E258" s="78">
        <f t="shared" si="137"/>
        <v>0.34833299435486526</v>
      </c>
      <c r="F258" s="79">
        <f>'Div091 history'!I254</f>
        <v>36000.93</v>
      </c>
      <c r="G258" s="79">
        <f>'Div091 history'!J254</f>
        <v>36794.639999999999</v>
      </c>
      <c r="H258" s="79">
        <f>'Div091 history'!K254</f>
        <v>42386.2</v>
      </c>
      <c r="I258" s="79">
        <f>'Div091 history'!L254</f>
        <v>40149.43</v>
      </c>
      <c r="J258" s="79">
        <f>'Div091 history'!M254</f>
        <v>61532.83</v>
      </c>
      <c r="K258" s="79">
        <f>'Div091 history'!N254</f>
        <v>15458.35</v>
      </c>
      <c r="L258" s="171">
        <f t="shared" si="138"/>
        <v>131129.17894231161</v>
      </c>
      <c r="M258" s="171">
        <f t="shared" si="138"/>
        <v>130440.79631220763</v>
      </c>
      <c r="N258" s="171">
        <f t="shared" si="138"/>
        <v>137753.42401262815</v>
      </c>
      <c r="O258" s="171">
        <f t="shared" si="138"/>
        <v>135482.9540254577</v>
      </c>
      <c r="P258" s="171">
        <f t="shared" si="138"/>
        <v>138508.21319310891</v>
      </c>
      <c r="Q258" s="171">
        <f t="shared" si="138"/>
        <v>165066.17404169877</v>
      </c>
      <c r="R258" s="171">
        <f t="shared" si="138"/>
        <v>142520.37358036227</v>
      </c>
      <c r="S258" s="171">
        <f t="shared" si="138"/>
        <v>153420.94502752702</v>
      </c>
      <c r="T258" s="171">
        <f t="shared" si="138"/>
        <v>196046.63781488591</v>
      </c>
      <c r="U258" s="171">
        <f t="shared" si="138"/>
        <v>172873.06605779516</v>
      </c>
      <c r="V258" s="171">
        <f t="shared" si="139"/>
        <v>172780.72472265665</v>
      </c>
      <c r="W258" s="171">
        <f t="shared" si="139"/>
        <v>174427.69885324556</v>
      </c>
      <c r="X258" s="171">
        <f t="shared" si="139"/>
        <v>142661.19276665812</v>
      </c>
      <c r="Y258" s="171">
        <f t="shared" si="139"/>
        <v>141539.49085823662</v>
      </c>
      <c r="Z258" s="171">
        <f t="shared" si="139"/>
        <v>171031.10382529127</v>
      </c>
      <c r="AA258" s="171">
        <f t="shared" si="139"/>
        <v>135482.9540254577</v>
      </c>
      <c r="AB258" s="171">
        <f t="shared" si="139"/>
        <v>138508.21319310891</v>
      </c>
      <c r="AC258" s="171">
        <f t="shared" si="139"/>
        <v>165066.17404169877</v>
      </c>
      <c r="AD258" s="171">
        <f t="shared" si="139"/>
        <v>142520.37358036227</v>
      </c>
      <c r="AE258" s="171">
        <f t="shared" si="139"/>
        <v>153420.94502752702</v>
      </c>
      <c r="AF258" s="171">
        <f t="shared" si="139"/>
        <v>196046.63781488591</v>
      </c>
      <c r="AG258" s="201"/>
    </row>
    <row r="259" spans="1:38">
      <c r="A259" s="168" t="s">
        <v>1325</v>
      </c>
      <c r="B259" s="169" t="str">
        <f t="shared" si="135"/>
        <v>9030-06111</v>
      </c>
      <c r="C259" s="212" t="str">
        <f t="shared" si="136"/>
        <v>9030</v>
      </c>
      <c r="D259" s="171">
        <f>SUM($F259:K259)</f>
        <v>8341.86</v>
      </c>
      <c r="E259" s="78">
        <f t="shared" si="137"/>
        <v>1.2507383370853364E-2</v>
      </c>
      <c r="F259" s="79">
        <f>'Div091 history'!I255</f>
        <v>1333.63</v>
      </c>
      <c r="G259" s="79">
        <f>'Div091 history'!J255</f>
        <v>1359.54</v>
      </c>
      <c r="H259" s="79">
        <f>'Div091 history'!K255</f>
        <v>1384.6</v>
      </c>
      <c r="I259" s="79">
        <f>'Div091 history'!L255</f>
        <v>1405.51</v>
      </c>
      <c r="J259" s="79">
        <f>'Div091 history'!M255</f>
        <v>1422.05</v>
      </c>
      <c r="K259" s="79">
        <f>'Div091 history'!N255</f>
        <v>1436.53</v>
      </c>
      <c r="L259" s="171">
        <f t="shared" si="138"/>
        <v>4708.3765784928319</v>
      </c>
      <c r="M259" s="171">
        <f t="shared" si="138"/>
        <v>4683.6592373276835</v>
      </c>
      <c r="N259" s="171">
        <f t="shared" si="138"/>
        <v>4946.2293629825172</v>
      </c>
      <c r="O259" s="171">
        <f t="shared" si="138"/>
        <v>4864.7049624181909</v>
      </c>
      <c r="P259" s="171">
        <f t="shared" si="138"/>
        <v>4973.3311242208674</v>
      </c>
      <c r="Q259" s="171">
        <f t="shared" si="138"/>
        <v>5926.9318547420417</v>
      </c>
      <c r="R259" s="171">
        <f t="shared" si="138"/>
        <v>5117.3933546784456</v>
      </c>
      <c r="S259" s="171">
        <f t="shared" si="138"/>
        <v>5508.7936189674301</v>
      </c>
      <c r="T259" s="171">
        <f t="shared" si="138"/>
        <v>7039.32873846456</v>
      </c>
      <c r="U259" s="171">
        <f t="shared" si="138"/>
        <v>6207.2492319718795</v>
      </c>
      <c r="V259" s="171">
        <f t="shared" si="139"/>
        <v>6203.9335871771827</v>
      </c>
      <c r="W259" s="171">
        <f t="shared" si="139"/>
        <v>6263.0704969359167</v>
      </c>
      <c r="X259" s="171">
        <f t="shared" si="139"/>
        <v>5122.4496645242471</v>
      </c>
      <c r="Y259" s="171">
        <f t="shared" si="139"/>
        <v>5082.1733885934264</v>
      </c>
      <c r="Z259" s="171">
        <f t="shared" si="139"/>
        <v>6141.111001686726</v>
      </c>
      <c r="AA259" s="171">
        <f t="shared" si="139"/>
        <v>4864.7049624181909</v>
      </c>
      <c r="AB259" s="171">
        <f t="shared" si="139"/>
        <v>4973.3311242208674</v>
      </c>
      <c r="AC259" s="171">
        <f t="shared" si="139"/>
        <v>5926.9318547420417</v>
      </c>
      <c r="AD259" s="171">
        <f t="shared" si="139"/>
        <v>5117.3933546784456</v>
      </c>
      <c r="AE259" s="171">
        <f t="shared" si="139"/>
        <v>5508.7936189674301</v>
      </c>
      <c r="AF259" s="171">
        <f t="shared" si="139"/>
        <v>7039.32873846456</v>
      </c>
      <c r="AG259" s="201"/>
    </row>
    <row r="260" spans="1:38">
      <c r="A260" s="168" t="s">
        <v>105</v>
      </c>
      <c r="B260" s="169" t="str">
        <f t="shared" si="135"/>
        <v>9210-06111</v>
      </c>
      <c r="C260" s="212" t="str">
        <f t="shared" si="136"/>
        <v>9210</v>
      </c>
      <c r="D260" s="171">
        <f>SUM($F260:K260)</f>
        <v>-171908</v>
      </c>
      <c r="E260" s="78">
        <f t="shared" si="137"/>
        <v>-0.2577505808676554</v>
      </c>
      <c r="F260" s="79">
        <f>'Div091 history'!I256</f>
        <v>0</v>
      </c>
      <c r="G260" s="79">
        <f>'Div091 history'!J256</f>
        <v>0</v>
      </c>
      <c r="H260" s="79">
        <f>'Div091 history'!K256</f>
        <v>-175400</v>
      </c>
      <c r="I260" s="79">
        <f>'Div091 history'!L256</f>
        <v>0</v>
      </c>
      <c r="J260" s="79">
        <f>'Div091 history'!M256</f>
        <v>3492</v>
      </c>
      <c r="K260" s="79">
        <f>'Div091 history'!N256</f>
        <v>0</v>
      </c>
      <c r="L260" s="171">
        <f t="shared" si="138"/>
        <v>-97029.631383833548</v>
      </c>
      <c r="M260" s="171">
        <f t="shared" si="138"/>
        <v>-96520.259530911266</v>
      </c>
      <c r="N260" s="171">
        <f t="shared" si="138"/>
        <v>-101931.27160268794</v>
      </c>
      <c r="O260" s="171">
        <f t="shared" si="138"/>
        <v>-100251.2270260333</v>
      </c>
      <c r="P260" s="171">
        <f t="shared" si="138"/>
        <v>-102489.78128409739</v>
      </c>
      <c r="Q260" s="171">
        <f t="shared" si="138"/>
        <v>-122141.46500720399</v>
      </c>
      <c r="R260" s="171">
        <f t="shared" si="138"/>
        <v>-105458.59758088271</v>
      </c>
      <c r="S260" s="171">
        <f t="shared" si="138"/>
        <v>-113524.52492003617</v>
      </c>
      <c r="T260" s="171">
        <f t="shared" si="138"/>
        <v>-145065.59985086843</v>
      </c>
      <c r="U260" s="171">
        <f t="shared" si="138"/>
        <v>-127918.21020369818</v>
      </c>
      <c r="V260" s="171">
        <f t="shared" si="139"/>
        <v>-127849.88181346307</v>
      </c>
      <c r="W260" s="171">
        <f t="shared" si="139"/>
        <v>-129068.56779989829</v>
      </c>
      <c r="X260" s="171">
        <f t="shared" si="139"/>
        <v>-105562.79737720775</v>
      </c>
      <c r="Y260" s="171">
        <f t="shared" si="139"/>
        <v>-104732.78895669774</v>
      </c>
      <c r="Z260" s="171">
        <f t="shared" si="139"/>
        <v>-126555.24188585777</v>
      </c>
      <c r="AA260" s="171">
        <f t="shared" si="139"/>
        <v>-100251.2270260333</v>
      </c>
      <c r="AB260" s="171">
        <f t="shared" si="139"/>
        <v>-102489.78128409739</v>
      </c>
      <c r="AC260" s="171">
        <f t="shared" si="139"/>
        <v>-122141.46500720399</v>
      </c>
      <c r="AD260" s="171">
        <f t="shared" si="139"/>
        <v>-105458.59758088271</v>
      </c>
      <c r="AE260" s="171">
        <f t="shared" si="139"/>
        <v>-113524.52492003617</v>
      </c>
      <c r="AF260" s="171">
        <f t="shared" si="139"/>
        <v>-145065.59985086843</v>
      </c>
      <c r="AG260" s="201"/>
    </row>
    <row r="261" spans="1:38">
      <c r="A261" s="179" t="s">
        <v>106</v>
      </c>
      <c r="B261" s="169" t="str">
        <f t="shared" si="135"/>
        <v>9230-06111</v>
      </c>
      <c r="C261" s="212" t="str">
        <f t="shared" si="136"/>
        <v>9230</v>
      </c>
      <c r="D261" s="171">
        <f>SUM($F261:K261)</f>
        <v>38715.009999999995</v>
      </c>
      <c r="E261" s="78">
        <f t="shared" si="137"/>
        <v>5.8047422550417005E-2</v>
      </c>
      <c r="F261" s="79">
        <f>'Div091 history'!I257</f>
        <v>1891.26</v>
      </c>
      <c r="G261" s="79">
        <f>'Div091 history'!J257</f>
        <v>3472.95</v>
      </c>
      <c r="H261" s="79">
        <f>'Div091 history'!K257</f>
        <v>2195</v>
      </c>
      <c r="I261" s="79">
        <f>'Div091 history'!L257</f>
        <v>15435.17</v>
      </c>
      <c r="J261" s="79">
        <f>'Div091 history'!M257</f>
        <v>10333.9</v>
      </c>
      <c r="K261" s="79">
        <f>'Div091 history'!N257</f>
        <v>5386.73</v>
      </c>
      <c r="L261" s="171">
        <f t="shared" si="138"/>
        <v>21851.822773352196</v>
      </c>
      <c r="M261" s="171">
        <f t="shared" si="138"/>
        <v>21737.10829595961</v>
      </c>
      <c r="N261" s="171">
        <f t="shared" si="138"/>
        <v>22955.71002751925</v>
      </c>
      <c r="O261" s="171">
        <f t="shared" si="138"/>
        <v>22577.351006498531</v>
      </c>
      <c r="P261" s="171">
        <f t="shared" si="138"/>
        <v>23081.490723594266</v>
      </c>
      <c r="Q261" s="171">
        <f t="shared" si="138"/>
        <v>27507.201754243855</v>
      </c>
      <c r="R261" s="171">
        <f t="shared" si="138"/>
        <v>23750.091094828917</v>
      </c>
      <c r="S261" s="171">
        <f t="shared" si="138"/>
        <v>25566.600260165025</v>
      </c>
      <c r="T261" s="171">
        <f t="shared" si="138"/>
        <v>32669.89406474608</v>
      </c>
      <c r="U261" s="171">
        <f t="shared" si="138"/>
        <v>28808.169411652027</v>
      </c>
      <c r="V261" s="171">
        <f t="shared" si="139"/>
        <v>28792.781330171023</v>
      </c>
      <c r="W261" s="171">
        <f t="shared" si="139"/>
        <v>29067.238831577004</v>
      </c>
      <c r="X261" s="171">
        <f t="shared" si="139"/>
        <v>23773.557694153682</v>
      </c>
      <c r="Y261" s="171">
        <f t="shared" si="139"/>
        <v>23586.633384056833</v>
      </c>
      <c r="Z261" s="171">
        <f t="shared" si="139"/>
        <v>28501.218414287887</v>
      </c>
      <c r="AA261" s="171">
        <f t="shared" si="139"/>
        <v>22577.351006498531</v>
      </c>
      <c r="AB261" s="171">
        <f t="shared" si="139"/>
        <v>23081.490723594266</v>
      </c>
      <c r="AC261" s="171">
        <f t="shared" si="139"/>
        <v>27507.201754243855</v>
      </c>
      <c r="AD261" s="171">
        <f t="shared" si="139"/>
        <v>23750.091094828917</v>
      </c>
      <c r="AE261" s="171">
        <f t="shared" si="139"/>
        <v>25566.600260165025</v>
      </c>
      <c r="AF261" s="171">
        <f t="shared" si="139"/>
        <v>32669.89406474608</v>
      </c>
      <c r="AG261" s="201"/>
      <c r="AH261" s="178">
        <f>SUM(F261:Q261)</f>
        <v>178425.69458116771</v>
      </c>
      <c r="AI261" s="178">
        <f>SUM(U261:AF261)</f>
        <v>317682.22796997521</v>
      </c>
    </row>
    <row r="262" spans="1:38">
      <c r="A262" s="168" t="s">
        <v>1327</v>
      </c>
      <c r="B262" s="169" t="str">
        <f t="shared" si="135"/>
        <v>9030-06113</v>
      </c>
      <c r="C262" s="212" t="str">
        <f t="shared" si="136"/>
        <v>9030</v>
      </c>
      <c r="D262" s="171">
        <f>SUM($F262:K262)</f>
        <v>785309.71</v>
      </c>
      <c r="E262" s="78">
        <f t="shared" si="137"/>
        <v>1.1774555803889872</v>
      </c>
      <c r="F262" s="79">
        <f>'Div091 history'!I258</f>
        <v>114932.45</v>
      </c>
      <c r="G262" s="79">
        <f>'Div091 history'!J258</f>
        <v>129367.17</v>
      </c>
      <c r="H262" s="79">
        <f>'Div091 history'!K258</f>
        <v>139080.49</v>
      </c>
      <c r="I262" s="79">
        <f>'Div091 history'!L258</f>
        <v>137552.01</v>
      </c>
      <c r="J262" s="79">
        <f>'Div091 history'!M258</f>
        <v>133225.06</v>
      </c>
      <c r="K262" s="79">
        <f>'Div091 history'!N258</f>
        <v>131152.53</v>
      </c>
      <c r="L262" s="171">
        <f t="shared" si="138"/>
        <v>443250.52751148999</v>
      </c>
      <c r="M262" s="171">
        <f t="shared" si="138"/>
        <v>440923.61624441366</v>
      </c>
      <c r="N262" s="171">
        <f t="shared" si="138"/>
        <v>465642.18850919156</v>
      </c>
      <c r="O262" s="171">
        <f t="shared" si="138"/>
        <v>457967.41293574689</v>
      </c>
      <c r="P262" s="171">
        <f t="shared" si="138"/>
        <v>468193.57108556881</v>
      </c>
      <c r="Q262" s="171">
        <f t="shared" si="138"/>
        <v>557966.34516010026</v>
      </c>
      <c r="R262" s="171">
        <f t="shared" si="138"/>
        <v>481755.7105152157</v>
      </c>
      <c r="S262" s="171">
        <f t="shared" si="138"/>
        <v>518602.46028597496</v>
      </c>
      <c r="T262" s="171">
        <f t="shared" si="138"/>
        <v>662688.32253217732</v>
      </c>
      <c r="U262" s="171">
        <f t="shared" si="138"/>
        <v>584355.65860102652</v>
      </c>
      <c r="V262" s="171">
        <f t="shared" si="139"/>
        <v>584043.52101394325</v>
      </c>
      <c r="W262" s="171">
        <f t="shared" si="139"/>
        <v>589610.71939091524</v>
      </c>
      <c r="X262" s="171">
        <f t="shared" si="139"/>
        <v>482231.71577287721</v>
      </c>
      <c r="Y262" s="171">
        <f t="shared" si="139"/>
        <v>478440.07331290864</v>
      </c>
      <c r="Z262" s="171">
        <f t="shared" si="139"/>
        <v>578129.35002654232</v>
      </c>
      <c r="AA262" s="171">
        <f t="shared" si="139"/>
        <v>457967.41293574689</v>
      </c>
      <c r="AB262" s="171">
        <f t="shared" si="139"/>
        <v>468193.57108556881</v>
      </c>
      <c r="AC262" s="171">
        <f t="shared" si="139"/>
        <v>557966.34516010026</v>
      </c>
      <c r="AD262" s="171">
        <f t="shared" si="139"/>
        <v>481755.7105152157</v>
      </c>
      <c r="AE262" s="171">
        <f t="shared" si="139"/>
        <v>518602.46028597496</v>
      </c>
      <c r="AF262" s="171">
        <f t="shared" si="139"/>
        <v>662688.32253217732</v>
      </c>
      <c r="AG262" s="201"/>
    </row>
    <row r="263" spans="1:38">
      <c r="A263" s="168" t="s">
        <v>317</v>
      </c>
      <c r="B263" s="169" t="str">
        <f t="shared" si="135"/>
        <v>9030-06116</v>
      </c>
      <c r="C263" s="212" t="str">
        <f t="shared" si="136"/>
        <v>9030</v>
      </c>
      <c r="D263" s="171">
        <f>SUM($F263:K263)</f>
        <v>13533.56</v>
      </c>
      <c r="E263" s="78">
        <f t="shared" si="137"/>
        <v>2.0291568462242979E-2</v>
      </c>
      <c r="F263" s="79">
        <f>'Div091 history'!I259</f>
        <v>1929.73</v>
      </c>
      <c r="G263" s="79">
        <f>'Div091 history'!J259</f>
        <v>1861.67</v>
      </c>
      <c r="H263" s="79">
        <f>'Div091 history'!K259</f>
        <v>2331.17</v>
      </c>
      <c r="I263" s="79">
        <f>'Div091 history'!L259</f>
        <v>2962.53</v>
      </c>
      <c r="J263" s="79">
        <f>'Div091 history'!M259</f>
        <v>2511.06</v>
      </c>
      <c r="K263" s="79">
        <f>'Div091 history'!N259</f>
        <v>1937.4</v>
      </c>
      <c r="L263" s="171">
        <f t="shared" si="138"/>
        <v>7638.7156974136988</v>
      </c>
      <c r="M263" s="171">
        <f t="shared" si="138"/>
        <v>7598.615093987245</v>
      </c>
      <c r="N263" s="171">
        <f t="shared" si="138"/>
        <v>8024.6002519444892</v>
      </c>
      <c r="O263" s="171">
        <f t="shared" si="138"/>
        <v>7892.3377389676061</v>
      </c>
      <c r="P263" s="171">
        <f t="shared" si="138"/>
        <v>8068.5692602741528</v>
      </c>
      <c r="Q263" s="171">
        <f t="shared" si="138"/>
        <v>9615.659801538588</v>
      </c>
      <c r="R263" s="171">
        <f t="shared" si="138"/>
        <v>8302.2910968467477</v>
      </c>
      <c r="S263" s="171">
        <f t="shared" si="138"/>
        <v>8937.2860453079829</v>
      </c>
      <c r="T263" s="171">
        <f t="shared" si="138"/>
        <v>11420.376012272372</v>
      </c>
      <c r="U263" s="171">
        <f t="shared" si="138"/>
        <v>10070.437518232784</v>
      </c>
      <c r="V263" s="171">
        <f t="shared" si="139"/>
        <v>10065.058324891284</v>
      </c>
      <c r="W263" s="171">
        <f t="shared" si="139"/>
        <v>10161.000107231725</v>
      </c>
      <c r="X263" s="171">
        <f t="shared" si="139"/>
        <v>8310.4942880627059</v>
      </c>
      <c r="Y263" s="171">
        <f t="shared" si="139"/>
        <v>8245.1513793005906</v>
      </c>
      <c r="Z263" s="171">
        <f t="shared" si="139"/>
        <v>9963.1370231563942</v>
      </c>
      <c r="AA263" s="171">
        <f t="shared" si="139"/>
        <v>7892.3377389676061</v>
      </c>
      <c r="AB263" s="171">
        <f t="shared" si="139"/>
        <v>8068.5692602741528</v>
      </c>
      <c r="AC263" s="171">
        <f t="shared" si="139"/>
        <v>9615.659801538588</v>
      </c>
      <c r="AD263" s="171">
        <f t="shared" si="139"/>
        <v>8302.2910968467477</v>
      </c>
      <c r="AE263" s="171">
        <f t="shared" si="139"/>
        <v>8937.2860453079829</v>
      </c>
      <c r="AF263" s="171">
        <f t="shared" si="139"/>
        <v>11420.376012272372</v>
      </c>
      <c r="AG263" s="201"/>
    </row>
    <row r="264" spans="1:38">
      <c r="A264" s="179" t="s">
        <v>107</v>
      </c>
      <c r="B264" s="169" t="str">
        <f t="shared" si="135"/>
        <v>9230-06121</v>
      </c>
      <c r="C264" s="212" t="str">
        <f t="shared" si="136"/>
        <v>9230</v>
      </c>
      <c r="D264" s="171">
        <f>SUM($F264:K264)</f>
        <v>-100352.82</v>
      </c>
      <c r="E264" s="78">
        <f t="shared" si="137"/>
        <v>-0.15046418809309206</v>
      </c>
      <c r="F264" s="79">
        <f>'Div091 history'!I260</f>
        <v>0</v>
      </c>
      <c r="G264" s="79">
        <f>'Div091 history'!J260</f>
        <v>19390.02</v>
      </c>
      <c r="H264" s="79">
        <f>'Div091 history'!K260</f>
        <v>0</v>
      </c>
      <c r="I264" s="79">
        <f>'Div091 history'!L260</f>
        <v>-19390.02</v>
      </c>
      <c r="J264" s="79">
        <f>'Div091 history'!M260</f>
        <v>-100352.82</v>
      </c>
      <c r="K264" s="79">
        <f>'Div091 history'!N260</f>
        <v>0</v>
      </c>
      <c r="L264" s="171">
        <f t="shared" si="138"/>
        <v>-56641.908072505059</v>
      </c>
      <c r="M264" s="171">
        <f t="shared" si="138"/>
        <v>-56344.557734711729</v>
      </c>
      <c r="N264" s="171">
        <f t="shared" si="138"/>
        <v>-59503.284032829513</v>
      </c>
      <c r="O264" s="171">
        <f t="shared" si="138"/>
        <v>-58522.543107491547</v>
      </c>
      <c r="P264" s="171">
        <f t="shared" si="138"/>
        <v>-59829.319013905093</v>
      </c>
      <c r="Q264" s="171">
        <f t="shared" si="138"/>
        <v>-71301.163717827236</v>
      </c>
      <c r="R264" s="171">
        <f t="shared" si="138"/>
        <v>-61562.391863594239</v>
      </c>
      <c r="S264" s="171">
        <f t="shared" si="138"/>
        <v>-66270.948500860381</v>
      </c>
      <c r="T264" s="171">
        <f t="shared" si="138"/>
        <v>-84683.330793367553</v>
      </c>
      <c r="U264" s="171">
        <f t="shared" si="138"/>
        <v>-74673.389971926197</v>
      </c>
      <c r="V264" s="171">
        <f t="shared" si="139"/>
        <v>-74633.502667983659</v>
      </c>
      <c r="W264" s="171">
        <f t="shared" si="139"/>
        <v>-75344.921423557898</v>
      </c>
      <c r="X264" s="171">
        <f t="shared" si="139"/>
        <v>-61623.219419057881</v>
      </c>
      <c r="Y264" s="171">
        <f t="shared" si="139"/>
        <v>-61138.694640560519</v>
      </c>
      <c r="Z264" s="171">
        <f t="shared" si="139"/>
        <v>-73877.745125462156</v>
      </c>
      <c r="AA264" s="171">
        <f t="shared" si="139"/>
        <v>-58522.543107491547</v>
      </c>
      <c r="AB264" s="171">
        <f t="shared" si="139"/>
        <v>-59829.319013905093</v>
      </c>
      <c r="AC264" s="171">
        <f t="shared" si="139"/>
        <v>-71301.163717827236</v>
      </c>
      <c r="AD264" s="171">
        <f t="shared" si="139"/>
        <v>-61562.391863594239</v>
      </c>
      <c r="AE264" s="171">
        <f t="shared" si="139"/>
        <v>-66270.948500860381</v>
      </c>
      <c r="AF264" s="171">
        <f t="shared" si="139"/>
        <v>-84683.330793367553</v>
      </c>
      <c r="AG264" s="201"/>
      <c r="AH264" s="178">
        <f>SUM(F264:Q264)</f>
        <v>-462495.59567927022</v>
      </c>
      <c r="AI264" s="178">
        <f>SUM(U264:AF264)</f>
        <v>-823461.17024559458</v>
      </c>
    </row>
    <row r="265" spans="1:38">
      <c r="A265" s="172" t="s">
        <v>334</v>
      </c>
      <c r="B265" s="152"/>
      <c r="C265" s="213"/>
      <c r="D265" s="173">
        <f t="shared" ref="D265:K265" si="140">SUM(D256:D264)</f>
        <v>666954.85000000009</v>
      </c>
      <c r="E265" s="174">
        <f t="shared" si="140"/>
        <v>0.99999999999999989</v>
      </c>
      <c r="F265" s="173">
        <f t="shared" si="140"/>
        <v>17081.149999999983</v>
      </c>
      <c r="G265" s="173">
        <f t="shared" si="140"/>
        <v>192245.99</v>
      </c>
      <c r="H265" s="173">
        <f t="shared" si="140"/>
        <v>11977.459999999979</v>
      </c>
      <c r="I265" s="173">
        <f t="shared" si="140"/>
        <v>178114.63</v>
      </c>
      <c r="J265" s="173">
        <f t="shared" si="140"/>
        <v>112164.07999999999</v>
      </c>
      <c r="K265" s="173">
        <f t="shared" si="140"/>
        <v>155371.54</v>
      </c>
      <c r="L265" s="199">
        <f>'FY24 Budget'!X$160</f>
        <v>376447.77</v>
      </c>
      <c r="M265" s="199">
        <f>'FY24 Budget'!Y$160</f>
        <v>374471.55</v>
      </c>
      <c r="N265" s="199">
        <f>'FY24 Budget'!Z$160</f>
        <v>395464.76</v>
      </c>
      <c r="O265" s="199">
        <f>'FY25 Budget'!O$428</f>
        <v>388946.658</v>
      </c>
      <c r="P265" s="199">
        <f>'FY25 Budget'!P$428</f>
        <v>397631.62099999998</v>
      </c>
      <c r="Q265" s="199">
        <f>'FY25 Budget'!Q$428</f>
        <v>473874.64500000002</v>
      </c>
      <c r="R265" s="199">
        <f>'FY25 Budget'!R$428</f>
        <v>409149.79599999997</v>
      </c>
      <c r="S265" s="199">
        <f>'FY25 Budget'!S$428</f>
        <v>440443.33299999998</v>
      </c>
      <c r="T265" s="199">
        <f>'FY25 Budget'!T$428</f>
        <v>562813.86199999996</v>
      </c>
      <c r="U265" s="199">
        <f>'FY25 Budget'!U$428</f>
        <v>496286.79700000002</v>
      </c>
      <c r="V265" s="199">
        <f>'FY25 Budget'!V$428</f>
        <v>496021.70199999999</v>
      </c>
      <c r="W265" s="199">
        <f>'FY25 Budget'!W$428</f>
        <v>500749.86200000002</v>
      </c>
      <c r="X265" s="199">
        <f>'FY25 Budget'!X$428</f>
        <v>409554.06199999998</v>
      </c>
      <c r="Y265" s="199">
        <f>'FY25 Budget'!Y$428</f>
        <v>406333.86200000002</v>
      </c>
      <c r="Z265" s="199">
        <f>'FY25 Budget'!Z$428</f>
        <v>490998.86200000002</v>
      </c>
      <c r="AA265" s="177">
        <f t="shared" ref="AA265:AF265" si="141">O265*(1+AA$4)</f>
        <v>388946.658</v>
      </c>
      <c r="AB265" s="177">
        <f t="shared" si="141"/>
        <v>397631.62099999998</v>
      </c>
      <c r="AC265" s="177">
        <f t="shared" si="141"/>
        <v>473874.64500000002</v>
      </c>
      <c r="AD265" s="177">
        <f t="shared" si="141"/>
        <v>409149.79599999997</v>
      </c>
      <c r="AE265" s="177">
        <f t="shared" si="141"/>
        <v>440443.33299999998</v>
      </c>
      <c r="AF265" s="177">
        <f t="shared" si="141"/>
        <v>562813.86199999996</v>
      </c>
      <c r="AG265" s="201"/>
      <c r="AH265" s="178">
        <f>SUM(F265:Q265)</f>
        <v>3073791.8539999998</v>
      </c>
      <c r="AI265" s="178">
        <f>SUM(U265:AF265)</f>
        <v>5472805.061999999</v>
      </c>
      <c r="AK265" s="178">
        <f>AH265*$AK$7</f>
        <v>1535973.7895423074</v>
      </c>
      <c r="AL265" s="178">
        <f>AI265*$AL$7</f>
        <v>2734760.6894814004</v>
      </c>
    </row>
    <row r="266" spans="1:38">
      <c r="A266" s="82"/>
      <c r="B266" s="152"/>
      <c r="C266" s="213"/>
      <c r="D266" s="171">
        <f>D265-SUM(F265:K265)</f>
        <v>0</v>
      </c>
      <c r="E266" s="209"/>
      <c r="F266" s="171">
        <f>F265-'Div091 history'!I261</f>
        <v>0</v>
      </c>
      <c r="G266" s="171">
        <f>G265-'Div091 history'!J261</f>
        <v>0</v>
      </c>
      <c r="H266" s="171">
        <f>H265-'Div091 history'!K261</f>
        <v>0</v>
      </c>
      <c r="I266" s="171">
        <f>I265-'Div091 history'!L261</f>
        <v>0</v>
      </c>
      <c r="J266" s="171">
        <f>J265-'Div091 history'!M261</f>
        <v>0</v>
      </c>
      <c r="K266" s="171">
        <f>K265-'Div091 history'!N261</f>
        <v>0</v>
      </c>
      <c r="L266" s="171">
        <f t="shared" ref="L266:AF266" si="142">L265-SUM(L256:L264)</f>
        <v>0</v>
      </c>
      <c r="M266" s="171">
        <f t="shared" si="142"/>
        <v>0</v>
      </c>
      <c r="N266" s="171">
        <f t="shared" si="142"/>
        <v>0</v>
      </c>
      <c r="O266" s="171">
        <f t="shared" si="142"/>
        <v>0</v>
      </c>
      <c r="P266" s="171">
        <f t="shared" si="142"/>
        <v>0</v>
      </c>
      <c r="Q266" s="171">
        <f t="shared" si="142"/>
        <v>0</v>
      </c>
      <c r="R266" s="171">
        <f t="shared" si="142"/>
        <v>0</v>
      </c>
      <c r="S266" s="171">
        <f t="shared" si="142"/>
        <v>0</v>
      </c>
      <c r="T266" s="171">
        <f t="shared" si="142"/>
        <v>0</v>
      </c>
      <c r="U266" s="171">
        <f t="shared" si="142"/>
        <v>0</v>
      </c>
      <c r="V266" s="171">
        <f t="shared" si="142"/>
        <v>0</v>
      </c>
      <c r="W266" s="171">
        <f t="shared" si="142"/>
        <v>0</v>
      </c>
      <c r="X266" s="171">
        <f t="shared" si="142"/>
        <v>0</v>
      </c>
      <c r="Y266" s="171">
        <f t="shared" si="142"/>
        <v>0</v>
      </c>
      <c r="Z266" s="171">
        <f t="shared" si="142"/>
        <v>0</v>
      </c>
      <c r="AA266" s="171">
        <f t="shared" si="142"/>
        <v>0</v>
      </c>
      <c r="AB266" s="171">
        <f t="shared" si="142"/>
        <v>0</v>
      </c>
      <c r="AC266" s="171">
        <f t="shared" si="142"/>
        <v>0</v>
      </c>
      <c r="AD266" s="171">
        <f t="shared" si="142"/>
        <v>0</v>
      </c>
      <c r="AE266" s="171">
        <f t="shared" si="142"/>
        <v>0</v>
      </c>
      <c r="AF266" s="171">
        <f t="shared" si="142"/>
        <v>0</v>
      </c>
      <c r="AG266" s="201"/>
    </row>
    <row r="267" spans="1:38">
      <c r="A267" s="152" t="s">
        <v>1331</v>
      </c>
      <c r="B267" s="169" t="str">
        <f>RIGHT(A267,10)</f>
        <v>9040-09929</v>
      </c>
      <c r="C267" s="212" t="str">
        <f>LEFT(B267,4)</f>
        <v>9040</v>
      </c>
      <c r="D267" s="171">
        <f>SUM($F267:K267)</f>
        <v>1358.48</v>
      </c>
      <c r="E267" s="66">
        <f>IF(D268=0,0,D267/$D$268)</f>
        <v>1</v>
      </c>
      <c r="F267" s="214">
        <f>'Div091 history'!I273</f>
        <v>0</v>
      </c>
      <c r="G267" s="214">
        <f>'Div091 history'!J273</f>
        <v>0</v>
      </c>
      <c r="H267" s="214">
        <f>'Div091 history'!K273</f>
        <v>0</v>
      </c>
      <c r="I267" s="214">
        <f>'Div091 history'!L273</f>
        <v>0</v>
      </c>
      <c r="J267" s="214">
        <f>'Div091 history'!M273</f>
        <v>0</v>
      </c>
      <c r="K267" s="214">
        <f>'Div091 history'!N273</f>
        <v>1358.48</v>
      </c>
      <c r="L267" s="171">
        <f t="shared" ref="L267:AF267" si="143">$E267*L$268</f>
        <v>0</v>
      </c>
      <c r="M267" s="171">
        <f t="shared" si="143"/>
        <v>0</v>
      </c>
      <c r="N267" s="171">
        <f t="shared" si="143"/>
        <v>0</v>
      </c>
      <c r="O267" s="171">
        <f t="shared" si="143"/>
        <v>0</v>
      </c>
      <c r="P267" s="171">
        <f t="shared" si="143"/>
        <v>0</v>
      </c>
      <c r="Q267" s="171">
        <f t="shared" si="143"/>
        <v>0</v>
      </c>
      <c r="R267" s="171">
        <f t="shared" si="143"/>
        <v>0</v>
      </c>
      <c r="S267" s="171">
        <f t="shared" si="143"/>
        <v>0</v>
      </c>
      <c r="T267" s="171">
        <f t="shared" si="143"/>
        <v>0</v>
      </c>
      <c r="U267" s="171">
        <f t="shared" si="143"/>
        <v>0</v>
      </c>
      <c r="V267" s="171">
        <f t="shared" si="143"/>
        <v>0</v>
      </c>
      <c r="W267" s="171">
        <f t="shared" si="143"/>
        <v>0</v>
      </c>
      <c r="X267" s="186">
        <f t="shared" si="143"/>
        <v>0</v>
      </c>
      <c r="Y267" s="186">
        <f t="shared" si="143"/>
        <v>0</v>
      </c>
      <c r="Z267" s="186">
        <f t="shared" si="143"/>
        <v>0</v>
      </c>
      <c r="AA267" s="186">
        <f t="shared" si="143"/>
        <v>0</v>
      </c>
      <c r="AB267" s="186">
        <f t="shared" si="143"/>
        <v>0</v>
      </c>
      <c r="AC267" s="186">
        <f t="shared" si="143"/>
        <v>0</v>
      </c>
      <c r="AD267" s="171">
        <f t="shared" si="143"/>
        <v>0</v>
      </c>
      <c r="AE267" s="171">
        <f t="shared" si="143"/>
        <v>0</v>
      </c>
      <c r="AF267" s="171">
        <f t="shared" si="143"/>
        <v>0</v>
      </c>
      <c r="AG267" s="201"/>
    </row>
    <row r="268" spans="1:38">
      <c r="A268" s="82" t="s">
        <v>335</v>
      </c>
      <c r="B268" s="152"/>
      <c r="C268" s="213"/>
      <c r="D268" s="173">
        <f>SUM(D267)</f>
        <v>1358.48</v>
      </c>
      <c r="E268" s="184">
        <f>SUM(E267)</f>
        <v>1</v>
      </c>
      <c r="F268" s="173">
        <f>SUM(F267)</f>
        <v>0</v>
      </c>
      <c r="G268" s="173">
        <f t="shared" ref="G268:K268" si="144">SUM(G267)</f>
        <v>0</v>
      </c>
      <c r="H268" s="173">
        <f t="shared" si="144"/>
        <v>0</v>
      </c>
      <c r="I268" s="173">
        <f t="shared" si="144"/>
        <v>0</v>
      </c>
      <c r="J268" s="173">
        <f t="shared" si="144"/>
        <v>0</v>
      </c>
      <c r="K268" s="173">
        <f t="shared" si="144"/>
        <v>1358.48</v>
      </c>
      <c r="L268" s="176">
        <f>'FY24 Budget'!X$162</f>
        <v>0</v>
      </c>
      <c r="M268" s="176">
        <f>'FY24 Budget'!Y$162</f>
        <v>0</v>
      </c>
      <c r="N268" s="176">
        <f>'FY24 Budget'!Z$162</f>
        <v>0</v>
      </c>
      <c r="O268" s="176">
        <f>'FY25 Budget'!O$431</f>
        <v>0</v>
      </c>
      <c r="P268" s="176">
        <f>'FY25 Budget'!P$431</f>
        <v>0</v>
      </c>
      <c r="Q268" s="176">
        <f>'FY25 Budget'!Q$431</f>
        <v>0</v>
      </c>
      <c r="R268" s="176">
        <f>'FY25 Budget'!R$431</f>
        <v>0</v>
      </c>
      <c r="S268" s="176">
        <f>'FY25 Budget'!S$431</f>
        <v>0</v>
      </c>
      <c r="T268" s="176">
        <f>'FY25 Budget'!T$431</f>
        <v>0</v>
      </c>
      <c r="U268" s="177">
        <f>'FY25 Budget'!U$431</f>
        <v>0</v>
      </c>
      <c r="V268" s="177">
        <f>'FY25 Budget'!V$431</f>
        <v>0</v>
      </c>
      <c r="W268" s="177">
        <f>'FY25 Budget'!W$431</f>
        <v>0</v>
      </c>
      <c r="X268" s="177">
        <f>'FY25 Budget'!X$431</f>
        <v>0</v>
      </c>
      <c r="Y268" s="177">
        <f>'FY25 Budget'!Y$431</f>
        <v>0</v>
      </c>
      <c r="Z268" s="177">
        <f>'FY25 Budget'!Z$431</f>
        <v>0</v>
      </c>
      <c r="AA268" s="177">
        <f t="shared" ref="AA268:AC268" si="145">O268*(1+AA$4)</f>
        <v>0</v>
      </c>
      <c r="AB268" s="177">
        <f t="shared" si="145"/>
        <v>0</v>
      </c>
      <c r="AC268" s="177">
        <f t="shared" si="145"/>
        <v>0</v>
      </c>
      <c r="AD268" s="177">
        <f>R268*(1+AD$4)</f>
        <v>0</v>
      </c>
      <c r="AE268" s="177">
        <f t="shared" ref="AE268:AF268" si="146">S268*(1+AE$4)</f>
        <v>0</v>
      </c>
      <c r="AF268" s="177">
        <f t="shared" si="146"/>
        <v>0</v>
      </c>
      <c r="AG268" s="201"/>
      <c r="AH268" s="178">
        <f>SUM(F268:Q268)</f>
        <v>1358.48</v>
      </c>
      <c r="AI268" s="178">
        <f>SUM(U268:AF268)</f>
        <v>0</v>
      </c>
      <c r="AK268" s="178">
        <f>AH268*$AK$7</f>
        <v>678.83245604353601</v>
      </c>
      <c r="AL268" s="178">
        <f>AI268*$AL$7</f>
        <v>0</v>
      </c>
    </row>
    <row r="269" spans="1:38">
      <c r="A269" s="82"/>
      <c r="B269" s="152"/>
      <c r="C269" s="213"/>
      <c r="D269" s="171">
        <f>D268-SUM(F268:K268)</f>
        <v>0</v>
      </c>
      <c r="F269" s="171">
        <f>F268-'Div091 history'!I274</f>
        <v>0</v>
      </c>
      <c r="G269" s="171">
        <f>G268-'Div091 history'!J274</f>
        <v>0</v>
      </c>
      <c r="H269" s="171">
        <f>H268-'Div091 history'!K274</f>
        <v>0</v>
      </c>
      <c r="I269" s="171">
        <f>I268-'Div091 history'!L274</f>
        <v>0</v>
      </c>
      <c r="J269" s="171">
        <f>J268-'Div091 history'!M274</f>
        <v>0</v>
      </c>
      <c r="K269" s="171">
        <f>K268-'Div091 history'!N274</f>
        <v>0</v>
      </c>
      <c r="L269" s="171">
        <f>L268-SUM(L267)</f>
        <v>0</v>
      </c>
      <c r="M269" s="171">
        <f t="shared" ref="M269:Q269" si="147">M268-SUM(M267)</f>
        <v>0</v>
      </c>
      <c r="N269" s="171">
        <f t="shared" si="147"/>
        <v>0</v>
      </c>
      <c r="O269" s="171">
        <f t="shared" si="147"/>
        <v>0</v>
      </c>
      <c r="P269" s="171">
        <f t="shared" si="147"/>
        <v>0</v>
      </c>
      <c r="Q269" s="171">
        <f t="shared" si="147"/>
        <v>0</v>
      </c>
      <c r="R269" s="171">
        <f t="shared" ref="R269:AF269" si="148">R268-SUM(R267)</f>
        <v>0</v>
      </c>
      <c r="S269" s="171">
        <f t="shared" si="148"/>
        <v>0</v>
      </c>
      <c r="T269" s="171">
        <f t="shared" si="148"/>
        <v>0</v>
      </c>
      <c r="U269" s="171">
        <f t="shared" si="148"/>
        <v>0</v>
      </c>
      <c r="V269" s="171">
        <f t="shared" si="148"/>
        <v>0</v>
      </c>
      <c r="W269" s="171">
        <f t="shared" si="148"/>
        <v>0</v>
      </c>
      <c r="X269" s="171">
        <f t="shared" si="148"/>
        <v>0</v>
      </c>
      <c r="Y269" s="171">
        <f t="shared" si="148"/>
        <v>0</v>
      </c>
      <c r="Z269" s="171">
        <f t="shared" si="148"/>
        <v>0</v>
      </c>
      <c r="AA269" s="171">
        <f t="shared" si="148"/>
        <v>0</v>
      </c>
      <c r="AB269" s="171">
        <f t="shared" si="148"/>
        <v>0</v>
      </c>
      <c r="AC269" s="171">
        <f t="shared" si="148"/>
        <v>0</v>
      </c>
      <c r="AD269" s="171">
        <f t="shared" si="148"/>
        <v>0</v>
      </c>
      <c r="AE269" s="171">
        <f t="shared" si="148"/>
        <v>0</v>
      </c>
      <c r="AF269" s="171">
        <f t="shared" si="148"/>
        <v>0</v>
      </c>
      <c r="AG269" s="201"/>
    </row>
    <row r="270" spans="1:38">
      <c r="A270" s="168" t="s">
        <v>108</v>
      </c>
      <c r="B270" s="169" t="str">
        <f>RIGHT(A270,10)</f>
        <v>9200-04863</v>
      </c>
      <c r="C270" s="212" t="str">
        <f>LEFT(B270,4)</f>
        <v>9200</v>
      </c>
      <c r="D270" s="171">
        <f>SUM($F270:K270)</f>
        <v>-156967.07</v>
      </c>
      <c r="E270" s="78">
        <f>D270/$D$274</f>
        <v>1.0000860126978952</v>
      </c>
      <c r="F270" s="79">
        <f>'Div091 history'!I263</f>
        <v>-8201.84</v>
      </c>
      <c r="G270" s="79">
        <f>'Div091 history'!J263</f>
        <v>-28148.29</v>
      </c>
      <c r="H270" s="79">
        <f>'Div091 history'!K263</f>
        <v>-83718.84</v>
      </c>
      <c r="I270" s="79">
        <f>'Div091 history'!L263</f>
        <v>-5656.08</v>
      </c>
      <c r="J270" s="79">
        <f>'Div091 history'!M263</f>
        <v>-25190.09</v>
      </c>
      <c r="K270" s="79">
        <f>'Div091 history'!N263</f>
        <v>-6051.93</v>
      </c>
      <c r="L270" s="171">
        <f t="shared" ref="L270:AA273" si="149">$E270*L$274</f>
        <v>11770.012283441529</v>
      </c>
      <c r="M270" s="171">
        <f t="shared" si="149"/>
        <v>11670.003682171739</v>
      </c>
      <c r="N270" s="171">
        <f t="shared" si="149"/>
        <v>11674.00402622253</v>
      </c>
      <c r="O270" s="171">
        <f t="shared" si="149"/>
        <v>5375.1323099907277</v>
      </c>
      <c r="P270" s="171">
        <f t="shared" si="149"/>
        <v>1374.7882591991465</v>
      </c>
      <c r="Q270" s="171">
        <f t="shared" si="149"/>
        <v>1474.7968604689361</v>
      </c>
      <c r="R270" s="171">
        <f t="shared" si="149"/>
        <v>1374.7882591991465</v>
      </c>
      <c r="S270" s="171">
        <f t="shared" si="149"/>
        <v>1374.7882591991465</v>
      </c>
      <c r="T270" s="171">
        <f t="shared" si="149"/>
        <v>1374.7882591991465</v>
      </c>
      <c r="U270" s="171">
        <f t="shared" si="149"/>
        <v>1474.7968604689361</v>
      </c>
      <c r="V270" s="171">
        <f t="shared" si="149"/>
        <v>1374.7882591991465</v>
      </c>
      <c r="W270" s="171">
        <f t="shared" si="149"/>
        <v>1374.7882591991465</v>
      </c>
      <c r="X270" s="171">
        <f t="shared" si="149"/>
        <v>1474.7968604689361</v>
      </c>
      <c r="Y270" s="171">
        <f t="shared" si="149"/>
        <v>1374.7882591991465</v>
      </c>
      <c r="Z270" s="171">
        <f t="shared" si="149"/>
        <v>1378.788603249938</v>
      </c>
      <c r="AA270" s="171">
        <f t="shared" si="149"/>
        <v>5375.1323099907277</v>
      </c>
      <c r="AB270" s="171">
        <f t="shared" ref="AB270:AF273" si="150">$E270*AB$274</f>
        <v>1374.7882591991465</v>
      </c>
      <c r="AC270" s="171">
        <f t="shared" si="150"/>
        <v>1474.7968604689361</v>
      </c>
      <c r="AD270" s="171">
        <f t="shared" si="150"/>
        <v>1374.7882591991465</v>
      </c>
      <c r="AE270" s="171">
        <f t="shared" si="150"/>
        <v>1374.7882591991465</v>
      </c>
      <c r="AF270" s="171">
        <f t="shared" si="150"/>
        <v>1374.7882591991465</v>
      </c>
      <c r="AG270" s="201"/>
    </row>
    <row r="271" spans="1:38">
      <c r="A271" s="168" t="s">
        <v>298</v>
      </c>
      <c r="B271" s="169" t="str">
        <f>RIGHT(A271,10)</f>
        <v>8700-07590</v>
      </c>
      <c r="C271" s="212" t="str">
        <f>LEFT(B271,4)</f>
        <v>8700</v>
      </c>
      <c r="D271" s="171">
        <f>SUM($F271:K271)</f>
        <v>52.89</v>
      </c>
      <c r="E271" s="78">
        <f t="shared" ref="E271:E273" si="151">D271/$D$274</f>
        <v>-3.3697863642094918E-4</v>
      </c>
      <c r="F271" s="79">
        <f>'Div091 history'!I264</f>
        <v>0</v>
      </c>
      <c r="G271" s="79">
        <f>'Div091 history'!J264</f>
        <v>0</v>
      </c>
      <c r="H271" s="79">
        <f>'Div091 history'!K264</f>
        <v>0</v>
      </c>
      <c r="I271" s="79">
        <f>'Div091 history'!L264</f>
        <v>0</v>
      </c>
      <c r="J271" s="79">
        <f>'Div091 history'!M264</f>
        <v>0</v>
      </c>
      <c r="K271" s="79">
        <f>'Div091 history'!N264</f>
        <v>52.89</v>
      </c>
      <c r="L271" s="171">
        <f t="shared" si="149"/>
        <v>-3.9659015720381507</v>
      </c>
      <c r="M271" s="171">
        <f t="shared" si="149"/>
        <v>-3.9322037083960559</v>
      </c>
      <c r="N271" s="171">
        <f t="shared" si="149"/>
        <v>-3.93355162294174</v>
      </c>
      <c r="O271" s="171">
        <f t="shared" si="149"/>
        <v>-1.8111489745932672</v>
      </c>
      <c r="P271" s="171">
        <f t="shared" si="149"/>
        <v>-0.46323442890947036</v>
      </c>
      <c r="Q271" s="171">
        <f t="shared" si="149"/>
        <v>-0.49693229255156529</v>
      </c>
      <c r="R271" s="171">
        <f t="shared" si="149"/>
        <v>-0.46323442890947036</v>
      </c>
      <c r="S271" s="171">
        <f t="shared" si="149"/>
        <v>-0.46323442890947036</v>
      </c>
      <c r="T271" s="171">
        <f t="shared" si="149"/>
        <v>-0.46323442890947036</v>
      </c>
      <c r="U271" s="171">
        <f t="shared" si="149"/>
        <v>-0.49693229255156529</v>
      </c>
      <c r="V271" s="171">
        <f t="shared" si="149"/>
        <v>-0.46323442890947036</v>
      </c>
      <c r="W271" s="171">
        <f t="shared" si="149"/>
        <v>-0.46323442890947036</v>
      </c>
      <c r="X271" s="171">
        <f t="shared" si="149"/>
        <v>-0.49693229255156529</v>
      </c>
      <c r="Y271" s="171">
        <f t="shared" si="149"/>
        <v>-0.46323442890947036</v>
      </c>
      <c r="Z271" s="171">
        <f t="shared" si="149"/>
        <v>-0.46458234345515415</v>
      </c>
      <c r="AA271" s="171">
        <f t="shared" si="149"/>
        <v>-1.8111489745932672</v>
      </c>
      <c r="AB271" s="171">
        <f t="shared" si="150"/>
        <v>-0.46323442890947036</v>
      </c>
      <c r="AC271" s="171">
        <f t="shared" si="150"/>
        <v>-0.49693229255156529</v>
      </c>
      <c r="AD271" s="171">
        <f t="shared" si="150"/>
        <v>-0.46323442890947036</v>
      </c>
      <c r="AE271" s="171">
        <f t="shared" si="150"/>
        <v>-0.46323442890947036</v>
      </c>
      <c r="AF271" s="171">
        <f t="shared" si="150"/>
        <v>-0.46323442890947036</v>
      </c>
      <c r="AG271" s="201"/>
    </row>
    <row r="272" spans="1:38">
      <c r="A272" s="168" t="s">
        <v>109</v>
      </c>
      <c r="B272" s="169" t="str">
        <f>RIGHT(A272,10)</f>
        <v>9210-07590</v>
      </c>
      <c r="C272" s="212" t="str">
        <f>LEFT(B272,4)</f>
        <v>9210</v>
      </c>
      <c r="D272" s="171">
        <f>SUM($F272:K272)</f>
        <v>-511.32</v>
      </c>
      <c r="E272" s="78">
        <f t="shared" si="151"/>
        <v>3.2577787176169357E-3</v>
      </c>
      <c r="F272" s="79">
        <f>'Div091 history'!I265</f>
        <v>0</v>
      </c>
      <c r="G272" s="79">
        <f>'Div091 history'!J265</f>
        <v>-511.32</v>
      </c>
      <c r="H272" s="79">
        <f>'Div091 history'!K265</f>
        <v>0</v>
      </c>
      <c r="I272" s="79">
        <f>'Div091 history'!L265</f>
        <v>0</v>
      </c>
      <c r="J272" s="79">
        <f>'Div091 history'!M265</f>
        <v>0</v>
      </c>
      <c r="K272" s="79">
        <f>'Div091 history'!N265</f>
        <v>0</v>
      </c>
      <c r="L272" s="171">
        <f t="shared" si="149"/>
        <v>38.340797727633714</v>
      </c>
      <c r="M272" s="171">
        <f t="shared" si="149"/>
        <v>38.015019855872026</v>
      </c>
      <c r="N272" s="171">
        <f t="shared" si="149"/>
        <v>38.028050970742491</v>
      </c>
      <c r="O272" s="171">
        <f t="shared" si="149"/>
        <v>17.509485605767239</v>
      </c>
      <c r="P272" s="171">
        <f t="shared" si="149"/>
        <v>4.4783707352994968</v>
      </c>
      <c r="Q272" s="171">
        <f t="shared" si="149"/>
        <v>4.8041486070611903</v>
      </c>
      <c r="R272" s="171">
        <f t="shared" si="149"/>
        <v>4.4783707352994968</v>
      </c>
      <c r="S272" s="171">
        <f t="shared" si="149"/>
        <v>4.4783707352994968</v>
      </c>
      <c r="T272" s="171">
        <f t="shared" si="149"/>
        <v>4.4783707352994968</v>
      </c>
      <c r="U272" s="171">
        <f t="shared" si="149"/>
        <v>4.8041486070611903</v>
      </c>
      <c r="V272" s="171">
        <f t="shared" si="149"/>
        <v>4.4783707352994968</v>
      </c>
      <c r="W272" s="171">
        <f t="shared" si="149"/>
        <v>4.4783707352994968</v>
      </c>
      <c r="X272" s="171">
        <f t="shared" si="149"/>
        <v>4.8041486070611903</v>
      </c>
      <c r="Y272" s="171">
        <f t="shared" si="149"/>
        <v>4.4783707352994968</v>
      </c>
      <c r="Z272" s="171">
        <f t="shared" si="149"/>
        <v>4.4914018501699644</v>
      </c>
      <c r="AA272" s="171">
        <f t="shared" si="149"/>
        <v>17.509485605767239</v>
      </c>
      <c r="AB272" s="171">
        <f t="shared" si="150"/>
        <v>4.4783707352994968</v>
      </c>
      <c r="AC272" s="171">
        <f t="shared" si="150"/>
        <v>4.8041486070611903</v>
      </c>
      <c r="AD272" s="171">
        <f t="shared" si="150"/>
        <v>4.4783707352994968</v>
      </c>
      <c r="AE272" s="171">
        <f t="shared" si="150"/>
        <v>4.4783707352994968</v>
      </c>
      <c r="AF272" s="171">
        <f t="shared" si="150"/>
        <v>4.4783707352994968</v>
      </c>
      <c r="AG272" s="201"/>
    </row>
    <row r="273" spans="1:38">
      <c r="A273" s="168" t="s">
        <v>453</v>
      </c>
      <c r="B273" s="169" t="str">
        <f>RIGHT(A273,10)</f>
        <v>9302-07590</v>
      </c>
      <c r="C273" s="212" t="str">
        <f>LEFT(B273,4)</f>
        <v>9302</v>
      </c>
      <c r="D273" s="171">
        <f>SUM($F273:K273)</f>
        <v>471.92999999999995</v>
      </c>
      <c r="E273" s="78">
        <f t="shared" si="151"/>
        <v>-3.0068127790912938E-3</v>
      </c>
      <c r="F273" s="79">
        <f>'Div091 history'!I266</f>
        <v>241.45</v>
      </c>
      <c r="G273" s="79">
        <f>'Div091 history'!J266</f>
        <v>0</v>
      </c>
      <c r="H273" s="79">
        <f>'Div091 history'!K266</f>
        <v>0</v>
      </c>
      <c r="I273" s="79">
        <f>'Div091 history'!L266</f>
        <v>0</v>
      </c>
      <c r="J273" s="79">
        <f>'Div091 history'!M266</f>
        <v>0</v>
      </c>
      <c r="K273" s="79">
        <f>'Div091 history'!N266</f>
        <v>230.48</v>
      </c>
      <c r="L273" s="171">
        <f t="shared" si="149"/>
        <v>-35.387179597125439</v>
      </c>
      <c r="M273" s="171">
        <f t="shared" si="149"/>
        <v>-35.086498319216311</v>
      </c>
      <c r="N273" s="171">
        <f t="shared" si="149"/>
        <v>-35.098525570332676</v>
      </c>
      <c r="O273" s="171">
        <f t="shared" si="149"/>
        <v>-16.160626499901692</v>
      </c>
      <c r="P273" s="171">
        <f t="shared" si="149"/>
        <v>-4.1333753835365163</v>
      </c>
      <c r="Q273" s="171">
        <f t="shared" si="149"/>
        <v>-4.4340566614456449</v>
      </c>
      <c r="R273" s="171">
        <f t="shared" si="149"/>
        <v>-4.1333753835365163</v>
      </c>
      <c r="S273" s="171">
        <f t="shared" si="149"/>
        <v>-4.1333753835365163</v>
      </c>
      <c r="T273" s="171">
        <f t="shared" si="149"/>
        <v>-4.1333753835365163</v>
      </c>
      <c r="U273" s="171">
        <f t="shared" si="149"/>
        <v>-4.4340566614456449</v>
      </c>
      <c r="V273" s="171">
        <f t="shared" si="149"/>
        <v>-4.1333753835365163</v>
      </c>
      <c r="W273" s="171">
        <f t="shared" si="149"/>
        <v>-4.1333753835365163</v>
      </c>
      <c r="X273" s="171">
        <f t="shared" si="149"/>
        <v>-4.4340566614456449</v>
      </c>
      <c r="Y273" s="171">
        <f t="shared" si="149"/>
        <v>-4.1333753835365163</v>
      </c>
      <c r="Z273" s="171">
        <f t="shared" si="149"/>
        <v>-4.1454026346528812</v>
      </c>
      <c r="AA273" s="171">
        <f t="shared" si="149"/>
        <v>-16.160626499901692</v>
      </c>
      <c r="AB273" s="171">
        <f t="shared" si="150"/>
        <v>-4.1333753835365163</v>
      </c>
      <c r="AC273" s="171">
        <f t="shared" si="150"/>
        <v>-4.4340566614456449</v>
      </c>
      <c r="AD273" s="171">
        <f t="shared" si="150"/>
        <v>-4.1333753835365163</v>
      </c>
      <c r="AE273" s="171">
        <f t="shared" si="150"/>
        <v>-4.1333753835365163</v>
      </c>
      <c r="AF273" s="171">
        <f t="shared" si="150"/>
        <v>-4.1333753835365163</v>
      </c>
      <c r="AG273" s="201"/>
    </row>
    <row r="274" spans="1:38">
      <c r="A274" s="172" t="s">
        <v>336</v>
      </c>
      <c r="B274" s="82"/>
      <c r="C274" s="82"/>
      <c r="D274" s="173">
        <f>SUM(D270:D273)</f>
        <v>-156953.57</v>
      </c>
      <c r="E274" s="184">
        <f>SUM(E270:E273)</f>
        <v>0.99999999999999989</v>
      </c>
      <c r="F274" s="173">
        <f>SUM(F270:F273)</f>
        <v>-7960.39</v>
      </c>
      <c r="G274" s="173">
        <f t="shared" ref="G274:K274" si="152">SUM(G270:G273)</f>
        <v>-28659.61</v>
      </c>
      <c r="H274" s="173">
        <f t="shared" si="152"/>
        <v>-83718.84</v>
      </c>
      <c r="I274" s="173">
        <f t="shared" si="152"/>
        <v>-5656.08</v>
      </c>
      <c r="J274" s="173">
        <f t="shared" si="152"/>
        <v>-25190.09</v>
      </c>
      <c r="K274" s="173">
        <f t="shared" si="152"/>
        <v>-5768.56</v>
      </c>
      <c r="L274" s="199">
        <f>'FY24 Budget'!X$165</f>
        <v>11769</v>
      </c>
      <c r="M274" s="199">
        <f>'FY24 Budget'!Y$165</f>
        <v>11669</v>
      </c>
      <c r="N274" s="199">
        <f>'FY24 Budget'!Z$165</f>
        <v>11673</v>
      </c>
      <c r="O274" s="199">
        <f>'FY25 Budget'!O$497</f>
        <v>5374.6700201220001</v>
      </c>
      <c r="P274" s="199">
        <f>'FY25 Budget'!P$497</f>
        <v>1374.6700201220001</v>
      </c>
      <c r="Q274" s="199">
        <f>'FY25 Budget'!Q$497</f>
        <v>1474.6700201220001</v>
      </c>
      <c r="R274" s="199">
        <f>'FY25 Budget'!R$497</f>
        <v>1374.6700201220001</v>
      </c>
      <c r="S274" s="199">
        <f>'FY25 Budget'!S$497</f>
        <v>1374.6700201220001</v>
      </c>
      <c r="T274" s="199">
        <f>'FY25 Budget'!T$497</f>
        <v>1374.6700201220001</v>
      </c>
      <c r="U274" s="199">
        <f>'FY25 Budget'!U$497</f>
        <v>1474.6700201220001</v>
      </c>
      <c r="V274" s="199">
        <f>'FY25 Budget'!V$497</f>
        <v>1374.6700201220001</v>
      </c>
      <c r="W274" s="199">
        <f>'FY25 Budget'!W$497</f>
        <v>1374.6700201220001</v>
      </c>
      <c r="X274" s="199">
        <f>'FY25 Budget'!X$497</f>
        <v>1474.6700201220001</v>
      </c>
      <c r="Y274" s="199">
        <f>'FY25 Budget'!Y$497</f>
        <v>1374.6700201220001</v>
      </c>
      <c r="Z274" s="199">
        <f>'FY25 Budget'!Z$497</f>
        <v>1378.6700201220001</v>
      </c>
      <c r="AA274" s="177">
        <f t="shared" ref="AA274:AF274" si="153">O274*(1+AA$4)</f>
        <v>5374.6700201220001</v>
      </c>
      <c r="AB274" s="177">
        <f t="shared" si="153"/>
        <v>1374.6700201220001</v>
      </c>
      <c r="AC274" s="177">
        <f t="shared" si="153"/>
        <v>1474.6700201220001</v>
      </c>
      <c r="AD274" s="177">
        <f t="shared" si="153"/>
        <v>1374.6700201220001</v>
      </c>
      <c r="AE274" s="177">
        <f t="shared" si="153"/>
        <v>1374.6700201220001</v>
      </c>
      <c r="AF274" s="177">
        <f t="shared" si="153"/>
        <v>1374.6700201220001</v>
      </c>
      <c r="AH274" s="178">
        <f>SUM(F274:Q274)</f>
        <v>-113618.55993963403</v>
      </c>
      <c r="AI274" s="178">
        <f>SUM(U274:AF274)</f>
        <v>20800.040241464005</v>
      </c>
      <c r="AK274" s="178">
        <f>AH274*$AK$7</f>
        <v>-56775.194405476323</v>
      </c>
      <c r="AL274" s="178">
        <f>AI274*$AL$7</f>
        <v>10393.780108659566</v>
      </c>
    </row>
    <row r="275" spans="1:38">
      <c r="A275" s="172"/>
      <c r="D275" s="171">
        <f>D274-SUM(F274:K274)</f>
        <v>0</v>
      </c>
      <c r="F275" s="171">
        <f>F274-'Div091 history'!I267</f>
        <v>0</v>
      </c>
      <c r="G275" s="171">
        <f>G274-'Div091 history'!J267</f>
        <v>0</v>
      </c>
      <c r="H275" s="171">
        <f>H274-'Div091 history'!K267</f>
        <v>0</v>
      </c>
      <c r="I275" s="171">
        <f>I274-'Div091 history'!L267</f>
        <v>0</v>
      </c>
      <c r="J275" s="171">
        <f>J274-'Div091 history'!M267</f>
        <v>0</v>
      </c>
      <c r="K275" s="171">
        <f>K274-'Div091 history'!N267</f>
        <v>0</v>
      </c>
      <c r="L275" s="171">
        <f t="shared" ref="L275:AF275" si="154">L274-SUM(L270:L273)</f>
        <v>0</v>
      </c>
      <c r="M275" s="171">
        <f t="shared" si="154"/>
        <v>0</v>
      </c>
      <c r="N275" s="171">
        <f t="shared" si="154"/>
        <v>0</v>
      </c>
      <c r="O275" s="171">
        <f t="shared" si="154"/>
        <v>0</v>
      </c>
      <c r="P275" s="171">
        <f t="shared" si="154"/>
        <v>0</v>
      </c>
      <c r="Q275" s="171">
        <f t="shared" si="154"/>
        <v>0</v>
      </c>
      <c r="R275" s="171">
        <f t="shared" si="154"/>
        <v>0</v>
      </c>
      <c r="S275" s="171">
        <f t="shared" si="154"/>
        <v>0</v>
      </c>
      <c r="T275" s="171">
        <f t="shared" si="154"/>
        <v>0</v>
      </c>
      <c r="U275" s="171">
        <f t="shared" si="154"/>
        <v>0</v>
      </c>
      <c r="V275" s="171">
        <f t="shared" si="154"/>
        <v>0</v>
      </c>
      <c r="W275" s="171">
        <f t="shared" si="154"/>
        <v>0</v>
      </c>
      <c r="X275" s="171">
        <f t="shared" si="154"/>
        <v>0</v>
      </c>
      <c r="Y275" s="171">
        <f t="shared" si="154"/>
        <v>0</v>
      </c>
      <c r="Z275" s="171">
        <f t="shared" si="154"/>
        <v>0</v>
      </c>
      <c r="AA275" s="171">
        <f t="shared" si="154"/>
        <v>0</v>
      </c>
      <c r="AB275" s="171">
        <f t="shared" si="154"/>
        <v>0</v>
      </c>
      <c r="AC275" s="171">
        <f t="shared" si="154"/>
        <v>0</v>
      </c>
      <c r="AD275" s="171">
        <f t="shared" si="154"/>
        <v>0</v>
      </c>
      <c r="AE275" s="171">
        <f t="shared" si="154"/>
        <v>0</v>
      </c>
      <c r="AF275" s="171">
        <f t="shared" si="154"/>
        <v>0</v>
      </c>
    </row>
    <row r="276" spans="1:38" ht="13.5" thickBot="1">
      <c r="A276" s="172" t="s">
        <v>337</v>
      </c>
      <c r="B276" s="82"/>
      <c r="C276" s="82"/>
      <c r="F276" s="202">
        <f t="shared" ref="F276:Q276" si="155">F41+F66+F94+F101+F127+F146+F160+F166+F183+F197+F201+F207+F214+F242+F254+F265+F268+F274</f>
        <v>647845.75999999989</v>
      </c>
      <c r="G276" s="202">
        <f t="shared" si="155"/>
        <v>867131.61000000022</v>
      </c>
      <c r="H276" s="202">
        <f t="shared" si="155"/>
        <v>441297.27000000014</v>
      </c>
      <c r="I276" s="202">
        <f t="shared" si="155"/>
        <v>726777.91</v>
      </c>
      <c r="J276" s="202">
        <f t="shared" si="155"/>
        <v>826783.05000000016</v>
      </c>
      <c r="K276" s="202">
        <f t="shared" si="155"/>
        <v>545382.22999999975</v>
      </c>
      <c r="L276" s="203">
        <f t="shared" si="155"/>
        <v>1087333.3200000003</v>
      </c>
      <c r="M276" s="203">
        <f t="shared" si="155"/>
        <v>1017589.56</v>
      </c>
      <c r="N276" s="203">
        <f t="shared" si="155"/>
        <v>1053381.19</v>
      </c>
      <c r="O276" s="203">
        <f t="shared" si="155"/>
        <v>1272268.9091313626</v>
      </c>
      <c r="P276" s="203">
        <f t="shared" si="155"/>
        <v>1223136.8056544892</v>
      </c>
      <c r="Q276" s="203">
        <f t="shared" si="155"/>
        <v>1368326.8822555088</v>
      </c>
      <c r="R276" s="203">
        <f t="shared" ref="R276:Z276" si="156">R41+R66+R94+R101+R127+R146+R160+R166+R183+R197+R201+R207+R214+R242+R254+R265+R268+R274</f>
        <v>1325596.4838995333</v>
      </c>
      <c r="S276" s="203">
        <f t="shared" si="156"/>
        <v>1254491.7069726198</v>
      </c>
      <c r="T276" s="203">
        <f t="shared" si="156"/>
        <v>1477425.2742625498</v>
      </c>
      <c r="U276" s="203">
        <f t="shared" si="156"/>
        <v>1425956.2442482035</v>
      </c>
      <c r="V276" s="203">
        <f t="shared" si="156"/>
        <v>1398658.2713915987</v>
      </c>
      <c r="W276" s="203">
        <f t="shared" si="156"/>
        <v>1395906.8332702112</v>
      </c>
      <c r="X276" s="203">
        <f t="shared" si="156"/>
        <v>1362238.827981934</v>
      </c>
      <c r="Y276" s="203">
        <f t="shared" si="156"/>
        <v>1265428.221078095</v>
      </c>
      <c r="Z276" s="203">
        <f t="shared" si="156"/>
        <v>1388755.940284255</v>
      </c>
      <c r="AA276" s="204">
        <f t="shared" ref="AA276:AF276" si="157">AA41+AA66+AA94+AA101+AA127+AA146+AA160+AA166+AA183+AA197+AA201+AA207+AA214+AA242+AA254+AA265+AA268+AA274</f>
        <v>1281938.4599275903</v>
      </c>
      <c r="AB276" s="204">
        <f t="shared" si="157"/>
        <v>1231929.7828187903</v>
      </c>
      <c r="AC276" s="204">
        <f t="shared" si="157"/>
        <v>1377671.3826793469</v>
      </c>
      <c r="AD276" s="204">
        <f t="shared" si="157"/>
        <v>1335455.5213777611</v>
      </c>
      <c r="AE276" s="204">
        <f t="shared" si="157"/>
        <v>1262955.6268959576</v>
      </c>
      <c r="AF276" s="204">
        <f t="shared" si="157"/>
        <v>1486303.3722108509</v>
      </c>
      <c r="AH276" s="178">
        <f>SUM(F276:Q276)</f>
        <v>11077254.497041361</v>
      </c>
      <c r="AI276" s="178">
        <f>SUM(U276:AF276)</f>
        <v>16213198.484164594</v>
      </c>
      <c r="AK276" s="178">
        <f>SUM(AK9:AK274)</f>
        <v>5535304.0725265676</v>
      </c>
      <c r="AL276" s="178">
        <f>SUM(AL9:AL274)</f>
        <v>8101735.2825370496</v>
      </c>
    </row>
    <row r="277" spans="1:38" ht="13.5" thickTop="1">
      <c r="A277" s="82"/>
      <c r="B277" s="82"/>
      <c r="C277" s="82"/>
      <c r="F277" s="171">
        <f>F276-'Div091 history'!I276</f>
        <v>0</v>
      </c>
      <c r="G277" s="171">
        <f>G276-'Div091 history'!J276</f>
        <v>0</v>
      </c>
      <c r="H277" s="171">
        <f>H276-'Div091 history'!K276</f>
        <v>0</v>
      </c>
      <c r="I277" s="171">
        <f>I276-'Div091 history'!L276</f>
        <v>0</v>
      </c>
      <c r="J277" s="171">
        <f>J276-'Div091 history'!M276</f>
        <v>0</v>
      </c>
      <c r="K277" s="171">
        <f>K276-'Div091 history'!N276</f>
        <v>0</v>
      </c>
      <c r="L277" s="186">
        <f>L276-'FY24 Budget'!X$167</f>
        <v>0</v>
      </c>
      <c r="M277" s="186">
        <f>M276-'FY24 Budget'!Y$167</f>
        <v>0</v>
      </c>
      <c r="N277" s="186">
        <f>N276-'FY24 Budget'!Z$167</f>
        <v>0</v>
      </c>
      <c r="O277" s="186">
        <f>O276-'FY25 Budget'!O$499</f>
        <v>0</v>
      </c>
      <c r="P277" s="186">
        <f>P276-'FY25 Budget'!P$499</f>
        <v>0</v>
      </c>
      <c r="Q277" s="186">
        <f>Q276-'FY25 Budget'!Q$499</f>
        <v>0</v>
      </c>
      <c r="R277" s="186">
        <f>R276-'FY25 Budget'!R$499</f>
        <v>0</v>
      </c>
      <c r="S277" s="186">
        <f>S276-'FY25 Budget'!S$499</f>
        <v>0</v>
      </c>
      <c r="T277" s="186">
        <f>T276-'FY25 Budget'!T$499</f>
        <v>0</v>
      </c>
      <c r="U277" s="186">
        <f>U276-'FY25 Budget'!U$499</f>
        <v>0</v>
      </c>
      <c r="V277" s="186">
        <f>V276-'FY25 Budget'!V$499</f>
        <v>0</v>
      </c>
      <c r="W277" s="186">
        <f>W276-'FY25 Budget'!W$499</f>
        <v>0</v>
      </c>
      <c r="X277" s="186">
        <f>X276-'FY25 Budget'!X$499</f>
        <v>0</v>
      </c>
      <c r="Y277" s="186">
        <f>Y276-'FY25 Budget'!Y$499</f>
        <v>0</v>
      </c>
      <c r="Z277" s="186">
        <f>Z276-'FY25 Budget'!Z$499</f>
        <v>0</v>
      </c>
      <c r="AA277" s="187"/>
      <c r="AB277" s="187"/>
      <c r="AC277" s="187"/>
      <c r="AD277" s="187"/>
      <c r="AE277" s="187"/>
      <c r="AF277" s="187"/>
      <c r="AH277" s="178">
        <f>SUM(AH9:AH274)</f>
        <v>10793184.595943257</v>
      </c>
      <c r="AI277" s="178">
        <f>SUM(AI9:AI274)</f>
        <v>15707419.541888973</v>
      </c>
      <c r="AJ277" s="166"/>
      <c r="AK277" s="78">
        <f>AK276/AH276</f>
        <v>0.49970000003204756</v>
      </c>
      <c r="AL277" s="78">
        <f>AL276/AI276</f>
        <v>0.49970000000000014</v>
      </c>
    </row>
    <row r="278" spans="1:38">
      <c r="D278" s="214"/>
      <c r="F278" s="178">
        <f t="shared" ref="F278:AF278" si="158">F276-F369</f>
        <v>0</v>
      </c>
      <c r="G278" s="178">
        <f t="shared" si="158"/>
        <v>0</v>
      </c>
      <c r="H278" s="178">
        <f t="shared" si="158"/>
        <v>0</v>
      </c>
      <c r="I278" s="178">
        <f t="shared" si="158"/>
        <v>0</v>
      </c>
      <c r="J278" s="178">
        <f t="shared" si="158"/>
        <v>0</v>
      </c>
      <c r="K278" s="178">
        <f t="shared" si="158"/>
        <v>0</v>
      </c>
      <c r="L278" s="178">
        <f t="shared" si="158"/>
        <v>0</v>
      </c>
      <c r="M278" s="178">
        <f t="shared" si="158"/>
        <v>0</v>
      </c>
      <c r="N278" s="178">
        <f t="shared" si="158"/>
        <v>0</v>
      </c>
      <c r="O278" s="178">
        <f t="shared" si="158"/>
        <v>0</v>
      </c>
      <c r="P278" s="178">
        <f t="shared" si="158"/>
        <v>0</v>
      </c>
      <c r="Q278" s="178">
        <f t="shared" si="158"/>
        <v>0</v>
      </c>
      <c r="R278" s="178">
        <f t="shared" si="158"/>
        <v>0</v>
      </c>
      <c r="S278" s="178">
        <f t="shared" si="158"/>
        <v>0</v>
      </c>
      <c r="T278" s="178">
        <f t="shared" si="158"/>
        <v>0</v>
      </c>
      <c r="U278" s="178">
        <f t="shared" si="158"/>
        <v>0</v>
      </c>
      <c r="V278" s="178">
        <f t="shared" si="158"/>
        <v>0</v>
      </c>
      <c r="W278" s="178">
        <f t="shared" si="158"/>
        <v>0</v>
      </c>
      <c r="X278" s="178">
        <f t="shared" si="158"/>
        <v>0</v>
      </c>
      <c r="Y278" s="178">
        <f t="shared" si="158"/>
        <v>0</v>
      </c>
      <c r="Z278" s="178">
        <f t="shared" si="158"/>
        <v>0</v>
      </c>
      <c r="AA278" s="178">
        <f t="shared" si="158"/>
        <v>0</v>
      </c>
      <c r="AB278" s="178">
        <f t="shared" si="158"/>
        <v>0</v>
      </c>
      <c r="AC278" s="178">
        <f t="shared" si="158"/>
        <v>0</v>
      </c>
      <c r="AD278" s="178">
        <f t="shared" si="158"/>
        <v>0</v>
      </c>
      <c r="AE278" s="178">
        <f t="shared" si="158"/>
        <v>0</v>
      </c>
      <c r="AF278" s="178">
        <f t="shared" si="158"/>
        <v>0</v>
      </c>
      <c r="AH278" s="178">
        <f>AH276-AH277</f>
        <v>284069.90109810419</v>
      </c>
      <c r="AI278" s="178">
        <f>AI276-AI277</f>
        <v>505778.942275621</v>
      </c>
    </row>
    <row r="279" spans="1:38"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</row>
    <row r="280" spans="1:38">
      <c r="A280" s="169" t="s">
        <v>1619</v>
      </c>
      <c r="B280" s="152" t="s">
        <v>1620</v>
      </c>
      <c r="C280" s="152"/>
      <c r="D280" s="211"/>
      <c r="E280" s="215"/>
      <c r="F280" s="186">
        <f>F82</f>
        <v>5921.05</v>
      </c>
      <c r="G280" s="186">
        <f t="shared" ref="G280:AF280" si="159">G82</f>
        <v>5539.1100000000006</v>
      </c>
      <c r="H280" s="186">
        <f t="shared" si="159"/>
        <v>5921.05</v>
      </c>
      <c r="I280" s="186">
        <f t="shared" si="159"/>
        <v>5730.03</v>
      </c>
      <c r="J280" s="186">
        <f t="shared" si="159"/>
        <v>60936.14</v>
      </c>
      <c r="K280" s="186">
        <f t="shared" si="159"/>
        <v>4998.5499999999993</v>
      </c>
      <c r="L280" s="186">
        <f t="shared" si="159"/>
        <v>19212.675780222715</v>
      </c>
      <c r="M280" s="186">
        <f t="shared" si="159"/>
        <v>970.77519601978213</v>
      </c>
      <c r="N280" s="186">
        <f t="shared" si="159"/>
        <v>2766.9356156610615</v>
      </c>
      <c r="O280" s="186">
        <f t="shared" si="159"/>
        <v>6964.536533170467</v>
      </c>
      <c r="P280" s="186">
        <f t="shared" si="159"/>
        <v>8150.9209984148119</v>
      </c>
      <c r="Q280" s="186">
        <f t="shared" si="159"/>
        <v>8897.6857667607619</v>
      </c>
      <c r="R280" s="186">
        <f t="shared" si="159"/>
        <v>11717.252520032669</v>
      </c>
      <c r="S280" s="186">
        <f t="shared" si="159"/>
        <v>10115.098298743056</v>
      </c>
      <c r="T280" s="186">
        <f t="shared" si="159"/>
        <v>8220.5829898941101</v>
      </c>
      <c r="U280" s="186">
        <f t="shared" si="159"/>
        <v>7758.0928664072217</v>
      </c>
      <c r="V280" s="186">
        <f t="shared" si="159"/>
        <v>12722.856343977983</v>
      </c>
      <c r="W280" s="186">
        <f t="shared" si="159"/>
        <v>7677.9697952005572</v>
      </c>
      <c r="X280" s="186">
        <f t="shared" si="159"/>
        <v>18860.639321621558</v>
      </c>
      <c r="Y280" s="186">
        <f t="shared" si="159"/>
        <v>1150.9470489089078</v>
      </c>
      <c r="Z280" s="186">
        <f t="shared" si="159"/>
        <v>1290.0278768820722</v>
      </c>
      <c r="AA280" s="186">
        <f t="shared" si="159"/>
        <v>6964.536533170467</v>
      </c>
      <c r="AB280" s="186">
        <f t="shared" si="159"/>
        <v>8150.9209984148119</v>
      </c>
      <c r="AC280" s="186">
        <f t="shared" si="159"/>
        <v>8897.6857667607619</v>
      </c>
      <c r="AD280" s="186">
        <f t="shared" si="159"/>
        <v>11717.252520032669</v>
      </c>
      <c r="AE280" s="186">
        <f t="shared" si="159"/>
        <v>10115.098298743056</v>
      </c>
      <c r="AF280" s="186">
        <f t="shared" si="159"/>
        <v>8220.5829898941101</v>
      </c>
    </row>
    <row r="281" spans="1:38">
      <c r="A281" s="169" t="s">
        <v>1621</v>
      </c>
      <c r="B281" s="152" t="s">
        <v>1622</v>
      </c>
      <c r="C281" s="152"/>
      <c r="D281" s="211"/>
      <c r="E281" s="215"/>
      <c r="F281" s="186">
        <f>F81+F83</f>
        <v>13957.759999999998</v>
      </c>
      <c r="G281" s="186">
        <f t="shared" ref="G281:AF281" si="160">G81+G83</f>
        <v>13057.279999999995</v>
      </c>
      <c r="H281" s="186">
        <f t="shared" si="160"/>
        <v>13957.759999999998</v>
      </c>
      <c r="I281" s="186">
        <f t="shared" si="160"/>
        <v>13507.479999999998</v>
      </c>
      <c r="J281" s="186">
        <f t="shared" si="160"/>
        <v>128362.61000000003</v>
      </c>
      <c r="K281" s="186">
        <f t="shared" si="160"/>
        <v>23821.26</v>
      </c>
      <c r="L281" s="186">
        <f t="shared" si="160"/>
        <v>44590.149256067234</v>
      </c>
      <c r="M281" s="186">
        <f t="shared" si="160"/>
        <v>2253.044364032266</v>
      </c>
      <c r="N281" s="186">
        <f t="shared" si="160"/>
        <v>6421.701666941095</v>
      </c>
      <c r="O281" s="186">
        <f t="shared" si="160"/>
        <v>16163.793480191869</v>
      </c>
      <c r="P281" s="186">
        <f t="shared" si="160"/>
        <v>18917.239225358739</v>
      </c>
      <c r="Q281" s="186">
        <f t="shared" si="160"/>
        <v>20650.384200094395</v>
      </c>
      <c r="R281" s="186">
        <f t="shared" si="160"/>
        <v>27194.235967751807</v>
      </c>
      <c r="S281" s="186">
        <f t="shared" si="160"/>
        <v>23475.842097175919</v>
      </c>
      <c r="T281" s="186">
        <f t="shared" si="160"/>
        <v>19078.915747310686</v>
      </c>
      <c r="U281" s="186">
        <f t="shared" si="160"/>
        <v>18005.535658475488</v>
      </c>
      <c r="V281" s="186">
        <f t="shared" si="160"/>
        <v>29528.113097368041</v>
      </c>
      <c r="W281" s="186">
        <f t="shared" si="160"/>
        <v>17819.580316032385</v>
      </c>
      <c r="X281" s="186">
        <f t="shared" si="160"/>
        <v>43773.11791633258</v>
      </c>
      <c r="Y281" s="186">
        <f t="shared" si="160"/>
        <v>2671.2000599889057</v>
      </c>
      <c r="Z281" s="186">
        <f t="shared" si="160"/>
        <v>2993.988772447412</v>
      </c>
      <c r="AA281" s="186">
        <f t="shared" si="160"/>
        <v>16163.793480191869</v>
      </c>
      <c r="AB281" s="186">
        <f t="shared" si="160"/>
        <v>18917.239225358739</v>
      </c>
      <c r="AC281" s="186">
        <f t="shared" si="160"/>
        <v>20650.384200094395</v>
      </c>
      <c r="AD281" s="186">
        <f t="shared" si="160"/>
        <v>27194.235967751807</v>
      </c>
      <c r="AE281" s="186">
        <f t="shared" si="160"/>
        <v>23475.842097175919</v>
      </c>
      <c r="AF281" s="186">
        <f t="shared" si="160"/>
        <v>19078.915747310686</v>
      </c>
    </row>
    <row r="282" spans="1:38">
      <c r="A282" s="169" t="s">
        <v>1623</v>
      </c>
      <c r="B282" s="152" t="s">
        <v>1624</v>
      </c>
      <c r="C282" s="152"/>
      <c r="D282" s="211"/>
      <c r="E282" s="215"/>
      <c r="F282" s="186">
        <f>F78</f>
        <v>-14731.65</v>
      </c>
      <c r="G282" s="186">
        <f t="shared" ref="G282:AF282" si="161">G78</f>
        <v>-13781.28</v>
      </c>
      <c r="H282" s="186">
        <f t="shared" si="161"/>
        <v>-14731.65</v>
      </c>
      <c r="I282" s="186">
        <f t="shared" si="161"/>
        <v>-14256.399999999998</v>
      </c>
      <c r="J282" s="186">
        <f t="shared" si="161"/>
        <v>-147318.84</v>
      </c>
      <c r="K282" s="186">
        <f t="shared" si="161"/>
        <v>-21699.41</v>
      </c>
      <c r="L282" s="186">
        <f t="shared" si="161"/>
        <v>-48874.109394732572</v>
      </c>
      <c r="M282" s="186">
        <f t="shared" si="161"/>
        <v>-2469.5036584546883</v>
      </c>
      <c r="N282" s="186">
        <f t="shared" si="161"/>
        <v>-7038.6611170114065</v>
      </c>
      <c r="O282" s="186">
        <f t="shared" si="161"/>
        <v>-17716.716000390399</v>
      </c>
      <c r="P282" s="186">
        <f t="shared" si="161"/>
        <v>-20734.69667116458</v>
      </c>
      <c r="Q282" s="186">
        <f t="shared" si="161"/>
        <v>-22634.352054817187</v>
      </c>
      <c r="R282" s="186">
        <f t="shared" si="161"/>
        <v>-29806.898738138389</v>
      </c>
      <c r="S282" s="186">
        <f t="shared" si="161"/>
        <v>-25731.263382903482</v>
      </c>
      <c r="T282" s="186">
        <f t="shared" si="161"/>
        <v>-20911.906125545676</v>
      </c>
      <c r="U282" s="186">
        <f t="shared" si="161"/>
        <v>-19735.401970275976</v>
      </c>
      <c r="V282" s="186">
        <f t="shared" si="161"/>
        <v>-32365.001100426573</v>
      </c>
      <c r="W282" s="186">
        <f t="shared" si="161"/>
        <v>-19531.581128661219</v>
      </c>
      <c r="X282" s="186">
        <f t="shared" si="161"/>
        <v>-47978.582473577822</v>
      </c>
      <c r="Y282" s="186">
        <f t="shared" si="161"/>
        <v>-2927.8333023150876</v>
      </c>
      <c r="Z282" s="186">
        <f t="shared" si="161"/>
        <v>-3281.6336619749131</v>
      </c>
      <c r="AA282" s="186">
        <f t="shared" si="161"/>
        <v>-17716.716000390399</v>
      </c>
      <c r="AB282" s="186">
        <f t="shared" si="161"/>
        <v>-20734.69667116458</v>
      </c>
      <c r="AC282" s="186">
        <f t="shared" si="161"/>
        <v>-22634.352054817187</v>
      </c>
      <c r="AD282" s="186">
        <f t="shared" si="161"/>
        <v>-29806.898738138389</v>
      </c>
      <c r="AE282" s="186">
        <f t="shared" si="161"/>
        <v>-25731.263382903482</v>
      </c>
      <c r="AF282" s="186">
        <f t="shared" si="161"/>
        <v>-20911.906125545676</v>
      </c>
    </row>
    <row r="283" spans="1:38">
      <c r="A283" s="169" t="s">
        <v>1625</v>
      </c>
      <c r="B283" s="152"/>
      <c r="C283" s="152"/>
      <c r="E283" s="192"/>
      <c r="F283" s="186">
        <f>SUM(F280:F282)</f>
        <v>5147.159999999998</v>
      </c>
      <c r="G283" s="186">
        <f t="shared" ref="G283:AF283" si="162">SUM(G280:G282)</f>
        <v>4815.1099999999951</v>
      </c>
      <c r="H283" s="186">
        <f t="shared" si="162"/>
        <v>5147.159999999998</v>
      </c>
      <c r="I283" s="186">
        <f t="shared" si="162"/>
        <v>4981.1100000000006</v>
      </c>
      <c r="J283" s="186">
        <f t="shared" si="162"/>
        <v>41979.910000000033</v>
      </c>
      <c r="K283" s="186">
        <f t="shared" si="162"/>
        <v>7120.3999999999978</v>
      </c>
      <c r="L283" s="186">
        <f t="shared" si="162"/>
        <v>14928.715641557377</v>
      </c>
      <c r="M283" s="186">
        <f t="shared" si="162"/>
        <v>754.3159015973597</v>
      </c>
      <c r="N283" s="186">
        <f t="shared" si="162"/>
        <v>2149.9761655907496</v>
      </c>
      <c r="O283" s="186">
        <f t="shared" si="162"/>
        <v>5411.6140129719352</v>
      </c>
      <c r="P283" s="186">
        <f t="shared" si="162"/>
        <v>6333.4635526089696</v>
      </c>
      <c r="Q283" s="186">
        <f t="shared" si="162"/>
        <v>6913.7179120379697</v>
      </c>
      <c r="R283" s="186">
        <f t="shared" si="162"/>
        <v>9104.5897496460857</v>
      </c>
      <c r="S283" s="186">
        <f t="shared" si="162"/>
        <v>7859.677013015491</v>
      </c>
      <c r="T283" s="186">
        <f t="shared" si="162"/>
        <v>6387.5926116591218</v>
      </c>
      <c r="U283" s="186">
        <f t="shared" si="162"/>
        <v>6028.2265546067356</v>
      </c>
      <c r="V283" s="186">
        <f t="shared" si="162"/>
        <v>9885.9683409194513</v>
      </c>
      <c r="W283" s="186">
        <f t="shared" si="162"/>
        <v>5965.9689825717251</v>
      </c>
      <c r="X283" s="186">
        <f t="shared" si="162"/>
        <v>14655.174764376316</v>
      </c>
      <c r="Y283" s="186">
        <f t="shared" si="162"/>
        <v>894.31380658272565</v>
      </c>
      <c r="Z283" s="186">
        <f t="shared" si="162"/>
        <v>1002.3829873545706</v>
      </c>
      <c r="AA283" s="186">
        <f t="shared" si="162"/>
        <v>5411.6140129719352</v>
      </c>
      <c r="AB283" s="186">
        <f t="shared" si="162"/>
        <v>6333.4635526089696</v>
      </c>
      <c r="AC283" s="186">
        <f t="shared" si="162"/>
        <v>6913.7179120379697</v>
      </c>
      <c r="AD283" s="186">
        <f t="shared" si="162"/>
        <v>9104.5897496460857</v>
      </c>
      <c r="AE283" s="186">
        <f t="shared" si="162"/>
        <v>7859.677013015491</v>
      </c>
      <c r="AF283" s="186">
        <f t="shared" si="162"/>
        <v>6387.5926116591218</v>
      </c>
    </row>
    <row r="284" spans="1:38">
      <c r="A284" s="169" t="s">
        <v>1626</v>
      </c>
      <c r="B284" s="152"/>
      <c r="C284" s="152"/>
      <c r="E284" s="192"/>
      <c r="F284" s="186">
        <f>F280+F281</f>
        <v>19878.809999999998</v>
      </c>
      <c r="G284" s="186">
        <f t="shared" ref="G284:AF284" si="163">G280+G281</f>
        <v>18596.389999999996</v>
      </c>
      <c r="H284" s="186">
        <f t="shared" si="163"/>
        <v>19878.809999999998</v>
      </c>
      <c r="I284" s="186">
        <f t="shared" si="163"/>
        <v>19237.509999999998</v>
      </c>
      <c r="J284" s="186">
        <f t="shared" si="163"/>
        <v>189298.75000000003</v>
      </c>
      <c r="K284" s="186">
        <f t="shared" si="163"/>
        <v>28819.809999999998</v>
      </c>
      <c r="L284" s="186">
        <f t="shared" si="163"/>
        <v>63802.825036289949</v>
      </c>
      <c r="M284" s="186">
        <f t="shared" si="163"/>
        <v>3223.819560052048</v>
      </c>
      <c r="N284" s="186">
        <f t="shared" si="163"/>
        <v>9188.6372826021561</v>
      </c>
      <c r="O284" s="186">
        <f t="shared" si="163"/>
        <v>23128.330013362334</v>
      </c>
      <c r="P284" s="186">
        <f t="shared" si="163"/>
        <v>27068.16022377355</v>
      </c>
      <c r="Q284" s="186">
        <f t="shared" si="163"/>
        <v>29548.069966855157</v>
      </c>
      <c r="R284" s="186">
        <f t="shared" si="163"/>
        <v>38911.488487784474</v>
      </c>
      <c r="S284" s="186">
        <f t="shared" si="163"/>
        <v>33590.940395918973</v>
      </c>
      <c r="T284" s="186">
        <f t="shared" si="163"/>
        <v>27299.498737204798</v>
      </c>
      <c r="U284" s="186">
        <f t="shared" si="163"/>
        <v>25763.628524882712</v>
      </c>
      <c r="V284" s="186">
        <f t="shared" si="163"/>
        <v>42250.969441346024</v>
      </c>
      <c r="W284" s="186">
        <f t="shared" si="163"/>
        <v>25497.550111232944</v>
      </c>
      <c r="X284" s="186">
        <f t="shared" si="163"/>
        <v>62633.757237954138</v>
      </c>
      <c r="Y284" s="186">
        <f t="shared" si="163"/>
        <v>3822.1471088978133</v>
      </c>
      <c r="Z284" s="186">
        <f t="shared" si="163"/>
        <v>4284.0166493294837</v>
      </c>
      <c r="AA284" s="186">
        <f t="shared" si="163"/>
        <v>23128.330013362334</v>
      </c>
      <c r="AB284" s="186">
        <f t="shared" si="163"/>
        <v>27068.16022377355</v>
      </c>
      <c r="AC284" s="186">
        <f t="shared" si="163"/>
        <v>29548.069966855157</v>
      </c>
      <c r="AD284" s="186">
        <f t="shared" si="163"/>
        <v>38911.488487784474</v>
      </c>
      <c r="AE284" s="186">
        <f t="shared" si="163"/>
        <v>33590.940395918973</v>
      </c>
      <c r="AF284" s="186">
        <f t="shared" si="163"/>
        <v>27299.498737204798</v>
      </c>
    </row>
    <row r="285" spans="1:38">
      <c r="A285" s="169" t="s">
        <v>1627</v>
      </c>
      <c r="B285" s="152"/>
      <c r="C285" s="152"/>
      <c r="E285" s="192"/>
      <c r="F285" s="66">
        <f>-F282/F284</f>
        <v>0.74107303203763208</v>
      </c>
      <c r="G285" s="66">
        <f t="shared" ref="G285:AF285" si="164">-G282/G284</f>
        <v>0.74107286414191165</v>
      </c>
      <c r="H285" s="66">
        <f t="shared" si="164"/>
        <v>0.74107303203763208</v>
      </c>
      <c r="I285" s="66">
        <f t="shared" si="164"/>
        <v>0.74107303907834221</v>
      </c>
      <c r="J285" s="66">
        <f t="shared" si="164"/>
        <v>0.77823461591796028</v>
      </c>
      <c r="K285" s="66">
        <f t="shared" si="164"/>
        <v>0.75293383266579483</v>
      </c>
      <c r="L285" s="66">
        <f t="shared" si="164"/>
        <v>0.76601795244856041</v>
      </c>
      <c r="M285" s="66">
        <f t="shared" si="164"/>
        <v>0.7660179524485603</v>
      </c>
      <c r="N285" s="66">
        <f t="shared" si="164"/>
        <v>0.7660179524485603</v>
      </c>
      <c r="O285" s="66">
        <f t="shared" si="164"/>
        <v>0.7660179524485603</v>
      </c>
      <c r="P285" s="66">
        <f t="shared" si="164"/>
        <v>0.76601795244856041</v>
      </c>
      <c r="Q285" s="66">
        <f t="shared" si="164"/>
        <v>0.7660179524485603</v>
      </c>
      <c r="R285" s="66">
        <f t="shared" si="164"/>
        <v>0.7660179524485603</v>
      </c>
      <c r="S285" s="66">
        <f t="shared" si="164"/>
        <v>0.7660179524485603</v>
      </c>
      <c r="T285" s="66">
        <f t="shared" si="164"/>
        <v>0.7660179524485603</v>
      </c>
      <c r="U285" s="66">
        <f t="shared" si="164"/>
        <v>0.7660179524485603</v>
      </c>
      <c r="V285" s="66">
        <f t="shared" si="164"/>
        <v>0.7660179524485603</v>
      </c>
      <c r="W285" s="66">
        <f t="shared" si="164"/>
        <v>0.76601795244856019</v>
      </c>
      <c r="X285" s="66">
        <f t="shared" si="164"/>
        <v>0.7660179524485603</v>
      </c>
      <c r="Y285" s="66">
        <f t="shared" si="164"/>
        <v>0.76601795244856041</v>
      </c>
      <c r="Z285" s="66">
        <f t="shared" si="164"/>
        <v>0.7660179524485603</v>
      </c>
      <c r="AA285" s="66">
        <f t="shared" si="164"/>
        <v>0.7660179524485603</v>
      </c>
      <c r="AB285" s="66">
        <f t="shared" si="164"/>
        <v>0.76601795244856041</v>
      </c>
      <c r="AC285" s="66">
        <f t="shared" si="164"/>
        <v>0.7660179524485603</v>
      </c>
      <c r="AD285" s="66">
        <f t="shared" si="164"/>
        <v>0.7660179524485603</v>
      </c>
      <c r="AE285" s="66">
        <f t="shared" si="164"/>
        <v>0.7660179524485603</v>
      </c>
      <c r="AF285" s="66">
        <f t="shared" si="164"/>
        <v>0.7660179524485603</v>
      </c>
    </row>
    <row r="286" spans="1:38">
      <c r="V286" s="149"/>
    </row>
    <row r="287" spans="1:38">
      <c r="A287" s="83" t="s">
        <v>1606</v>
      </c>
      <c r="C287" s="190" t="s">
        <v>1607</v>
      </c>
      <c r="D287" s="190">
        <v>1</v>
      </c>
      <c r="E287" s="190">
        <v>2</v>
      </c>
      <c r="F287" s="190">
        <v>3</v>
      </c>
      <c r="G287" s="190">
        <v>4</v>
      </c>
      <c r="H287" s="190">
        <v>5</v>
      </c>
      <c r="I287" s="190">
        <v>6</v>
      </c>
      <c r="J287" s="190">
        <v>7</v>
      </c>
      <c r="K287" s="190">
        <v>8</v>
      </c>
      <c r="L287" s="190">
        <v>9</v>
      </c>
      <c r="M287" s="190">
        <v>10</v>
      </c>
      <c r="N287" s="190">
        <v>11</v>
      </c>
      <c r="O287" s="190">
        <v>12</v>
      </c>
      <c r="P287" s="190">
        <v>13</v>
      </c>
      <c r="Q287" s="190">
        <v>14</v>
      </c>
      <c r="R287" s="190">
        <v>15</v>
      </c>
      <c r="S287" s="190">
        <v>16</v>
      </c>
      <c r="T287" s="190">
        <v>17</v>
      </c>
      <c r="U287" s="190">
        <v>18</v>
      </c>
      <c r="V287" s="190">
        <v>19</v>
      </c>
      <c r="W287" s="190">
        <v>20</v>
      </c>
      <c r="X287" s="190">
        <v>21</v>
      </c>
      <c r="Y287" s="190">
        <v>22</v>
      </c>
      <c r="Z287" s="190">
        <v>23</v>
      </c>
      <c r="AA287" s="190">
        <v>24</v>
      </c>
      <c r="AB287" s="190">
        <v>25</v>
      </c>
      <c r="AC287" s="190">
        <v>26</v>
      </c>
      <c r="AD287" s="190">
        <v>27</v>
      </c>
      <c r="AE287" s="190">
        <v>28</v>
      </c>
      <c r="AF287" s="190">
        <v>29</v>
      </c>
    </row>
    <row r="288" spans="1:38">
      <c r="D288" s="216">
        <v>7590</v>
      </c>
      <c r="F288" s="193">
        <f t="shared" ref="F288:O297" si="165">SUMIF($C$10:$C$276,$D288,F$10:F$276)</f>
        <v>0</v>
      </c>
      <c r="G288" s="193">
        <f t="shared" si="165"/>
        <v>0</v>
      </c>
      <c r="H288" s="193">
        <f t="shared" si="165"/>
        <v>0</v>
      </c>
      <c r="I288" s="193">
        <f t="shared" si="165"/>
        <v>0</v>
      </c>
      <c r="J288" s="193">
        <f t="shared" si="165"/>
        <v>0</v>
      </c>
      <c r="K288" s="193">
        <f t="shared" si="165"/>
        <v>0</v>
      </c>
      <c r="L288" s="193">
        <f t="shared" si="165"/>
        <v>0</v>
      </c>
      <c r="M288" s="193">
        <f t="shared" si="165"/>
        <v>0</v>
      </c>
      <c r="N288" s="193">
        <f t="shared" si="165"/>
        <v>0</v>
      </c>
      <c r="O288" s="193">
        <f t="shared" si="165"/>
        <v>0</v>
      </c>
      <c r="P288" s="193">
        <f t="shared" ref="P288:Y297" si="166">SUMIF($C$10:$C$276,$D288,P$10:P$276)</f>
        <v>0</v>
      </c>
      <c r="Q288" s="193">
        <f t="shared" si="166"/>
        <v>0</v>
      </c>
      <c r="R288" s="193">
        <f t="shared" si="166"/>
        <v>0</v>
      </c>
      <c r="S288" s="193">
        <f t="shared" si="166"/>
        <v>0</v>
      </c>
      <c r="T288" s="193">
        <f t="shared" si="166"/>
        <v>0</v>
      </c>
      <c r="U288" s="193">
        <f t="shared" si="166"/>
        <v>0</v>
      </c>
      <c r="V288" s="193">
        <f t="shared" si="166"/>
        <v>0</v>
      </c>
      <c r="W288" s="193">
        <f t="shared" si="166"/>
        <v>0</v>
      </c>
      <c r="X288" s="193">
        <f t="shared" si="166"/>
        <v>0</v>
      </c>
      <c r="Y288" s="193">
        <f t="shared" si="166"/>
        <v>0</v>
      </c>
      <c r="Z288" s="193">
        <f t="shared" ref="Z288:AF297" si="167">SUMIF($C$10:$C$276,$D288,Z$10:Z$276)</f>
        <v>0</v>
      </c>
      <c r="AA288" s="193">
        <f t="shared" si="167"/>
        <v>0</v>
      </c>
      <c r="AB288" s="193">
        <f t="shared" si="167"/>
        <v>0</v>
      </c>
      <c r="AC288" s="193">
        <f t="shared" si="167"/>
        <v>0</v>
      </c>
      <c r="AD288" s="193">
        <f t="shared" si="167"/>
        <v>0</v>
      </c>
      <c r="AE288" s="193">
        <f t="shared" si="167"/>
        <v>0</v>
      </c>
      <c r="AF288" s="193">
        <f t="shared" si="167"/>
        <v>0</v>
      </c>
    </row>
    <row r="289" spans="2:32" ht="15">
      <c r="B289" s="217"/>
      <c r="D289" s="218">
        <v>8140</v>
      </c>
      <c r="F289" s="193">
        <f t="shared" si="165"/>
        <v>0</v>
      </c>
      <c r="G289" s="193">
        <f t="shared" si="165"/>
        <v>0</v>
      </c>
      <c r="H289" s="193">
        <f t="shared" si="165"/>
        <v>0</v>
      </c>
      <c r="I289" s="193">
        <f t="shared" si="165"/>
        <v>0</v>
      </c>
      <c r="J289" s="193">
        <f t="shared" si="165"/>
        <v>0</v>
      </c>
      <c r="K289" s="193">
        <f t="shared" si="165"/>
        <v>0</v>
      </c>
      <c r="L289" s="193">
        <f t="shared" si="165"/>
        <v>0</v>
      </c>
      <c r="M289" s="193">
        <f t="shared" si="165"/>
        <v>0</v>
      </c>
      <c r="N289" s="193">
        <f t="shared" si="165"/>
        <v>0</v>
      </c>
      <c r="O289" s="193">
        <f t="shared" si="165"/>
        <v>0</v>
      </c>
      <c r="P289" s="193">
        <f t="shared" si="166"/>
        <v>0</v>
      </c>
      <c r="Q289" s="193">
        <f t="shared" si="166"/>
        <v>0</v>
      </c>
      <c r="R289" s="193">
        <f t="shared" si="166"/>
        <v>0</v>
      </c>
      <c r="S289" s="193">
        <f t="shared" si="166"/>
        <v>0</v>
      </c>
      <c r="T289" s="193">
        <f t="shared" si="166"/>
        <v>0</v>
      </c>
      <c r="U289" s="193">
        <f t="shared" si="166"/>
        <v>0</v>
      </c>
      <c r="V289" s="193">
        <f t="shared" si="166"/>
        <v>0</v>
      </c>
      <c r="W289" s="193">
        <f t="shared" si="166"/>
        <v>0</v>
      </c>
      <c r="X289" s="193">
        <f t="shared" si="166"/>
        <v>0</v>
      </c>
      <c r="Y289" s="193">
        <f t="shared" si="166"/>
        <v>0</v>
      </c>
      <c r="Z289" s="193">
        <f t="shared" si="167"/>
        <v>0</v>
      </c>
      <c r="AA289" s="193">
        <f t="shared" si="167"/>
        <v>0</v>
      </c>
      <c r="AB289" s="193">
        <f t="shared" si="167"/>
        <v>0</v>
      </c>
      <c r="AC289" s="193">
        <f t="shared" si="167"/>
        <v>0</v>
      </c>
      <c r="AD289" s="193">
        <f t="shared" si="167"/>
        <v>0</v>
      </c>
      <c r="AE289" s="193">
        <f t="shared" si="167"/>
        <v>0</v>
      </c>
      <c r="AF289" s="193">
        <f t="shared" si="167"/>
        <v>0</v>
      </c>
    </row>
    <row r="290" spans="2:32" ht="15">
      <c r="B290" s="217"/>
      <c r="D290" s="218">
        <v>8150</v>
      </c>
      <c r="F290" s="193">
        <f t="shared" si="165"/>
        <v>0</v>
      </c>
      <c r="G290" s="193">
        <f t="shared" si="165"/>
        <v>0</v>
      </c>
      <c r="H290" s="193">
        <f t="shared" si="165"/>
        <v>0</v>
      </c>
      <c r="I290" s="193">
        <f t="shared" si="165"/>
        <v>0</v>
      </c>
      <c r="J290" s="193">
        <f t="shared" si="165"/>
        <v>0</v>
      </c>
      <c r="K290" s="193">
        <f t="shared" si="165"/>
        <v>0</v>
      </c>
      <c r="L290" s="193">
        <f t="shared" si="165"/>
        <v>0</v>
      </c>
      <c r="M290" s="193">
        <f t="shared" si="165"/>
        <v>0</v>
      </c>
      <c r="N290" s="193">
        <f t="shared" si="165"/>
        <v>0</v>
      </c>
      <c r="O290" s="193">
        <f t="shared" si="165"/>
        <v>0</v>
      </c>
      <c r="P290" s="193">
        <f t="shared" si="166"/>
        <v>0</v>
      </c>
      <c r="Q290" s="193">
        <f t="shared" si="166"/>
        <v>0</v>
      </c>
      <c r="R290" s="193">
        <f t="shared" si="166"/>
        <v>0</v>
      </c>
      <c r="S290" s="193">
        <f t="shared" si="166"/>
        <v>0</v>
      </c>
      <c r="T290" s="193">
        <f t="shared" si="166"/>
        <v>0</v>
      </c>
      <c r="U290" s="193">
        <f t="shared" si="166"/>
        <v>0</v>
      </c>
      <c r="V290" s="193">
        <f t="shared" si="166"/>
        <v>0</v>
      </c>
      <c r="W290" s="193">
        <f t="shared" si="166"/>
        <v>0</v>
      </c>
      <c r="X290" s="193">
        <f t="shared" si="166"/>
        <v>0</v>
      </c>
      <c r="Y290" s="193">
        <f t="shared" si="166"/>
        <v>0</v>
      </c>
      <c r="Z290" s="193">
        <f t="shared" si="167"/>
        <v>0</v>
      </c>
      <c r="AA290" s="193">
        <f t="shared" si="167"/>
        <v>0</v>
      </c>
      <c r="AB290" s="193">
        <f t="shared" si="167"/>
        <v>0</v>
      </c>
      <c r="AC290" s="193">
        <f t="shared" si="167"/>
        <v>0</v>
      </c>
      <c r="AD290" s="193">
        <f t="shared" si="167"/>
        <v>0</v>
      </c>
      <c r="AE290" s="193">
        <f t="shared" si="167"/>
        <v>0</v>
      </c>
      <c r="AF290" s="193">
        <f t="shared" si="167"/>
        <v>0</v>
      </c>
    </row>
    <row r="291" spans="2:32" ht="15">
      <c r="B291" s="217"/>
      <c r="D291" s="218">
        <v>8160</v>
      </c>
      <c r="F291" s="193">
        <f t="shared" si="165"/>
        <v>0</v>
      </c>
      <c r="G291" s="193">
        <f t="shared" si="165"/>
        <v>0</v>
      </c>
      <c r="H291" s="193">
        <f t="shared" si="165"/>
        <v>0</v>
      </c>
      <c r="I291" s="193">
        <f t="shared" si="165"/>
        <v>0</v>
      </c>
      <c r="J291" s="193">
        <f t="shared" si="165"/>
        <v>0</v>
      </c>
      <c r="K291" s="193">
        <f t="shared" si="165"/>
        <v>0</v>
      </c>
      <c r="L291" s="193">
        <f t="shared" si="165"/>
        <v>0</v>
      </c>
      <c r="M291" s="193">
        <f t="shared" si="165"/>
        <v>0</v>
      </c>
      <c r="N291" s="193">
        <f t="shared" si="165"/>
        <v>0</v>
      </c>
      <c r="O291" s="193">
        <f t="shared" si="165"/>
        <v>0</v>
      </c>
      <c r="P291" s="193">
        <f t="shared" si="166"/>
        <v>0</v>
      </c>
      <c r="Q291" s="193">
        <f t="shared" si="166"/>
        <v>0</v>
      </c>
      <c r="R291" s="193">
        <f t="shared" si="166"/>
        <v>0</v>
      </c>
      <c r="S291" s="193">
        <f t="shared" si="166"/>
        <v>0</v>
      </c>
      <c r="T291" s="193">
        <f t="shared" si="166"/>
        <v>0</v>
      </c>
      <c r="U291" s="193">
        <f t="shared" si="166"/>
        <v>0</v>
      </c>
      <c r="V291" s="193">
        <f t="shared" si="166"/>
        <v>0</v>
      </c>
      <c r="W291" s="193">
        <f t="shared" si="166"/>
        <v>0</v>
      </c>
      <c r="X291" s="193">
        <f t="shared" si="166"/>
        <v>0</v>
      </c>
      <c r="Y291" s="193">
        <f t="shared" si="166"/>
        <v>0</v>
      </c>
      <c r="Z291" s="193">
        <f t="shared" si="167"/>
        <v>0</v>
      </c>
      <c r="AA291" s="193">
        <f t="shared" si="167"/>
        <v>0</v>
      </c>
      <c r="AB291" s="193">
        <f t="shared" si="167"/>
        <v>0</v>
      </c>
      <c r="AC291" s="193">
        <f t="shared" si="167"/>
        <v>0</v>
      </c>
      <c r="AD291" s="193">
        <f t="shared" si="167"/>
        <v>0</v>
      </c>
      <c r="AE291" s="193">
        <f t="shared" si="167"/>
        <v>0</v>
      </c>
      <c r="AF291" s="193">
        <f t="shared" si="167"/>
        <v>0</v>
      </c>
    </row>
    <row r="292" spans="2:32" ht="15">
      <c r="B292" s="217"/>
      <c r="D292" s="218">
        <v>8170</v>
      </c>
      <c r="F292" s="193">
        <f t="shared" si="165"/>
        <v>45.38</v>
      </c>
      <c r="G292" s="193">
        <f t="shared" si="165"/>
        <v>0.94</v>
      </c>
      <c r="H292" s="193">
        <f t="shared" si="165"/>
        <v>70.83</v>
      </c>
      <c r="I292" s="193">
        <f t="shared" si="165"/>
        <v>25</v>
      </c>
      <c r="J292" s="193">
        <f t="shared" si="165"/>
        <v>86.96</v>
      </c>
      <c r="K292" s="193">
        <f t="shared" si="165"/>
        <v>47.2</v>
      </c>
      <c r="L292" s="193">
        <f t="shared" si="165"/>
        <v>93.362025908503227</v>
      </c>
      <c r="M292" s="193">
        <f t="shared" si="165"/>
        <v>98.536952968706913</v>
      </c>
      <c r="N292" s="193">
        <f t="shared" si="165"/>
        <v>102.13447749017962</v>
      </c>
      <c r="O292" s="193">
        <f t="shared" si="165"/>
        <v>107.57807261349424</v>
      </c>
      <c r="P292" s="193">
        <f t="shared" si="166"/>
        <v>111.19197344437158</v>
      </c>
      <c r="Q292" s="193">
        <f t="shared" si="166"/>
        <v>114.24303119834447</v>
      </c>
      <c r="R292" s="193">
        <f t="shared" si="166"/>
        <v>112.51423614807834</v>
      </c>
      <c r="S292" s="193">
        <f t="shared" si="166"/>
        <v>108.68056283169314</v>
      </c>
      <c r="T292" s="193">
        <f t="shared" si="166"/>
        <v>115.42611018106905</v>
      </c>
      <c r="U292" s="193">
        <f t="shared" si="166"/>
        <v>108.42961445251601</v>
      </c>
      <c r="V292" s="193">
        <f t="shared" si="166"/>
        <v>108.55935390257227</v>
      </c>
      <c r="W292" s="193">
        <f t="shared" si="166"/>
        <v>126.45175454811957</v>
      </c>
      <c r="X292" s="193">
        <f t="shared" si="166"/>
        <v>107.28021321113457</v>
      </c>
      <c r="Y292" s="193">
        <f t="shared" si="166"/>
        <v>115.96279734114816</v>
      </c>
      <c r="Z292" s="193">
        <f t="shared" si="167"/>
        <v>117.70941819176755</v>
      </c>
      <c r="AA292" s="193">
        <f t="shared" si="167"/>
        <v>107.57807261349424</v>
      </c>
      <c r="AB292" s="193">
        <f t="shared" si="167"/>
        <v>111.19197344437158</v>
      </c>
      <c r="AC292" s="193">
        <f t="shared" si="167"/>
        <v>114.24303119834447</v>
      </c>
      <c r="AD292" s="193">
        <f t="shared" si="167"/>
        <v>112.51423614807834</v>
      </c>
      <c r="AE292" s="193">
        <f t="shared" si="167"/>
        <v>108.68056283169314</v>
      </c>
      <c r="AF292" s="193">
        <f t="shared" si="167"/>
        <v>115.42611018106905</v>
      </c>
    </row>
    <row r="293" spans="2:32" ht="15">
      <c r="B293" s="217"/>
      <c r="D293" s="218">
        <v>8180</v>
      </c>
      <c r="F293" s="193">
        <f t="shared" si="165"/>
        <v>57.230000000000018</v>
      </c>
      <c r="G293" s="193">
        <f t="shared" si="165"/>
        <v>1.1799999999999997</v>
      </c>
      <c r="H293" s="193">
        <f t="shared" si="165"/>
        <v>89.29000000000002</v>
      </c>
      <c r="I293" s="193">
        <f t="shared" si="165"/>
        <v>31.47999999999999</v>
      </c>
      <c r="J293" s="193">
        <f t="shared" si="165"/>
        <v>109.46999999999997</v>
      </c>
      <c r="K293" s="193">
        <f t="shared" si="165"/>
        <v>59.470000000000027</v>
      </c>
      <c r="L293" s="193">
        <f t="shared" si="165"/>
        <v>117.62581325058125</v>
      </c>
      <c r="M293" s="193">
        <f t="shared" si="165"/>
        <v>124.14564824822196</v>
      </c>
      <c r="N293" s="193">
        <f t="shared" si="165"/>
        <v>128.67813073678587</v>
      </c>
      <c r="O293" s="193">
        <f t="shared" si="165"/>
        <v>135.53645774025404</v>
      </c>
      <c r="P293" s="193">
        <f t="shared" si="166"/>
        <v>140.08957256507051</v>
      </c>
      <c r="Q293" s="193">
        <f t="shared" si="166"/>
        <v>143.93356744514369</v>
      </c>
      <c r="R293" s="193">
        <f t="shared" si="166"/>
        <v>141.75547713752314</v>
      </c>
      <c r="S293" s="193">
        <f t="shared" si="166"/>
        <v>136.92547331970979</v>
      </c>
      <c r="T293" s="193">
        <f t="shared" si="166"/>
        <v>145.42411594308464</v>
      </c>
      <c r="U293" s="193">
        <f t="shared" si="166"/>
        <v>136.60930615326924</v>
      </c>
      <c r="V293" s="193">
        <f t="shared" si="166"/>
        <v>136.77276349232181</v>
      </c>
      <c r="W293" s="193">
        <f t="shared" si="166"/>
        <v>159.3152068086257</v>
      </c>
      <c r="X293" s="193">
        <f t="shared" si="166"/>
        <v>135.16118787977325</v>
      </c>
      <c r="Y293" s="193">
        <f t="shared" si="166"/>
        <v>146.10028232926959</v>
      </c>
      <c r="Z293" s="193">
        <f t="shared" si="167"/>
        <v>148.30083117121376</v>
      </c>
      <c r="AA293" s="193">
        <f t="shared" si="167"/>
        <v>135.53645774025404</v>
      </c>
      <c r="AB293" s="193">
        <f t="shared" si="167"/>
        <v>140.08957256507051</v>
      </c>
      <c r="AC293" s="193">
        <f t="shared" si="167"/>
        <v>143.93356744514369</v>
      </c>
      <c r="AD293" s="193">
        <f t="shared" si="167"/>
        <v>141.75547713752314</v>
      </c>
      <c r="AE293" s="193">
        <f t="shared" si="167"/>
        <v>136.92547331970979</v>
      </c>
      <c r="AF293" s="193">
        <f t="shared" si="167"/>
        <v>145.42411594308464</v>
      </c>
    </row>
    <row r="294" spans="2:32" ht="15">
      <c r="B294" s="217"/>
      <c r="D294" s="218">
        <v>8190</v>
      </c>
      <c r="F294" s="193">
        <f t="shared" si="165"/>
        <v>0</v>
      </c>
      <c r="G294" s="193">
        <f t="shared" si="165"/>
        <v>0</v>
      </c>
      <c r="H294" s="193">
        <f t="shared" si="165"/>
        <v>0</v>
      </c>
      <c r="I294" s="193">
        <f t="shared" si="165"/>
        <v>0</v>
      </c>
      <c r="J294" s="193">
        <f t="shared" si="165"/>
        <v>0</v>
      </c>
      <c r="K294" s="193">
        <f t="shared" si="165"/>
        <v>0</v>
      </c>
      <c r="L294" s="193">
        <f t="shared" si="165"/>
        <v>0</v>
      </c>
      <c r="M294" s="193">
        <f t="shared" si="165"/>
        <v>0</v>
      </c>
      <c r="N294" s="193">
        <f t="shared" si="165"/>
        <v>0</v>
      </c>
      <c r="O294" s="193">
        <f t="shared" si="165"/>
        <v>0</v>
      </c>
      <c r="P294" s="193">
        <f t="shared" si="166"/>
        <v>0</v>
      </c>
      <c r="Q294" s="193">
        <f t="shared" si="166"/>
        <v>0</v>
      </c>
      <c r="R294" s="193">
        <f t="shared" si="166"/>
        <v>0</v>
      </c>
      <c r="S294" s="193">
        <f t="shared" si="166"/>
        <v>0</v>
      </c>
      <c r="T294" s="193">
        <f t="shared" si="166"/>
        <v>0</v>
      </c>
      <c r="U294" s="193">
        <f t="shared" si="166"/>
        <v>0</v>
      </c>
      <c r="V294" s="193">
        <f t="shared" si="166"/>
        <v>0</v>
      </c>
      <c r="W294" s="193">
        <f t="shared" si="166"/>
        <v>0</v>
      </c>
      <c r="X294" s="193">
        <f t="shared" si="166"/>
        <v>0</v>
      </c>
      <c r="Y294" s="193">
        <f t="shared" si="166"/>
        <v>0</v>
      </c>
      <c r="Z294" s="193">
        <f t="shared" si="167"/>
        <v>0</v>
      </c>
      <c r="AA294" s="193">
        <f t="shared" si="167"/>
        <v>0</v>
      </c>
      <c r="AB294" s="193">
        <f t="shared" si="167"/>
        <v>0</v>
      </c>
      <c r="AC294" s="193">
        <f t="shared" si="167"/>
        <v>0</v>
      </c>
      <c r="AD294" s="193">
        <f t="shared" si="167"/>
        <v>0</v>
      </c>
      <c r="AE294" s="193">
        <f t="shared" si="167"/>
        <v>0</v>
      </c>
      <c r="AF294" s="193">
        <f t="shared" si="167"/>
        <v>0</v>
      </c>
    </row>
    <row r="295" spans="2:32" ht="15">
      <c r="B295" s="217"/>
      <c r="D295" s="218">
        <v>8200</v>
      </c>
      <c r="F295" s="193">
        <f t="shared" si="165"/>
        <v>0</v>
      </c>
      <c r="G295" s="193">
        <f t="shared" si="165"/>
        <v>0</v>
      </c>
      <c r="H295" s="193">
        <f t="shared" si="165"/>
        <v>0</v>
      </c>
      <c r="I295" s="193">
        <f t="shared" si="165"/>
        <v>0</v>
      </c>
      <c r="J295" s="193">
        <f t="shared" si="165"/>
        <v>0</v>
      </c>
      <c r="K295" s="193">
        <f t="shared" si="165"/>
        <v>0</v>
      </c>
      <c r="L295" s="193">
        <f t="shared" si="165"/>
        <v>0</v>
      </c>
      <c r="M295" s="193">
        <f t="shared" si="165"/>
        <v>0</v>
      </c>
      <c r="N295" s="193">
        <f t="shared" si="165"/>
        <v>0</v>
      </c>
      <c r="O295" s="193">
        <f t="shared" si="165"/>
        <v>0</v>
      </c>
      <c r="P295" s="193">
        <f t="shared" si="166"/>
        <v>0</v>
      </c>
      <c r="Q295" s="193">
        <f t="shared" si="166"/>
        <v>0</v>
      </c>
      <c r="R295" s="193">
        <f t="shared" si="166"/>
        <v>0</v>
      </c>
      <c r="S295" s="193">
        <f t="shared" si="166"/>
        <v>0</v>
      </c>
      <c r="T295" s="193">
        <f t="shared" si="166"/>
        <v>0</v>
      </c>
      <c r="U295" s="193">
        <f t="shared" si="166"/>
        <v>0</v>
      </c>
      <c r="V295" s="193">
        <f t="shared" si="166"/>
        <v>0</v>
      </c>
      <c r="W295" s="193">
        <f t="shared" si="166"/>
        <v>0</v>
      </c>
      <c r="X295" s="193">
        <f t="shared" si="166"/>
        <v>0</v>
      </c>
      <c r="Y295" s="193">
        <f t="shared" si="166"/>
        <v>0</v>
      </c>
      <c r="Z295" s="193">
        <f t="shared" si="167"/>
        <v>0</v>
      </c>
      <c r="AA295" s="193">
        <f t="shared" si="167"/>
        <v>0</v>
      </c>
      <c r="AB295" s="193">
        <f t="shared" si="167"/>
        <v>0</v>
      </c>
      <c r="AC295" s="193">
        <f t="shared" si="167"/>
        <v>0</v>
      </c>
      <c r="AD295" s="193">
        <f t="shared" si="167"/>
        <v>0</v>
      </c>
      <c r="AE295" s="193">
        <f t="shared" si="167"/>
        <v>0</v>
      </c>
      <c r="AF295" s="193">
        <f t="shared" si="167"/>
        <v>0</v>
      </c>
    </row>
    <row r="296" spans="2:32" ht="15">
      <c r="B296" s="217"/>
      <c r="D296" s="218">
        <v>8210</v>
      </c>
      <c r="F296" s="193">
        <f t="shared" si="165"/>
        <v>99.58</v>
      </c>
      <c r="G296" s="193">
        <f t="shared" si="165"/>
        <v>154.44999999999999</v>
      </c>
      <c r="H296" s="193">
        <f t="shared" si="165"/>
        <v>115.3</v>
      </c>
      <c r="I296" s="193">
        <f t="shared" si="165"/>
        <v>89.93</v>
      </c>
      <c r="J296" s="193">
        <f t="shared" si="165"/>
        <v>85.01</v>
      </c>
      <c r="K296" s="193">
        <f t="shared" si="165"/>
        <v>80.34</v>
      </c>
      <c r="L296" s="193">
        <f t="shared" si="165"/>
        <v>211.04865912457097</v>
      </c>
      <c r="M296" s="193">
        <f t="shared" si="165"/>
        <v>222.74679234839141</v>
      </c>
      <c r="N296" s="193">
        <f t="shared" si="165"/>
        <v>230.87914293779124</v>
      </c>
      <c r="O296" s="193">
        <f t="shared" si="165"/>
        <v>243.18461125226969</v>
      </c>
      <c r="P296" s="193">
        <f t="shared" si="166"/>
        <v>251.35398115554608</v>
      </c>
      <c r="Q296" s="193">
        <f t="shared" si="166"/>
        <v>258.2510213774309</v>
      </c>
      <c r="R296" s="193">
        <f t="shared" si="166"/>
        <v>254.34300980945753</v>
      </c>
      <c r="S296" s="193">
        <f t="shared" si="166"/>
        <v>245.67683525860031</v>
      </c>
      <c r="T296" s="193">
        <f t="shared" si="166"/>
        <v>260.92541956569625</v>
      </c>
      <c r="U296" s="193">
        <f t="shared" si="166"/>
        <v>245.10955623461339</v>
      </c>
      <c r="V296" s="193">
        <f t="shared" si="166"/>
        <v>245.40283754147757</v>
      </c>
      <c r="W296" s="193">
        <f t="shared" si="166"/>
        <v>285.84933736853884</v>
      </c>
      <c r="X296" s="193">
        <f t="shared" si="166"/>
        <v>242.5112879512387</v>
      </c>
      <c r="Y296" s="193">
        <f t="shared" si="166"/>
        <v>262.13862273263561</v>
      </c>
      <c r="Z296" s="193">
        <f t="shared" si="167"/>
        <v>266.08693024776494</v>
      </c>
      <c r="AA296" s="193">
        <f t="shared" si="167"/>
        <v>243.18461125226969</v>
      </c>
      <c r="AB296" s="193">
        <f t="shared" si="167"/>
        <v>251.35398115554608</v>
      </c>
      <c r="AC296" s="193">
        <f t="shared" si="167"/>
        <v>258.2510213774309</v>
      </c>
      <c r="AD296" s="193">
        <f t="shared" si="167"/>
        <v>254.34300980945753</v>
      </c>
      <c r="AE296" s="193">
        <f t="shared" si="167"/>
        <v>245.67683525860031</v>
      </c>
      <c r="AF296" s="193">
        <f t="shared" si="167"/>
        <v>260.92541956569625</v>
      </c>
    </row>
    <row r="297" spans="2:32" ht="15">
      <c r="B297" s="217"/>
      <c r="D297" s="218">
        <v>8240</v>
      </c>
      <c r="F297" s="193">
        <f t="shared" si="165"/>
        <v>0</v>
      </c>
      <c r="G297" s="193">
        <f t="shared" si="165"/>
        <v>0</v>
      </c>
      <c r="H297" s="193">
        <f t="shared" si="165"/>
        <v>0</v>
      </c>
      <c r="I297" s="193">
        <f t="shared" si="165"/>
        <v>0</v>
      </c>
      <c r="J297" s="193">
        <f t="shared" si="165"/>
        <v>0</v>
      </c>
      <c r="K297" s="193">
        <f t="shared" si="165"/>
        <v>0</v>
      </c>
      <c r="L297" s="193">
        <f t="shared" si="165"/>
        <v>0</v>
      </c>
      <c r="M297" s="193">
        <f t="shared" si="165"/>
        <v>0</v>
      </c>
      <c r="N297" s="193">
        <f t="shared" si="165"/>
        <v>0</v>
      </c>
      <c r="O297" s="193">
        <f t="shared" si="165"/>
        <v>0</v>
      </c>
      <c r="P297" s="193">
        <f t="shared" si="166"/>
        <v>0</v>
      </c>
      <c r="Q297" s="193">
        <f t="shared" si="166"/>
        <v>0</v>
      </c>
      <c r="R297" s="193">
        <f t="shared" si="166"/>
        <v>0</v>
      </c>
      <c r="S297" s="193">
        <f t="shared" si="166"/>
        <v>0</v>
      </c>
      <c r="T297" s="193">
        <f t="shared" si="166"/>
        <v>0</v>
      </c>
      <c r="U297" s="193">
        <f t="shared" si="166"/>
        <v>0</v>
      </c>
      <c r="V297" s="193">
        <f t="shared" si="166"/>
        <v>0</v>
      </c>
      <c r="W297" s="193">
        <f t="shared" si="166"/>
        <v>0</v>
      </c>
      <c r="X297" s="193">
        <f t="shared" si="166"/>
        <v>0</v>
      </c>
      <c r="Y297" s="193">
        <f t="shared" si="166"/>
        <v>0</v>
      </c>
      <c r="Z297" s="193">
        <f t="shared" si="167"/>
        <v>0</v>
      </c>
      <c r="AA297" s="193">
        <f t="shared" si="167"/>
        <v>0</v>
      </c>
      <c r="AB297" s="193">
        <f t="shared" si="167"/>
        <v>0</v>
      </c>
      <c r="AC297" s="193">
        <f t="shared" si="167"/>
        <v>0</v>
      </c>
      <c r="AD297" s="193">
        <f t="shared" si="167"/>
        <v>0</v>
      </c>
      <c r="AE297" s="193">
        <f t="shared" si="167"/>
        <v>0</v>
      </c>
      <c r="AF297" s="193">
        <f t="shared" si="167"/>
        <v>0</v>
      </c>
    </row>
    <row r="298" spans="2:32" ht="15">
      <c r="B298" s="217"/>
      <c r="D298" s="218">
        <v>8250</v>
      </c>
      <c r="F298" s="193">
        <f t="shared" ref="F298:O307" si="168">SUMIF($C$10:$C$276,$D298,F$10:F$276)</f>
        <v>735.15</v>
      </c>
      <c r="G298" s="193">
        <f t="shared" si="168"/>
        <v>525.28</v>
      </c>
      <c r="H298" s="193">
        <f t="shared" si="168"/>
        <v>506.4</v>
      </c>
      <c r="I298" s="193">
        <f t="shared" si="168"/>
        <v>649.7900000000003</v>
      </c>
      <c r="J298" s="193">
        <f t="shared" si="168"/>
        <v>178.09</v>
      </c>
      <c r="K298" s="193">
        <f t="shared" si="168"/>
        <v>129.95000000000002</v>
      </c>
      <c r="L298" s="193">
        <f t="shared" si="168"/>
        <v>920.63181756672759</v>
      </c>
      <c r="M298" s="193">
        <f t="shared" si="168"/>
        <v>971.66115694588336</v>
      </c>
      <c r="N298" s="193">
        <f t="shared" si="168"/>
        <v>1007.1359177676989</v>
      </c>
      <c r="O298" s="193">
        <f t="shared" si="168"/>
        <v>1060.8145609173871</v>
      </c>
      <c r="P298" s="193">
        <f t="shared" ref="P298:Y307" si="169">SUMIF($C$10:$C$276,$D298,P$10:P$276)</f>
        <v>1096.4508065757359</v>
      </c>
      <c r="Q298" s="193">
        <f t="shared" si="169"/>
        <v>1126.5369236903525</v>
      </c>
      <c r="R298" s="193">
        <f t="shared" si="169"/>
        <v>1109.4894816084225</v>
      </c>
      <c r="S298" s="193">
        <f t="shared" si="169"/>
        <v>1071.6860856465605</v>
      </c>
      <c r="T298" s="193">
        <f t="shared" si="169"/>
        <v>1138.2031246279601</v>
      </c>
      <c r="U298" s="193">
        <f t="shared" si="169"/>
        <v>1069.21151356879</v>
      </c>
      <c r="V298" s="193">
        <f t="shared" si="169"/>
        <v>1070.4908588331318</v>
      </c>
      <c r="W298" s="193">
        <f t="shared" si="169"/>
        <v>1246.9256905181844</v>
      </c>
      <c r="X298" s="193">
        <f t="shared" si="169"/>
        <v>1057.8774048273676</v>
      </c>
      <c r="Y298" s="193">
        <f t="shared" si="169"/>
        <v>1143.4953327911867</v>
      </c>
      <c r="Z298" s="193">
        <f t="shared" ref="Z298:AF307" si="170">SUMIF($C$10:$C$276,$D298,Z$10:Z$276)</f>
        <v>1160.7185529672524</v>
      </c>
      <c r="AA298" s="193">
        <f t="shared" si="170"/>
        <v>1060.8145609173871</v>
      </c>
      <c r="AB298" s="193">
        <f t="shared" si="170"/>
        <v>1096.4508065757359</v>
      </c>
      <c r="AC298" s="193">
        <f t="shared" si="170"/>
        <v>1126.5369236903525</v>
      </c>
      <c r="AD298" s="193">
        <f t="shared" si="170"/>
        <v>1109.4894816084225</v>
      </c>
      <c r="AE298" s="193">
        <f t="shared" si="170"/>
        <v>1071.6860856465605</v>
      </c>
      <c r="AF298" s="193">
        <f t="shared" si="170"/>
        <v>1138.2031246279601</v>
      </c>
    </row>
    <row r="299" spans="2:32" ht="15">
      <c r="B299" s="217"/>
      <c r="D299" s="218">
        <v>8310</v>
      </c>
      <c r="F299" s="193">
        <f t="shared" si="168"/>
        <v>0</v>
      </c>
      <c r="G299" s="193">
        <f t="shared" si="168"/>
        <v>0</v>
      </c>
      <c r="H299" s="193">
        <f t="shared" si="168"/>
        <v>0</v>
      </c>
      <c r="I299" s="193">
        <f t="shared" si="168"/>
        <v>0</v>
      </c>
      <c r="J299" s="193">
        <f t="shared" si="168"/>
        <v>0</v>
      </c>
      <c r="K299" s="193">
        <f t="shared" si="168"/>
        <v>0</v>
      </c>
      <c r="L299" s="193">
        <f t="shared" si="168"/>
        <v>0</v>
      </c>
      <c r="M299" s="193">
        <f t="shared" si="168"/>
        <v>0</v>
      </c>
      <c r="N299" s="193">
        <f t="shared" si="168"/>
        <v>0</v>
      </c>
      <c r="O299" s="193">
        <f t="shared" si="168"/>
        <v>0</v>
      </c>
      <c r="P299" s="193">
        <f t="shared" si="169"/>
        <v>0</v>
      </c>
      <c r="Q299" s="193">
        <f t="shared" si="169"/>
        <v>0</v>
      </c>
      <c r="R299" s="193">
        <f t="shared" si="169"/>
        <v>0</v>
      </c>
      <c r="S299" s="193">
        <f t="shared" si="169"/>
        <v>0</v>
      </c>
      <c r="T299" s="193">
        <f t="shared" si="169"/>
        <v>0</v>
      </c>
      <c r="U299" s="193">
        <f t="shared" si="169"/>
        <v>0</v>
      </c>
      <c r="V299" s="193">
        <f t="shared" si="169"/>
        <v>0</v>
      </c>
      <c r="W299" s="193">
        <f t="shared" si="169"/>
        <v>0</v>
      </c>
      <c r="X299" s="193">
        <f t="shared" si="169"/>
        <v>0</v>
      </c>
      <c r="Y299" s="193">
        <f t="shared" si="169"/>
        <v>0</v>
      </c>
      <c r="Z299" s="193">
        <f t="shared" si="170"/>
        <v>0</v>
      </c>
      <c r="AA299" s="193">
        <f t="shared" si="170"/>
        <v>0</v>
      </c>
      <c r="AB299" s="193">
        <f t="shared" si="170"/>
        <v>0</v>
      </c>
      <c r="AC299" s="193">
        <f t="shared" si="170"/>
        <v>0</v>
      </c>
      <c r="AD299" s="193">
        <f t="shared" si="170"/>
        <v>0</v>
      </c>
      <c r="AE299" s="193">
        <f t="shared" si="170"/>
        <v>0</v>
      </c>
      <c r="AF299" s="193">
        <f t="shared" si="170"/>
        <v>0</v>
      </c>
    </row>
    <row r="300" spans="2:32" ht="15">
      <c r="B300" s="217"/>
      <c r="D300" s="218">
        <v>8320</v>
      </c>
      <c r="F300" s="193">
        <f t="shared" si="168"/>
        <v>0</v>
      </c>
      <c r="G300" s="193">
        <f t="shared" si="168"/>
        <v>0</v>
      </c>
      <c r="H300" s="193">
        <f t="shared" si="168"/>
        <v>0</v>
      </c>
      <c r="I300" s="193">
        <f t="shared" si="168"/>
        <v>0</v>
      </c>
      <c r="J300" s="193">
        <f t="shared" si="168"/>
        <v>0</v>
      </c>
      <c r="K300" s="193">
        <f t="shared" si="168"/>
        <v>0</v>
      </c>
      <c r="L300" s="193">
        <f t="shared" si="168"/>
        <v>0</v>
      </c>
      <c r="M300" s="193">
        <f t="shared" si="168"/>
        <v>0</v>
      </c>
      <c r="N300" s="193">
        <f t="shared" si="168"/>
        <v>0</v>
      </c>
      <c r="O300" s="193">
        <f t="shared" si="168"/>
        <v>0</v>
      </c>
      <c r="P300" s="193">
        <f t="shared" si="169"/>
        <v>0</v>
      </c>
      <c r="Q300" s="193">
        <f t="shared" si="169"/>
        <v>0</v>
      </c>
      <c r="R300" s="193">
        <f t="shared" si="169"/>
        <v>0</v>
      </c>
      <c r="S300" s="193">
        <f t="shared" si="169"/>
        <v>0</v>
      </c>
      <c r="T300" s="193">
        <f t="shared" si="169"/>
        <v>0</v>
      </c>
      <c r="U300" s="193">
        <f t="shared" si="169"/>
        <v>0</v>
      </c>
      <c r="V300" s="193">
        <f t="shared" si="169"/>
        <v>0</v>
      </c>
      <c r="W300" s="193">
        <f t="shared" si="169"/>
        <v>0</v>
      </c>
      <c r="X300" s="193">
        <f t="shared" si="169"/>
        <v>0</v>
      </c>
      <c r="Y300" s="193">
        <f t="shared" si="169"/>
        <v>0</v>
      </c>
      <c r="Z300" s="193">
        <f t="shared" si="170"/>
        <v>0</v>
      </c>
      <c r="AA300" s="193">
        <f t="shared" si="170"/>
        <v>0</v>
      </c>
      <c r="AB300" s="193">
        <f t="shared" si="170"/>
        <v>0</v>
      </c>
      <c r="AC300" s="193">
        <f t="shared" si="170"/>
        <v>0</v>
      </c>
      <c r="AD300" s="193">
        <f t="shared" si="170"/>
        <v>0</v>
      </c>
      <c r="AE300" s="193">
        <f t="shared" si="170"/>
        <v>0</v>
      </c>
      <c r="AF300" s="193">
        <f t="shared" si="170"/>
        <v>0</v>
      </c>
    </row>
    <row r="301" spans="2:32" ht="15">
      <c r="B301" s="217"/>
      <c r="D301" s="218">
        <v>8340</v>
      </c>
      <c r="F301" s="193">
        <f t="shared" si="168"/>
        <v>0</v>
      </c>
      <c r="G301" s="193">
        <f t="shared" si="168"/>
        <v>0</v>
      </c>
      <c r="H301" s="193">
        <f t="shared" si="168"/>
        <v>0</v>
      </c>
      <c r="I301" s="193">
        <f t="shared" si="168"/>
        <v>0</v>
      </c>
      <c r="J301" s="193">
        <f t="shared" si="168"/>
        <v>0</v>
      </c>
      <c r="K301" s="193">
        <f t="shared" si="168"/>
        <v>0</v>
      </c>
      <c r="L301" s="193">
        <f t="shared" si="168"/>
        <v>0</v>
      </c>
      <c r="M301" s="193">
        <f t="shared" si="168"/>
        <v>0</v>
      </c>
      <c r="N301" s="193">
        <f t="shared" si="168"/>
        <v>0</v>
      </c>
      <c r="O301" s="193">
        <f t="shared" si="168"/>
        <v>0</v>
      </c>
      <c r="P301" s="193">
        <f t="shared" si="169"/>
        <v>0</v>
      </c>
      <c r="Q301" s="193">
        <f t="shared" si="169"/>
        <v>0</v>
      </c>
      <c r="R301" s="193">
        <f t="shared" si="169"/>
        <v>0</v>
      </c>
      <c r="S301" s="193">
        <f t="shared" si="169"/>
        <v>0</v>
      </c>
      <c r="T301" s="193">
        <f t="shared" si="169"/>
        <v>0</v>
      </c>
      <c r="U301" s="193">
        <f t="shared" si="169"/>
        <v>0</v>
      </c>
      <c r="V301" s="193">
        <f t="shared" si="169"/>
        <v>0</v>
      </c>
      <c r="W301" s="193">
        <f t="shared" si="169"/>
        <v>0</v>
      </c>
      <c r="X301" s="193">
        <f t="shared" si="169"/>
        <v>0</v>
      </c>
      <c r="Y301" s="193">
        <f t="shared" si="169"/>
        <v>0</v>
      </c>
      <c r="Z301" s="193">
        <f t="shared" si="170"/>
        <v>0</v>
      </c>
      <c r="AA301" s="193">
        <f t="shared" si="170"/>
        <v>0</v>
      </c>
      <c r="AB301" s="193">
        <f t="shared" si="170"/>
        <v>0</v>
      </c>
      <c r="AC301" s="193">
        <f t="shared" si="170"/>
        <v>0</v>
      </c>
      <c r="AD301" s="193">
        <f t="shared" si="170"/>
        <v>0</v>
      </c>
      <c r="AE301" s="193">
        <f t="shared" si="170"/>
        <v>0</v>
      </c>
      <c r="AF301" s="193">
        <f t="shared" si="170"/>
        <v>0</v>
      </c>
    </row>
    <row r="302" spans="2:32" ht="15">
      <c r="B302" s="217"/>
      <c r="D302" s="218">
        <v>8350</v>
      </c>
      <c r="F302" s="193">
        <f t="shared" si="168"/>
        <v>0</v>
      </c>
      <c r="G302" s="193">
        <f t="shared" si="168"/>
        <v>0</v>
      </c>
      <c r="H302" s="193">
        <f t="shared" si="168"/>
        <v>0</v>
      </c>
      <c r="I302" s="193">
        <f t="shared" si="168"/>
        <v>0</v>
      </c>
      <c r="J302" s="193">
        <f t="shared" si="168"/>
        <v>0</v>
      </c>
      <c r="K302" s="193">
        <f t="shared" si="168"/>
        <v>0</v>
      </c>
      <c r="L302" s="193">
        <f t="shared" si="168"/>
        <v>0</v>
      </c>
      <c r="M302" s="193">
        <f t="shared" si="168"/>
        <v>0</v>
      </c>
      <c r="N302" s="193">
        <f t="shared" si="168"/>
        <v>0</v>
      </c>
      <c r="O302" s="193">
        <f t="shared" si="168"/>
        <v>0</v>
      </c>
      <c r="P302" s="193">
        <f t="shared" si="169"/>
        <v>0</v>
      </c>
      <c r="Q302" s="193">
        <f t="shared" si="169"/>
        <v>0</v>
      </c>
      <c r="R302" s="193">
        <f t="shared" si="169"/>
        <v>0</v>
      </c>
      <c r="S302" s="193">
        <f t="shared" si="169"/>
        <v>0</v>
      </c>
      <c r="T302" s="193">
        <f t="shared" si="169"/>
        <v>0</v>
      </c>
      <c r="U302" s="193">
        <f t="shared" si="169"/>
        <v>0</v>
      </c>
      <c r="V302" s="193">
        <f t="shared" si="169"/>
        <v>0</v>
      </c>
      <c r="W302" s="193">
        <f t="shared" si="169"/>
        <v>0</v>
      </c>
      <c r="X302" s="193">
        <f t="shared" si="169"/>
        <v>0</v>
      </c>
      <c r="Y302" s="193">
        <f t="shared" si="169"/>
        <v>0</v>
      </c>
      <c r="Z302" s="193">
        <f t="shared" si="170"/>
        <v>0</v>
      </c>
      <c r="AA302" s="193">
        <f t="shared" si="170"/>
        <v>0</v>
      </c>
      <c r="AB302" s="193">
        <f t="shared" si="170"/>
        <v>0</v>
      </c>
      <c r="AC302" s="193">
        <f t="shared" si="170"/>
        <v>0</v>
      </c>
      <c r="AD302" s="193">
        <f t="shared" si="170"/>
        <v>0</v>
      </c>
      <c r="AE302" s="193">
        <f t="shared" si="170"/>
        <v>0</v>
      </c>
      <c r="AF302" s="193">
        <f t="shared" si="170"/>
        <v>0</v>
      </c>
    </row>
    <row r="303" spans="2:32" ht="15">
      <c r="B303" s="217"/>
      <c r="D303" s="218">
        <v>8360</v>
      </c>
      <c r="F303" s="193">
        <f t="shared" si="168"/>
        <v>0</v>
      </c>
      <c r="G303" s="193">
        <f t="shared" si="168"/>
        <v>0</v>
      </c>
      <c r="H303" s="193">
        <f t="shared" si="168"/>
        <v>0</v>
      </c>
      <c r="I303" s="193">
        <f t="shared" si="168"/>
        <v>0</v>
      </c>
      <c r="J303" s="193">
        <f t="shared" si="168"/>
        <v>0</v>
      </c>
      <c r="K303" s="193">
        <f t="shared" si="168"/>
        <v>0</v>
      </c>
      <c r="L303" s="193">
        <f t="shared" si="168"/>
        <v>0</v>
      </c>
      <c r="M303" s="193">
        <f t="shared" si="168"/>
        <v>0</v>
      </c>
      <c r="N303" s="193">
        <f t="shared" si="168"/>
        <v>0</v>
      </c>
      <c r="O303" s="193">
        <f t="shared" si="168"/>
        <v>0</v>
      </c>
      <c r="P303" s="193">
        <f t="shared" si="169"/>
        <v>0</v>
      </c>
      <c r="Q303" s="193">
        <f t="shared" si="169"/>
        <v>0</v>
      </c>
      <c r="R303" s="193">
        <f t="shared" si="169"/>
        <v>0</v>
      </c>
      <c r="S303" s="193">
        <f t="shared" si="169"/>
        <v>0</v>
      </c>
      <c r="T303" s="193">
        <f t="shared" si="169"/>
        <v>0</v>
      </c>
      <c r="U303" s="193">
        <f t="shared" si="169"/>
        <v>0</v>
      </c>
      <c r="V303" s="193">
        <f t="shared" si="169"/>
        <v>0</v>
      </c>
      <c r="W303" s="193">
        <f t="shared" si="169"/>
        <v>0</v>
      </c>
      <c r="X303" s="193">
        <f t="shared" si="169"/>
        <v>0</v>
      </c>
      <c r="Y303" s="193">
        <f t="shared" si="169"/>
        <v>0</v>
      </c>
      <c r="Z303" s="193">
        <f t="shared" si="170"/>
        <v>0</v>
      </c>
      <c r="AA303" s="193">
        <f t="shared" si="170"/>
        <v>0</v>
      </c>
      <c r="AB303" s="193">
        <f t="shared" si="170"/>
        <v>0</v>
      </c>
      <c r="AC303" s="193">
        <f t="shared" si="170"/>
        <v>0</v>
      </c>
      <c r="AD303" s="193">
        <f t="shared" si="170"/>
        <v>0</v>
      </c>
      <c r="AE303" s="193">
        <f t="shared" si="170"/>
        <v>0</v>
      </c>
      <c r="AF303" s="193">
        <f t="shared" si="170"/>
        <v>0</v>
      </c>
    </row>
    <row r="304" spans="2:32" ht="15">
      <c r="B304" s="217"/>
      <c r="D304" s="216">
        <v>8370</v>
      </c>
      <c r="F304" s="193">
        <f t="shared" si="168"/>
        <v>0</v>
      </c>
      <c r="G304" s="193">
        <f t="shared" si="168"/>
        <v>0</v>
      </c>
      <c r="H304" s="193">
        <f t="shared" si="168"/>
        <v>0</v>
      </c>
      <c r="I304" s="193">
        <f t="shared" si="168"/>
        <v>0</v>
      </c>
      <c r="J304" s="193">
        <f t="shared" si="168"/>
        <v>0</v>
      </c>
      <c r="K304" s="193">
        <f t="shared" si="168"/>
        <v>0</v>
      </c>
      <c r="L304" s="193">
        <f t="shared" si="168"/>
        <v>0</v>
      </c>
      <c r="M304" s="193">
        <f t="shared" si="168"/>
        <v>0</v>
      </c>
      <c r="N304" s="193">
        <f t="shared" si="168"/>
        <v>0</v>
      </c>
      <c r="O304" s="193">
        <f t="shared" si="168"/>
        <v>0</v>
      </c>
      <c r="P304" s="193">
        <f t="shared" si="169"/>
        <v>0</v>
      </c>
      <c r="Q304" s="193">
        <f t="shared" si="169"/>
        <v>0</v>
      </c>
      <c r="R304" s="193">
        <f t="shared" si="169"/>
        <v>0</v>
      </c>
      <c r="S304" s="193">
        <f t="shared" si="169"/>
        <v>0</v>
      </c>
      <c r="T304" s="193">
        <f t="shared" si="169"/>
        <v>0</v>
      </c>
      <c r="U304" s="193">
        <f t="shared" si="169"/>
        <v>0</v>
      </c>
      <c r="V304" s="193">
        <f t="shared" si="169"/>
        <v>0</v>
      </c>
      <c r="W304" s="193">
        <f t="shared" si="169"/>
        <v>0</v>
      </c>
      <c r="X304" s="193">
        <f t="shared" si="169"/>
        <v>0</v>
      </c>
      <c r="Y304" s="193">
        <f t="shared" si="169"/>
        <v>0</v>
      </c>
      <c r="Z304" s="193">
        <f t="shared" si="170"/>
        <v>0</v>
      </c>
      <c r="AA304" s="193">
        <f t="shared" si="170"/>
        <v>0</v>
      </c>
      <c r="AB304" s="193">
        <f t="shared" si="170"/>
        <v>0</v>
      </c>
      <c r="AC304" s="193">
        <f t="shared" si="170"/>
        <v>0</v>
      </c>
      <c r="AD304" s="193">
        <f t="shared" si="170"/>
        <v>0</v>
      </c>
      <c r="AE304" s="193">
        <f t="shared" si="170"/>
        <v>0</v>
      </c>
      <c r="AF304" s="193">
        <f t="shared" si="170"/>
        <v>0</v>
      </c>
    </row>
    <row r="305" spans="2:32" ht="15">
      <c r="B305" s="217"/>
      <c r="D305" s="218">
        <v>8400</v>
      </c>
      <c r="F305" s="193">
        <f t="shared" si="168"/>
        <v>0</v>
      </c>
      <c r="G305" s="193">
        <f t="shared" si="168"/>
        <v>0</v>
      </c>
      <c r="H305" s="193">
        <f t="shared" si="168"/>
        <v>0</v>
      </c>
      <c r="I305" s="193">
        <f t="shared" si="168"/>
        <v>0</v>
      </c>
      <c r="J305" s="193">
        <f t="shared" si="168"/>
        <v>0</v>
      </c>
      <c r="K305" s="193">
        <f t="shared" si="168"/>
        <v>0</v>
      </c>
      <c r="L305" s="193">
        <f t="shared" si="168"/>
        <v>0</v>
      </c>
      <c r="M305" s="193">
        <f t="shared" si="168"/>
        <v>0</v>
      </c>
      <c r="N305" s="193">
        <f t="shared" si="168"/>
        <v>0</v>
      </c>
      <c r="O305" s="193">
        <f t="shared" si="168"/>
        <v>0</v>
      </c>
      <c r="P305" s="193">
        <f t="shared" si="169"/>
        <v>0</v>
      </c>
      <c r="Q305" s="193">
        <f t="shared" si="169"/>
        <v>0</v>
      </c>
      <c r="R305" s="193">
        <f t="shared" si="169"/>
        <v>0</v>
      </c>
      <c r="S305" s="193">
        <f t="shared" si="169"/>
        <v>0</v>
      </c>
      <c r="T305" s="193">
        <f t="shared" si="169"/>
        <v>0</v>
      </c>
      <c r="U305" s="193">
        <f t="shared" si="169"/>
        <v>0</v>
      </c>
      <c r="V305" s="193">
        <f t="shared" si="169"/>
        <v>0</v>
      </c>
      <c r="W305" s="193">
        <f t="shared" si="169"/>
        <v>0</v>
      </c>
      <c r="X305" s="193">
        <f t="shared" si="169"/>
        <v>0</v>
      </c>
      <c r="Y305" s="193">
        <f t="shared" si="169"/>
        <v>0</v>
      </c>
      <c r="Z305" s="193">
        <f t="shared" si="170"/>
        <v>0</v>
      </c>
      <c r="AA305" s="193">
        <f t="shared" si="170"/>
        <v>0</v>
      </c>
      <c r="AB305" s="193">
        <f t="shared" si="170"/>
        <v>0</v>
      </c>
      <c r="AC305" s="193">
        <f t="shared" si="170"/>
        <v>0</v>
      </c>
      <c r="AD305" s="193">
        <f t="shared" si="170"/>
        <v>0</v>
      </c>
      <c r="AE305" s="193">
        <f t="shared" si="170"/>
        <v>0</v>
      </c>
      <c r="AF305" s="193">
        <f t="shared" si="170"/>
        <v>0</v>
      </c>
    </row>
    <row r="306" spans="2:32" ht="15">
      <c r="B306" s="217"/>
      <c r="D306" s="218">
        <v>8410</v>
      </c>
      <c r="F306" s="193">
        <f t="shared" si="168"/>
        <v>0</v>
      </c>
      <c r="G306" s="193">
        <f t="shared" si="168"/>
        <v>0</v>
      </c>
      <c r="H306" s="193">
        <f t="shared" si="168"/>
        <v>0</v>
      </c>
      <c r="I306" s="193">
        <f t="shared" si="168"/>
        <v>0</v>
      </c>
      <c r="J306" s="193">
        <f t="shared" si="168"/>
        <v>0</v>
      </c>
      <c r="K306" s="193">
        <f t="shared" si="168"/>
        <v>0</v>
      </c>
      <c r="L306" s="193">
        <f t="shared" si="168"/>
        <v>0</v>
      </c>
      <c r="M306" s="193">
        <f t="shared" si="168"/>
        <v>0</v>
      </c>
      <c r="N306" s="193">
        <f t="shared" si="168"/>
        <v>0</v>
      </c>
      <c r="O306" s="193">
        <f t="shared" si="168"/>
        <v>0</v>
      </c>
      <c r="P306" s="193">
        <f t="shared" si="169"/>
        <v>0</v>
      </c>
      <c r="Q306" s="193">
        <f t="shared" si="169"/>
        <v>0</v>
      </c>
      <c r="R306" s="193">
        <f t="shared" si="169"/>
        <v>0</v>
      </c>
      <c r="S306" s="193">
        <f t="shared" si="169"/>
        <v>0</v>
      </c>
      <c r="T306" s="193">
        <f t="shared" si="169"/>
        <v>0</v>
      </c>
      <c r="U306" s="193">
        <f t="shared" si="169"/>
        <v>0</v>
      </c>
      <c r="V306" s="193">
        <f t="shared" si="169"/>
        <v>0</v>
      </c>
      <c r="W306" s="193">
        <f t="shared" si="169"/>
        <v>0</v>
      </c>
      <c r="X306" s="193">
        <f t="shared" si="169"/>
        <v>0</v>
      </c>
      <c r="Y306" s="193">
        <f t="shared" si="169"/>
        <v>0</v>
      </c>
      <c r="Z306" s="193">
        <f t="shared" si="170"/>
        <v>0</v>
      </c>
      <c r="AA306" s="193">
        <f t="shared" si="170"/>
        <v>0</v>
      </c>
      <c r="AB306" s="193">
        <f t="shared" si="170"/>
        <v>0</v>
      </c>
      <c r="AC306" s="193">
        <f t="shared" si="170"/>
        <v>0</v>
      </c>
      <c r="AD306" s="193">
        <f t="shared" si="170"/>
        <v>0</v>
      </c>
      <c r="AE306" s="193">
        <f t="shared" si="170"/>
        <v>0</v>
      </c>
      <c r="AF306" s="193">
        <f t="shared" si="170"/>
        <v>0</v>
      </c>
    </row>
    <row r="307" spans="2:32" ht="15">
      <c r="B307" s="217"/>
      <c r="D307" s="218">
        <v>8470</v>
      </c>
      <c r="F307" s="193">
        <f t="shared" si="168"/>
        <v>0</v>
      </c>
      <c r="G307" s="193">
        <f t="shared" si="168"/>
        <v>0</v>
      </c>
      <c r="H307" s="193">
        <f t="shared" si="168"/>
        <v>0</v>
      </c>
      <c r="I307" s="193">
        <f t="shared" si="168"/>
        <v>0</v>
      </c>
      <c r="J307" s="193">
        <f t="shared" si="168"/>
        <v>0</v>
      </c>
      <c r="K307" s="193">
        <f t="shared" si="168"/>
        <v>0</v>
      </c>
      <c r="L307" s="193">
        <f t="shared" si="168"/>
        <v>0</v>
      </c>
      <c r="M307" s="193">
        <f t="shared" si="168"/>
        <v>0</v>
      </c>
      <c r="N307" s="193">
        <f t="shared" si="168"/>
        <v>0</v>
      </c>
      <c r="O307" s="193">
        <f t="shared" si="168"/>
        <v>0</v>
      </c>
      <c r="P307" s="193">
        <f t="shared" si="169"/>
        <v>0</v>
      </c>
      <c r="Q307" s="193">
        <f t="shared" si="169"/>
        <v>0</v>
      </c>
      <c r="R307" s="193">
        <f t="shared" si="169"/>
        <v>0</v>
      </c>
      <c r="S307" s="193">
        <f t="shared" si="169"/>
        <v>0</v>
      </c>
      <c r="T307" s="193">
        <f t="shared" si="169"/>
        <v>0</v>
      </c>
      <c r="U307" s="193">
        <f t="shared" si="169"/>
        <v>0</v>
      </c>
      <c r="V307" s="193">
        <f t="shared" si="169"/>
        <v>0</v>
      </c>
      <c r="W307" s="193">
        <f t="shared" si="169"/>
        <v>0</v>
      </c>
      <c r="X307" s="193">
        <f t="shared" si="169"/>
        <v>0</v>
      </c>
      <c r="Y307" s="193">
        <f t="shared" si="169"/>
        <v>0</v>
      </c>
      <c r="Z307" s="193">
        <f t="shared" si="170"/>
        <v>0</v>
      </c>
      <c r="AA307" s="193">
        <f t="shared" si="170"/>
        <v>0</v>
      </c>
      <c r="AB307" s="193">
        <f t="shared" si="170"/>
        <v>0</v>
      </c>
      <c r="AC307" s="193">
        <f t="shared" si="170"/>
        <v>0</v>
      </c>
      <c r="AD307" s="193">
        <f t="shared" si="170"/>
        <v>0</v>
      </c>
      <c r="AE307" s="193">
        <f t="shared" si="170"/>
        <v>0</v>
      </c>
      <c r="AF307" s="193">
        <f t="shared" si="170"/>
        <v>0</v>
      </c>
    </row>
    <row r="308" spans="2:32" ht="15">
      <c r="B308" s="217"/>
      <c r="D308" s="218">
        <v>8500</v>
      </c>
      <c r="F308" s="193">
        <f t="shared" ref="F308:O317" si="171">SUMIF($C$10:$C$276,$D308,F$10:F$276)</f>
        <v>0</v>
      </c>
      <c r="G308" s="193">
        <f t="shared" si="171"/>
        <v>0</v>
      </c>
      <c r="H308" s="193">
        <f t="shared" si="171"/>
        <v>0</v>
      </c>
      <c r="I308" s="193">
        <f t="shared" si="171"/>
        <v>0</v>
      </c>
      <c r="J308" s="193">
        <f t="shared" si="171"/>
        <v>0</v>
      </c>
      <c r="K308" s="193">
        <f t="shared" si="171"/>
        <v>0</v>
      </c>
      <c r="L308" s="193">
        <f t="shared" si="171"/>
        <v>0</v>
      </c>
      <c r="M308" s="193">
        <f t="shared" si="171"/>
        <v>0</v>
      </c>
      <c r="N308" s="193">
        <f t="shared" si="171"/>
        <v>0</v>
      </c>
      <c r="O308" s="193">
        <f t="shared" si="171"/>
        <v>0</v>
      </c>
      <c r="P308" s="193">
        <f t="shared" ref="P308:Y317" si="172">SUMIF($C$10:$C$276,$D308,P$10:P$276)</f>
        <v>0</v>
      </c>
      <c r="Q308" s="193">
        <f t="shared" si="172"/>
        <v>0</v>
      </c>
      <c r="R308" s="193">
        <f t="shared" si="172"/>
        <v>0</v>
      </c>
      <c r="S308" s="193">
        <f t="shared" si="172"/>
        <v>0</v>
      </c>
      <c r="T308" s="193">
        <f t="shared" si="172"/>
        <v>0</v>
      </c>
      <c r="U308" s="193">
        <f t="shared" si="172"/>
        <v>0</v>
      </c>
      <c r="V308" s="193">
        <f t="shared" si="172"/>
        <v>0</v>
      </c>
      <c r="W308" s="193">
        <f t="shared" si="172"/>
        <v>0</v>
      </c>
      <c r="X308" s="193">
        <f t="shared" si="172"/>
        <v>0</v>
      </c>
      <c r="Y308" s="193">
        <f t="shared" si="172"/>
        <v>0</v>
      </c>
      <c r="Z308" s="193">
        <f t="shared" ref="Z308:AF317" si="173">SUMIF($C$10:$C$276,$D308,Z$10:Z$276)</f>
        <v>0</v>
      </c>
      <c r="AA308" s="193">
        <f t="shared" si="173"/>
        <v>0</v>
      </c>
      <c r="AB308" s="193">
        <f t="shared" si="173"/>
        <v>0</v>
      </c>
      <c r="AC308" s="193">
        <f t="shared" si="173"/>
        <v>0</v>
      </c>
      <c r="AD308" s="193">
        <f t="shared" si="173"/>
        <v>0</v>
      </c>
      <c r="AE308" s="193">
        <f t="shared" si="173"/>
        <v>0</v>
      </c>
      <c r="AF308" s="193">
        <f t="shared" si="173"/>
        <v>0</v>
      </c>
    </row>
    <row r="309" spans="2:32" ht="15">
      <c r="B309" s="217"/>
      <c r="D309" s="216">
        <v>8520</v>
      </c>
      <c r="F309" s="193">
        <f t="shared" si="171"/>
        <v>0</v>
      </c>
      <c r="G309" s="193">
        <f t="shared" si="171"/>
        <v>0</v>
      </c>
      <c r="H309" s="193">
        <f t="shared" si="171"/>
        <v>0</v>
      </c>
      <c r="I309" s="193">
        <f t="shared" si="171"/>
        <v>0</v>
      </c>
      <c r="J309" s="193">
        <f t="shared" si="171"/>
        <v>0</v>
      </c>
      <c r="K309" s="193">
        <f t="shared" si="171"/>
        <v>0</v>
      </c>
      <c r="L309" s="193">
        <f t="shared" si="171"/>
        <v>0</v>
      </c>
      <c r="M309" s="193">
        <f t="shared" si="171"/>
        <v>0</v>
      </c>
      <c r="N309" s="193">
        <f t="shared" si="171"/>
        <v>0</v>
      </c>
      <c r="O309" s="193">
        <f t="shared" si="171"/>
        <v>0</v>
      </c>
      <c r="P309" s="193">
        <f t="shared" si="172"/>
        <v>0</v>
      </c>
      <c r="Q309" s="193">
        <f t="shared" si="172"/>
        <v>0</v>
      </c>
      <c r="R309" s="193">
        <f t="shared" si="172"/>
        <v>0</v>
      </c>
      <c r="S309" s="193">
        <f t="shared" si="172"/>
        <v>0</v>
      </c>
      <c r="T309" s="193">
        <f t="shared" si="172"/>
        <v>0</v>
      </c>
      <c r="U309" s="193">
        <f t="shared" si="172"/>
        <v>0</v>
      </c>
      <c r="V309" s="193">
        <f t="shared" si="172"/>
        <v>0</v>
      </c>
      <c r="W309" s="193">
        <f t="shared" si="172"/>
        <v>0</v>
      </c>
      <c r="X309" s="193">
        <f t="shared" si="172"/>
        <v>0</v>
      </c>
      <c r="Y309" s="193">
        <f t="shared" si="172"/>
        <v>0</v>
      </c>
      <c r="Z309" s="193">
        <f t="shared" si="173"/>
        <v>0</v>
      </c>
      <c r="AA309" s="193">
        <f t="shared" si="173"/>
        <v>0</v>
      </c>
      <c r="AB309" s="193">
        <f t="shared" si="173"/>
        <v>0</v>
      </c>
      <c r="AC309" s="193">
        <f t="shared" si="173"/>
        <v>0</v>
      </c>
      <c r="AD309" s="193">
        <f t="shared" si="173"/>
        <v>0</v>
      </c>
      <c r="AE309" s="193">
        <f t="shared" si="173"/>
        <v>0</v>
      </c>
      <c r="AF309" s="193">
        <f t="shared" si="173"/>
        <v>0</v>
      </c>
    </row>
    <row r="310" spans="2:32" ht="15">
      <c r="B310" s="217"/>
      <c r="D310" s="218">
        <v>8560</v>
      </c>
      <c r="F310" s="193">
        <f t="shared" si="171"/>
        <v>73.56</v>
      </c>
      <c r="G310" s="193">
        <f t="shared" si="171"/>
        <v>1.5099999999999998</v>
      </c>
      <c r="H310" s="193">
        <f t="shared" si="171"/>
        <v>114.81999999999994</v>
      </c>
      <c r="I310" s="193">
        <f t="shared" si="171"/>
        <v>40.460000000000008</v>
      </c>
      <c r="J310" s="193">
        <f t="shared" si="171"/>
        <v>140.70000000000005</v>
      </c>
      <c r="K310" s="193">
        <f t="shared" si="171"/>
        <v>76.430000000000007</v>
      </c>
      <c r="L310" s="193">
        <f t="shared" si="171"/>
        <v>151.19843419904112</v>
      </c>
      <c r="M310" s="193">
        <f t="shared" si="171"/>
        <v>159.57915281545002</v>
      </c>
      <c r="N310" s="193">
        <f t="shared" si="171"/>
        <v>165.40529111253898</v>
      </c>
      <c r="O310" s="193">
        <f t="shared" si="171"/>
        <v>174.22111372402901</v>
      </c>
      <c r="P310" s="193">
        <f t="shared" si="172"/>
        <v>180.07377321445995</v>
      </c>
      <c r="Q310" s="193">
        <f t="shared" si="172"/>
        <v>185.01491658150348</v>
      </c>
      <c r="R310" s="193">
        <f t="shared" si="172"/>
        <v>182.21515830604085</v>
      </c>
      <c r="S310" s="193">
        <f t="shared" si="172"/>
        <v>176.00658049265712</v>
      </c>
      <c r="T310" s="193">
        <f t="shared" si="172"/>
        <v>186.93089567451341</v>
      </c>
      <c r="U310" s="193">
        <f t="shared" si="172"/>
        <v>175.60017326630191</v>
      </c>
      <c r="V310" s="193">
        <f t="shared" si="172"/>
        <v>175.81028440636635</v>
      </c>
      <c r="W310" s="193">
        <f t="shared" si="172"/>
        <v>204.78676531863709</v>
      </c>
      <c r="X310" s="193">
        <f t="shared" si="172"/>
        <v>173.73873478237692</v>
      </c>
      <c r="Y310" s="193">
        <f t="shared" si="172"/>
        <v>187.80005267350805</v>
      </c>
      <c r="Z310" s="193">
        <f t="shared" si="173"/>
        <v>190.62867957168464</v>
      </c>
      <c r="AA310" s="193">
        <f t="shared" si="173"/>
        <v>174.22111372402901</v>
      </c>
      <c r="AB310" s="193">
        <f t="shared" si="173"/>
        <v>180.07377321445995</v>
      </c>
      <c r="AC310" s="193">
        <f t="shared" si="173"/>
        <v>185.01491658150348</v>
      </c>
      <c r="AD310" s="193">
        <f t="shared" si="173"/>
        <v>182.21515830604085</v>
      </c>
      <c r="AE310" s="193">
        <f t="shared" si="173"/>
        <v>176.00658049265712</v>
      </c>
      <c r="AF310" s="193">
        <f t="shared" si="173"/>
        <v>186.93089567451341</v>
      </c>
    </row>
    <row r="311" spans="2:32" ht="15">
      <c r="B311" s="217"/>
      <c r="D311" s="218">
        <v>8570</v>
      </c>
      <c r="F311" s="193">
        <f t="shared" si="171"/>
        <v>90.9</v>
      </c>
      <c r="G311" s="193">
        <f t="shared" si="171"/>
        <v>1.88</v>
      </c>
      <c r="H311" s="193">
        <f t="shared" si="171"/>
        <v>141.83000000000001</v>
      </c>
      <c r="I311" s="193">
        <f t="shared" si="171"/>
        <v>49.96</v>
      </c>
      <c r="J311" s="193">
        <f t="shared" si="171"/>
        <v>173.72</v>
      </c>
      <c r="K311" s="193">
        <f t="shared" si="171"/>
        <v>94.38</v>
      </c>
      <c r="L311" s="193">
        <f t="shared" si="171"/>
        <v>186.74094625186376</v>
      </c>
      <c r="M311" s="193">
        <f t="shared" si="171"/>
        <v>197.09173680726448</v>
      </c>
      <c r="N311" s="193">
        <f t="shared" si="171"/>
        <v>204.28743684447747</v>
      </c>
      <c r="O311" s="193">
        <f t="shared" si="171"/>
        <v>215.17561214324436</v>
      </c>
      <c r="P311" s="193">
        <f t="shared" si="172"/>
        <v>222.4040677626609</v>
      </c>
      <c r="Q311" s="193">
        <f t="shared" si="172"/>
        <v>228.50673537833964</v>
      </c>
      <c r="R311" s="193">
        <f t="shared" si="172"/>
        <v>225.0488324416722</v>
      </c>
      <c r="S311" s="193">
        <f t="shared" si="172"/>
        <v>217.38079208205218</v>
      </c>
      <c r="T311" s="193">
        <f t="shared" si="172"/>
        <v>230.87310742923319</v>
      </c>
      <c r="U311" s="193">
        <f t="shared" si="172"/>
        <v>216.87884991303977</v>
      </c>
      <c r="V311" s="193">
        <f t="shared" si="172"/>
        <v>217.13835229030659</v>
      </c>
      <c r="W311" s="193">
        <f t="shared" si="172"/>
        <v>252.9263913217373</v>
      </c>
      <c r="X311" s="193">
        <f t="shared" si="172"/>
        <v>214.57983943902767</v>
      </c>
      <c r="Y311" s="193">
        <f t="shared" si="172"/>
        <v>231.94657886624569</v>
      </c>
      <c r="Z311" s="193">
        <f t="shared" si="173"/>
        <v>235.44013662930826</v>
      </c>
      <c r="AA311" s="193">
        <f t="shared" si="173"/>
        <v>215.17561214324436</v>
      </c>
      <c r="AB311" s="193">
        <f t="shared" si="173"/>
        <v>222.4040677626609</v>
      </c>
      <c r="AC311" s="193">
        <f t="shared" si="173"/>
        <v>228.50673537833964</v>
      </c>
      <c r="AD311" s="193">
        <f t="shared" si="173"/>
        <v>225.0488324416722</v>
      </c>
      <c r="AE311" s="193">
        <f t="shared" si="173"/>
        <v>217.38079208205218</v>
      </c>
      <c r="AF311" s="193">
        <f t="shared" si="173"/>
        <v>230.87310742923319</v>
      </c>
    </row>
    <row r="312" spans="2:32" ht="15">
      <c r="B312" s="217"/>
      <c r="D312" s="218">
        <v>8580</v>
      </c>
      <c r="F312" s="193">
        <f t="shared" si="171"/>
        <v>0</v>
      </c>
      <c r="G312" s="193">
        <f t="shared" si="171"/>
        <v>0</v>
      </c>
      <c r="H312" s="193">
        <f t="shared" si="171"/>
        <v>0</v>
      </c>
      <c r="I312" s="193">
        <f t="shared" si="171"/>
        <v>0</v>
      </c>
      <c r="J312" s="193">
        <f t="shared" si="171"/>
        <v>0</v>
      </c>
      <c r="K312" s="193">
        <f t="shared" si="171"/>
        <v>0</v>
      </c>
      <c r="L312" s="193">
        <f t="shared" si="171"/>
        <v>0</v>
      </c>
      <c r="M312" s="193">
        <f t="shared" si="171"/>
        <v>0</v>
      </c>
      <c r="N312" s="193">
        <f t="shared" si="171"/>
        <v>0</v>
      </c>
      <c r="O312" s="193">
        <f t="shared" si="171"/>
        <v>0</v>
      </c>
      <c r="P312" s="193">
        <f t="shared" si="172"/>
        <v>0</v>
      </c>
      <c r="Q312" s="193">
        <f t="shared" si="172"/>
        <v>0</v>
      </c>
      <c r="R312" s="193">
        <f t="shared" si="172"/>
        <v>0</v>
      </c>
      <c r="S312" s="193">
        <f t="shared" si="172"/>
        <v>0</v>
      </c>
      <c r="T312" s="193">
        <f t="shared" si="172"/>
        <v>0</v>
      </c>
      <c r="U312" s="193">
        <f t="shared" si="172"/>
        <v>0</v>
      </c>
      <c r="V312" s="193">
        <f t="shared" si="172"/>
        <v>0</v>
      </c>
      <c r="W312" s="193">
        <f t="shared" si="172"/>
        <v>0</v>
      </c>
      <c r="X312" s="193">
        <f t="shared" si="172"/>
        <v>0</v>
      </c>
      <c r="Y312" s="193">
        <f t="shared" si="172"/>
        <v>0</v>
      </c>
      <c r="Z312" s="193">
        <f t="shared" si="173"/>
        <v>0</v>
      </c>
      <c r="AA312" s="193">
        <f t="shared" si="173"/>
        <v>0</v>
      </c>
      <c r="AB312" s="193">
        <f t="shared" si="173"/>
        <v>0</v>
      </c>
      <c r="AC312" s="193">
        <f t="shared" si="173"/>
        <v>0</v>
      </c>
      <c r="AD312" s="193">
        <f t="shared" si="173"/>
        <v>0</v>
      </c>
      <c r="AE312" s="193">
        <f t="shared" si="173"/>
        <v>0</v>
      </c>
      <c r="AF312" s="193">
        <f t="shared" si="173"/>
        <v>0</v>
      </c>
    </row>
    <row r="313" spans="2:32" ht="15">
      <c r="B313" s="217"/>
      <c r="D313" s="218">
        <v>8590</v>
      </c>
      <c r="F313" s="193">
        <f t="shared" si="171"/>
        <v>0</v>
      </c>
      <c r="G313" s="193">
        <f t="shared" si="171"/>
        <v>0</v>
      </c>
      <c r="H313" s="193">
        <f t="shared" si="171"/>
        <v>0</v>
      </c>
      <c r="I313" s="193">
        <f t="shared" si="171"/>
        <v>0</v>
      </c>
      <c r="J313" s="193">
        <f t="shared" si="171"/>
        <v>0</v>
      </c>
      <c r="K313" s="193">
        <f t="shared" si="171"/>
        <v>0</v>
      </c>
      <c r="L313" s="193">
        <f t="shared" si="171"/>
        <v>0</v>
      </c>
      <c r="M313" s="193">
        <f t="shared" si="171"/>
        <v>0</v>
      </c>
      <c r="N313" s="193">
        <f t="shared" si="171"/>
        <v>0</v>
      </c>
      <c r="O313" s="193">
        <f t="shared" si="171"/>
        <v>0</v>
      </c>
      <c r="P313" s="193">
        <f t="shared" si="172"/>
        <v>0</v>
      </c>
      <c r="Q313" s="193">
        <f t="shared" si="172"/>
        <v>0</v>
      </c>
      <c r="R313" s="193">
        <f t="shared" si="172"/>
        <v>0</v>
      </c>
      <c r="S313" s="193">
        <f t="shared" si="172"/>
        <v>0</v>
      </c>
      <c r="T313" s="193">
        <f t="shared" si="172"/>
        <v>0</v>
      </c>
      <c r="U313" s="193">
        <f t="shared" si="172"/>
        <v>0</v>
      </c>
      <c r="V313" s="193">
        <f t="shared" si="172"/>
        <v>0</v>
      </c>
      <c r="W313" s="193">
        <f t="shared" si="172"/>
        <v>0</v>
      </c>
      <c r="X313" s="193">
        <f t="shared" si="172"/>
        <v>0</v>
      </c>
      <c r="Y313" s="193">
        <f t="shared" si="172"/>
        <v>0</v>
      </c>
      <c r="Z313" s="193">
        <f t="shared" si="173"/>
        <v>0</v>
      </c>
      <c r="AA313" s="193">
        <f t="shared" si="173"/>
        <v>0</v>
      </c>
      <c r="AB313" s="193">
        <f t="shared" si="173"/>
        <v>0</v>
      </c>
      <c r="AC313" s="193">
        <f t="shared" si="173"/>
        <v>0</v>
      </c>
      <c r="AD313" s="193">
        <f t="shared" si="173"/>
        <v>0</v>
      </c>
      <c r="AE313" s="193">
        <f t="shared" si="173"/>
        <v>0</v>
      </c>
      <c r="AF313" s="193">
        <f t="shared" si="173"/>
        <v>0</v>
      </c>
    </row>
    <row r="314" spans="2:32" ht="15">
      <c r="B314" s="217"/>
      <c r="D314" s="218">
        <v>8600</v>
      </c>
      <c r="F314" s="193">
        <f t="shared" si="171"/>
        <v>0</v>
      </c>
      <c r="G314" s="193">
        <f t="shared" si="171"/>
        <v>0</v>
      </c>
      <c r="H314" s="193">
        <f t="shared" si="171"/>
        <v>0</v>
      </c>
      <c r="I314" s="193">
        <f t="shared" si="171"/>
        <v>0</v>
      </c>
      <c r="J314" s="193">
        <f t="shared" si="171"/>
        <v>554.5</v>
      </c>
      <c r="K314" s="193">
        <f t="shared" si="171"/>
        <v>0</v>
      </c>
      <c r="L314" s="193">
        <f t="shared" si="171"/>
        <v>2528.6939414980843</v>
      </c>
      <c r="M314" s="193">
        <f t="shared" si="171"/>
        <v>2528.6939414980843</v>
      </c>
      <c r="N314" s="193">
        <f t="shared" si="171"/>
        <v>2528.6939414980843</v>
      </c>
      <c r="O314" s="193">
        <f t="shared" si="171"/>
        <v>2419.8381132950599</v>
      </c>
      <c r="P314" s="193">
        <f t="shared" si="172"/>
        <v>2419.8381132950599</v>
      </c>
      <c r="Q314" s="193">
        <f t="shared" si="172"/>
        <v>2419.8381132950599</v>
      </c>
      <c r="R314" s="193">
        <f t="shared" si="172"/>
        <v>2419.8381132950599</v>
      </c>
      <c r="S314" s="193">
        <f t="shared" si="172"/>
        <v>2419.8381132950599</v>
      </c>
      <c r="T314" s="193">
        <f t="shared" si="172"/>
        <v>2537.2371797221954</v>
      </c>
      <c r="U314" s="193">
        <f t="shared" si="172"/>
        <v>2584.5254036804445</v>
      </c>
      <c r="V314" s="193">
        <f t="shared" si="172"/>
        <v>2584.5254036804445</v>
      </c>
      <c r="W314" s="193">
        <f t="shared" si="172"/>
        <v>2584.5254036804445</v>
      </c>
      <c r="X314" s="193">
        <f t="shared" si="172"/>
        <v>2584.5254036804445</v>
      </c>
      <c r="Y314" s="193">
        <f t="shared" si="172"/>
        <v>2584.5254036804445</v>
      </c>
      <c r="Z314" s="193">
        <f t="shared" si="173"/>
        <v>2584.5254036804445</v>
      </c>
      <c r="AA314" s="193">
        <f t="shared" si="173"/>
        <v>2419.8381132950599</v>
      </c>
      <c r="AB314" s="193">
        <f t="shared" si="173"/>
        <v>2419.8381132950599</v>
      </c>
      <c r="AC314" s="193">
        <f t="shared" si="173"/>
        <v>2419.8381132950599</v>
      </c>
      <c r="AD314" s="193">
        <f t="shared" si="173"/>
        <v>2419.8381132950599</v>
      </c>
      <c r="AE314" s="193">
        <f t="shared" si="173"/>
        <v>2419.8381132950599</v>
      </c>
      <c r="AF314" s="193">
        <f t="shared" si="173"/>
        <v>2537.2371797221954</v>
      </c>
    </row>
    <row r="315" spans="2:32" ht="15">
      <c r="B315" s="217"/>
      <c r="D315" s="218">
        <v>8620</v>
      </c>
      <c r="F315" s="193">
        <f t="shared" si="171"/>
        <v>0</v>
      </c>
      <c r="G315" s="193">
        <f t="shared" si="171"/>
        <v>0</v>
      </c>
      <c r="H315" s="193">
        <f t="shared" si="171"/>
        <v>0</v>
      </c>
      <c r="I315" s="193">
        <f t="shared" si="171"/>
        <v>0</v>
      </c>
      <c r="J315" s="193">
        <f t="shared" si="171"/>
        <v>0</v>
      </c>
      <c r="K315" s="193">
        <f t="shared" si="171"/>
        <v>0</v>
      </c>
      <c r="L315" s="193">
        <f t="shared" si="171"/>
        <v>0</v>
      </c>
      <c r="M315" s="193">
        <f t="shared" si="171"/>
        <v>0</v>
      </c>
      <c r="N315" s="193">
        <f t="shared" si="171"/>
        <v>0</v>
      </c>
      <c r="O315" s="193">
        <f t="shared" si="171"/>
        <v>0</v>
      </c>
      <c r="P315" s="193">
        <f t="shared" si="172"/>
        <v>0</v>
      </c>
      <c r="Q315" s="193">
        <f t="shared" si="172"/>
        <v>0</v>
      </c>
      <c r="R315" s="193">
        <f t="shared" si="172"/>
        <v>0</v>
      </c>
      <c r="S315" s="193">
        <f t="shared" si="172"/>
        <v>0</v>
      </c>
      <c r="T315" s="193">
        <f t="shared" si="172"/>
        <v>0</v>
      </c>
      <c r="U315" s="193">
        <f t="shared" si="172"/>
        <v>0</v>
      </c>
      <c r="V315" s="193">
        <f t="shared" si="172"/>
        <v>0</v>
      </c>
      <c r="W315" s="193">
        <f t="shared" si="172"/>
        <v>0</v>
      </c>
      <c r="X315" s="193">
        <f t="shared" si="172"/>
        <v>0</v>
      </c>
      <c r="Y315" s="193">
        <f t="shared" si="172"/>
        <v>0</v>
      </c>
      <c r="Z315" s="193">
        <f t="shared" si="173"/>
        <v>0</v>
      </c>
      <c r="AA315" s="193">
        <f t="shared" si="173"/>
        <v>0</v>
      </c>
      <c r="AB315" s="193">
        <f t="shared" si="173"/>
        <v>0</v>
      </c>
      <c r="AC315" s="193">
        <f t="shared" si="173"/>
        <v>0</v>
      </c>
      <c r="AD315" s="193">
        <f t="shared" si="173"/>
        <v>0</v>
      </c>
      <c r="AE315" s="193">
        <f t="shared" si="173"/>
        <v>0</v>
      </c>
      <c r="AF315" s="193">
        <f t="shared" si="173"/>
        <v>0</v>
      </c>
    </row>
    <row r="316" spans="2:32" ht="15">
      <c r="B316" s="217"/>
      <c r="D316" s="218">
        <v>8630</v>
      </c>
      <c r="F316" s="193">
        <f t="shared" si="171"/>
        <v>0</v>
      </c>
      <c r="G316" s="193">
        <f t="shared" si="171"/>
        <v>0</v>
      </c>
      <c r="H316" s="193">
        <f t="shared" si="171"/>
        <v>0</v>
      </c>
      <c r="I316" s="193">
        <f t="shared" si="171"/>
        <v>0</v>
      </c>
      <c r="J316" s="193">
        <f t="shared" si="171"/>
        <v>0</v>
      </c>
      <c r="K316" s="193">
        <f t="shared" si="171"/>
        <v>0</v>
      </c>
      <c r="L316" s="193">
        <f t="shared" si="171"/>
        <v>0</v>
      </c>
      <c r="M316" s="193">
        <f t="shared" si="171"/>
        <v>0</v>
      </c>
      <c r="N316" s="193">
        <f t="shared" si="171"/>
        <v>0</v>
      </c>
      <c r="O316" s="193">
        <f t="shared" si="171"/>
        <v>0</v>
      </c>
      <c r="P316" s="193">
        <f t="shared" si="172"/>
        <v>0</v>
      </c>
      <c r="Q316" s="193">
        <f t="shared" si="172"/>
        <v>0</v>
      </c>
      <c r="R316" s="193">
        <f t="shared" si="172"/>
        <v>0</v>
      </c>
      <c r="S316" s="193">
        <f t="shared" si="172"/>
        <v>0</v>
      </c>
      <c r="T316" s="193">
        <f t="shared" si="172"/>
        <v>0</v>
      </c>
      <c r="U316" s="193">
        <f t="shared" si="172"/>
        <v>0</v>
      </c>
      <c r="V316" s="193">
        <f t="shared" si="172"/>
        <v>0</v>
      </c>
      <c r="W316" s="193">
        <f t="shared" si="172"/>
        <v>0</v>
      </c>
      <c r="X316" s="193">
        <f t="shared" si="172"/>
        <v>0</v>
      </c>
      <c r="Y316" s="193">
        <f t="shared" si="172"/>
        <v>0</v>
      </c>
      <c r="Z316" s="193">
        <f t="shared" si="173"/>
        <v>0</v>
      </c>
      <c r="AA316" s="193">
        <f t="shared" si="173"/>
        <v>0</v>
      </c>
      <c r="AB316" s="193">
        <f t="shared" si="173"/>
        <v>0</v>
      </c>
      <c r="AC316" s="193">
        <f t="shared" si="173"/>
        <v>0</v>
      </c>
      <c r="AD316" s="193">
        <f t="shared" si="173"/>
        <v>0</v>
      </c>
      <c r="AE316" s="193">
        <f t="shared" si="173"/>
        <v>0</v>
      </c>
      <c r="AF316" s="193">
        <f t="shared" si="173"/>
        <v>0</v>
      </c>
    </row>
    <row r="317" spans="2:32" ht="15">
      <c r="B317" s="217"/>
      <c r="D317" s="218">
        <v>8640</v>
      </c>
      <c r="F317" s="193">
        <f t="shared" si="171"/>
        <v>0</v>
      </c>
      <c r="G317" s="193">
        <f t="shared" si="171"/>
        <v>0</v>
      </c>
      <c r="H317" s="193">
        <f t="shared" si="171"/>
        <v>0</v>
      </c>
      <c r="I317" s="193">
        <f t="shared" si="171"/>
        <v>0</v>
      </c>
      <c r="J317" s="193">
        <f t="shared" si="171"/>
        <v>0</v>
      </c>
      <c r="K317" s="193">
        <f t="shared" si="171"/>
        <v>0</v>
      </c>
      <c r="L317" s="193">
        <f t="shared" si="171"/>
        <v>0</v>
      </c>
      <c r="M317" s="193">
        <f t="shared" si="171"/>
        <v>0</v>
      </c>
      <c r="N317" s="193">
        <f t="shared" si="171"/>
        <v>0</v>
      </c>
      <c r="O317" s="193">
        <f t="shared" si="171"/>
        <v>0</v>
      </c>
      <c r="P317" s="193">
        <f t="shared" si="172"/>
        <v>0</v>
      </c>
      <c r="Q317" s="193">
        <f t="shared" si="172"/>
        <v>0</v>
      </c>
      <c r="R317" s="193">
        <f t="shared" si="172"/>
        <v>0</v>
      </c>
      <c r="S317" s="193">
        <f t="shared" si="172"/>
        <v>0</v>
      </c>
      <c r="T317" s="193">
        <f t="shared" si="172"/>
        <v>0</v>
      </c>
      <c r="U317" s="193">
        <f t="shared" si="172"/>
        <v>0</v>
      </c>
      <c r="V317" s="193">
        <f t="shared" si="172"/>
        <v>0</v>
      </c>
      <c r="W317" s="193">
        <f t="shared" si="172"/>
        <v>0</v>
      </c>
      <c r="X317" s="193">
        <f t="shared" si="172"/>
        <v>0</v>
      </c>
      <c r="Y317" s="193">
        <f t="shared" si="172"/>
        <v>0</v>
      </c>
      <c r="Z317" s="193">
        <f t="shared" si="173"/>
        <v>0</v>
      </c>
      <c r="AA317" s="193">
        <f t="shared" si="173"/>
        <v>0</v>
      </c>
      <c r="AB317" s="193">
        <f t="shared" si="173"/>
        <v>0</v>
      </c>
      <c r="AC317" s="193">
        <f t="shared" si="173"/>
        <v>0</v>
      </c>
      <c r="AD317" s="193">
        <f t="shared" si="173"/>
        <v>0</v>
      </c>
      <c r="AE317" s="193">
        <f t="shared" si="173"/>
        <v>0</v>
      </c>
      <c r="AF317" s="193">
        <f t="shared" si="173"/>
        <v>0</v>
      </c>
    </row>
    <row r="318" spans="2:32" ht="15">
      <c r="B318" s="217"/>
      <c r="D318" s="218">
        <v>8650</v>
      </c>
      <c r="F318" s="193">
        <f t="shared" ref="F318:O327" si="174">SUMIF($C$10:$C$276,$D318,F$10:F$276)</f>
        <v>0</v>
      </c>
      <c r="G318" s="193">
        <f t="shared" si="174"/>
        <v>0</v>
      </c>
      <c r="H318" s="193">
        <f t="shared" si="174"/>
        <v>0</v>
      </c>
      <c r="I318" s="193">
        <f t="shared" si="174"/>
        <v>0</v>
      </c>
      <c r="J318" s="193">
        <f t="shared" si="174"/>
        <v>0</v>
      </c>
      <c r="K318" s="193">
        <f t="shared" si="174"/>
        <v>0</v>
      </c>
      <c r="L318" s="193">
        <f t="shared" si="174"/>
        <v>0</v>
      </c>
      <c r="M318" s="193">
        <f t="shared" si="174"/>
        <v>0</v>
      </c>
      <c r="N318" s="193">
        <f t="shared" si="174"/>
        <v>0</v>
      </c>
      <c r="O318" s="193">
        <f t="shared" si="174"/>
        <v>0</v>
      </c>
      <c r="P318" s="193">
        <f t="shared" ref="P318:Y327" si="175">SUMIF($C$10:$C$276,$D318,P$10:P$276)</f>
        <v>0</v>
      </c>
      <c r="Q318" s="193">
        <f t="shared" si="175"/>
        <v>0</v>
      </c>
      <c r="R318" s="193">
        <f t="shared" si="175"/>
        <v>0</v>
      </c>
      <c r="S318" s="193">
        <f t="shared" si="175"/>
        <v>0</v>
      </c>
      <c r="T318" s="193">
        <f t="shared" si="175"/>
        <v>0</v>
      </c>
      <c r="U318" s="193">
        <f t="shared" si="175"/>
        <v>0</v>
      </c>
      <c r="V318" s="193">
        <f t="shared" si="175"/>
        <v>0</v>
      </c>
      <c r="W318" s="193">
        <f t="shared" si="175"/>
        <v>0</v>
      </c>
      <c r="X318" s="193">
        <f t="shared" si="175"/>
        <v>0</v>
      </c>
      <c r="Y318" s="193">
        <f t="shared" si="175"/>
        <v>0</v>
      </c>
      <c r="Z318" s="193">
        <f t="shared" ref="Z318:AF327" si="176">SUMIF($C$10:$C$276,$D318,Z$10:Z$276)</f>
        <v>0</v>
      </c>
      <c r="AA318" s="193">
        <f t="shared" si="176"/>
        <v>0</v>
      </c>
      <c r="AB318" s="193">
        <f t="shared" si="176"/>
        <v>0</v>
      </c>
      <c r="AC318" s="193">
        <f t="shared" si="176"/>
        <v>0</v>
      </c>
      <c r="AD318" s="193">
        <f t="shared" si="176"/>
        <v>0</v>
      </c>
      <c r="AE318" s="193">
        <f t="shared" si="176"/>
        <v>0</v>
      </c>
      <c r="AF318" s="193">
        <f t="shared" si="176"/>
        <v>0</v>
      </c>
    </row>
    <row r="319" spans="2:32" ht="15">
      <c r="B319" s="217"/>
      <c r="D319" s="218">
        <v>8670</v>
      </c>
      <c r="F319" s="193">
        <f t="shared" si="174"/>
        <v>0</v>
      </c>
      <c r="G319" s="193">
        <f t="shared" si="174"/>
        <v>0</v>
      </c>
      <c r="H319" s="193">
        <f t="shared" si="174"/>
        <v>0</v>
      </c>
      <c r="I319" s="193">
        <f t="shared" si="174"/>
        <v>0</v>
      </c>
      <c r="J319" s="193">
        <f t="shared" si="174"/>
        <v>0</v>
      </c>
      <c r="K319" s="193">
        <f t="shared" si="174"/>
        <v>0</v>
      </c>
      <c r="L319" s="193">
        <f t="shared" si="174"/>
        <v>0</v>
      </c>
      <c r="M319" s="193">
        <f t="shared" si="174"/>
        <v>0</v>
      </c>
      <c r="N319" s="193">
        <f t="shared" si="174"/>
        <v>0</v>
      </c>
      <c r="O319" s="193">
        <f t="shared" si="174"/>
        <v>0</v>
      </c>
      <c r="P319" s="193">
        <f t="shared" si="175"/>
        <v>0</v>
      </c>
      <c r="Q319" s="193">
        <f t="shared" si="175"/>
        <v>0</v>
      </c>
      <c r="R319" s="193">
        <f t="shared" si="175"/>
        <v>0</v>
      </c>
      <c r="S319" s="193">
        <f t="shared" si="175"/>
        <v>0</v>
      </c>
      <c r="T319" s="193">
        <f t="shared" si="175"/>
        <v>0</v>
      </c>
      <c r="U319" s="193">
        <f t="shared" si="175"/>
        <v>0</v>
      </c>
      <c r="V319" s="193">
        <f t="shared" si="175"/>
        <v>0</v>
      </c>
      <c r="W319" s="193">
        <f t="shared" si="175"/>
        <v>0</v>
      </c>
      <c r="X319" s="193">
        <f t="shared" si="175"/>
        <v>0</v>
      </c>
      <c r="Y319" s="193">
        <f t="shared" si="175"/>
        <v>0</v>
      </c>
      <c r="Z319" s="193">
        <f t="shared" si="176"/>
        <v>0</v>
      </c>
      <c r="AA319" s="193">
        <f t="shared" si="176"/>
        <v>0</v>
      </c>
      <c r="AB319" s="193">
        <f t="shared" si="176"/>
        <v>0</v>
      </c>
      <c r="AC319" s="193">
        <f t="shared" si="176"/>
        <v>0</v>
      </c>
      <c r="AD319" s="193">
        <f t="shared" si="176"/>
        <v>0</v>
      </c>
      <c r="AE319" s="193">
        <f t="shared" si="176"/>
        <v>0</v>
      </c>
      <c r="AF319" s="193">
        <f t="shared" si="176"/>
        <v>0</v>
      </c>
    </row>
    <row r="320" spans="2:32" ht="15">
      <c r="B320" s="217"/>
      <c r="D320" s="218">
        <v>8700</v>
      </c>
      <c r="F320" s="193">
        <f t="shared" si="174"/>
        <v>117489.04999999996</v>
      </c>
      <c r="G320" s="193">
        <f t="shared" si="174"/>
        <v>461667.75</v>
      </c>
      <c r="H320" s="193">
        <f t="shared" si="174"/>
        <v>246379.27000000002</v>
      </c>
      <c r="I320" s="193">
        <f t="shared" si="174"/>
        <v>263989.19000000006</v>
      </c>
      <c r="J320" s="193">
        <f t="shared" si="174"/>
        <v>244730.02000000011</v>
      </c>
      <c r="K320" s="193">
        <f t="shared" si="174"/>
        <v>189577.01000000007</v>
      </c>
      <c r="L320" s="193">
        <f t="shared" si="174"/>
        <v>107158.55469573625</v>
      </c>
      <c r="M320" s="193">
        <f t="shared" si="174"/>
        <v>164744.68903106189</v>
      </c>
      <c r="N320" s="193">
        <f t="shared" si="174"/>
        <v>170692.47684395962</v>
      </c>
      <c r="O320" s="193">
        <f t="shared" si="174"/>
        <v>224460.17601845635</v>
      </c>
      <c r="P320" s="193">
        <f t="shared" si="175"/>
        <v>211310.29866443598</v>
      </c>
      <c r="Q320" s="193">
        <f t="shared" si="175"/>
        <v>234668.53002282712</v>
      </c>
      <c r="R320" s="193">
        <f t="shared" si="175"/>
        <v>231530.94482392533</v>
      </c>
      <c r="S320" s="193">
        <f t="shared" si="175"/>
        <v>200934.34272546467</v>
      </c>
      <c r="T320" s="193">
        <f t="shared" si="175"/>
        <v>257843.315968651</v>
      </c>
      <c r="U320" s="193">
        <f t="shared" si="175"/>
        <v>281160.21869529196</v>
      </c>
      <c r="V320" s="193">
        <f t="shared" si="175"/>
        <v>207393.24399236104</v>
      </c>
      <c r="W320" s="193">
        <f t="shared" si="175"/>
        <v>236468.00177622738</v>
      </c>
      <c r="X320" s="193">
        <f t="shared" si="175"/>
        <v>227288.826805499</v>
      </c>
      <c r="Y320" s="193">
        <f t="shared" si="175"/>
        <v>279940.182330565</v>
      </c>
      <c r="Z320" s="193">
        <f t="shared" si="176"/>
        <v>262642.9403677152</v>
      </c>
      <c r="AA320" s="193">
        <f t="shared" si="176"/>
        <v>228669.16152418643</v>
      </c>
      <c r="AB320" s="193">
        <f t="shared" si="176"/>
        <v>215137.72707519494</v>
      </c>
      <c r="AC320" s="193">
        <f t="shared" si="176"/>
        <v>238736.02681467045</v>
      </c>
      <c r="AD320" s="193">
        <f t="shared" si="176"/>
        <v>235822.41055183677</v>
      </c>
      <c r="AE320" s="193">
        <f t="shared" si="176"/>
        <v>204618.5383028732</v>
      </c>
      <c r="AF320" s="193">
        <f t="shared" si="176"/>
        <v>261707.7959605685</v>
      </c>
    </row>
    <row r="321" spans="2:32" ht="15">
      <c r="B321" s="217"/>
      <c r="D321" s="218">
        <v>8710</v>
      </c>
      <c r="F321" s="193">
        <f t="shared" si="174"/>
        <v>0</v>
      </c>
      <c r="G321" s="193">
        <f t="shared" si="174"/>
        <v>0</v>
      </c>
      <c r="H321" s="193">
        <f t="shared" si="174"/>
        <v>0</v>
      </c>
      <c r="I321" s="193">
        <f t="shared" si="174"/>
        <v>0</v>
      </c>
      <c r="J321" s="193">
        <f t="shared" si="174"/>
        <v>0</v>
      </c>
      <c r="K321" s="193">
        <f t="shared" si="174"/>
        <v>0</v>
      </c>
      <c r="L321" s="193">
        <f t="shared" si="174"/>
        <v>0</v>
      </c>
      <c r="M321" s="193">
        <f t="shared" si="174"/>
        <v>0</v>
      </c>
      <c r="N321" s="193">
        <f t="shared" si="174"/>
        <v>0</v>
      </c>
      <c r="O321" s="193">
        <f t="shared" si="174"/>
        <v>0</v>
      </c>
      <c r="P321" s="193">
        <f t="shared" si="175"/>
        <v>0</v>
      </c>
      <c r="Q321" s="193">
        <f t="shared" si="175"/>
        <v>0</v>
      </c>
      <c r="R321" s="193">
        <f t="shared" si="175"/>
        <v>0</v>
      </c>
      <c r="S321" s="193">
        <f t="shared" si="175"/>
        <v>0</v>
      </c>
      <c r="T321" s="193">
        <f t="shared" si="175"/>
        <v>0</v>
      </c>
      <c r="U321" s="193">
        <f t="shared" si="175"/>
        <v>0</v>
      </c>
      <c r="V321" s="193">
        <f t="shared" si="175"/>
        <v>0</v>
      </c>
      <c r="W321" s="193">
        <f t="shared" si="175"/>
        <v>0</v>
      </c>
      <c r="X321" s="193">
        <f t="shared" si="175"/>
        <v>0</v>
      </c>
      <c r="Y321" s="193">
        <f t="shared" si="175"/>
        <v>0</v>
      </c>
      <c r="Z321" s="193">
        <f t="shared" si="176"/>
        <v>0</v>
      </c>
      <c r="AA321" s="193">
        <f t="shared" si="176"/>
        <v>0</v>
      </c>
      <c r="AB321" s="193">
        <f t="shared" si="176"/>
        <v>0</v>
      </c>
      <c r="AC321" s="193">
        <f t="shared" si="176"/>
        <v>0</v>
      </c>
      <c r="AD321" s="193">
        <f t="shared" si="176"/>
        <v>0</v>
      </c>
      <c r="AE321" s="193">
        <f t="shared" si="176"/>
        <v>0</v>
      </c>
      <c r="AF321" s="193">
        <f t="shared" si="176"/>
        <v>0</v>
      </c>
    </row>
    <row r="322" spans="2:32" ht="15">
      <c r="B322" s="217"/>
      <c r="D322" s="218">
        <v>8711</v>
      </c>
      <c r="F322" s="193">
        <f t="shared" si="174"/>
        <v>0</v>
      </c>
      <c r="G322" s="193">
        <f t="shared" si="174"/>
        <v>0</v>
      </c>
      <c r="H322" s="193">
        <f t="shared" si="174"/>
        <v>0</v>
      </c>
      <c r="I322" s="193">
        <f t="shared" si="174"/>
        <v>0</v>
      </c>
      <c r="J322" s="193">
        <f t="shared" si="174"/>
        <v>0</v>
      </c>
      <c r="K322" s="193">
        <f t="shared" si="174"/>
        <v>0</v>
      </c>
      <c r="L322" s="193">
        <f t="shared" si="174"/>
        <v>0</v>
      </c>
      <c r="M322" s="193">
        <f t="shared" si="174"/>
        <v>0</v>
      </c>
      <c r="N322" s="193">
        <f t="shared" si="174"/>
        <v>0</v>
      </c>
      <c r="O322" s="193">
        <f t="shared" si="174"/>
        <v>0</v>
      </c>
      <c r="P322" s="193">
        <f t="shared" si="175"/>
        <v>0</v>
      </c>
      <c r="Q322" s="193">
        <f t="shared" si="175"/>
        <v>0</v>
      </c>
      <c r="R322" s="193">
        <f t="shared" si="175"/>
        <v>0</v>
      </c>
      <c r="S322" s="193">
        <f t="shared" si="175"/>
        <v>0</v>
      </c>
      <c r="T322" s="193">
        <f t="shared" si="175"/>
        <v>0</v>
      </c>
      <c r="U322" s="193">
        <f t="shared" si="175"/>
        <v>0</v>
      </c>
      <c r="V322" s="193">
        <f t="shared" si="175"/>
        <v>0</v>
      </c>
      <c r="W322" s="193">
        <f t="shared" si="175"/>
        <v>0</v>
      </c>
      <c r="X322" s="193">
        <f t="shared" si="175"/>
        <v>0</v>
      </c>
      <c r="Y322" s="193">
        <f t="shared" si="175"/>
        <v>0</v>
      </c>
      <c r="Z322" s="193">
        <f t="shared" si="176"/>
        <v>0</v>
      </c>
      <c r="AA322" s="193">
        <f t="shared" si="176"/>
        <v>0</v>
      </c>
      <c r="AB322" s="193">
        <f t="shared" si="176"/>
        <v>0</v>
      </c>
      <c r="AC322" s="193">
        <f t="shared" si="176"/>
        <v>0</v>
      </c>
      <c r="AD322" s="193">
        <f t="shared" si="176"/>
        <v>0</v>
      </c>
      <c r="AE322" s="193">
        <f t="shared" si="176"/>
        <v>0</v>
      </c>
      <c r="AF322" s="193">
        <f t="shared" si="176"/>
        <v>0</v>
      </c>
    </row>
    <row r="323" spans="2:32" ht="15">
      <c r="B323" s="219"/>
      <c r="D323" s="218">
        <v>8720</v>
      </c>
      <c r="F323" s="193">
        <f t="shared" si="174"/>
        <v>0</v>
      </c>
      <c r="G323" s="193">
        <f t="shared" si="174"/>
        <v>0</v>
      </c>
      <c r="H323" s="193">
        <f t="shared" si="174"/>
        <v>0</v>
      </c>
      <c r="I323" s="193">
        <f t="shared" si="174"/>
        <v>0</v>
      </c>
      <c r="J323" s="193">
        <f t="shared" si="174"/>
        <v>0</v>
      </c>
      <c r="K323" s="193">
        <f t="shared" si="174"/>
        <v>0</v>
      </c>
      <c r="L323" s="193">
        <f t="shared" si="174"/>
        <v>0</v>
      </c>
      <c r="M323" s="193">
        <f t="shared" si="174"/>
        <v>0</v>
      </c>
      <c r="N323" s="193">
        <f t="shared" si="174"/>
        <v>0</v>
      </c>
      <c r="O323" s="193">
        <f t="shared" si="174"/>
        <v>0</v>
      </c>
      <c r="P323" s="193">
        <f t="shared" si="175"/>
        <v>0</v>
      </c>
      <c r="Q323" s="193">
        <f t="shared" si="175"/>
        <v>0</v>
      </c>
      <c r="R323" s="193">
        <f t="shared" si="175"/>
        <v>0</v>
      </c>
      <c r="S323" s="193">
        <f t="shared" si="175"/>
        <v>0</v>
      </c>
      <c r="T323" s="193">
        <f t="shared" si="175"/>
        <v>0</v>
      </c>
      <c r="U323" s="193">
        <f t="shared" si="175"/>
        <v>0</v>
      </c>
      <c r="V323" s="193">
        <f t="shared" si="175"/>
        <v>0</v>
      </c>
      <c r="W323" s="193">
        <f t="shared" si="175"/>
        <v>0</v>
      </c>
      <c r="X323" s="193">
        <f t="shared" si="175"/>
        <v>0</v>
      </c>
      <c r="Y323" s="193">
        <f t="shared" si="175"/>
        <v>0</v>
      </c>
      <c r="Z323" s="193">
        <f t="shared" si="176"/>
        <v>0</v>
      </c>
      <c r="AA323" s="193">
        <f t="shared" si="176"/>
        <v>0</v>
      </c>
      <c r="AB323" s="193">
        <f t="shared" si="176"/>
        <v>0</v>
      </c>
      <c r="AC323" s="193">
        <f t="shared" si="176"/>
        <v>0</v>
      </c>
      <c r="AD323" s="193">
        <f t="shared" si="176"/>
        <v>0</v>
      </c>
      <c r="AE323" s="193">
        <f t="shared" si="176"/>
        <v>0</v>
      </c>
      <c r="AF323" s="193">
        <f t="shared" si="176"/>
        <v>0</v>
      </c>
    </row>
    <row r="324" spans="2:32" ht="15">
      <c r="B324" s="219"/>
      <c r="D324" s="218">
        <v>8740</v>
      </c>
      <c r="F324" s="193">
        <f t="shared" si="174"/>
        <v>42428.5</v>
      </c>
      <c r="G324" s="193">
        <f t="shared" si="174"/>
        <v>22466.320000000007</v>
      </c>
      <c r="H324" s="193">
        <f t="shared" si="174"/>
        <v>23206.039999999997</v>
      </c>
      <c r="I324" s="193">
        <f t="shared" si="174"/>
        <v>47854.799999999981</v>
      </c>
      <c r="J324" s="193">
        <f t="shared" si="174"/>
        <v>28568.860000000011</v>
      </c>
      <c r="K324" s="193">
        <f t="shared" si="174"/>
        <v>19727.330000000002</v>
      </c>
      <c r="L324" s="193">
        <f t="shared" si="174"/>
        <v>20964.913747103863</v>
      </c>
      <c r="M324" s="193">
        <f t="shared" si="174"/>
        <v>20498.333970490374</v>
      </c>
      <c r="N324" s="193">
        <f t="shared" si="174"/>
        <v>21209.699017285049</v>
      </c>
      <c r="O324" s="193">
        <f t="shared" si="174"/>
        <v>34791.54356362066</v>
      </c>
      <c r="P324" s="193">
        <f t="shared" si="175"/>
        <v>32899.907065162064</v>
      </c>
      <c r="Q324" s="193">
        <f t="shared" si="175"/>
        <v>36343.741372177967</v>
      </c>
      <c r="R324" s="193">
        <f t="shared" si="175"/>
        <v>35432.55921472815</v>
      </c>
      <c r="S324" s="193">
        <f t="shared" si="175"/>
        <v>32228.825231386596</v>
      </c>
      <c r="T324" s="193">
        <f t="shared" si="175"/>
        <v>35706.293515548881</v>
      </c>
      <c r="U324" s="193">
        <f t="shared" si="175"/>
        <v>34629.292870518257</v>
      </c>
      <c r="V324" s="193">
        <f t="shared" si="175"/>
        <v>35779.572378976562</v>
      </c>
      <c r="W324" s="193">
        <f t="shared" si="175"/>
        <v>37092.147533456176</v>
      </c>
      <c r="X324" s="193">
        <f t="shared" si="175"/>
        <v>36985.581207007912</v>
      </c>
      <c r="Y324" s="193">
        <f t="shared" si="175"/>
        <v>35074.805820746042</v>
      </c>
      <c r="Z324" s="193">
        <f t="shared" si="176"/>
        <v>38291.575648674348</v>
      </c>
      <c r="AA324" s="193">
        <f t="shared" si="176"/>
        <v>35524.403872271745</v>
      </c>
      <c r="AB324" s="193">
        <f t="shared" si="176"/>
        <v>33566.331400106916</v>
      </c>
      <c r="AC324" s="193">
        <f t="shared" si="176"/>
        <v>37051.965943217576</v>
      </c>
      <c r="AD324" s="193">
        <f t="shared" si="176"/>
        <v>36179.780818043502</v>
      </c>
      <c r="AE324" s="193">
        <f t="shared" si="176"/>
        <v>32870.310146056581</v>
      </c>
      <c r="AF324" s="193">
        <f t="shared" si="176"/>
        <v>36379.169199201599</v>
      </c>
    </row>
    <row r="325" spans="2:32" ht="15">
      <c r="B325" s="217"/>
      <c r="D325" s="218">
        <v>8750</v>
      </c>
      <c r="F325" s="193">
        <f t="shared" si="174"/>
        <v>11712.340000000002</v>
      </c>
      <c r="G325" s="193">
        <f t="shared" si="174"/>
        <v>12050.610000000002</v>
      </c>
      <c r="H325" s="193">
        <f t="shared" si="174"/>
        <v>8770.82</v>
      </c>
      <c r="I325" s="193">
        <f t="shared" si="174"/>
        <v>10427.849999999999</v>
      </c>
      <c r="J325" s="193">
        <f t="shared" si="174"/>
        <v>9549.2300000000014</v>
      </c>
      <c r="K325" s="193">
        <f t="shared" si="174"/>
        <v>10510.539999999999</v>
      </c>
      <c r="L325" s="193">
        <f t="shared" si="174"/>
        <v>7070.7712295331648</v>
      </c>
      <c r="M325" s="193">
        <f t="shared" si="174"/>
        <v>8788.3766008408475</v>
      </c>
      <c r="N325" s="193">
        <f t="shared" si="174"/>
        <v>7690.1176503356583</v>
      </c>
      <c r="O325" s="193">
        <f t="shared" si="174"/>
        <v>10695.904157299343</v>
      </c>
      <c r="P325" s="193">
        <f t="shared" si="175"/>
        <v>9864.1769989341556</v>
      </c>
      <c r="Q325" s="193">
        <f t="shared" si="175"/>
        <v>10444.853303073927</v>
      </c>
      <c r="R325" s="193">
        <f t="shared" si="175"/>
        <v>11000.479859515577</v>
      </c>
      <c r="S325" s="193">
        <f t="shared" si="175"/>
        <v>9579.1289104615407</v>
      </c>
      <c r="T325" s="193">
        <f t="shared" si="175"/>
        <v>11434.038494001785</v>
      </c>
      <c r="U325" s="193">
        <f t="shared" si="175"/>
        <v>10467.678422696823</v>
      </c>
      <c r="V325" s="193">
        <f t="shared" si="175"/>
        <v>10642.316562464179</v>
      </c>
      <c r="W325" s="193">
        <f t="shared" si="175"/>
        <v>10441.768455305531</v>
      </c>
      <c r="X325" s="193">
        <f t="shared" si="175"/>
        <v>10865.332523896986</v>
      </c>
      <c r="Y325" s="193">
        <f t="shared" si="175"/>
        <v>12033.431131472598</v>
      </c>
      <c r="Z325" s="193">
        <f t="shared" si="176"/>
        <v>11307.747722004971</v>
      </c>
      <c r="AA325" s="193">
        <f t="shared" si="176"/>
        <v>10999.916648568393</v>
      </c>
      <c r="AB325" s="193">
        <f t="shared" si="176"/>
        <v>10140.629850749552</v>
      </c>
      <c r="AC325" s="193">
        <f t="shared" si="176"/>
        <v>10738.646149647931</v>
      </c>
      <c r="AD325" s="193">
        <f t="shared" si="176"/>
        <v>11310.449847618871</v>
      </c>
      <c r="AE325" s="193">
        <f t="shared" si="176"/>
        <v>9845.2361408821544</v>
      </c>
      <c r="AF325" s="193">
        <f t="shared" si="176"/>
        <v>11713.167559236806</v>
      </c>
    </row>
    <row r="326" spans="2:32" ht="15">
      <c r="B326" s="217"/>
      <c r="D326" s="218">
        <v>8760</v>
      </c>
      <c r="F326" s="193">
        <f t="shared" si="174"/>
        <v>0</v>
      </c>
      <c r="G326" s="193">
        <f t="shared" si="174"/>
        <v>0</v>
      </c>
      <c r="H326" s="193">
        <f t="shared" si="174"/>
        <v>0</v>
      </c>
      <c r="I326" s="193">
        <f t="shared" si="174"/>
        <v>0</v>
      </c>
      <c r="J326" s="193">
        <f t="shared" si="174"/>
        <v>0</v>
      </c>
      <c r="K326" s="193">
        <f t="shared" si="174"/>
        <v>0</v>
      </c>
      <c r="L326" s="193">
        <f t="shared" si="174"/>
        <v>0</v>
      </c>
      <c r="M326" s="193">
        <f t="shared" si="174"/>
        <v>0</v>
      </c>
      <c r="N326" s="193">
        <f t="shared" si="174"/>
        <v>0</v>
      </c>
      <c r="O326" s="193">
        <f t="shared" si="174"/>
        <v>0</v>
      </c>
      <c r="P326" s="193">
        <f t="shared" si="175"/>
        <v>0</v>
      </c>
      <c r="Q326" s="193">
        <f t="shared" si="175"/>
        <v>0</v>
      </c>
      <c r="R326" s="193">
        <f t="shared" si="175"/>
        <v>0</v>
      </c>
      <c r="S326" s="193">
        <f t="shared" si="175"/>
        <v>0</v>
      </c>
      <c r="T326" s="193">
        <f t="shared" si="175"/>
        <v>0</v>
      </c>
      <c r="U326" s="193">
        <f t="shared" si="175"/>
        <v>0</v>
      </c>
      <c r="V326" s="193">
        <f t="shared" si="175"/>
        <v>0</v>
      </c>
      <c r="W326" s="193">
        <f t="shared" si="175"/>
        <v>0</v>
      </c>
      <c r="X326" s="193">
        <f t="shared" si="175"/>
        <v>0</v>
      </c>
      <c r="Y326" s="193">
        <f t="shared" si="175"/>
        <v>0</v>
      </c>
      <c r="Z326" s="193">
        <f t="shared" si="176"/>
        <v>0</v>
      </c>
      <c r="AA326" s="193">
        <f t="shared" si="176"/>
        <v>0</v>
      </c>
      <c r="AB326" s="193">
        <f t="shared" si="176"/>
        <v>0</v>
      </c>
      <c r="AC326" s="193">
        <f t="shared" si="176"/>
        <v>0</v>
      </c>
      <c r="AD326" s="193">
        <f t="shared" si="176"/>
        <v>0</v>
      </c>
      <c r="AE326" s="193">
        <f t="shared" si="176"/>
        <v>0</v>
      </c>
      <c r="AF326" s="193">
        <f t="shared" si="176"/>
        <v>0</v>
      </c>
    </row>
    <row r="327" spans="2:32">
      <c r="D327" s="218">
        <v>8770</v>
      </c>
      <c r="F327" s="193">
        <f t="shared" si="174"/>
        <v>0</v>
      </c>
      <c r="G327" s="193">
        <f t="shared" si="174"/>
        <v>0</v>
      </c>
      <c r="H327" s="193">
        <f t="shared" si="174"/>
        <v>0</v>
      </c>
      <c r="I327" s="193">
        <f t="shared" si="174"/>
        <v>0</v>
      </c>
      <c r="J327" s="193">
        <f t="shared" si="174"/>
        <v>0</v>
      </c>
      <c r="K327" s="193">
        <f t="shared" si="174"/>
        <v>0</v>
      </c>
      <c r="L327" s="193">
        <f t="shared" si="174"/>
        <v>0</v>
      </c>
      <c r="M327" s="193">
        <f t="shared" si="174"/>
        <v>0</v>
      </c>
      <c r="N327" s="193">
        <f t="shared" si="174"/>
        <v>0</v>
      </c>
      <c r="O327" s="193">
        <f t="shared" si="174"/>
        <v>0</v>
      </c>
      <c r="P327" s="193">
        <f t="shared" si="175"/>
        <v>0</v>
      </c>
      <c r="Q327" s="193">
        <f t="shared" si="175"/>
        <v>0</v>
      </c>
      <c r="R327" s="193">
        <f t="shared" si="175"/>
        <v>0</v>
      </c>
      <c r="S327" s="193">
        <f t="shared" si="175"/>
        <v>0</v>
      </c>
      <c r="T327" s="193">
        <f t="shared" si="175"/>
        <v>0</v>
      </c>
      <c r="U327" s="193">
        <f t="shared" si="175"/>
        <v>0</v>
      </c>
      <c r="V327" s="193">
        <f t="shared" si="175"/>
        <v>0</v>
      </c>
      <c r="W327" s="193">
        <f t="shared" si="175"/>
        <v>0</v>
      </c>
      <c r="X327" s="193">
        <f t="shared" si="175"/>
        <v>0</v>
      </c>
      <c r="Y327" s="193">
        <f t="shared" si="175"/>
        <v>0</v>
      </c>
      <c r="Z327" s="193">
        <f t="shared" si="176"/>
        <v>0</v>
      </c>
      <c r="AA327" s="193">
        <f t="shared" si="176"/>
        <v>0</v>
      </c>
      <c r="AB327" s="193">
        <f t="shared" si="176"/>
        <v>0</v>
      </c>
      <c r="AC327" s="193">
        <f t="shared" si="176"/>
        <v>0</v>
      </c>
      <c r="AD327" s="193">
        <f t="shared" si="176"/>
        <v>0</v>
      </c>
      <c r="AE327" s="193">
        <f t="shared" si="176"/>
        <v>0</v>
      </c>
      <c r="AF327" s="193">
        <f t="shared" si="176"/>
        <v>0</v>
      </c>
    </row>
    <row r="328" spans="2:32">
      <c r="D328" s="218">
        <v>8780</v>
      </c>
      <c r="F328" s="193">
        <f t="shared" ref="F328:O337" si="177">SUMIF($C$10:$C$276,$D328,F$10:F$276)</f>
        <v>11616.41</v>
      </c>
      <c r="G328" s="193">
        <f t="shared" si="177"/>
        <v>6453.1100000000006</v>
      </c>
      <c r="H328" s="193">
        <f t="shared" si="177"/>
        <v>6742.4800000000005</v>
      </c>
      <c r="I328" s="193">
        <f t="shared" si="177"/>
        <v>8200</v>
      </c>
      <c r="J328" s="193">
        <f t="shared" si="177"/>
        <v>10987.470000000001</v>
      </c>
      <c r="K328" s="193">
        <f t="shared" si="177"/>
        <v>11138.109999999999</v>
      </c>
      <c r="L328" s="193">
        <f t="shared" si="177"/>
        <v>5427.1051797188047</v>
      </c>
      <c r="M328" s="193">
        <f t="shared" si="177"/>
        <v>5162.745351571114</v>
      </c>
      <c r="N328" s="193">
        <f t="shared" si="177"/>
        <v>4903.9583494393828</v>
      </c>
      <c r="O328" s="193">
        <f t="shared" si="177"/>
        <v>9224.2567405651644</v>
      </c>
      <c r="P328" s="193">
        <f t="shared" ref="P328:Y337" si="178">SUMIF($C$10:$C$276,$D328,P$10:P$276)</f>
        <v>8388.050343463814</v>
      </c>
      <c r="Q328" s="193">
        <f t="shared" si="178"/>
        <v>8914.1753157165949</v>
      </c>
      <c r="R328" s="193">
        <f t="shared" si="178"/>
        <v>9405.0173405681799</v>
      </c>
      <c r="S328" s="193">
        <f t="shared" si="178"/>
        <v>8074.1465709977401</v>
      </c>
      <c r="T328" s="193">
        <f t="shared" si="178"/>
        <v>8469.2512164020354</v>
      </c>
      <c r="U328" s="193">
        <f t="shared" si="178"/>
        <v>8910.7876812457107</v>
      </c>
      <c r="V328" s="193">
        <f t="shared" si="178"/>
        <v>8880.8702844808759</v>
      </c>
      <c r="W328" s="193">
        <f t="shared" si="178"/>
        <v>8440.3838106989861</v>
      </c>
      <c r="X328" s="193">
        <f t="shared" si="178"/>
        <v>9326.1140226200387</v>
      </c>
      <c r="Y328" s="193">
        <f t="shared" si="178"/>
        <v>8421.7763346099327</v>
      </c>
      <c r="Z328" s="193">
        <f t="shared" ref="Z328:AF337" si="179">SUMIF($C$10:$C$276,$D328,Z$10:Z$276)</f>
        <v>8864.2285232427166</v>
      </c>
      <c r="AA328" s="193">
        <f t="shared" si="179"/>
        <v>9547.1057264849442</v>
      </c>
      <c r="AB328" s="193">
        <f t="shared" si="179"/>
        <v>8681.6321054850468</v>
      </c>
      <c r="AC328" s="193">
        <f t="shared" si="179"/>
        <v>9226.1714517666769</v>
      </c>
      <c r="AD328" s="193">
        <f t="shared" si="179"/>
        <v>9734.1929474880653</v>
      </c>
      <c r="AE328" s="193">
        <f t="shared" si="179"/>
        <v>8356.7417009826604</v>
      </c>
      <c r="AF328" s="193">
        <f t="shared" si="179"/>
        <v>8765.6750089761063</v>
      </c>
    </row>
    <row r="329" spans="2:32">
      <c r="D329" s="218">
        <v>8790</v>
      </c>
      <c r="F329" s="193">
        <f t="shared" si="177"/>
        <v>0</v>
      </c>
      <c r="G329" s="193">
        <f t="shared" si="177"/>
        <v>0</v>
      </c>
      <c r="H329" s="193">
        <f t="shared" si="177"/>
        <v>0</v>
      </c>
      <c r="I329" s="193">
        <f t="shared" si="177"/>
        <v>0</v>
      </c>
      <c r="J329" s="193">
        <f t="shared" si="177"/>
        <v>0</v>
      </c>
      <c r="K329" s="193">
        <f t="shared" si="177"/>
        <v>0</v>
      </c>
      <c r="L329" s="193">
        <f t="shared" si="177"/>
        <v>0</v>
      </c>
      <c r="M329" s="193">
        <f t="shared" si="177"/>
        <v>0</v>
      </c>
      <c r="N329" s="193">
        <f t="shared" si="177"/>
        <v>0</v>
      </c>
      <c r="O329" s="193">
        <f t="shared" si="177"/>
        <v>0</v>
      </c>
      <c r="P329" s="193">
        <f t="shared" si="178"/>
        <v>0</v>
      </c>
      <c r="Q329" s="193">
        <f t="shared" si="178"/>
        <v>0</v>
      </c>
      <c r="R329" s="193">
        <f t="shared" si="178"/>
        <v>0</v>
      </c>
      <c r="S329" s="193">
        <f t="shared" si="178"/>
        <v>0</v>
      </c>
      <c r="T329" s="193">
        <f t="shared" si="178"/>
        <v>0</v>
      </c>
      <c r="U329" s="193">
        <f t="shared" si="178"/>
        <v>0</v>
      </c>
      <c r="V329" s="193">
        <f t="shared" si="178"/>
        <v>0</v>
      </c>
      <c r="W329" s="193">
        <f t="shared" si="178"/>
        <v>0</v>
      </c>
      <c r="X329" s="193">
        <f t="shared" si="178"/>
        <v>0</v>
      </c>
      <c r="Y329" s="193">
        <f t="shared" si="178"/>
        <v>0</v>
      </c>
      <c r="Z329" s="193">
        <f t="shared" si="179"/>
        <v>0</v>
      </c>
      <c r="AA329" s="193">
        <f t="shared" si="179"/>
        <v>0</v>
      </c>
      <c r="AB329" s="193">
        <f t="shared" si="179"/>
        <v>0</v>
      </c>
      <c r="AC329" s="193">
        <f t="shared" si="179"/>
        <v>0</v>
      </c>
      <c r="AD329" s="193">
        <f t="shared" si="179"/>
        <v>0</v>
      </c>
      <c r="AE329" s="193">
        <f t="shared" si="179"/>
        <v>0</v>
      </c>
      <c r="AF329" s="193">
        <f t="shared" si="179"/>
        <v>0</v>
      </c>
    </row>
    <row r="330" spans="2:32">
      <c r="D330" s="218">
        <v>8800</v>
      </c>
      <c r="F330" s="193">
        <f t="shared" si="177"/>
        <v>36028.21</v>
      </c>
      <c r="G330" s="193">
        <f t="shared" si="177"/>
        <v>36794.639999999999</v>
      </c>
      <c r="H330" s="193">
        <f t="shared" si="177"/>
        <v>42386.2</v>
      </c>
      <c r="I330" s="193">
        <f t="shared" si="177"/>
        <v>40149.43</v>
      </c>
      <c r="J330" s="193">
        <f t="shared" si="177"/>
        <v>61569.120000000003</v>
      </c>
      <c r="K330" s="193">
        <f t="shared" si="177"/>
        <v>15458.35</v>
      </c>
      <c r="L330" s="193">
        <f t="shared" si="177"/>
        <v>131140.51205261846</v>
      </c>
      <c r="M330" s="193">
        <f t="shared" si="177"/>
        <v>130452.12942251448</v>
      </c>
      <c r="N330" s="193">
        <f t="shared" si="177"/>
        <v>137770.78098296572</v>
      </c>
      <c r="O330" s="193">
        <f t="shared" si="177"/>
        <v>135490.54174455453</v>
      </c>
      <c r="P330" s="193">
        <f t="shared" si="178"/>
        <v>138515.80091220574</v>
      </c>
      <c r="Q330" s="193">
        <f t="shared" si="178"/>
        <v>165073.76176079561</v>
      </c>
      <c r="R330" s="193">
        <f t="shared" si="178"/>
        <v>142527.9612994591</v>
      </c>
      <c r="S330" s="193">
        <f t="shared" si="178"/>
        <v>153428.53274662385</v>
      </c>
      <c r="T330" s="193">
        <f t="shared" si="178"/>
        <v>196056.29303124754</v>
      </c>
      <c r="U330" s="193">
        <f t="shared" si="178"/>
        <v>172880.653776892</v>
      </c>
      <c r="V330" s="193">
        <f t="shared" si="178"/>
        <v>172788.31244175349</v>
      </c>
      <c r="W330" s="193">
        <f t="shared" si="178"/>
        <v>174435.28657234239</v>
      </c>
      <c r="X330" s="193">
        <f t="shared" si="178"/>
        <v>142668.78048575495</v>
      </c>
      <c r="Y330" s="193">
        <f t="shared" si="178"/>
        <v>141547.07857733345</v>
      </c>
      <c r="Z330" s="193">
        <f t="shared" si="179"/>
        <v>171040.7765740297</v>
      </c>
      <c r="AA330" s="193">
        <f t="shared" si="179"/>
        <v>135490.54174455453</v>
      </c>
      <c r="AB330" s="193">
        <f t="shared" si="179"/>
        <v>138515.80091220574</v>
      </c>
      <c r="AC330" s="193">
        <f t="shared" si="179"/>
        <v>165073.76176079561</v>
      </c>
      <c r="AD330" s="193">
        <f t="shared" si="179"/>
        <v>142527.9612994591</v>
      </c>
      <c r="AE330" s="193">
        <f t="shared" si="179"/>
        <v>153428.53274662385</v>
      </c>
      <c r="AF330" s="193">
        <f t="shared" si="179"/>
        <v>196056.29303124754</v>
      </c>
    </row>
    <row r="331" spans="2:32">
      <c r="D331" s="218">
        <v>8810</v>
      </c>
      <c r="F331" s="193">
        <f t="shared" si="177"/>
        <v>19885.53000000001</v>
      </c>
      <c r="G331" s="193">
        <f t="shared" si="177"/>
        <v>16643.790000000012</v>
      </c>
      <c r="H331" s="193">
        <f t="shared" si="177"/>
        <v>16151.229999999996</v>
      </c>
      <c r="I331" s="193">
        <f t="shared" si="177"/>
        <v>18128.080000000002</v>
      </c>
      <c r="J331" s="193">
        <f t="shared" si="177"/>
        <v>17182.709999999992</v>
      </c>
      <c r="K331" s="193">
        <f t="shared" si="177"/>
        <v>14391.140000000007</v>
      </c>
      <c r="L331" s="193">
        <f t="shared" si="177"/>
        <v>34593.882777810461</v>
      </c>
      <c r="M331" s="193">
        <f t="shared" si="177"/>
        <v>36511.373517352127</v>
      </c>
      <c r="N331" s="193">
        <f t="shared" si="177"/>
        <v>37844.381668954287</v>
      </c>
      <c r="O331" s="193">
        <f t="shared" si="177"/>
        <v>39861.423284678858</v>
      </c>
      <c r="P331" s="193">
        <f t="shared" si="178"/>
        <v>41200.499429368792</v>
      </c>
      <c r="Q331" s="193">
        <f t="shared" si="178"/>
        <v>42331.022607954379</v>
      </c>
      <c r="R331" s="193">
        <f t="shared" si="178"/>
        <v>41690.443820874752</v>
      </c>
      <c r="S331" s="193">
        <f t="shared" si="178"/>
        <v>40269.934314735474</v>
      </c>
      <c r="T331" s="193">
        <f t="shared" si="178"/>
        <v>42769.394582501889</v>
      </c>
      <c r="U331" s="193">
        <f t="shared" si="178"/>
        <v>40176.949198698676</v>
      </c>
      <c r="V331" s="193">
        <f t="shared" si="178"/>
        <v>40225.0221842967</v>
      </c>
      <c r="W331" s="193">
        <f t="shared" si="178"/>
        <v>46854.779888486672</v>
      </c>
      <c r="X331" s="193">
        <f t="shared" si="178"/>
        <v>39751.056000451354</v>
      </c>
      <c r="Y331" s="193">
        <f t="shared" si="178"/>
        <v>42968.255870305642</v>
      </c>
      <c r="Z331" s="193">
        <f t="shared" si="179"/>
        <v>43615.439737361208</v>
      </c>
      <c r="AA331" s="193">
        <f t="shared" si="179"/>
        <v>39861.423284678858</v>
      </c>
      <c r="AB331" s="193">
        <f t="shared" si="179"/>
        <v>41200.499429368792</v>
      </c>
      <c r="AC331" s="193">
        <f t="shared" si="179"/>
        <v>42331.022607954379</v>
      </c>
      <c r="AD331" s="193">
        <f t="shared" si="179"/>
        <v>41690.443820874752</v>
      </c>
      <c r="AE331" s="193">
        <f t="shared" si="179"/>
        <v>40269.934314735474</v>
      </c>
      <c r="AF331" s="193">
        <f t="shared" si="179"/>
        <v>42769.394582501889</v>
      </c>
    </row>
    <row r="332" spans="2:32">
      <c r="D332" s="218">
        <v>8850</v>
      </c>
      <c r="F332" s="193">
        <f t="shared" si="177"/>
        <v>0</v>
      </c>
      <c r="G332" s="193">
        <f t="shared" si="177"/>
        <v>0</v>
      </c>
      <c r="H332" s="193">
        <f t="shared" si="177"/>
        <v>0</v>
      </c>
      <c r="I332" s="193">
        <f t="shared" si="177"/>
        <v>0</v>
      </c>
      <c r="J332" s="193">
        <f t="shared" si="177"/>
        <v>0</v>
      </c>
      <c r="K332" s="193">
        <f t="shared" si="177"/>
        <v>0</v>
      </c>
      <c r="L332" s="193">
        <f t="shared" si="177"/>
        <v>0</v>
      </c>
      <c r="M332" s="193">
        <f t="shared" si="177"/>
        <v>0</v>
      </c>
      <c r="N332" s="193">
        <f t="shared" si="177"/>
        <v>0</v>
      </c>
      <c r="O332" s="193">
        <f t="shared" si="177"/>
        <v>0</v>
      </c>
      <c r="P332" s="193">
        <f t="shared" si="178"/>
        <v>0</v>
      </c>
      <c r="Q332" s="193">
        <f t="shared" si="178"/>
        <v>0</v>
      </c>
      <c r="R332" s="193">
        <f t="shared" si="178"/>
        <v>0</v>
      </c>
      <c r="S332" s="193">
        <f t="shared" si="178"/>
        <v>0</v>
      </c>
      <c r="T332" s="193">
        <f t="shared" si="178"/>
        <v>0</v>
      </c>
      <c r="U332" s="193">
        <f t="shared" si="178"/>
        <v>0</v>
      </c>
      <c r="V332" s="193">
        <f t="shared" si="178"/>
        <v>0</v>
      </c>
      <c r="W332" s="193">
        <f t="shared" si="178"/>
        <v>0</v>
      </c>
      <c r="X332" s="193">
        <f t="shared" si="178"/>
        <v>0</v>
      </c>
      <c r="Y332" s="193">
        <f t="shared" si="178"/>
        <v>0</v>
      </c>
      <c r="Z332" s="193">
        <f t="shared" si="179"/>
        <v>0</v>
      </c>
      <c r="AA332" s="193">
        <f t="shared" si="179"/>
        <v>0</v>
      </c>
      <c r="AB332" s="193">
        <f t="shared" si="179"/>
        <v>0</v>
      </c>
      <c r="AC332" s="193">
        <f t="shared" si="179"/>
        <v>0</v>
      </c>
      <c r="AD332" s="193">
        <f t="shared" si="179"/>
        <v>0</v>
      </c>
      <c r="AE332" s="193">
        <f t="shared" si="179"/>
        <v>0</v>
      </c>
      <c r="AF332" s="193">
        <f t="shared" si="179"/>
        <v>0</v>
      </c>
    </row>
    <row r="333" spans="2:32">
      <c r="D333" s="218">
        <v>8860</v>
      </c>
      <c r="F333" s="193">
        <f t="shared" si="177"/>
        <v>0</v>
      </c>
      <c r="G333" s="193">
        <f t="shared" si="177"/>
        <v>0</v>
      </c>
      <c r="H333" s="193">
        <f t="shared" si="177"/>
        <v>0</v>
      </c>
      <c r="I333" s="193">
        <f t="shared" si="177"/>
        <v>0</v>
      </c>
      <c r="J333" s="193">
        <f t="shared" si="177"/>
        <v>0</v>
      </c>
      <c r="K333" s="193">
        <f t="shared" si="177"/>
        <v>0</v>
      </c>
      <c r="L333" s="193">
        <f t="shared" si="177"/>
        <v>0</v>
      </c>
      <c r="M333" s="193">
        <f t="shared" si="177"/>
        <v>0</v>
      </c>
      <c r="N333" s="193">
        <f t="shared" si="177"/>
        <v>0</v>
      </c>
      <c r="O333" s="193">
        <f t="shared" si="177"/>
        <v>0</v>
      </c>
      <c r="P333" s="193">
        <f t="shared" si="178"/>
        <v>0</v>
      </c>
      <c r="Q333" s="193">
        <f t="shared" si="178"/>
        <v>0</v>
      </c>
      <c r="R333" s="193">
        <f t="shared" si="178"/>
        <v>0</v>
      </c>
      <c r="S333" s="193">
        <f t="shared" si="178"/>
        <v>0</v>
      </c>
      <c r="T333" s="193">
        <f t="shared" si="178"/>
        <v>0</v>
      </c>
      <c r="U333" s="193">
        <f t="shared" si="178"/>
        <v>0</v>
      </c>
      <c r="V333" s="193">
        <f t="shared" si="178"/>
        <v>0</v>
      </c>
      <c r="W333" s="193">
        <f t="shared" si="178"/>
        <v>0</v>
      </c>
      <c r="X333" s="193">
        <f t="shared" si="178"/>
        <v>0</v>
      </c>
      <c r="Y333" s="193">
        <f t="shared" si="178"/>
        <v>0</v>
      </c>
      <c r="Z333" s="193">
        <f t="shared" si="179"/>
        <v>0</v>
      </c>
      <c r="AA333" s="193">
        <f t="shared" si="179"/>
        <v>0</v>
      </c>
      <c r="AB333" s="193">
        <f t="shared" si="179"/>
        <v>0</v>
      </c>
      <c r="AC333" s="193">
        <f t="shared" si="179"/>
        <v>0</v>
      </c>
      <c r="AD333" s="193">
        <f t="shared" si="179"/>
        <v>0</v>
      </c>
      <c r="AE333" s="193">
        <f t="shared" si="179"/>
        <v>0</v>
      </c>
      <c r="AF333" s="193">
        <f t="shared" si="179"/>
        <v>0</v>
      </c>
    </row>
    <row r="334" spans="2:32">
      <c r="D334" s="218">
        <v>8870</v>
      </c>
      <c r="F334" s="193">
        <f t="shared" si="177"/>
        <v>0</v>
      </c>
      <c r="G334" s="193">
        <f t="shared" si="177"/>
        <v>0</v>
      </c>
      <c r="H334" s="193">
        <f t="shared" si="177"/>
        <v>0</v>
      </c>
      <c r="I334" s="193">
        <f t="shared" si="177"/>
        <v>560.64</v>
      </c>
      <c r="J334" s="193">
        <f t="shared" si="177"/>
        <v>-210.24</v>
      </c>
      <c r="K334" s="193">
        <f t="shared" si="177"/>
        <v>0</v>
      </c>
      <c r="L334" s="193">
        <f t="shared" si="177"/>
        <v>34.48932025985669</v>
      </c>
      <c r="M334" s="193">
        <f t="shared" si="177"/>
        <v>32.8093102959999</v>
      </c>
      <c r="N334" s="193">
        <f t="shared" si="177"/>
        <v>31.164715710112045</v>
      </c>
      <c r="O334" s="193">
        <f t="shared" si="177"/>
        <v>58.620265196514495</v>
      </c>
      <c r="P334" s="193">
        <f t="shared" si="178"/>
        <v>53.306163243829715</v>
      </c>
      <c r="Q334" s="193">
        <f t="shared" si="178"/>
        <v>56.649693922495238</v>
      </c>
      <c r="R334" s="193">
        <f t="shared" si="178"/>
        <v>59.769001035865017</v>
      </c>
      <c r="S334" s="193">
        <f t="shared" si="178"/>
        <v>51.311300903623412</v>
      </c>
      <c r="T334" s="193">
        <f t="shared" si="178"/>
        <v>53.82219579145972</v>
      </c>
      <c r="U334" s="193">
        <f t="shared" si="178"/>
        <v>56.628165463709088</v>
      </c>
      <c r="V334" s="193">
        <f t="shared" si="178"/>
        <v>56.438040038792032</v>
      </c>
      <c r="W334" s="193">
        <f t="shared" si="178"/>
        <v>53.638743072672476</v>
      </c>
      <c r="X334" s="193">
        <f t="shared" si="178"/>
        <v>59.267569478494735</v>
      </c>
      <c r="Y334" s="193">
        <f t="shared" si="178"/>
        <v>53.520492332948251</v>
      </c>
      <c r="Z334" s="193">
        <f t="shared" si="179"/>
        <v>56.332281441155885</v>
      </c>
      <c r="AA334" s="193">
        <f t="shared" si="179"/>
        <v>60.671974478392492</v>
      </c>
      <c r="AB334" s="193">
        <f t="shared" si="179"/>
        <v>55.171878957363752</v>
      </c>
      <c r="AC334" s="193">
        <f t="shared" si="179"/>
        <v>58.632433209782569</v>
      </c>
      <c r="AD334" s="193">
        <f t="shared" si="179"/>
        <v>61.860916072120283</v>
      </c>
      <c r="AE334" s="193">
        <f t="shared" si="179"/>
        <v>53.107196435250231</v>
      </c>
      <c r="AF334" s="193">
        <f t="shared" si="179"/>
        <v>55.705972644160809</v>
      </c>
    </row>
    <row r="335" spans="2:32">
      <c r="D335" s="218">
        <v>8890</v>
      </c>
      <c r="F335" s="193">
        <f t="shared" si="177"/>
        <v>0</v>
      </c>
      <c r="G335" s="193">
        <f t="shared" si="177"/>
        <v>0</v>
      </c>
      <c r="H335" s="193">
        <f t="shared" si="177"/>
        <v>0</v>
      </c>
      <c r="I335" s="193">
        <f t="shared" si="177"/>
        <v>0</v>
      </c>
      <c r="J335" s="193">
        <f t="shared" si="177"/>
        <v>0</v>
      </c>
      <c r="K335" s="193">
        <f t="shared" si="177"/>
        <v>0</v>
      </c>
      <c r="L335" s="193">
        <f t="shared" si="177"/>
        <v>0</v>
      </c>
      <c r="M335" s="193">
        <f t="shared" si="177"/>
        <v>0</v>
      </c>
      <c r="N335" s="193">
        <f t="shared" si="177"/>
        <v>0</v>
      </c>
      <c r="O335" s="193">
        <f t="shared" si="177"/>
        <v>0</v>
      </c>
      <c r="P335" s="193">
        <f t="shared" si="178"/>
        <v>0</v>
      </c>
      <c r="Q335" s="193">
        <f t="shared" si="178"/>
        <v>0</v>
      </c>
      <c r="R335" s="193">
        <f t="shared" si="178"/>
        <v>0</v>
      </c>
      <c r="S335" s="193">
        <f t="shared" si="178"/>
        <v>0</v>
      </c>
      <c r="T335" s="193">
        <f t="shared" si="178"/>
        <v>0</v>
      </c>
      <c r="U335" s="193">
        <f t="shared" si="178"/>
        <v>0</v>
      </c>
      <c r="V335" s="193">
        <f t="shared" si="178"/>
        <v>0</v>
      </c>
      <c r="W335" s="193">
        <f t="shared" si="178"/>
        <v>0</v>
      </c>
      <c r="X335" s="193">
        <f t="shared" si="178"/>
        <v>0</v>
      </c>
      <c r="Y335" s="193">
        <f t="shared" si="178"/>
        <v>0</v>
      </c>
      <c r="Z335" s="193">
        <f t="shared" si="179"/>
        <v>0</v>
      </c>
      <c r="AA335" s="193">
        <f t="shared" si="179"/>
        <v>0</v>
      </c>
      <c r="AB335" s="193">
        <f t="shared" si="179"/>
        <v>0</v>
      </c>
      <c r="AC335" s="193">
        <f t="shared" si="179"/>
        <v>0</v>
      </c>
      <c r="AD335" s="193">
        <f t="shared" si="179"/>
        <v>0</v>
      </c>
      <c r="AE335" s="193">
        <f t="shared" si="179"/>
        <v>0</v>
      </c>
      <c r="AF335" s="193">
        <f t="shared" si="179"/>
        <v>0</v>
      </c>
    </row>
    <row r="336" spans="2:32">
      <c r="D336" s="218">
        <v>8900</v>
      </c>
      <c r="F336" s="193">
        <f t="shared" si="177"/>
        <v>0</v>
      </c>
      <c r="G336" s="193">
        <f t="shared" si="177"/>
        <v>0</v>
      </c>
      <c r="H336" s="193">
        <f t="shared" si="177"/>
        <v>0</v>
      </c>
      <c r="I336" s="193">
        <f t="shared" si="177"/>
        <v>0</v>
      </c>
      <c r="J336" s="193">
        <f t="shared" si="177"/>
        <v>0</v>
      </c>
      <c r="K336" s="193">
        <f t="shared" si="177"/>
        <v>0</v>
      </c>
      <c r="L336" s="193">
        <f t="shared" si="177"/>
        <v>0</v>
      </c>
      <c r="M336" s="193">
        <f t="shared" si="177"/>
        <v>0</v>
      </c>
      <c r="N336" s="193">
        <f t="shared" si="177"/>
        <v>0</v>
      </c>
      <c r="O336" s="193">
        <f t="shared" si="177"/>
        <v>0</v>
      </c>
      <c r="P336" s="193">
        <f t="shared" si="178"/>
        <v>0</v>
      </c>
      <c r="Q336" s="193">
        <f t="shared" si="178"/>
        <v>0</v>
      </c>
      <c r="R336" s="193">
        <f t="shared" si="178"/>
        <v>0</v>
      </c>
      <c r="S336" s="193">
        <f t="shared" si="178"/>
        <v>0</v>
      </c>
      <c r="T336" s="193">
        <f t="shared" si="178"/>
        <v>0</v>
      </c>
      <c r="U336" s="193">
        <f t="shared" si="178"/>
        <v>0</v>
      </c>
      <c r="V336" s="193">
        <f t="shared" si="178"/>
        <v>0</v>
      </c>
      <c r="W336" s="193">
        <f t="shared" si="178"/>
        <v>0</v>
      </c>
      <c r="X336" s="193">
        <f t="shared" si="178"/>
        <v>0</v>
      </c>
      <c r="Y336" s="193">
        <f t="shared" si="178"/>
        <v>0</v>
      </c>
      <c r="Z336" s="193">
        <f t="shared" si="179"/>
        <v>0</v>
      </c>
      <c r="AA336" s="193">
        <f t="shared" si="179"/>
        <v>0</v>
      </c>
      <c r="AB336" s="193">
        <f t="shared" si="179"/>
        <v>0</v>
      </c>
      <c r="AC336" s="193">
        <f t="shared" si="179"/>
        <v>0</v>
      </c>
      <c r="AD336" s="193">
        <f t="shared" si="179"/>
        <v>0</v>
      </c>
      <c r="AE336" s="193">
        <f t="shared" si="179"/>
        <v>0</v>
      </c>
      <c r="AF336" s="193">
        <f t="shared" si="179"/>
        <v>0</v>
      </c>
    </row>
    <row r="337" spans="4:32">
      <c r="D337" s="218">
        <v>8910</v>
      </c>
      <c r="F337" s="193">
        <f t="shared" si="177"/>
        <v>0</v>
      </c>
      <c r="G337" s="193">
        <f t="shared" si="177"/>
        <v>0</v>
      </c>
      <c r="H337" s="193">
        <f t="shared" si="177"/>
        <v>0</v>
      </c>
      <c r="I337" s="193">
        <f t="shared" si="177"/>
        <v>0</v>
      </c>
      <c r="J337" s="193">
        <f t="shared" si="177"/>
        <v>0</v>
      </c>
      <c r="K337" s="193">
        <f t="shared" si="177"/>
        <v>98.75</v>
      </c>
      <c r="L337" s="193">
        <f t="shared" si="177"/>
        <v>9.7198070081645209</v>
      </c>
      <c r="M337" s="193">
        <f t="shared" si="177"/>
        <v>9.246345296033077</v>
      </c>
      <c r="N337" s="193">
        <f t="shared" si="177"/>
        <v>8.7828643732122273</v>
      </c>
      <c r="O337" s="193">
        <f t="shared" si="177"/>
        <v>16.520408641997161</v>
      </c>
      <c r="P337" s="193">
        <f t="shared" si="178"/>
        <v>15.022784304589567</v>
      </c>
      <c r="Q337" s="193">
        <f t="shared" si="178"/>
        <v>15.965060715885857</v>
      </c>
      <c r="R337" s="193">
        <f t="shared" si="178"/>
        <v>16.844146267955679</v>
      </c>
      <c r="S337" s="193">
        <f t="shared" si="178"/>
        <v>14.460590651349348</v>
      </c>
      <c r="T337" s="193">
        <f t="shared" si="178"/>
        <v>15.168212997735864</v>
      </c>
      <c r="U337" s="193">
        <f t="shared" si="178"/>
        <v>15.958993548919157</v>
      </c>
      <c r="V337" s="193">
        <f t="shared" si="178"/>
        <v>15.905412254083085</v>
      </c>
      <c r="W337" s="193">
        <f t="shared" si="178"/>
        <v>15.116512210121023</v>
      </c>
      <c r="X337" s="193">
        <f t="shared" si="178"/>
        <v>16.702832437218479</v>
      </c>
      <c r="Y337" s="193">
        <f t="shared" si="178"/>
        <v>15.08318669485913</v>
      </c>
      <c r="Z337" s="193">
        <f t="shared" si="179"/>
        <v>15.875607284001552</v>
      </c>
      <c r="AA337" s="193">
        <f t="shared" si="179"/>
        <v>17.09862294446706</v>
      </c>
      <c r="AB337" s="193">
        <f t="shared" si="179"/>
        <v>15.548581755250201</v>
      </c>
      <c r="AC337" s="193">
        <f t="shared" si="179"/>
        <v>16.523837840941862</v>
      </c>
      <c r="AD337" s="193">
        <f t="shared" si="179"/>
        <v>17.433691387334125</v>
      </c>
      <c r="AE337" s="193">
        <f t="shared" si="179"/>
        <v>14.966711324146576</v>
      </c>
      <c r="AF337" s="193">
        <f t="shared" si="179"/>
        <v>15.699100452656619</v>
      </c>
    </row>
    <row r="338" spans="4:32">
      <c r="D338" s="218">
        <v>8920</v>
      </c>
      <c r="F338" s="193">
        <f t="shared" ref="F338:O347" si="180">SUMIF($C$10:$C$276,$D338,F$10:F$276)</f>
        <v>0</v>
      </c>
      <c r="G338" s="193">
        <f t="shared" si="180"/>
        <v>0</v>
      </c>
      <c r="H338" s="193">
        <f t="shared" si="180"/>
        <v>0</v>
      </c>
      <c r="I338" s="193">
        <f t="shared" si="180"/>
        <v>0</v>
      </c>
      <c r="J338" s="193">
        <f t="shared" si="180"/>
        <v>0</v>
      </c>
      <c r="K338" s="193">
        <f t="shared" si="180"/>
        <v>0</v>
      </c>
      <c r="L338" s="193">
        <f t="shared" si="180"/>
        <v>0</v>
      </c>
      <c r="M338" s="193">
        <f t="shared" si="180"/>
        <v>0</v>
      </c>
      <c r="N338" s="193">
        <f t="shared" si="180"/>
        <v>0</v>
      </c>
      <c r="O338" s="193">
        <f t="shared" si="180"/>
        <v>0</v>
      </c>
      <c r="P338" s="193">
        <f t="shared" ref="P338:Y347" si="181">SUMIF($C$10:$C$276,$D338,P$10:P$276)</f>
        <v>0</v>
      </c>
      <c r="Q338" s="193">
        <f t="shared" si="181"/>
        <v>0</v>
      </c>
      <c r="R338" s="193">
        <f t="shared" si="181"/>
        <v>0</v>
      </c>
      <c r="S338" s="193">
        <f t="shared" si="181"/>
        <v>0</v>
      </c>
      <c r="T338" s="193">
        <f t="shared" si="181"/>
        <v>0</v>
      </c>
      <c r="U338" s="193">
        <f t="shared" si="181"/>
        <v>0</v>
      </c>
      <c r="V338" s="193">
        <f t="shared" si="181"/>
        <v>0</v>
      </c>
      <c r="W338" s="193">
        <f t="shared" si="181"/>
        <v>0</v>
      </c>
      <c r="X338" s="193">
        <f t="shared" si="181"/>
        <v>0</v>
      </c>
      <c r="Y338" s="193">
        <f t="shared" si="181"/>
        <v>0</v>
      </c>
      <c r="Z338" s="193">
        <f t="shared" ref="Z338:AF347" si="182">SUMIF($C$10:$C$276,$D338,Z$10:Z$276)</f>
        <v>0</v>
      </c>
      <c r="AA338" s="193">
        <f t="shared" si="182"/>
        <v>0</v>
      </c>
      <c r="AB338" s="193">
        <f t="shared" si="182"/>
        <v>0</v>
      </c>
      <c r="AC338" s="193">
        <f t="shared" si="182"/>
        <v>0</v>
      </c>
      <c r="AD338" s="193">
        <f t="shared" si="182"/>
        <v>0</v>
      </c>
      <c r="AE338" s="193">
        <f t="shared" si="182"/>
        <v>0</v>
      </c>
      <c r="AF338" s="193">
        <f t="shared" si="182"/>
        <v>0</v>
      </c>
    </row>
    <row r="339" spans="4:32">
      <c r="D339" s="218">
        <v>8930</v>
      </c>
      <c r="F339" s="193">
        <f t="shared" si="180"/>
        <v>0</v>
      </c>
      <c r="G339" s="193">
        <f t="shared" si="180"/>
        <v>0</v>
      </c>
      <c r="H339" s="193">
        <f t="shared" si="180"/>
        <v>0</v>
      </c>
      <c r="I339" s="193">
        <f t="shared" si="180"/>
        <v>0</v>
      </c>
      <c r="J339" s="193">
        <f t="shared" si="180"/>
        <v>0</v>
      </c>
      <c r="K339" s="193">
        <f t="shared" si="180"/>
        <v>0</v>
      </c>
      <c r="L339" s="193">
        <f t="shared" si="180"/>
        <v>0</v>
      </c>
      <c r="M339" s="193">
        <f t="shared" si="180"/>
        <v>0</v>
      </c>
      <c r="N339" s="193">
        <f t="shared" si="180"/>
        <v>0</v>
      </c>
      <c r="O339" s="193">
        <f t="shared" si="180"/>
        <v>0</v>
      </c>
      <c r="P339" s="193">
        <f t="shared" si="181"/>
        <v>0</v>
      </c>
      <c r="Q339" s="193">
        <f t="shared" si="181"/>
        <v>0</v>
      </c>
      <c r="R339" s="193">
        <f t="shared" si="181"/>
        <v>0</v>
      </c>
      <c r="S339" s="193">
        <f t="shared" si="181"/>
        <v>0</v>
      </c>
      <c r="T339" s="193">
        <f t="shared" si="181"/>
        <v>0</v>
      </c>
      <c r="U339" s="193">
        <f t="shared" si="181"/>
        <v>0</v>
      </c>
      <c r="V339" s="193">
        <f t="shared" si="181"/>
        <v>0</v>
      </c>
      <c r="W339" s="193">
        <f t="shared" si="181"/>
        <v>0</v>
      </c>
      <c r="X339" s="193">
        <f t="shared" si="181"/>
        <v>0</v>
      </c>
      <c r="Y339" s="193">
        <f t="shared" si="181"/>
        <v>0</v>
      </c>
      <c r="Z339" s="193">
        <f t="shared" si="182"/>
        <v>0</v>
      </c>
      <c r="AA339" s="193">
        <f t="shared" si="182"/>
        <v>0</v>
      </c>
      <c r="AB339" s="193">
        <f t="shared" si="182"/>
        <v>0</v>
      </c>
      <c r="AC339" s="193">
        <f t="shared" si="182"/>
        <v>0</v>
      </c>
      <c r="AD339" s="193">
        <f t="shared" si="182"/>
        <v>0</v>
      </c>
      <c r="AE339" s="193">
        <f t="shared" si="182"/>
        <v>0</v>
      </c>
      <c r="AF339" s="193">
        <f t="shared" si="182"/>
        <v>0</v>
      </c>
    </row>
    <row r="340" spans="4:32">
      <c r="D340" s="218">
        <v>8940</v>
      </c>
      <c r="F340" s="193">
        <f t="shared" si="180"/>
        <v>0</v>
      </c>
      <c r="G340" s="193">
        <f t="shared" si="180"/>
        <v>0</v>
      </c>
      <c r="H340" s="193">
        <f t="shared" si="180"/>
        <v>0</v>
      </c>
      <c r="I340" s="193">
        <f t="shared" si="180"/>
        <v>0</v>
      </c>
      <c r="J340" s="193">
        <f t="shared" si="180"/>
        <v>0</v>
      </c>
      <c r="K340" s="193">
        <f t="shared" si="180"/>
        <v>0</v>
      </c>
      <c r="L340" s="193">
        <f t="shared" si="180"/>
        <v>0</v>
      </c>
      <c r="M340" s="193">
        <f t="shared" si="180"/>
        <v>0</v>
      </c>
      <c r="N340" s="193">
        <f t="shared" si="180"/>
        <v>0</v>
      </c>
      <c r="O340" s="193">
        <f t="shared" si="180"/>
        <v>0</v>
      </c>
      <c r="P340" s="193">
        <f t="shared" si="181"/>
        <v>0</v>
      </c>
      <c r="Q340" s="193">
        <f t="shared" si="181"/>
        <v>0</v>
      </c>
      <c r="R340" s="193">
        <f t="shared" si="181"/>
        <v>0</v>
      </c>
      <c r="S340" s="193">
        <f t="shared" si="181"/>
        <v>0</v>
      </c>
      <c r="T340" s="193">
        <f t="shared" si="181"/>
        <v>0</v>
      </c>
      <c r="U340" s="193">
        <f t="shared" si="181"/>
        <v>0</v>
      </c>
      <c r="V340" s="193">
        <f t="shared" si="181"/>
        <v>0</v>
      </c>
      <c r="W340" s="193">
        <f t="shared" si="181"/>
        <v>0</v>
      </c>
      <c r="X340" s="193">
        <f t="shared" si="181"/>
        <v>0</v>
      </c>
      <c r="Y340" s="193">
        <f t="shared" si="181"/>
        <v>0</v>
      </c>
      <c r="Z340" s="193">
        <f t="shared" si="182"/>
        <v>0</v>
      </c>
      <c r="AA340" s="193">
        <f t="shared" si="182"/>
        <v>0</v>
      </c>
      <c r="AB340" s="193">
        <f t="shared" si="182"/>
        <v>0</v>
      </c>
      <c r="AC340" s="193">
        <f t="shared" si="182"/>
        <v>0</v>
      </c>
      <c r="AD340" s="193">
        <f t="shared" si="182"/>
        <v>0</v>
      </c>
      <c r="AE340" s="193">
        <f t="shared" si="182"/>
        <v>0</v>
      </c>
      <c r="AF340" s="193">
        <f t="shared" si="182"/>
        <v>0</v>
      </c>
    </row>
    <row r="341" spans="4:32">
      <c r="D341" s="218">
        <v>8950</v>
      </c>
      <c r="F341" s="193">
        <f t="shared" si="180"/>
        <v>0</v>
      </c>
      <c r="G341" s="193">
        <f t="shared" si="180"/>
        <v>0</v>
      </c>
      <c r="H341" s="193">
        <f t="shared" si="180"/>
        <v>0</v>
      </c>
      <c r="I341" s="193">
        <f t="shared" si="180"/>
        <v>0</v>
      </c>
      <c r="J341" s="193">
        <f t="shared" si="180"/>
        <v>0</v>
      </c>
      <c r="K341" s="193">
        <f t="shared" si="180"/>
        <v>0</v>
      </c>
      <c r="L341" s="193">
        <f t="shared" si="180"/>
        <v>0</v>
      </c>
      <c r="M341" s="193">
        <f t="shared" si="180"/>
        <v>0</v>
      </c>
      <c r="N341" s="193">
        <f t="shared" si="180"/>
        <v>0</v>
      </c>
      <c r="O341" s="193">
        <f t="shared" si="180"/>
        <v>0</v>
      </c>
      <c r="P341" s="193">
        <f t="shared" si="181"/>
        <v>0</v>
      </c>
      <c r="Q341" s="193">
        <f t="shared" si="181"/>
        <v>0</v>
      </c>
      <c r="R341" s="193">
        <f t="shared" si="181"/>
        <v>0</v>
      </c>
      <c r="S341" s="193">
        <f t="shared" si="181"/>
        <v>0</v>
      </c>
      <c r="T341" s="193">
        <f t="shared" si="181"/>
        <v>0</v>
      </c>
      <c r="U341" s="193">
        <f t="shared" si="181"/>
        <v>0</v>
      </c>
      <c r="V341" s="193">
        <f t="shared" si="181"/>
        <v>0</v>
      </c>
      <c r="W341" s="193">
        <f t="shared" si="181"/>
        <v>0</v>
      </c>
      <c r="X341" s="193">
        <f t="shared" si="181"/>
        <v>0</v>
      </c>
      <c r="Y341" s="193">
        <f t="shared" si="181"/>
        <v>0</v>
      </c>
      <c r="Z341" s="193">
        <f t="shared" si="182"/>
        <v>0</v>
      </c>
      <c r="AA341" s="193">
        <f t="shared" si="182"/>
        <v>0</v>
      </c>
      <c r="AB341" s="193">
        <f t="shared" si="182"/>
        <v>0</v>
      </c>
      <c r="AC341" s="193">
        <f t="shared" si="182"/>
        <v>0</v>
      </c>
      <c r="AD341" s="193">
        <f t="shared" si="182"/>
        <v>0</v>
      </c>
      <c r="AE341" s="193">
        <f t="shared" si="182"/>
        <v>0</v>
      </c>
      <c r="AF341" s="193">
        <f t="shared" si="182"/>
        <v>0</v>
      </c>
    </row>
    <row r="342" spans="4:32">
      <c r="D342" s="218">
        <v>9010</v>
      </c>
      <c r="F342" s="193">
        <f t="shared" si="180"/>
        <v>9992.64</v>
      </c>
      <c r="G342" s="193">
        <f t="shared" si="180"/>
        <v>10094.57</v>
      </c>
      <c r="H342" s="193">
        <f t="shared" si="180"/>
        <v>9123.6999999999989</v>
      </c>
      <c r="I342" s="193">
        <f t="shared" si="180"/>
        <v>9626.57</v>
      </c>
      <c r="J342" s="193">
        <f t="shared" si="180"/>
        <v>9992.6400000000012</v>
      </c>
      <c r="K342" s="193">
        <f t="shared" si="180"/>
        <v>9704.85</v>
      </c>
      <c r="L342" s="193">
        <f t="shared" si="180"/>
        <v>5798.3920403601705</v>
      </c>
      <c r="M342" s="193">
        <f t="shared" si="180"/>
        <v>6024.7118978046501</v>
      </c>
      <c r="N342" s="193">
        <f t="shared" si="180"/>
        <v>5459.273048237641</v>
      </c>
      <c r="O342" s="193">
        <f t="shared" si="180"/>
        <v>9752.9319821877689</v>
      </c>
      <c r="P342" s="193">
        <f t="shared" si="181"/>
        <v>8882.103569125773</v>
      </c>
      <c r="Q342" s="193">
        <f t="shared" si="181"/>
        <v>9411.795714186137</v>
      </c>
      <c r="R342" s="193">
        <f t="shared" si="181"/>
        <v>9965.7877899000578</v>
      </c>
      <c r="S342" s="193">
        <f t="shared" si="181"/>
        <v>8560.1408761052862</v>
      </c>
      <c r="T342" s="193">
        <f t="shared" si="181"/>
        <v>9279.7406951563298</v>
      </c>
      <c r="U342" s="193">
        <f t="shared" si="181"/>
        <v>9445.8918315654246</v>
      </c>
      <c r="V342" s="193">
        <f t="shared" si="181"/>
        <v>9457.9305992309419</v>
      </c>
      <c r="W342" s="193">
        <f t="shared" si="181"/>
        <v>9031.062512407545</v>
      </c>
      <c r="X342" s="193">
        <f t="shared" si="181"/>
        <v>9862.6138688248284</v>
      </c>
      <c r="Y342" s="193">
        <f t="shared" si="181"/>
        <v>9431.4826825998516</v>
      </c>
      <c r="Z342" s="193">
        <f t="shared" si="182"/>
        <v>9573.3414762692628</v>
      </c>
      <c r="AA342" s="193">
        <f t="shared" si="182"/>
        <v>10084.595647531156</v>
      </c>
      <c r="AB342" s="193">
        <f t="shared" si="182"/>
        <v>9183.700933579401</v>
      </c>
      <c r="AC342" s="193">
        <f t="shared" si="182"/>
        <v>9732.3102165332366</v>
      </c>
      <c r="AD342" s="193">
        <f t="shared" si="182"/>
        <v>10303.950810674763</v>
      </c>
      <c r="AE342" s="193">
        <f t="shared" si="182"/>
        <v>8850.4516427690469</v>
      </c>
      <c r="AF342" s="193">
        <f t="shared" si="182"/>
        <v>9584.2576855381194</v>
      </c>
    </row>
    <row r="343" spans="4:32">
      <c r="D343" s="218">
        <v>9020</v>
      </c>
      <c r="F343" s="193">
        <f t="shared" si="180"/>
        <v>3595.47</v>
      </c>
      <c r="G343" s="193">
        <f t="shared" si="180"/>
        <v>3400.6099999999997</v>
      </c>
      <c r="H343" s="193">
        <f t="shared" si="180"/>
        <v>3938.01</v>
      </c>
      <c r="I343" s="193">
        <f t="shared" si="180"/>
        <v>2398.4499999999998</v>
      </c>
      <c r="J343" s="193">
        <f t="shared" si="180"/>
        <v>4390.21</v>
      </c>
      <c r="K343" s="193">
        <f t="shared" si="180"/>
        <v>5251.2199999999993</v>
      </c>
      <c r="L343" s="193">
        <f t="shared" si="180"/>
        <v>2261.2916922669519</v>
      </c>
      <c r="M343" s="193">
        <f t="shared" si="180"/>
        <v>2151.141867753975</v>
      </c>
      <c r="N343" s="193">
        <f t="shared" si="180"/>
        <v>2043.3140518911041</v>
      </c>
      <c r="O343" s="193">
        <f t="shared" si="180"/>
        <v>3843.4366838378082</v>
      </c>
      <c r="P343" s="193">
        <f t="shared" si="181"/>
        <v>3495.0176803049271</v>
      </c>
      <c r="Q343" s="193">
        <f t="shared" si="181"/>
        <v>3714.2362119993945</v>
      </c>
      <c r="R343" s="193">
        <f t="shared" si="181"/>
        <v>3918.7535294746913</v>
      </c>
      <c r="S343" s="193">
        <f t="shared" si="181"/>
        <v>3364.2245651279027</v>
      </c>
      <c r="T343" s="193">
        <f t="shared" si="181"/>
        <v>3528.8513454541148</v>
      </c>
      <c r="U343" s="193">
        <f t="shared" si="181"/>
        <v>3712.8246989677186</v>
      </c>
      <c r="V343" s="193">
        <f t="shared" si="181"/>
        <v>3700.3591287386043</v>
      </c>
      <c r="W343" s="193">
        <f t="shared" si="181"/>
        <v>3516.8232710881425</v>
      </c>
      <c r="X343" s="193">
        <f t="shared" si="181"/>
        <v>3885.8771780018651</v>
      </c>
      <c r="Y343" s="193">
        <f t="shared" si="181"/>
        <v>3509.0701633629651</v>
      </c>
      <c r="Z343" s="193">
        <f t="shared" si="182"/>
        <v>3693.4250680955251</v>
      </c>
      <c r="AA343" s="193">
        <f t="shared" si="182"/>
        <v>3977.9569677721311</v>
      </c>
      <c r="AB343" s="193">
        <f t="shared" si="182"/>
        <v>3617.3432991155996</v>
      </c>
      <c r="AC343" s="193">
        <f t="shared" si="182"/>
        <v>3844.2344794193737</v>
      </c>
      <c r="AD343" s="193">
        <f t="shared" si="182"/>
        <v>4055.9099030063048</v>
      </c>
      <c r="AE343" s="193">
        <f t="shared" si="182"/>
        <v>3481.9724249073793</v>
      </c>
      <c r="AF343" s="193">
        <f t="shared" si="182"/>
        <v>3652.3611425450085</v>
      </c>
    </row>
    <row r="344" spans="4:32">
      <c r="D344" s="218">
        <v>9030</v>
      </c>
      <c r="F344" s="193">
        <f t="shared" si="180"/>
        <v>211062.51</v>
      </c>
      <c r="G344" s="193">
        <f t="shared" si="180"/>
        <v>208119.41</v>
      </c>
      <c r="H344" s="193">
        <f t="shared" si="180"/>
        <v>214604.50000000003</v>
      </c>
      <c r="I344" s="193">
        <f t="shared" si="180"/>
        <v>223553.59</v>
      </c>
      <c r="J344" s="193">
        <f t="shared" si="180"/>
        <v>218399.95</v>
      </c>
      <c r="K344" s="193">
        <f t="shared" si="180"/>
        <v>182796.94999999998</v>
      </c>
      <c r="L344" s="193">
        <f t="shared" si="180"/>
        <v>500112.77119031054</v>
      </c>
      <c r="M344" s="193">
        <f t="shared" si="180"/>
        <v>496496.35634190688</v>
      </c>
      <c r="N344" s="193">
        <f t="shared" si="180"/>
        <v>519258.48307101155</v>
      </c>
      <c r="O344" s="193">
        <f t="shared" si="180"/>
        <v>546170.81597032689</v>
      </c>
      <c r="P344" s="193">
        <f t="shared" si="181"/>
        <v>549869.31984652043</v>
      </c>
      <c r="Q344" s="193">
        <f t="shared" si="181"/>
        <v>646399.31926998205</v>
      </c>
      <c r="R344" s="193">
        <f t="shared" si="181"/>
        <v>572140.05723076779</v>
      </c>
      <c r="S344" s="193">
        <f t="shared" si="181"/>
        <v>599134.19706458878</v>
      </c>
      <c r="T344" s="193">
        <f t="shared" si="181"/>
        <v>751029.62027171405</v>
      </c>
      <c r="U344" s="193">
        <f t="shared" si="181"/>
        <v>673561.90267911914</v>
      </c>
      <c r="V344" s="193">
        <f t="shared" si="181"/>
        <v>673077.47322913969</v>
      </c>
      <c r="W344" s="193">
        <f t="shared" si="181"/>
        <v>675274.27103147493</v>
      </c>
      <c r="X344" s="193">
        <f t="shared" si="181"/>
        <v>571947.53639862488</v>
      </c>
      <c r="Y344" s="193">
        <f t="shared" si="181"/>
        <v>561630.09099760524</v>
      </c>
      <c r="Z344" s="193">
        <f t="shared" si="182"/>
        <v>667114.60178001458</v>
      </c>
      <c r="AA344" s="193">
        <f t="shared" si="182"/>
        <v>548792.59689201566</v>
      </c>
      <c r="AB344" s="193">
        <f t="shared" si="182"/>
        <v>552253.42850472231</v>
      </c>
      <c r="AC344" s="193">
        <f t="shared" si="182"/>
        <v>648932.96674236399</v>
      </c>
      <c r="AD344" s="193">
        <f t="shared" si="182"/>
        <v>574813.2151583021</v>
      </c>
      <c r="AE344" s="193">
        <f t="shared" si="182"/>
        <v>601429.08585987438</v>
      </c>
      <c r="AF344" s="193">
        <f t="shared" si="182"/>
        <v>753436.8083937125</v>
      </c>
    </row>
    <row r="345" spans="4:32">
      <c r="D345" s="218">
        <v>9040</v>
      </c>
      <c r="F345" s="193">
        <f t="shared" si="180"/>
        <v>0</v>
      </c>
      <c r="G345" s="193">
        <f t="shared" si="180"/>
        <v>0</v>
      </c>
      <c r="H345" s="193">
        <f t="shared" si="180"/>
        <v>0</v>
      </c>
      <c r="I345" s="193">
        <f t="shared" si="180"/>
        <v>0</v>
      </c>
      <c r="J345" s="193">
        <f t="shared" si="180"/>
        <v>0</v>
      </c>
      <c r="K345" s="193">
        <f t="shared" si="180"/>
        <v>1358.48</v>
      </c>
      <c r="L345" s="193">
        <f t="shared" si="180"/>
        <v>0</v>
      </c>
      <c r="M345" s="193">
        <f t="shared" si="180"/>
        <v>0</v>
      </c>
      <c r="N345" s="193">
        <f t="shared" si="180"/>
        <v>0</v>
      </c>
      <c r="O345" s="193">
        <f t="shared" si="180"/>
        <v>0</v>
      </c>
      <c r="P345" s="193">
        <f t="shared" si="181"/>
        <v>0</v>
      </c>
      <c r="Q345" s="193">
        <f t="shared" si="181"/>
        <v>0</v>
      </c>
      <c r="R345" s="193">
        <f t="shared" si="181"/>
        <v>0</v>
      </c>
      <c r="S345" s="193">
        <f t="shared" si="181"/>
        <v>0</v>
      </c>
      <c r="T345" s="193">
        <f t="shared" si="181"/>
        <v>0</v>
      </c>
      <c r="U345" s="193">
        <f t="shared" si="181"/>
        <v>0</v>
      </c>
      <c r="V345" s="193">
        <f t="shared" si="181"/>
        <v>0</v>
      </c>
      <c r="W345" s="193">
        <f t="shared" si="181"/>
        <v>0</v>
      </c>
      <c r="X345" s="193">
        <f t="shared" si="181"/>
        <v>0</v>
      </c>
      <c r="Y345" s="193">
        <f t="shared" si="181"/>
        <v>0</v>
      </c>
      <c r="Z345" s="193">
        <f t="shared" si="182"/>
        <v>0</v>
      </c>
      <c r="AA345" s="193">
        <f t="shared" si="182"/>
        <v>0</v>
      </c>
      <c r="AB345" s="193">
        <f t="shared" si="182"/>
        <v>0</v>
      </c>
      <c r="AC345" s="193">
        <f t="shared" si="182"/>
        <v>0</v>
      </c>
      <c r="AD345" s="193">
        <f t="shared" si="182"/>
        <v>0</v>
      </c>
      <c r="AE345" s="193">
        <f t="shared" si="182"/>
        <v>0</v>
      </c>
      <c r="AF345" s="193">
        <f t="shared" si="182"/>
        <v>0</v>
      </c>
    </row>
    <row r="346" spans="4:32">
      <c r="D346" s="218">
        <v>9070</v>
      </c>
      <c r="F346" s="193">
        <f t="shared" si="180"/>
        <v>0</v>
      </c>
      <c r="G346" s="193">
        <f t="shared" si="180"/>
        <v>0</v>
      </c>
      <c r="H346" s="193">
        <f t="shared" si="180"/>
        <v>0</v>
      </c>
      <c r="I346" s="193">
        <f t="shared" si="180"/>
        <v>0</v>
      </c>
      <c r="J346" s="193">
        <f t="shared" si="180"/>
        <v>0</v>
      </c>
      <c r="K346" s="193">
        <f t="shared" si="180"/>
        <v>0</v>
      </c>
      <c r="L346" s="193">
        <f t="shared" si="180"/>
        <v>0</v>
      </c>
      <c r="M346" s="193">
        <f t="shared" si="180"/>
        <v>0</v>
      </c>
      <c r="N346" s="193">
        <f t="shared" si="180"/>
        <v>0</v>
      </c>
      <c r="O346" s="193">
        <f t="shared" si="180"/>
        <v>0</v>
      </c>
      <c r="P346" s="193">
        <f t="shared" si="181"/>
        <v>0</v>
      </c>
      <c r="Q346" s="193">
        <f t="shared" si="181"/>
        <v>0</v>
      </c>
      <c r="R346" s="193">
        <f t="shared" si="181"/>
        <v>0</v>
      </c>
      <c r="S346" s="193">
        <f t="shared" si="181"/>
        <v>0</v>
      </c>
      <c r="T346" s="193">
        <f t="shared" si="181"/>
        <v>0</v>
      </c>
      <c r="U346" s="193">
        <f t="shared" si="181"/>
        <v>0</v>
      </c>
      <c r="V346" s="193">
        <f t="shared" si="181"/>
        <v>0</v>
      </c>
      <c r="W346" s="193">
        <f t="shared" si="181"/>
        <v>0</v>
      </c>
      <c r="X346" s="193">
        <f t="shared" si="181"/>
        <v>0</v>
      </c>
      <c r="Y346" s="193">
        <f t="shared" si="181"/>
        <v>0</v>
      </c>
      <c r="Z346" s="193">
        <f t="shared" si="182"/>
        <v>0</v>
      </c>
      <c r="AA346" s="193">
        <f t="shared" si="182"/>
        <v>0</v>
      </c>
      <c r="AB346" s="193">
        <f t="shared" si="182"/>
        <v>0</v>
      </c>
      <c r="AC346" s="193">
        <f t="shared" si="182"/>
        <v>0</v>
      </c>
      <c r="AD346" s="193">
        <f t="shared" si="182"/>
        <v>0</v>
      </c>
      <c r="AE346" s="193">
        <f t="shared" si="182"/>
        <v>0</v>
      </c>
      <c r="AF346" s="193">
        <f t="shared" si="182"/>
        <v>0</v>
      </c>
    </row>
    <row r="347" spans="4:32">
      <c r="D347" s="218">
        <v>9080</v>
      </c>
      <c r="F347" s="193">
        <f t="shared" si="180"/>
        <v>0</v>
      </c>
      <c r="G347" s="193">
        <f t="shared" si="180"/>
        <v>0</v>
      </c>
      <c r="H347" s="193">
        <f t="shared" si="180"/>
        <v>0</v>
      </c>
      <c r="I347" s="193">
        <f t="shared" si="180"/>
        <v>0</v>
      </c>
      <c r="J347" s="193">
        <f t="shared" si="180"/>
        <v>0</v>
      </c>
      <c r="K347" s="193">
        <f t="shared" si="180"/>
        <v>0</v>
      </c>
      <c r="L347" s="193">
        <f t="shared" si="180"/>
        <v>0</v>
      </c>
      <c r="M347" s="193">
        <f t="shared" si="180"/>
        <v>0</v>
      </c>
      <c r="N347" s="193">
        <f t="shared" si="180"/>
        <v>0</v>
      </c>
      <c r="O347" s="193">
        <f t="shared" si="180"/>
        <v>0</v>
      </c>
      <c r="P347" s="193">
        <f t="shared" si="181"/>
        <v>0</v>
      </c>
      <c r="Q347" s="193">
        <f t="shared" si="181"/>
        <v>0</v>
      </c>
      <c r="R347" s="193">
        <f t="shared" si="181"/>
        <v>0</v>
      </c>
      <c r="S347" s="193">
        <f t="shared" si="181"/>
        <v>0</v>
      </c>
      <c r="T347" s="193">
        <f t="shared" si="181"/>
        <v>0</v>
      </c>
      <c r="U347" s="193">
        <f t="shared" si="181"/>
        <v>0</v>
      </c>
      <c r="V347" s="193">
        <f t="shared" si="181"/>
        <v>0</v>
      </c>
      <c r="W347" s="193">
        <f t="shared" si="181"/>
        <v>0</v>
      </c>
      <c r="X347" s="193">
        <f t="shared" si="181"/>
        <v>0</v>
      </c>
      <c r="Y347" s="193">
        <f t="shared" si="181"/>
        <v>0</v>
      </c>
      <c r="Z347" s="193">
        <f t="shared" si="182"/>
        <v>0</v>
      </c>
      <c r="AA347" s="193">
        <f t="shared" si="182"/>
        <v>0</v>
      </c>
      <c r="AB347" s="193">
        <f t="shared" si="182"/>
        <v>0</v>
      </c>
      <c r="AC347" s="193">
        <f t="shared" si="182"/>
        <v>0</v>
      </c>
      <c r="AD347" s="193">
        <f t="shared" si="182"/>
        <v>0</v>
      </c>
      <c r="AE347" s="193">
        <f t="shared" si="182"/>
        <v>0</v>
      </c>
      <c r="AF347" s="193">
        <f t="shared" si="182"/>
        <v>0</v>
      </c>
    </row>
    <row r="348" spans="4:32">
      <c r="D348" s="218">
        <v>9090</v>
      </c>
      <c r="F348" s="193">
        <f t="shared" ref="F348:O357" si="183">SUMIF($C$10:$C$276,$D348,F$10:F$276)</f>
        <v>16340.7</v>
      </c>
      <c r="G348" s="193">
        <f t="shared" si="183"/>
        <v>14687.619999999999</v>
      </c>
      <c r="H348" s="193">
        <f t="shared" si="183"/>
        <v>14949.970000000001</v>
      </c>
      <c r="I348" s="193">
        <f t="shared" si="183"/>
        <v>14852.66</v>
      </c>
      <c r="J348" s="193">
        <f t="shared" si="183"/>
        <v>15742.59</v>
      </c>
      <c r="K348" s="193">
        <f t="shared" si="183"/>
        <v>14368.910000000002</v>
      </c>
      <c r="L348" s="193">
        <f t="shared" si="183"/>
        <v>9031.0280769471647</v>
      </c>
      <c r="M348" s="193">
        <f t="shared" si="183"/>
        <v>9437.9861781331656</v>
      </c>
      <c r="N348" s="193">
        <f t="shared" si="183"/>
        <v>8529.7563891089721</v>
      </c>
      <c r="O348" s="193">
        <f t="shared" si="183"/>
        <v>15147.988754508797</v>
      </c>
      <c r="P348" s="193">
        <f t="shared" ref="P348:Y357" si="184">SUMIF($C$10:$C$276,$D348,P$10:P$276)</f>
        <v>13800.689475416384</v>
      </c>
      <c r="Q348" s="193">
        <f t="shared" si="184"/>
        <v>14618.328996299055</v>
      </c>
      <c r="R348" s="193">
        <f t="shared" si="184"/>
        <v>15479.843369447621</v>
      </c>
      <c r="S348" s="193">
        <f t="shared" si="184"/>
        <v>13303.201244251819</v>
      </c>
      <c r="T348" s="193">
        <f t="shared" si="184"/>
        <v>14451.604599011715</v>
      </c>
      <c r="U348" s="193">
        <f t="shared" si="184"/>
        <v>14866.012077354591</v>
      </c>
      <c r="V348" s="193">
        <f t="shared" si="184"/>
        <v>14698.539467491506</v>
      </c>
      <c r="W348" s="193">
        <f t="shared" si="184"/>
        <v>14042.140393219006</v>
      </c>
      <c r="X348" s="193">
        <f t="shared" si="184"/>
        <v>15317.861537744509</v>
      </c>
      <c r="Y348" s="193">
        <f t="shared" si="184"/>
        <v>14708.823659522748</v>
      </c>
      <c r="Z348" s="193">
        <f t="shared" ref="Z348:AF357" si="185">SUMIF($C$10:$C$276,$D348,Z$10:Z$276)</f>
        <v>14892.4340072004</v>
      </c>
      <c r="AA348" s="193">
        <f t="shared" si="185"/>
        <v>15660.527222200302</v>
      </c>
      <c r="AB348" s="193">
        <f t="shared" si="185"/>
        <v>14266.764801686491</v>
      </c>
      <c r="AC348" s="193">
        <f t="shared" si="185"/>
        <v>15113.638036967724</v>
      </c>
      <c r="AD348" s="193">
        <f t="shared" si="185"/>
        <v>16002.425655687357</v>
      </c>
      <c r="AE348" s="193">
        <f t="shared" si="185"/>
        <v>13751.834757802771</v>
      </c>
      <c r="AF348" s="193">
        <f t="shared" si="185"/>
        <v>14922.191787013506</v>
      </c>
    </row>
    <row r="349" spans="4:32">
      <c r="D349" s="218">
        <v>9100</v>
      </c>
      <c r="F349" s="193">
        <f t="shared" si="183"/>
        <v>1889.67</v>
      </c>
      <c r="G349" s="193">
        <f t="shared" si="183"/>
        <v>32.65</v>
      </c>
      <c r="H349" s="193">
        <f t="shared" si="183"/>
        <v>0</v>
      </c>
      <c r="I349" s="193">
        <f t="shared" si="183"/>
        <v>27.6</v>
      </c>
      <c r="J349" s="193">
        <f t="shared" si="183"/>
        <v>2.69</v>
      </c>
      <c r="K349" s="193">
        <f t="shared" si="183"/>
        <v>0</v>
      </c>
      <c r="L349" s="193">
        <f t="shared" si="183"/>
        <v>48.218878709945791</v>
      </c>
      <c r="M349" s="193">
        <f t="shared" si="183"/>
        <v>43.588747714142407</v>
      </c>
      <c r="N349" s="193">
        <f t="shared" si="183"/>
        <v>188.2812673591973</v>
      </c>
      <c r="O349" s="193">
        <f t="shared" si="183"/>
        <v>361.3296199693188</v>
      </c>
      <c r="P349" s="193">
        <f t="shared" si="184"/>
        <v>361.3296199693188</v>
      </c>
      <c r="Q349" s="193">
        <f t="shared" si="184"/>
        <v>375.22001295672897</v>
      </c>
      <c r="R349" s="193">
        <f t="shared" si="184"/>
        <v>361.3296199693188</v>
      </c>
      <c r="S349" s="193">
        <f t="shared" si="184"/>
        <v>361.3296199693188</v>
      </c>
      <c r="T349" s="193">
        <f t="shared" si="184"/>
        <v>379.85014395253239</v>
      </c>
      <c r="U349" s="193">
        <f t="shared" si="184"/>
        <v>361.3296199693188</v>
      </c>
      <c r="V349" s="193">
        <f t="shared" si="184"/>
        <v>361.3296199693188</v>
      </c>
      <c r="W349" s="193">
        <f t="shared" si="184"/>
        <v>375.22001295672897</v>
      </c>
      <c r="X349" s="193">
        <f t="shared" si="184"/>
        <v>361.3296199693188</v>
      </c>
      <c r="Y349" s="193">
        <f t="shared" si="184"/>
        <v>364.52441035642318</v>
      </c>
      <c r="Z349" s="193">
        <f t="shared" si="185"/>
        <v>383.04493433963671</v>
      </c>
      <c r="AA349" s="193">
        <f t="shared" si="185"/>
        <v>361.3296199693188</v>
      </c>
      <c r="AB349" s="193">
        <f t="shared" si="185"/>
        <v>361.3296199693188</v>
      </c>
      <c r="AC349" s="193">
        <f t="shared" si="185"/>
        <v>375.22001295672897</v>
      </c>
      <c r="AD349" s="193">
        <f t="shared" si="185"/>
        <v>361.3296199693188</v>
      </c>
      <c r="AE349" s="193">
        <f t="shared" si="185"/>
        <v>361.3296199693188</v>
      </c>
      <c r="AF349" s="193">
        <f t="shared" si="185"/>
        <v>379.85014395253239</v>
      </c>
    </row>
    <row r="350" spans="4:32">
      <c r="D350" s="218">
        <v>9110</v>
      </c>
      <c r="F350" s="193">
        <f t="shared" si="183"/>
        <v>16069.410000000002</v>
      </c>
      <c r="G350" s="193">
        <f t="shared" si="183"/>
        <v>16525.450000000004</v>
      </c>
      <c r="H350" s="193">
        <f t="shared" si="183"/>
        <v>16630.419999999998</v>
      </c>
      <c r="I350" s="193">
        <f t="shared" si="183"/>
        <v>20452.949999999997</v>
      </c>
      <c r="J350" s="193">
        <f t="shared" si="183"/>
        <v>17858.149999999998</v>
      </c>
      <c r="K350" s="193">
        <f t="shared" si="183"/>
        <v>15352.52</v>
      </c>
      <c r="L350" s="193">
        <f t="shared" si="183"/>
        <v>10331.952698512281</v>
      </c>
      <c r="M350" s="193">
        <f t="shared" si="183"/>
        <v>13689.006996412734</v>
      </c>
      <c r="N350" s="193">
        <f t="shared" si="183"/>
        <v>11023.279140706445</v>
      </c>
      <c r="O350" s="193">
        <f t="shared" si="183"/>
        <v>16517.823268007101</v>
      </c>
      <c r="P350" s="193">
        <f t="shared" si="184"/>
        <v>15143.548747395424</v>
      </c>
      <c r="Q350" s="193">
        <f t="shared" si="184"/>
        <v>15892.094005695817</v>
      </c>
      <c r="R350" s="193">
        <f t="shared" si="184"/>
        <v>17033.873371039463</v>
      </c>
      <c r="S350" s="193">
        <f t="shared" si="184"/>
        <v>14674.419214597725</v>
      </c>
      <c r="T350" s="193">
        <f t="shared" si="184"/>
        <v>17735.792835893539</v>
      </c>
      <c r="U350" s="193">
        <f t="shared" si="184"/>
        <v>16155.497282625063</v>
      </c>
      <c r="V350" s="193">
        <f t="shared" si="184"/>
        <v>16469.353841643049</v>
      </c>
      <c r="W350" s="193">
        <f t="shared" si="184"/>
        <v>15979.260182273798</v>
      </c>
      <c r="X350" s="193">
        <f t="shared" si="184"/>
        <v>16779.59284466699</v>
      </c>
      <c r="Y350" s="193">
        <f t="shared" si="184"/>
        <v>19159.905217223331</v>
      </c>
      <c r="Z350" s="193">
        <f t="shared" si="185"/>
        <v>17434.199963474439</v>
      </c>
      <c r="AA350" s="193">
        <f t="shared" si="185"/>
        <v>17015.533510422614</v>
      </c>
      <c r="AB350" s="193">
        <f t="shared" si="185"/>
        <v>15596.140071255644</v>
      </c>
      <c r="AC350" s="193">
        <f t="shared" si="185"/>
        <v>16373.073284796836</v>
      </c>
      <c r="AD350" s="193">
        <f t="shared" si="185"/>
        <v>17541.336854781297</v>
      </c>
      <c r="AE350" s="193">
        <f t="shared" si="185"/>
        <v>15110.073333967292</v>
      </c>
      <c r="AF350" s="193">
        <f t="shared" si="185"/>
        <v>18192.765489034926</v>
      </c>
    </row>
    <row r="351" spans="4:32">
      <c r="D351" s="218">
        <v>9120</v>
      </c>
      <c r="F351" s="193">
        <f t="shared" si="183"/>
        <v>1797.92</v>
      </c>
      <c r="G351" s="193">
        <f t="shared" si="183"/>
        <v>0</v>
      </c>
      <c r="H351" s="193">
        <f t="shared" si="183"/>
        <v>569.82000000000005</v>
      </c>
      <c r="I351" s="193">
        <f t="shared" si="183"/>
        <v>2600.62</v>
      </c>
      <c r="J351" s="193">
        <f t="shared" si="183"/>
        <v>0</v>
      </c>
      <c r="K351" s="193">
        <f t="shared" si="183"/>
        <v>0</v>
      </c>
      <c r="L351" s="193">
        <f t="shared" si="183"/>
        <v>122.69155040041086</v>
      </c>
      <c r="M351" s="193">
        <f t="shared" si="183"/>
        <v>110.91031521555075</v>
      </c>
      <c r="N351" s="193">
        <f t="shared" si="183"/>
        <v>479.07627098946608</v>
      </c>
      <c r="O351" s="193">
        <f t="shared" si="183"/>
        <v>919.39282840442536</v>
      </c>
      <c r="P351" s="193">
        <f t="shared" si="184"/>
        <v>919.39282840442536</v>
      </c>
      <c r="Q351" s="193">
        <f t="shared" si="184"/>
        <v>954.73653395900567</v>
      </c>
      <c r="R351" s="193">
        <f t="shared" si="184"/>
        <v>919.39282840442536</v>
      </c>
      <c r="S351" s="193">
        <f t="shared" si="184"/>
        <v>919.39282840442536</v>
      </c>
      <c r="T351" s="193">
        <f t="shared" si="184"/>
        <v>966.51776914386573</v>
      </c>
      <c r="U351" s="193">
        <f t="shared" si="184"/>
        <v>919.39282840442536</v>
      </c>
      <c r="V351" s="193">
        <f t="shared" si="184"/>
        <v>919.39282840442536</v>
      </c>
      <c r="W351" s="193">
        <f t="shared" si="184"/>
        <v>954.73653395900567</v>
      </c>
      <c r="X351" s="193">
        <f t="shared" si="184"/>
        <v>919.39282840442536</v>
      </c>
      <c r="Y351" s="193">
        <f t="shared" si="184"/>
        <v>927.52188068197881</v>
      </c>
      <c r="Z351" s="193">
        <f t="shared" si="185"/>
        <v>974.64682142141919</v>
      </c>
      <c r="AA351" s="193">
        <f t="shared" si="185"/>
        <v>919.39282840442536</v>
      </c>
      <c r="AB351" s="193">
        <f t="shared" si="185"/>
        <v>919.39282840442536</v>
      </c>
      <c r="AC351" s="193">
        <f t="shared" si="185"/>
        <v>954.73653395900567</v>
      </c>
      <c r="AD351" s="193">
        <f t="shared" si="185"/>
        <v>919.39282840442536</v>
      </c>
      <c r="AE351" s="193">
        <f t="shared" si="185"/>
        <v>919.39282840442536</v>
      </c>
      <c r="AF351" s="193">
        <f t="shared" si="185"/>
        <v>966.51776914386573</v>
      </c>
    </row>
    <row r="352" spans="4:32">
      <c r="D352" s="218">
        <v>9130</v>
      </c>
      <c r="F352" s="193">
        <f t="shared" si="183"/>
        <v>0</v>
      </c>
      <c r="G352" s="193">
        <f t="shared" si="183"/>
        <v>0</v>
      </c>
      <c r="H352" s="193">
        <f t="shared" si="183"/>
        <v>0</v>
      </c>
      <c r="I352" s="193">
        <f t="shared" si="183"/>
        <v>112.82</v>
      </c>
      <c r="J352" s="193">
        <f t="shared" si="183"/>
        <v>0</v>
      </c>
      <c r="K352" s="193">
        <f t="shared" si="183"/>
        <v>0</v>
      </c>
      <c r="L352" s="193">
        <f t="shared" si="183"/>
        <v>2.7860422183928608</v>
      </c>
      <c r="M352" s="193">
        <f t="shared" si="183"/>
        <v>2.5185175314627837</v>
      </c>
      <c r="N352" s="193">
        <f t="shared" si="183"/>
        <v>10.878717502965076</v>
      </c>
      <c r="O352" s="193">
        <f t="shared" si="183"/>
        <v>20.877291279333072</v>
      </c>
      <c r="P352" s="193">
        <f t="shared" si="184"/>
        <v>20.877291279333072</v>
      </c>
      <c r="Q352" s="193">
        <f t="shared" si="184"/>
        <v>21.679865340123303</v>
      </c>
      <c r="R352" s="193">
        <f t="shared" si="184"/>
        <v>20.877291279333072</v>
      </c>
      <c r="S352" s="193">
        <f t="shared" si="184"/>
        <v>20.877291279333072</v>
      </c>
      <c r="T352" s="193">
        <f t="shared" si="184"/>
        <v>21.94739002705338</v>
      </c>
      <c r="U352" s="193">
        <f t="shared" si="184"/>
        <v>20.877291279333072</v>
      </c>
      <c r="V352" s="193">
        <f t="shared" si="184"/>
        <v>20.877291279333072</v>
      </c>
      <c r="W352" s="193">
        <f t="shared" si="184"/>
        <v>21.679865340123303</v>
      </c>
      <c r="X352" s="193">
        <f t="shared" si="184"/>
        <v>20.877291279333072</v>
      </c>
      <c r="Y352" s="193">
        <f t="shared" si="184"/>
        <v>21.061883313314826</v>
      </c>
      <c r="Z352" s="193">
        <f t="shared" si="185"/>
        <v>22.131982061035131</v>
      </c>
      <c r="AA352" s="193">
        <f t="shared" si="185"/>
        <v>20.877291279333072</v>
      </c>
      <c r="AB352" s="193">
        <f t="shared" si="185"/>
        <v>20.877291279333072</v>
      </c>
      <c r="AC352" s="193">
        <f t="shared" si="185"/>
        <v>21.679865340123303</v>
      </c>
      <c r="AD352" s="193">
        <f t="shared" si="185"/>
        <v>20.877291279333072</v>
      </c>
      <c r="AE352" s="193">
        <f t="shared" si="185"/>
        <v>20.877291279333072</v>
      </c>
      <c r="AF352" s="193">
        <f t="shared" si="185"/>
        <v>21.94739002705338</v>
      </c>
    </row>
    <row r="353" spans="2:32">
      <c r="D353" s="218">
        <v>9160</v>
      </c>
      <c r="F353" s="193">
        <f t="shared" si="183"/>
        <v>0</v>
      </c>
      <c r="G353" s="193">
        <f t="shared" si="183"/>
        <v>0</v>
      </c>
      <c r="H353" s="193">
        <f t="shared" si="183"/>
        <v>0</v>
      </c>
      <c r="I353" s="193">
        <f t="shared" si="183"/>
        <v>0</v>
      </c>
      <c r="J353" s="193">
        <f t="shared" si="183"/>
        <v>0</v>
      </c>
      <c r="K353" s="193">
        <f t="shared" si="183"/>
        <v>0</v>
      </c>
      <c r="L353" s="193">
        <f t="shared" si="183"/>
        <v>0</v>
      </c>
      <c r="M353" s="193">
        <f t="shared" si="183"/>
        <v>0</v>
      </c>
      <c r="N353" s="193">
        <f t="shared" si="183"/>
        <v>0</v>
      </c>
      <c r="O353" s="193">
        <f t="shared" si="183"/>
        <v>0</v>
      </c>
      <c r="P353" s="193">
        <f t="shared" si="184"/>
        <v>0</v>
      </c>
      <c r="Q353" s="193">
        <f t="shared" si="184"/>
        <v>0</v>
      </c>
      <c r="R353" s="193">
        <f t="shared" si="184"/>
        <v>0</v>
      </c>
      <c r="S353" s="193">
        <f t="shared" si="184"/>
        <v>0</v>
      </c>
      <c r="T353" s="193">
        <f t="shared" si="184"/>
        <v>0</v>
      </c>
      <c r="U353" s="193">
        <f t="shared" si="184"/>
        <v>0</v>
      </c>
      <c r="V353" s="193">
        <f t="shared" si="184"/>
        <v>0</v>
      </c>
      <c r="W353" s="193">
        <f t="shared" si="184"/>
        <v>0</v>
      </c>
      <c r="X353" s="193">
        <f t="shared" si="184"/>
        <v>0</v>
      </c>
      <c r="Y353" s="193">
        <f t="shared" si="184"/>
        <v>0</v>
      </c>
      <c r="Z353" s="193">
        <f t="shared" si="185"/>
        <v>0</v>
      </c>
      <c r="AA353" s="193">
        <f t="shared" si="185"/>
        <v>0</v>
      </c>
      <c r="AB353" s="193">
        <f t="shared" si="185"/>
        <v>0</v>
      </c>
      <c r="AC353" s="193">
        <f t="shared" si="185"/>
        <v>0</v>
      </c>
      <c r="AD353" s="193">
        <f t="shared" si="185"/>
        <v>0</v>
      </c>
      <c r="AE353" s="193">
        <f t="shared" si="185"/>
        <v>0</v>
      </c>
      <c r="AF353" s="193">
        <f t="shared" si="185"/>
        <v>0</v>
      </c>
    </row>
    <row r="354" spans="2:32">
      <c r="D354" s="218">
        <v>9200</v>
      </c>
      <c r="F354" s="193">
        <f t="shared" si="183"/>
        <v>-8201.84</v>
      </c>
      <c r="G354" s="193">
        <f t="shared" si="183"/>
        <v>-28148.29</v>
      </c>
      <c r="H354" s="193">
        <f t="shared" si="183"/>
        <v>-83718.84</v>
      </c>
      <c r="I354" s="193">
        <f t="shared" si="183"/>
        <v>-5656.08</v>
      </c>
      <c r="J354" s="193">
        <f t="shared" si="183"/>
        <v>-25190.09</v>
      </c>
      <c r="K354" s="193">
        <f t="shared" si="183"/>
        <v>-6051.93</v>
      </c>
      <c r="L354" s="193">
        <f t="shared" si="183"/>
        <v>11770.012283441529</v>
      </c>
      <c r="M354" s="193">
        <f t="shared" si="183"/>
        <v>11670.003682171739</v>
      </c>
      <c r="N354" s="193">
        <f t="shared" si="183"/>
        <v>11674.00402622253</v>
      </c>
      <c r="O354" s="193">
        <f t="shared" si="183"/>
        <v>5375.1323099907277</v>
      </c>
      <c r="P354" s="193">
        <f t="shared" si="184"/>
        <v>1374.7882591991465</v>
      </c>
      <c r="Q354" s="193">
        <f t="shared" si="184"/>
        <v>1474.7968604689361</v>
      </c>
      <c r="R354" s="193">
        <f t="shared" si="184"/>
        <v>1374.7882591991465</v>
      </c>
      <c r="S354" s="193">
        <f t="shared" si="184"/>
        <v>1374.7882591991465</v>
      </c>
      <c r="T354" s="193">
        <f t="shared" si="184"/>
        <v>1374.7882591991465</v>
      </c>
      <c r="U354" s="193">
        <f t="shared" si="184"/>
        <v>1474.7968604689361</v>
      </c>
      <c r="V354" s="193">
        <f t="shared" si="184"/>
        <v>1374.7882591991465</v>
      </c>
      <c r="W354" s="193">
        <f t="shared" si="184"/>
        <v>1374.7882591991465</v>
      </c>
      <c r="X354" s="193">
        <f t="shared" si="184"/>
        <v>1474.7968604689361</v>
      </c>
      <c r="Y354" s="193">
        <f t="shared" si="184"/>
        <v>1374.7882591991465</v>
      </c>
      <c r="Z354" s="193">
        <f t="shared" si="185"/>
        <v>1378.788603249938</v>
      </c>
      <c r="AA354" s="193">
        <f t="shared" si="185"/>
        <v>5375.1323099907277</v>
      </c>
      <c r="AB354" s="193">
        <f t="shared" si="185"/>
        <v>1374.7882591991465</v>
      </c>
      <c r="AC354" s="193">
        <f t="shared" si="185"/>
        <v>1474.7968604689361</v>
      </c>
      <c r="AD354" s="193">
        <f t="shared" si="185"/>
        <v>1374.7882591991465</v>
      </c>
      <c r="AE354" s="193">
        <f t="shared" si="185"/>
        <v>1374.7882591991465</v>
      </c>
      <c r="AF354" s="193">
        <f t="shared" si="185"/>
        <v>1374.7882591991465</v>
      </c>
    </row>
    <row r="355" spans="2:32">
      <c r="D355" s="218">
        <v>9210</v>
      </c>
      <c r="F355" s="193">
        <f t="shared" si="183"/>
        <v>57.1</v>
      </c>
      <c r="G355" s="193">
        <f t="shared" si="183"/>
        <v>-515.30999999999995</v>
      </c>
      <c r="H355" s="193">
        <f t="shared" si="183"/>
        <v>-172150.3</v>
      </c>
      <c r="I355" s="193">
        <f t="shared" si="183"/>
        <v>44.86</v>
      </c>
      <c r="J355" s="193">
        <f t="shared" si="183"/>
        <v>3492</v>
      </c>
      <c r="K355" s="193">
        <f t="shared" si="183"/>
        <v>0</v>
      </c>
      <c r="L355" s="193">
        <f t="shared" si="183"/>
        <v>-95866.560030906854</v>
      </c>
      <c r="M355" s="193">
        <f t="shared" si="183"/>
        <v>-95297.69158185189</v>
      </c>
      <c r="N355" s="193">
        <f t="shared" si="183"/>
        <v>-100654.15349592248</v>
      </c>
      <c r="O355" s="193">
        <f t="shared" si="183"/>
        <v>-98947.16070208342</v>
      </c>
      <c r="P355" s="193">
        <f t="shared" si="184"/>
        <v>-101156.24275074415</v>
      </c>
      <c r="Q355" s="193">
        <f t="shared" si="184"/>
        <v>-120769.11716800163</v>
      </c>
      <c r="R355" s="193">
        <f t="shared" si="184"/>
        <v>-104109.50869620433</v>
      </c>
      <c r="S355" s="193">
        <f t="shared" si="184"/>
        <v>-112220.52411822218</v>
      </c>
      <c r="T355" s="193">
        <f t="shared" si="184"/>
        <v>-143677.33762959254</v>
      </c>
      <c r="U355" s="193">
        <f t="shared" si="184"/>
        <v>-126616.83417742788</v>
      </c>
      <c r="V355" s="193">
        <f t="shared" si="184"/>
        <v>-126547.30569089837</v>
      </c>
      <c r="W355" s="193">
        <f t="shared" si="184"/>
        <v>-127552.95727704492</v>
      </c>
      <c r="X355" s="193">
        <f t="shared" si="184"/>
        <v>-104274.93953418857</v>
      </c>
      <c r="Y355" s="193">
        <f t="shared" si="184"/>
        <v>-103343.14045114894</v>
      </c>
      <c r="Z355" s="193">
        <f t="shared" si="185"/>
        <v>-125140.1131297633</v>
      </c>
      <c r="AA355" s="193">
        <f t="shared" si="185"/>
        <v>-98947.16070208342</v>
      </c>
      <c r="AB355" s="193">
        <f t="shared" si="185"/>
        <v>-101156.24275074415</v>
      </c>
      <c r="AC355" s="193">
        <f t="shared" si="185"/>
        <v>-120769.11716800163</v>
      </c>
      <c r="AD355" s="193">
        <f t="shared" si="185"/>
        <v>-104109.50869620433</v>
      </c>
      <c r="AE355" s="193">
        <f t="shared" si="185"/>
        <v>-112220.52411822218</v>
      </c>
      <c r="AF355" s="193">
        <f t="shared" si="185"/>
        <v>-143677.33762959254</v>
      </c>
    </row>
    <row r="356" spans="2:32">
      <c r="D356" s="218">
        <v>9220</v>
      </c>
      <c r="F356" s="193">
        <f t="shared" si="183"/>
        <v>0</v>
      </c>
      <c r="G356" s="193">
        <f t="shared" si="183"/>
        <v>0</v>
      </c>
      <c r="H356" s="193">
        <f t="shared" si="183"/>
        <v>0</v>
      </c>
      <c r="I356" s="193">
        <f t="shared" si="183"/>
        <v>0</v>
      </c>
      <c r="J356" s="193">
        <f t="shared" si="183"/>
        <v>0</v>
      </c>
      <c r="K356" s="193">
        <f t="shared" si="183"/>
        <v>0</v>
      </c>
      <c r="L356" s="193">
        <f t="shared" si="183"/>
        <v>0</v>
      </c>
      <c r="M356" s="193">
        <f t="shared" si="183"/>
        <v>0</v>
      </c>
      <c r="N356" s="193">
        <f t="shared" si="183"/>
        <v>0</v>
      </c>
      <c r="O356" s="193">
        <f t="shared" si="183"/>
        <v>0</v>
      </c>
      <c r="P356" s="193">
        <f t="shared" si="184"/>
        <v>0</v>
      </c>
      <c r="Q356" s="193">
        <f t="shared" si="184"/>
        <v>0</v>
      </c>
      <c r="R356" s="193">
        <f t="shared" si="184"/>
        <v>0</v>
      </c>
      <c r="S356" s="193">
        <f t="shared" si="184"/>
        <v>0</v>
      </c>
      <c r="T356" s="193">
        <f t="shared" si="184"/>
        <v>0</v>
      </c>
      <c r="U356" s="193">
        <f t="shared" si="184"/>
        <v>0</v>
      </c>
      <c r="V356" s="193">
        <f t="shared" si="184"/>
        <v>0</v>
      </c>
      <c r="W356" s="193">
        <f t="shared" si="184"/>
        <v>0</v>
      </c>
      <c r="X356" s="193">
        <f t="shared" si="184"/>
        <v>0</v>
      </c>
      <c r="Y356" s="193">
        <f t="shared" si="184"/>
        <v>0</v>
      </c>
      <c r="Z356" s="193">
        <f t="shared" si="185"/>
        <v>0</v>
      </c>
      <c r="AA356" s="193">
        <f t="shared" si="185"/>
        <v>0</v>
      </c>
      <c r="AB356" s="193">
        <f t="shared" si="185"/>
        <v>0</v>
      </c>
      <c r="AC356" s="193">
        <f t="shared" si="185"/>
        <v>0</v>
      </c>
      <c r="AD356" s="193">
        <f t="shared" si="185"/>
        <v>0</v>
      </c>
      <c r="AE356" s="193">
        <f t="shared" si="185"/>
        <v>0</v>
      </c>
      <c r="AF356" s="193">
        <f t="shared" si="185"/>
        <v>0</v>
      </c>
    </row>
    <row r="357" spans="2:32">
      <c r="D357" s="218">
        <v>9230</v>
      </c>
      <c r="F357" s="193">
        <f t="shared" si="183"/>
        <v>1891.26</v>
      </c>
      <c r="G357" s="193">
        <f t="shared" si="183"/>
        <v>22862.97</v>
      </c>
      <c r="H357" s="193">
        <f t="shared" si="183"/>
        <v>2195</v>
      </c>
      <c r="I357" s="193">
        <f t="shared" si="183"/>
        <v>-3954.8500000000004</v>
      </c>
      <c r="J357" s="193">
        <f t="shared" si="183"/>
        <v>-90018.920000000013</v>
      </c>
      <c r="K357" s="193">
        <f t="shared" si="183"/>
        <v>5386.73</v>
      </c>
      <c r="L357" s="193">
        <f t="shared" si="183"/>
        <v>-34790.085299152866</v>
      </c>
      <c r="M357" s="193">
        <f t="shared" si="183"/>
        <v>-34607.449438752119</v>
      </c>
      <c r="N357" s="193">
        <f t="shared" si="183"/>
        <v>-36547.574005310264</v>
      </c>
      <c r="O357" s="193">
        <f t="shared" si="183"/>
        <v>-35945.192100993016</v>
      </c>
      <c r="P357" s="193">
        <f t="shared" si="184"/>
        <v>-36747.828290310827</v>
      </c>
      <c r="Q357" s="193">
        <f t="shared" si="184"/>
        <v>-43793.961963583381</v>
      </c>
      <c r="R357" s="193">
        <f t="shared" si="184"/>
        <v>-37812.300768765323</v>
      </c>
      <c r="S357" s="193">
        <f t="shared" si="184"/>
        <v>-40704.348240695355</v>
      </c>
      <c r="T357" s="193">
        <f t="shared" si="184"/>
        <v>-52013.436728621469</v>
      </c>
      <c r="U357" s="193">
        <f t="shared" si="184"/>
        <v>-45865.220560274174</v>
      </c>
      <c r="V357" s="193">
        <f t="shared" si="184"/>
        <v>-45840.721337812633</v>
      </c>
      <c r="W357" s="193">
        <f t="shared" si="184"/>
        <v>-46277.682591980891</v>
      </c>
      <c r="X357" s="193">
        <f t="shared" si="184"/>
        <v>-37849.661724904203</v>
      </c>
      <c r="Y357" s="193">
        <f t="shared" si="184"/>
        <v>-37552.061256503686</v>
      </c>
      <c r="Z357" s="193">
        <f t="shared" si="185"/>
        <v>-45376.526711174272</v>
      </c>
      <c r="AA357" s="193">
        <f t="shared" si="185"/>
        <v>-35945.192100993016</v>
      </c>
      <c r="AB357" s="193">
        <f t="shared" si="185"/>
        <v>-36747.828290310827</v>
      </c>
      <c r="AC357" s="193">
        <f t="shared" si="185"/>
        <v>-43793.961963583381</v>
      </c>
      <c r="AD357" s="193">
        <f t="shared" si="185"/>
        <v>-37812.300768765323</v>
      </c>
      <c r="AE357" s="193">
        <f t="shared" si="185"/>
        <v>-40704.348240695355</v>
      </c>
      <c r="AF357" s="193">
        <f t="shared" si="185"/>
        <v>-52013.436728621469</v>
      </c>
    </row>
    <row r="358" spans="2:32">
      <c r="D358" s="218">
        <v>9240</v>
      </c>
      <c r="F358" s="193">
        <f t="shared" ref="F358:O367" si="186">SUMIF($C$10:$C$276,$D358,F$10:F$276)</f>
        <v>-294.71999999999997</v>
      </c>
      <c r="G358" s="193">
        <f t="shared" si="186"/>
        <v>-294.71999999999997</v>
      </c>
      <c r="H358" s="193">
        <f t="shared" si="186"/>
        <v>-291.78000000000003</v>
      </c>
      <c r="I358" s="193">
        <f t="shared" si="186"/>
        <v>-346.72999999999996</v>
      </c>
      <c r="J358" s="193">
        <f t="shared" si="186"/>
        <v>-346.61999999999995</v>
      </c>
      <c r="K358" s="193">
        <f t="shared" si="186"/>
        <v>-346.61999999999995</v>
      </c>
      <c r="L358" s="193">
        <f t="shared" si="186"/>
        <v>-8761.2290594530259</v>
      </c>
      <c r="M358" s="193">
        <f t="shared" si="186"/>
        <v>-8761.2290594530259</v>
      </c>
      <c r="N358" s="193">
        <f t="shared" si="186"/>
        <v>-8761.2290594530259</v>
      </c>
      <c r="O358" s="193">
        <f t="shared" si="186"/>
        <v>-8384.0735525362215</v>
      </c>
      <c r="P358" s="193">
        <f t="shared" ref="P358:Y367" si="187">SUMIF($C$10:$C$276,$D358,P$10:P$276)</f>
        <v>-8384.0735525362215</v>
      </c>
      <c r="Q358" s="193">
        <f t="shared" si="187"/>
        <v>-8384.0735525362215</v>
      </c>
      <c r="R358" s="193">
        <f t="shared" si="187"/>
        <v>-8384.0735525362215</v>
      </c>
      <c r="S358" s="193">
        <f t="shared" si="187"/>
        <v>-8384.0735525362215</v>
      </c>
      <c r="T358" s="193">
        <f t="shared" si="187"/>
        <v>-8790.8290303164704</v>
      </c>
      <c r="U358" s="193">
        <f t="shared" si="187"/>
        <v>-8954.6697210042057</v>
      </c>
      <c r="V358" s="193">
        <f t="shared" si="187"/>
        <v>-8954.6697210042057</v>
      </c>
      <c r="W358" s="193">
        <f t="shared" si="187"/>
        <v>-8954.6697210042057</v>
      </c>
      <c r="X358" s="193">
        <f t="shared" si="187"/>
        <v>-8954.6697210042057</v>
      </c>
      <c r="Y358" s="193">
        <f t="shared" si="187"/>
        <v>-8954.6697210042057</v>
      </c>
      <c r="Z358" s="193">
        <f t="shared" ref="Z358:AF367" si="188">SUMIF($C$10:$C$276,$D358,Z$10:Z$276)</f>
        <v>-8954.6697210042057</v>
      </c>
      <c r="AA358" s="193">
        <f t="shared" si="188"/>
        <v>-8384.0735525362215</v>
      </c>
      <c r="AB358" s="193">
        <f t="shared" si="188"/>
        <v>-8384.0735525362215</v>
      </c>
      <c r="AC358" s="193">
        <f t="shared" si="188"/>
        <v>-8384.0735525362215</v>
      </c>
      <c r="AD358" s="193">
        <f t="shared" si="188"/>
        <v>-8384.0735525362215</v>
      </c>
      <c r="AE358" s="193">
        <f t="shared" si="188"/>
        <v>-8384.0735525362215</v>
      </c>
      <c r="AF358" s="193">
        <f t="shared" si="188"/>
        <v>-8790.8290303164704</v>
      </c>
    </row>
    <row r="359" spans="2:32">
      <c r="D359" s="218">
        <v>9250</v>
      </c>
      <c r="F359" s="193">
        <f t="shared" si="186"/>
        <v>7373.61</v>
      </c>
      <c r="G359" s="193">
        <f t="shared" si="186"/>
        <v>7295.0300000000007</v>
      </c>
      <c r="H359" s="193">
        <f t="shared" si="186"/>
        <v>9250.58</v>
      </c>
      <c r="I359" s="193">
        <f t="shared" si="186"/>
        <v>7830.91</v>
      </c>
      <c r="J359" s="193">
        <f t="shared" si="186"/>
        <v>8031.34</v>
      </c>
      <c r="K359" s="193">
        <f t="shared" si="186"/>
        <v>8431.52</v>
      </c>
      <c r="L359" s="193">
        <f t="shared" si="186"/>
        <v>73077.950829430178</v>
      </c>
      <c r="M359" s="193">
        <f t="shared" si="186"/>
        <v>71327.047794004029</v>
      </c>
      <c r="N359" s="193">
        <f t="shared" si="186"/>
        <v>68470.697378565077</v>
      </c>
      <c r="O359" s="193">
        <f t="shared" si="186"/>
        <v>86175.034724074721</v>
      </c>
      <c r="P359" s="193">
        <f t="shared" si="187"/>
        <v>81268.011512097728</v>
      </c>
      <c r="Q359" s="193">
        <f t="shared" si="187"/>
        <v>84618.456224513124</v>
      </c>
      <c r="R359" s="193">
        <f t="shared" si="187"/>
        <v>88686.161550709905</v>
      </c>
      <c r="S359" s="193">
        <f t="shared" si="187"/>
        <v>76954.051325498222</v>
      </c>
      <c r="T359" s="193">
        <f t="shared" si="187"/>
        <v>80480.699381928716</v>
      </c>
      <c r="U359" s="193">
        <f t="shared" si="187"/>
        <v>83929.671044297851</v>
      </c>
      <c r="V359" s="193">
        <f t="shared" si="187"/>
        <v>85680.717242835031</v>
      </c>
      <c r="W359" s="193">
        <f t="shared" si="187"/>
        <v>81418.878909920997</v>
      </c>
      <c r="X359" s="193">
        <f t="shared" si="187"/>
        <v>85933.191419129857</v>
      </c>
      <c r="Y359" s="193">
        <f t="shared" si="187"/>
        <v>80206.240012670562</v>
      </c>
      <c r="Z359" s="193">
        <f t="shared" si="188"/>
        <v>83250.124598719456</v>
      </c>
      <c r="AA359" s="193">
        <f t="shared" si="188"/>
        <v>86175.034724074721</v>
      </c>
      <c r="AB359" s="193">
        <f t="shared" si="188"/>
        <v>81268.011512097728</v>
      </c>
      <c r="AC359" s="193">
        <f t="shared" si="188"/>
        <v>84618.456224513124</v>
      </c>
      <c r="AD359" s="193">
        <f t="shared" si="188"/>
        <v>88686.161550709905</v>
      </c>
      <c r="AE359" s="193">
        <f t="shared" si="188"/>
        <v>76954.051325498222</v>
      </c>
      <c r="AF359" s="193">
        <f t="shared" si="188"/>
        <v>80480.699381928716</v>
      </c>
    </row>
    <row r="360" spans="2:32">
      <c r="D360" s="218">
        <v>9260</v>
      </c>
      <c r="F360" s="193">
        <f t="shared" si="186"/>
        <v>145768.74000000002</v>
      </c>
      <c r="G360" s="193">
        <f t="shared" si="186"/>
        <v>55830.16</v>
      </c>
      <c r="H360" s="193">
        <f t="shared" si="186"/>
        <v>81521.680000000008</v>
      </c>
      <c r="I360" s="193">
        <f t="shared" si="186"/>
        <v>65037.939999999973</v>
      </c>
      <c r="J360" s="193">
        <f t="shared" si="186"/>
        <v>283223.49000000022</v>
      </c>
      <c r="K360" s="193">
        <f t="shared" si="186"/>
        <v>47510.119999999988</v>
      </c>
      <c r="L360" s="193">
        <f t="shared" si="186"/>
        <v>283340.64107930905</v>
      </c>
      <c r="M360" s="193">
        <f t="shared" si="186"/>
        <v>164582.94971624602</v>
      </c>
      <c r="N360" s="193">
        <f t="shared" si="186"/>
        <v>168153.91997027889</v>
      </c>
      <c r="O360" s="193">
        <f t="shared" si="186"/>
        <v>243289.53399671239</v>
      </c>
      <c r="P360" s="193">
        <f t="shared" si="187"/>
        <v>237548.35004961857</v>
      </c>
      <c r="Q360" s="193">
        <f t="shared" si="187"/>
        <v>251202.71294226678</v>
      </c>
      <c r="R360" s="193">
        <f t="shared" si="187"/>
        <v>279741.31554270477</v>
      </c>
      <c r="S360" s="193">
        <f t="shared" si="187"/>
        <v>238260.95887426456</v>
      </c>
      <c r="T360" s="193">
        <f t="shared" si="187"/>
        <v>234351.26589607529</v>
      </c>
      <c r="U360" s="193">
        <f t="shared" si="187"/>
        <v>240095.89497212457</v>
      </c>
      <c r="V360" s="193">
        <f t="shared" si="187"/>
        <v>275835.21982830507</v>
      </c>
      <c r="W360" s="193">
        <f t="shared" si="187"/>
        <v>232861.61257682729</v>
      </c>
      <c r="X360" s="193">
        <f t="shared" si="187"/>
        <v>314890.37321564154</v>
      </c>
      <c r="Y360" s="193">
        <f t="shared" si="187"/>
        <v>188797.72409373624</v>
      </c>
      <c r="Z360" s="193">
        <f t="shared" si="188"/>
        <v>197830.27061610352</v>
      </c>
      <c r="AA360" s="193">
        <f t="shared" si="188"/>
        <v>243289.53399671239</v>
      </c>
      <c r="AB360" s="193">
        <f t="shared" si="188"/>
        <v>237548.35004961857</v>
      </c>
      <c r="AC360" s="193">
        <f t="shared" si="188"/>
        <v>251202.71294226678</v>
      </c>
      <c r="AD360" s="193">
        <f t="shared" si="188"/>
        <v>279741.31554270477</v>
      </c>
      <c r="AE360" s="193">
        <f t="shared" si="188"/>
        <v>238260.95887426456</v>
      </c>
      <c r="AF360" s="193">
        <f t="shared" si="188"/>
        <v>234351.26589607529</v>
      </c>
    </row>
    <row r="361" spans="2:32">
      <c r="D361" s="218">
        <v>9270</v>
      </c>
      <c r="F361" s="193">
        <f t="shared" si="186"/>
        <v>0</v>
      </c>
      <c r="G361" s="193">
        <f t="shared" si="186"/>
        <v>0</v>
      </c>
      <c r="H361" s="193">
        <f t="shared" si="186"/>
        <v>0</v>
      </c>
      <c r="I361" s="193">
        <f t="shared" si="186"/>
        <v>0</v>
      </c>
      <c r="J361" s="193">
        <f t="shared" si="186"/>
        <v>0</v>
      </c>
      <c r="K361" s="193">
        <f t="shared" si="186"/>
        <v>0</v>
      </c>
      <c r="L361" s="193">
        <f t="shared" si="186"/>
        <v>0</v>
      </c>
      <c r="M361" s="193">
        <f t="shared" si="186"/>
        <v>0</v>
      </c>
      <c r="N361" s="193">
        <f t="shared" si="186"/>
        <v>0</v>
      </c>
      <c r="O361" s="193">
        <f t="shared" si="186"/>
        <v>0</v>
      </c>
      <c r="P361" s="193">
        <f t="shared" si="187"/>
        <v>0</v>
      </c>
      <c r="Q361" s="193">
        <f t="shared" si="187"/>
        <v>0</v>
      </c>
      <c r="R361" s="193">
        <f t="shared" si="187"/>
        <v>0</v>
      </c>
      <c r="S361" s="193">
        <f t="shared" si="187"/>
        <v>0</v>
      </c>
      <c r="T361" s="193">
        <f t="shared" si="187"/>
        <v>0</v>
      </c>
      <c r="U361" s="193">
        <f t="shared" si="187"/>
        <v>0</v>
      </c>
      <c r="V361" s="193">
        <f t="shared" si="187"/>
        <v>0</v>
      </c>
      <c r="W361" s="193">
        <f t="shared" si="187"/>
        <v>0</v>
      </c>
      <c r="X361" s="193">
        <f t="shared" si="187"/>
        <v>0</v>
      </c>
      <c r="Y361" s="193">
        <f t="shared" si="187"/>
        <v>0</v>
      </c>
      <c r="Z361" s="193">
        <f t="shared" si="188"/>
        <v>0</v>
      </c>
      <c r="AA361" s="193">
        <f t="shared" si="188"/>
        <v>0</v>
      </c>
      <c r="AB361" s="193">
        <f t="shared" si="188"/>
        <v>0</v>
      </c>
      <c r="AC361" s="193">
        <f t="shared" si="188"/>
        <v>0</v>
      </c>
      <c r="AD361" s="193">
        <f t="shared" si="188"/>
        <v>0</v>
      </c>
      <c r="AE361" s="193">
        <f t="shared" si="188"/>
        <v>0</v>
      </c>
      <c r="AF361" s="193">
        <f t="shared" si="188"/>
        <v>0</v>
      </c>
    </row>
    <row r="362" spans="2:32">
      <c r="D362" s="218">
        <v>9280</v>
      </c>
      <c r="F362" s="193">
        <f t="shared" si="186"/>
        <v>0</v>
      </c>
      <c r="G362" s="193">
        <f t="shared" si="186"/>
        <v>0</v>
      </c>
      <c r="H362" s="193">
        <f t="shared" si="186"/>
        <v>0</v>
      </c>
      <c r="I362" s="193">
        <f t="shared" si="186"/>
        <v>0</v>
      </c>
      <c r="J362" s="193">
        <f t="shared" si="186"/>
        <v>0</v>
      </c>
      <c r="K362" s="193">
        <f t="shared" si="186"/>
        <v>0</v>
      </c>
      <c r="L362" s="193">
        <f t="shared" si="186"/>
        <v>0</v>
      </c>
      <c r="M362" s="193">
        <f t="shared" si="186"/>
        <v>0</v>
      </c>
      <c r="N362" s="193">
        <f t="shared" si="186"/>
        <v>0</v>
      </c>
      <c r="O362" s="193">
        <f t="shared" si="186"/>
        <v>0</v>
      </c>
      <c r="P362" s="193">
        <f t="shared" si="187"/>
        <v>0</v>
      </c>
      <c r="Q362" s="193">
        <f t="shared" si="187"/>
        <v>0</v>
      </c>
      <c r="R362" s="193">
        <f t="shared" si="187"/>
        <v>0</v>
      </c>
      <c r="S362" s="193">
        <f t="shared" si="187"/>
        <v>0</v>
      </c>
      <c r="T362" s="193">
        <f t="shared" si="187"/>
        <v>0</v>
      </c>
      <c r="U362" s="193">
        <f t="shared" si="187"/>
        <v>0</v>
      </c>
      <c r="V362" s="193">
        <f t="shared" si="187"/>
        <v>0</v>
      </c>
      <c r="W362" s="193">
        <f t="shared" si="187"/>
        <v>0</v>
      </c>
      <c r="X362" s="193">
        <f t="shared" si="187"/>
        <v>0</v>
      </c>
      <c r="Y362" s="193">
        <f t="shared" si="187"/>
        <v>0</v>
      </c>
      <c r="Z362" s="193">
        <f t="shared" si="188"/>
        <v>0</v>
      </c>
      <c r="AA362" s="193">
        <f t="shared" si="188"/>
        <v>0</v>
      </c>
      <c r="AB362" s="193">
        <f t="shared" si="188"/>
        <v>0</v>
      </c>
      <c r="AC362" s="193">
        <f t="shared" si="188"/>
        <v>0</v>
      </c>
      <c r="AD362" s="193">
        <f t="shared" si="188"/>
        <v>0</v>
      </c>
      <c r="AE362" s="193">
        <f t="shared" si="188"/>
        <v>0</v>
      </c>
      <c r="AF362" s="193">
        <f t="shared" si="188"/>
        <v>0</v>
      </c>
    </row>
    <row r="363" spans="2:32">
      <c r="D363" s="218">
        <v>9290</v>
      </c>
      <c r="F363" s="193">
        <f t="shared" si="186"/>
        <v>0</v>
      </c>
      <c r="G363" s="193">
        <f t="shared" si="186"/>
        <v>0</v>
      </c>
      <c r="H363" s="193">
        <f t="shared" si="186"/>
        <v>0</v>
      </c>
      <c r="I363" s="193">
        <f t="shared" si="186"/>
        <v>0</v>
      </c>
      <c r="J363" s="193">
        <f t="shared" si="186"/>
        <v>0</v>
      </c>
      <c r="K363" s="193">
        <f t="shared" si="186"/>
        <v>0</v>
      </c>
      <c r="L363" s="193">
        <f t="shared" si="186"/>
        <v>0</v>
      </c>
      <c r="M363" s="193">
        <f t="shared" si="186"/>
        <v>0</v>
      </c>
      <c r="N363" s="193">
        <f t="shared" si="186"/>
        <v>0</v>
      </c>
      <c r="O363" s="193">
        <f t="shared" si="186"/>
        <v>0</v>
      </c>
      <c r="P363" s="193">
        <f t="shared" si="187"/>
        <v>0</v>
      </c>
      <c r="Q363" s="193">
        <f t="shared" si="187"/>
        <v>0</v>
      </c>
      <c r="R363" s="193">
        <f t="shared" si="187"/>
        <v>0</v>
      </c>
      <c r="S363" s="193">
        <f t="shared" si="187"/>
        <v>0</v>
      </c>
      <c r="T363" s="193">
        <f t="shared" si="187"/>
        <v>0</v>
      </c>
      <c r="U363" s="193">
        <f t="shared" si="187"/>
        <v>0</v>
      </c>
      <c r="V363" s="193">
        <f t="shared" si="187"/>
        <v>0</v>
      </c>
      <c r="W363" s="193">
        <f t="shared" si="187"/>
        <v>0</v>
      </c>
      <c r="X363" s="193">
        <f t="shared" si="187"/>
        <v>0</v>
      </c>
      <c r="Y363" s="193">
        <f t="shared" si="187"/>
        <v>0</v>
      </c>
      <c r="Z363" s="193">
        <f t="shared" si="188"/>
        <v>0</v>
      </c>
      <c r="AA363" s="193">
        <f t="shared" si="188"/>
        <v>0</v>
      </c>
      <c r="AB363" s="193">
        <f t="shared" si="188"/>
        <v>0</v>
      </c>
      <c r="AC363" s="193">
        <f t="shared" si="188"/>
        <v>0</v>
      </c>
      <c r="AD363" s="193">
        <f t="shared" si="188"/>
        <v>0</v>
      </c>
      <c r="AE363" s="193">
        <f t="shared" si="188"/>
        <v>0</v>
      </c>
      <c r="AF363" s="193">
        <f t="shared" si="188"/>
        <v>0</v>
      </c>
    </row>
    <row r="364" spans="2:32">
      <c r="D364" s="218">
        <v>9301</v>
      </c>
      <c r="F364" s="193">
        <f t="shared" si="186"/>
        <v>0</v>
      </c>
      <c r="G364" s="193">
        <f t="shared" si="186"/>
        <v>0</v>
      </c>
      <c r="H364" s="193">
        <f t="shared" si="186"/>
        <v>0</v>
      </c>
      <c r="I364" s="193">
        <f t="shared" si="186"/>
        <v>0</v>
      </c>
      <c r="J364" s="193">
        <f t="shared" si="186"/>
        <v>0</v>
      </c>
      <c r="K364" s="193">
        <f t="shared" si="186"/>
        <v>0</v>
      </c>
      <c r="L364" s="193">
        <f t="shared" si="186"/>
        <v>0</v>
      </c>
      <c r="M364" s="193">
        <f t="shared" si="186"/>
        <v>0</v>
      </c>
      <c r="N364" s="193">
        <f t="shared" si="186"/>
        <v>0</v>
      </c>
      <c r="O364" s="193">
        <f t="shared" si="186"/>
        <v>0</v>
      </c>
      <c r="P364" s="193">
        <f t="shared" si="187"/>
        <v>0</v>
      </c>
      <c r="Q364" s="193">
        <f t="shared" si="187"/>
        <v>0</v>
      </c>
      <c r="R364" s="193">
        <f t="shared" si="187"/>
        <v>0</v>
      </c>
      <c r="S364" s="193">
        <f t="shared" si="187"/>
        <v>0</v>
      </c>
      <c r="T364" s="193">
        <f t="shared" si="187"/>
        <v>0</v>
      </c>
      <c r="U364" s="193">
        <f t="shared" si="187"/>
        <v>0</v>
      </c>
      <c r="V364" s="193">
        <f t="shared" si="187"/>
        <v>0</v>
      </c>
      <c r="W364" s="193">
        <f t="shared" si="187"/>
        <v>0</v>
      </c>
      <c r="X364" s="193">
        <f t="shared" si="187"/>
        <v>0</v>
      </c>
      <c r="Y364" s="193">
        <f t="shared" si="187"/>
        <v>0</v>
      </c>
      <c r="Z364" s="193">
        <f t="shared" si="188"/>
        <v>0</v>
      </c>
      <c r="AA364" s="193">
        <f t="shared" si="188"/>
        <v>0</v>
      </c>
      <c r="AB364" s="193">
        <f t="shared" si="188"/>
        <v>0</v>
      </c>
      <c r="AC364" s="193">
        <f t="shared" si="188"/>
        <v>0</v>
      </c>
      <c r="AD364" s="193">
        <f t="shared" si="188"/>
        <v>0</v>
      </c>
      <c r="AE364" s="193">
        <f t="shared" si="188"/>
        <v>0</v>
      </c>
      <c r="AF364" s="193">
        <f t="shared" si="188"/>
        <v>0</v>
      </c>
    </row>
    <row r="365" spans="2:32">
      <c r="D365" s="218">
        <v>9302</v>
      </c>
      <c r="F365" s="193">
        <f t="shared" si="186"/>
        <v>241.45</v>
      </c>
      <c r="G365" s="193">
        <f t="shared" si="186"/>
        <v>480</v>
      </c>
      <c r="H365" s="193">
        <f t="shared" si="186"/>
        <v>0</v>
      </c>
      <c r="I365" s="193">
        <f t="shared" si="186"/>
        <v>0</v>
      </c>
      <c r="J365" s="193">
        <f t="shared" si="186"/>
        <v>7500</v>
      </c>
      <c r="K365" s="193">
        <f t="shared" si="186"/>
        <v>230.48</v>
      </c>
      <c r="L365" s="193">
        <f t="shared" si="186"/>
        <v>20244.210958904874</v>
      </c>
      <c r="M365" s="193">
        <f t="shared" si="186"/>
        <v>10217.552660281788</v>
      </c>
      <c r="N365" s="193">
        <f t="shared" si="186"/>
        <v>19534.610493774202</v>
      </c>
      <c r="O365" s="193">
        <f t="shared" si="186"/>
        <v>29015.707226359667</v>
      </c>
      <c r="P365" s="193">
        <f t="shared" si="187"/>
        <v>10073.060743791717</v>
      </c>
      <c r="Q365" s="193">
        <f t="shared" si="187"/>
        <v>10265.638990408639</v>
      </c>
      <c r="R365" s="193">
        <f t="shared" si="187"/>
        <v>10150.966791050423</v>
      </c>
      <c r="S365" s="193">
        <f t="shared" si="187"/>
        <v>9916.1988199195384</v>
      </c>
      <c r="T365" s="193">
        <f t="shared" si="187"/>
        <v>11343.606070651171</v>
      </c>
      <c r="U365" s="193">
        <f t="shared" si="187"/>
        <v>10014.349223309418</v>
      </c>
      <c r="V365" s="193">
        <f t="shared" si="187"/>
        <v>18084.609583202528</v>
      </c>
      <c r="W365" s="193">
        <f t="shared" si="187"/>
        <v>25179.770046655263</v>
      </c>
      <c r="X365" s="193">
        <f t="shared" si="187"/>
        <v>20447.324262960559</v>
      </c>
      <c r="Y365" s="193">
        <f t="shared" si="187"/>
        <v>10420.760628841963</v>
      </c>
      <c r="Z365" s="193">
        <f t="shared" si="188"/>
        <v>31141.917841083738</v>
      </c>
      <c r="AA365" s="193">
        <f t="shared" si="188"/>
        <v>29015.707226359667</v>
      </c>
      <c r="AB365" s="193">
        <f t="shared" si="188"/>
        <v>10073.060743791717</v>
      </c>
      <c r="AC365" s="193">
        <f t="shared" si="188"/>
        <v>10265.638990408639</v>
      </c>
      <c r="AD365" s="193">
        <f t="shared" si="188"/>
        <v>10150.966791050423</v>
      </c>
      <c r="AE365" s="193">
        <f t="shared" si="188"/>
        <v>9916.1988199195384</v>
      </c>
      <c r="AF365" s="193">
        <f t="shared" si="188"/>
        <v>11343.606070651171</v>
      </c>
    </row>
    <row r="366" spans="2:32">
      <c r="D366" s="218">
        <v>9310</v>
      </c>
      <c r="F366" s="193">
        <f t="shared" si="186"/>
        <v>0</v>
      </c>
      <c r="G366" s="193">
        <f t="shared" si="186"/>
        <v>0</v>
      </c>
      <c r="H366" s="193">
        <f t="shared" si="186"/>
        <v>0</v>
      </c>
      <c r="I366" s="193">
        <f t="shared" si="186"/>
        <v>-9.9999999999999985E-3</v>
      </c>
      <c r="J366" s="193">
        <f t="shared" si="186"/>
        <v>0</v>
      </c>
      <c r="K366" s="193">
        <f t="shared" si="186"/>
        <v>0</v>
      </c>
      <c r="L366" s="193">
        <f t="shared" si="186"/>
        <v>-3.3788869714633284E-3</v>
      </c>
      <c r="M366" s="193">
        <f t="shared" si="186"/>
        <v>-3.5661739701316232E-3</v>
      </c>
      <c r="N366" s="193">
        <f t="shared" si="186"/>
        <v>-3.6963728236466152E-3</v>
      </c>
      <c r="O366" s="193">
        <f t="shared" si="186"/>
        <v>-3.8933832511850539E-3</v>
      </c>
      <c r="P366" s="193">
        <f t="shared" si="187"/>
        <v>-4.0241747835536735E-3</v>
      </c>
      <c r="Q366" s="193">
        <f t="shared" si="187"/>
        <v>-4.1345963301489055E-3</v>
      </c>
      <c r="R366" s="193">
        <f t="shared" si="187"/>
        <v>-4.0720291031116611E-3</v>
      </c>
      <c r="S366" s="193">
        <f t="shared" si="187"/>
        <v>-3.9332837331871127E-3</v>
      </c>
      <c r="T366" s="193">
        <f t="shared" si="187"/>
        <v>-4.1774134190246098E-3</v>
      </c>
      <c r="U366" s="193">
        <f t="shared" si="187"/>
        <v>-3.9242016015531827E-3</v>
      </c>
      <c r="V366" s="193">
        <f t="shared" si="187"/>
        <v>-3.9288970324118655E-3</v>
      </c>
      <c r="W366" s="193">
        <f t="shared" si="187"/>
        <v>-4.5764450996387939E-3</v>
      </c>
      <c r="X366" s="193">
        <f t="shared" si="187"/>
        <v>-3.8826033517112861E-3</v>
      </c>
      <c r="Y366" s="193">
        <f t="shared" si="187"/>
        <v>-4.1968367898790535E-3</v>
      </c>
      <c r="Z366" s="193">
        <f t="shared" si="188"/>
        <v>-4.2600491546367324E-3</v>
      </c>
      <c r="AA366" s="193">
        <f t="shared" si="188"/>
        <v>-3.8933832511850539E-3</v>
      </c>
      <c r="AB366" s="193">
        <f t="shared" si="188"/>
        <v>-4.0241747835536735E-3</v>
      </c>
      <c r="AC366" s="193">
        <f t="shared" si="188"/>
        <v>-4.1345963301489055E-3</v>
      </c>
      <c r="AD366" s="193">
        <f t="shared" si="188"/>
        <v>-4.0720291031116611E-3</v>
      </c>
      <c r="AE366" s="193">
        <f t="shared" si="188"/>
        <v>-3.9332837331871127E-3</v>
      </c>
      <c r="AF366" s="193">
        <f t="shared" si="188"/>
        <v>-4.1774134190246098E-3</v>
      </c>
    </row>
    <row r="367" spans="2:32">
      <c r="D367" s="218">
        <v>9320</v>
      </c>
      <c r="F367" s="193">
        <f t="shared" si="186"/>
        <v>0</v>
      </c>
      <c r="G367" s="193">
        <f t="shared" si="186"/>
        <v>0</v>
      </c>
      <c r="H367" s="193">
        <f t="shared" si="186"/>
        <v>0</v>
      </c>
      <c r="I367" s="193">
        <f t="shared" si="186"/>
        <v>0</v>
      </c>
      <c r="J367" s="193">
        <f t="shared" si="186"/>
        <v>0</v>
      </c>
      <c r="K367" s="193">
        <f t="shared" si="186"/>
        <v>0</v>
      </c>
      <c r="L367" s="193">
        <f t="shared" si="186"/>
        <v>0</v>
      </c>
      <c r="M367" s="193">
        <f t="shared" si="186"/>
        <v>0</v>
      </c>
      <c r="N367" s="193">
        <f t="shared" si="186"/>
        <v>0</v>
      </c>
      <c r="O367" s="193">
        <f t="shared" si="186"/>
        <v>0</v>
      </c>
      <c r="P367" s="193">
        <f t="shared" si="187"/>
        <v>0</v>
      </c>
      <c r="Q367" s="193">
        <f t="shared" si="187"/>
        <v>0</v>
      </c>
      <c r="R367" s="193">
        <f t="shared" si="187"/>
        <v>0</v>
      </c>
      <c r="S367" s="193">
        <f t="shared" si="187"/>
        <v>0</v>
      </c>
      <c r="T367" s="193">
        <f t="shared" si="187"/>
        <v>0</v>
      </c>
      <c r="U367" s="193">
        <f t="shared" si="187"/>
        <v>0</v>
      </c>
      <c r="V367" s="193">
        <f t="shared" si="187"/>
        <v>0</v>
      </c>
      <c r="W367" s="193">
        <f t="shared" si="187"/>
        <v>0</v>
      </c>
      <c r="X367" s="193">
        <f t="shared" si="187"/>
        <v>0</v>
      </c>
      <c r="Y367" s="193">
        <f t="shared" si="187"/>
        <v>0</v>
      </c>
      <c r="Z367" s="193">
        <f t="shared" si="188"/>
        <v>0</v>
      </c>
      <c r="AA367" s="193">
        <f t="shared" si="188"/>
        <v>0</v>
      </c>
      <c r="AB367" s="193">
        <f t="shared" si="188"/>
        <v>0</v>
      </c>
      <c r="AC367" s="193">
        <f t="shared" si="188"/>
        <v>0</v>
      </c>
      <c r="AD367" s="193">
        <f t="shared" si="188"/>
        <v>0</v>
      </c>
      <c r="AE367" s="193">
        <f t="shared" si="188"/>
        <v>0</v>
      </c>
      <c r="AF367" s="193">
        <f t="shared" si="188"/>
        <v>0</v>
      </c>
    </row>
    <row r="368" spans="2:32" ht="15">
      <c r="B368" s="60"/>
      <c r="E368" s="192"/>
      <c r="V368" s="149"/>
    </row>
    <row r="369" spans="2:37" ht="15">
      <c r="B369" s="60"/>
      <c r="E369" s="192"/>
      <c r="F369" s="193">
        <f>SUM(F288:F367)</f>
        <v>647845.75999999989</v>
      </c>
      <c r="G369" s="193">
        <f t="shared" ref="G369:AF369" si="189">SUM(G288:G367)</f>
        <v>867131.60999999987</v>
      </c>
      <c r="H369" s="193">
        <f t="shared" si="189"/>
        <v>441297.27000000008</v>
      </c>
      <c r="I369" s="193">
        <f t="shared" si="189"/>
        <v>726777.91</v>
      </c>
      <c r="J369" s="193">
        <f t="shared" si="189"/>
        <v>826783.05000000028</v>
      </c>
      <c r="K369" s="193">
        <f t="shared" si="189"/>
        <v>545382.23</v>
      </c>
      <c r="L369" s="193">
        <f t="shared" si="189"/>
        <v>1087333.3200000003</v>
      </c>
      <c r="M369" s="193">
        <f t="shared" si="189"/>
        <v>1017589.5599999999</v>
      </c>
      <c r="N369" s="193">
        <f t="shared" si="189"/>
        <v>1053381.19</v>
      </c>
      <c r="O369" s="193">
        <f t="shared" si="189"/>
        <v>1272268.9091313623</v>
      </c>
      <c r="P369" s="193">
        <f t="shared" si="189"/>
        <v>1223136.8056544894</v>
      </c>
      <c r="Q369" s="193">
        <f t="shared" si="189"/>
        <v>1368326.8822555086</v>
      </c>
      <c r="R369" s="193">
        <f t="shared" si="189"/>
        <v>1325596.4838995333</v>
      </c>
      <c r="S369" s="193">
        <f t="shared" si="189"/>
        <v>1254491.7069726195</v>
      </c>
      <c r="T369" s="193">
        <f t="shared" si="189"/>
        <v>1477425.2742625498</v>
      </c>
      <c r="U369" s="193">
        <f t="shared" si="189"/>
        <v>1425956.244248203</v>
      </c>
      <c r="V369" s="193">
        <f t="shared" si="189"/>
        <v>1398658.2713915987</v>
      </c>
      <c r="W369" s="193">
        <f t="shared" si="189"/>
        <v>1395906.833270211</v>
      </c>
      <c r="X369" s="193">
        <f t="shared" si="189"/>
        <v>1362238.8279819342</v>
      </c>
      <c r="Y369" s="193">
        <f t="shared" si="189"/>
        <v>1265428.2210780953</v>
      </c>
      <c r="Z369" s="193">
        <f t="shared" si="189"/>
        <v>1388755.9402842543</v>
      </c>
      <c r="AA369" s="193">
        <f t="shared" si="189"/>
        <v>1281938.4599275903</v>
      </c>
      <c r="AB369" s="193">
        <f t="shared" si="189"/>
        <v>1231929.7828187905</v>
      </c>
      <c r="AC369" s="193">
        <f t="shared" si="189"/>
        <v>1377671.3826793469</v>
      </c>
      <c r="AD369" s="193">
        <f t="shared" si="189"/>
        <v>1335455.5213777611</v>
      </c>
      <c r="AE369" s="193">
        <f t="shared" si="189"/>
        <v>1262955.6268959574</v>
      </c>
      <c r="AF369" s="193">
        <f t="shared" si="189"/>
        <v>1486303.3722108509</v>
      </c>
    </row>
    <row r="370" spans="2:37" ht="15">
      <c r="B370" s="6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</row>
    <row r="371" spans="2:37" ht="15">
      <c r="B371" s="60"/>
    </row>
    <row r="372" spans="2:37" ht="15">
      <c r="B372" s="60"/>
    </row>
    <row r="373" spans="2:37" ht="15">
      <c r="B373" s="60"/>
    </row>
    <row r="374" spans="2:37" ht="15">
      <c r="B374" s="60"/>
      <c r="D374" s="188" t="s">
        <v>1632</v>
      </c>
    </row>
    <row r="375" spans="2:37" ht="15">
      <c r="B375" s="60"/>
    </row>
    <row r="376" spans="2:37" ht="15">
      <c r="B376" s="60"/>
      <c r="AH376" s="194"/>
      <c r="AI376" s="194"/>
      <c r="AK376" s="195"/>
    </row>
    <row r="377" spans="2:37" ht="15">
      <c r="B377" s="60"/>
      <c r="AH377" s="194"/>
      <c r="AI377" s="194"/>
      <c r="AK377" s="195"/>
    </row>
    <row r="378" spans="2:37" ht="15">
      <c r="B378" s="60"/>
      <c r="AH378" s="194"/>
      <c r="AI378" s="194"/>
      <c r="AK378" s="195"/>
    </row>
    <row r="379" spans="2:37" ht="15">
      <c r="B379" s="60"/>
      <c r="AH379" s="195"/>
      <c r="AI379" s="196"/>
      <c r="AK379" s="195"/>
    </row>
    <row r="380" spans="2:37" ht="15">
      <c r="B380" s="60"/>
    </row>
    <row r="381" spans="2:37" ht="15">
      <c r="B381" s="60"/>
    </row>
    <row r="382" spans="2:37" ht="15">
      <c r="B382" s="60"/>
    </row>
    <row r="383" spans="2:37" ht="15">
      <c r="B383" s="60"/>
    </row>
    <row r="384" spans="2:37" ht="15">
      <c r="B384" s="60"/>
    </row>
    <row r="385" spans="2:2" ht="15">
      <c r="B385" s="60"/>
    </row>
    <row r="386" spans="2:2" ht="15">
      <c r="B386" s="60"/>
    </row>
    <row r="387" spans="2:2" ht="15">
      <c r="B387" s="60"/>
    </row>
    <row r="388" spans="2:2" ht="15">
      <c r="B388" s="60"/>
    </row>
    <row r="389" spans="2:2" ht="15">
      <c r="B389" s="60"/>
    </row>
    <row r="390" spans="2:2" ht="15">
      <c r="B390" s="60"/>
    </row>
    <row r="391" spans="2:2" ht="15">
      <c r="B391" s="60"/>
    </row>
    <row r="392" spans="2:2" ht="15">
      <c r="B392" s="60"/>
    </row>
    <row r="393" spans="2:2" ht="15">
      <c r="B393" s="60"/>
    </row>
    <row r="394" spans="2:2" ht="15">
      <c r="B394" s="60"/>
    </row>
    <row r="395" spans="2:2" ht="15">
      <c r="B395" s="60"/>
    </row>
    <row r="396" spans="2:2" ht="15">
      <c r="B396" s="60"/>
    </row>
    <row r="397" spans="2:2" ht="15">
      <c r="B397" s="60"/>
    </row>
    <row r="398" spans="2:2" ht="15">
      <c r="B398" s="60"/>
    </row>
    <row r="399" spans="2:2" ht="15">
      <c r="B399" s="60"/>
    </row>
    <row r="400" spans="2:2" ht="15">
      <c r="B400" s="60"/>
    </row>
    <row r="401" spans="2:2" ht="15">
      <c r="B401" s="60"/>
    </row>
    <row r="402" spans="2:2" ht="15">
      <c r="B402" s="60"/>
    </row>
    <row r="403" spans="2:2" ht="15">
      <c r="B403" s="60"/>
    </row>
    <row r="404" spans="2:2" ht="15">
      <c r="B404" s="60"/>
    </row>
    <row r="405" spans="2:2" ht="15">
      <c r="B405" s="60"/>
    </row>
    <row r="406" spans="2:2" ht="15">
      <c r="B406" s="60"/>
    </row>
    <row r="407" spans="2:2" ht="15">
      <c r="B407" s="60"/>
    </row>
    <row r="408" spans="2:2" ht="15">
      <c r="B408" s="60"/>
    </row>
    <row r="409" spans="2:2" ht="15">
      <c r="B409" s="60"/>
    </row>
    <row r="410" spans="2:2" ht="15">
      <c r="B410" s="60"/>
    </row>
    <row r="411" spans="2:2" ht="15">
      <c r="B411" s="60"/>
    </row>
    <row r="412" spans="2:2" ht="15">
      <c r="B412" s="60"/>
    </row>
    <row r="413" spans="2:2" ht="15">
      <c r="B413" s="60"/>
    </row>
    <row r="414" spans="2:2" ht="15">
      <c r="B414" s="60"/>
    </row>
    <row r="415" spans="2:2" ht="15">
      <c r="B415" s="60"/>
    </row>
    <row r="416" spans="2:2" ht="15">
      <c r="B416" s="60"/>
    </row>
    <row r="417" spans="2:2" ht="15">
      <c r="B417" s="60"/>
    </row>
    <row r="418" spans="2:2" ht="15">
      <c r="B418" s="60"/>
    </row>
    <row r="419" spans="2:2" ht="15">
      <c r="B419" s="60"/>
    </row>
    <row r="420" spans="2:2" ht="15">
      <c r="B420" s="60"/>
    </row>
    <row r="421" spans="2:2" ht="15">
      <c r="B421" s="60"/>
    </row>
    <row r="422" spans="2:2" ht="15">
      <c r="B422" s="60"/>
    </row>
    <row r="423" spans="2:2" ht="15">
      <c r="B423" s="60"/>
    </row>
    <row r="424" spans="2:2" ht="15">
      <c r="B424" s="60"/>
    </row>
    <row r="425" spans="2:2" ht="15">
      <c r="B425" s="60"/>
    </row>
    <row r="426" spans="2:2" ht="15">
      <c r="B426" s="60"/>
    </row>
    <row r="427" spans="2:2" ht="15">
      <c r="B427" s="60"/>
    </row>
    <row r="428" spans="2:2" ht="15">
      <c r="B428" s="60"/>
    </row>
    <row r="429" spans="2:2" ht="15">
      <c r="B429" s="60"/>
    </row>
    <row r="430" spans="2:2" ht="15">
      <c r="B430" s="60"/>
    </row>
    <row r="431" spans="2:2" ht="15">
      <c r="B431" s="60"/>
    </row>
    <row r="432" spans="2:2" ht="15">
      <c r="B432" s="60"/>
    </row>
    <row r="433" spans="2:2" ht="15">
      <c r="B433" s="60"/>
    </row>
    <row r="434" spans="2:2" ht="15">
      <c r="B434" s="60"/>
    </row>
    <row r="435" spans="2:2" ht="15">
      <c r="B435" s="60"/>
    </row>
    <row r="436" spans="2:2" ht="15">
      <c r="B436" s="60"/>
    </row>
    <row r="437" spans="2:2" ht="15">
      <c r="B437" s="60"/>
    </row>
    <row r="438" spans="2:2" ht="15">
      <c r="B438" s="60"/>
    </row>
    <row r="439" spans="2:2" ht="15">
      <c r="B439" s="60"/>
    </row>
    <row r="440" spans="2:2" ht="15">
      <c r="B440" s="60"/>
    </row>
    <row r="441" spans="2:2" ht="15">
      <c r="B441" s="60"/>
    </row>
    <row r="442" spans="2:2" ht="15">
      <c r="B442" s="60"/>
    </row>
    <row r="443" spans="2:2" ht="15">
      <c r="B443" s="60"/>
    </row>
    <row r="444" spans="2:2" ht="15">
      <c r="B444" s="60"/>
    </row>
    <row r="445" spans="2:2" ht="15">
      <c r="B445" s="60"/>
    </row>
    <row r="446" spans="2:2" ht="15">
      <c r="B446" s="60"/>
    </row>
    <row r="447" spans="2:2" ht="15">
      <c r="B447" s="60"/>
    </row>
    <row r="448" spans="2:2" ht="15">
      <c r="B448" s="60"/>
    </row>
    <row r="449" spans="2:2" ht="15">
      <c r="B449" s="60"/>
    </row>
    <row r="450" spans="2:2" ht="15">
      <c r="B450" s="60"/>
    </row>
    <row r="451" spans="2:2" ht="15">
      <c r="B451" s="60"/>
    </row>
    <row r="452" spans="2:2" ht="15">
      <c r="B452" s="60"/>
    </row>
    <row r="453" spans="2:2" ht="15">
      <c r="B453" s="60"/>
    </row>
    <row r="454" spans="2:2" ht="15">
      <c r="B454" s="60"/>
    </row>
    <row r="455" spans="2:2" ht="15">
      <c r="B455" s="60"/>
    </row>
    <row r="456" spans="2:2" ht="15">
      <c r="B456" s="60"/>
    </row>
    <row r="457" spans="2:2" ht="15">
      <c r="B457" s="60"/>
    </row>
    <row r="458" spans="2:2" ht="15">
      <c r="B458" s="60"/>
    </row>
    <row r="459" spans="2:2" ht="15">
      <c r="B459" s="60"/>
    </row>
    <row r="460" spans="2:2" ht="15">
      <c r="B460" s="60"/>
    </row>
    <row r="461" spans="2:2" ht="15">
      <c r="B461" s="60"/>
    </row>
    <row r="462" spans="2:2" ht="15">
      <c r="B462" s="60"/>
    </row>
    <row r="463" spans="2:2" ht="15">
      <c r="B463" s="60"/>
    </row>
    <row r="464" spans="2:2" ht="15">
      <c r="B464" s="60"/>
    </row>
    <row r="465" spans="2:2" ht="15">
      <c r="B465" s="60"/>
    </row>
    <row r="466" spans="2:2" ht="15">
      <c r="B466" s="60"/>
    </row>
    <row r="467" spans="2:2" ht="15">
      <c r="B467" s="60"/>
    </row>
    <row r="468" spans="2:2" ht="15">
      <c r="B468" s="60"/>
    </row>
    <row r="469" spans="2:2" ht="15">
      <c r="B469" s="60"/>
    </row>
    <row r="470" spans="2:2" ht="15">
      <c r="B470" s="60"/>
    </row>
    <row r="471" spans="2:2" ht="15">
      <c r="B471" s="60"/>
    </row>
    <row r="472" spans="2:2" ht="15">
      <c r="B472" s="60"/>
    </row>
    <row r="473" spans="2:2" ht="15">
      <c r="B473" s="60"/>
    </row>
    <row r="474" spans="2:2" ht="15">
      <c r="B474" s="60"/>
    </row>
    <row r="475" spans="2:2" ht="15">
      <c r="B475" s="60"/>
    </row>
    <row r="476" spans="2:2" ht="15">
      <c r="B476" s="60"/>
    </row>
    <row r="477" spans="2:2" ht="15">
      <c r="B477" s="60"/>
    </row>
    <row r="478" spans="2:2" ht="15">
      <c r="B478" s="60"/>
    </row>
    <row r="479" spans="2:2" ht="15">
      <c r="B479" s="60"/>
    </row>
    <row r="480" spans="2:2" ht="15">
      <c r="B480" s="60"/>
    </row>
    <row r="481" spans="2:2" ht="15">
      <c r="B481" s="60"/>
    </row>
    <row r="482" spans="2:2" ht="15">
      <c r="B482" s="60"/>
    </row>
    <row r="483" spans="2:2" ht="15">
      <c r="B483" s="60"/>
    </row>
    <row r="484" spans="2:2" ht="15">
      <c r="B484" s="60"/>
    </row>
    <row r="485" spans="2:2" ht="15">
      <c r="B485" s="60"/>
    </row>
    <row r="486" spans="2:2" ht="15">
      <c r="B486" s="60"/>
    </row>
    <row r="487" spans="2:2" ht="15">
      <c r="B487" s="60"/>
    </row>
    <row r="488" spans="2:2" ht="15">
      <c r="B488" s="60"/>
    </row>
    <row r="489" spans="2:2" ht="15">
      <c r="B489" s="60"/>
    </row>
    <row r="490" spans="2:2" ht="15">
      <c r="B490" s="60"/>
    </row>
    <row r="491" spans="2:2" ht="15">
      <c r="B491" s="60"/>
    </row>
    <row r="492" spans="2:2" ht="15">
      <c r="B492" s="60"/>
    </row>
    <row r="493" spans="2:2" ht="15">
      <c r="B493" s="60"/>
    </row>
    <row r="494" spans="2:2" ht="15">
      <c r="B494" s="60"/>
    </row>
    <row r="495" spans="2:2" ht="15">
      <c r="B495" s="60"/>
    </row>
    <row r="496" spans="2:2" ht="15">
      <c r="B496" s="60"/>
    </row>
    <row r="497" spans="2:2" ht="15">
      <c r="B497" s="60"/>
    </row>
    <row r="498" spans="2:2" ht="15">
      <c r="B498" s="60"/>
    </row>
    <row r="499" spans="2:2" ht="15">
      <c r="B499" s="60"/>
    </row>
    <row r="500" spans="2:2" ht="15">
      <c r="B500" s="60"/>
    </row>
    <row r="501" spans="2:2" ht="15">
      <c r="B501" s="60"/>
    </row>
    <row r="502" spans="2:2" ht="15">
      <c r="B502" s="60"/>
    </row>
    <row r="503" spans="2:2" ht="15">
      <c r="B503" s="60"/>
    </row>
    <row r="504" spans="2:2" ht="15">
      <c r="B504" s="60"/>
    </row>
    <row r="505" spans="2:2" ht="15">
      <c r="B505" s="60"/>
    </row>
    <row r="506" spans="2:2" ht="15">
      <c r="B506" s="60"/>
    </row>
    <row r="507" spans="2:2" ht="15">
      <c r="B507" s="60"/>
    </row>
    <row r="508" spans="2:2" ht="15">
      <c r="B508" s="60"/>
    </row>
    <row r="509" spans="2:2" ht="15">
      <c r="B509" s="60"/>
    </row>
    <row r="510" spans="2:2" ht="15">
      <c r="B510" s="60"/>
    </row>
    <row r="511" spans="2:2" ht="15">
      <c r="B511" s="60"/>
    </row>
    <row r="512" spans="2:2" ht="15">
      <c r="B512" s="60"/>
    </row>
    <row r="513" spans="2:2" ht="15">
      <c r="B513" s="60"/>
    </row>
    <row r="514" spans="2:2" ht="15">
      <c r="B514" s="60"/>
    </row>
    <row r="515" spans="2:2" ht="15">
      <c r="B515" s="60"/>
    </row>
    <row r="516" spans="2:2" ht="15">
      <c r="B516" s="60"/>
    </row>
    <row r="517" spans="2:2" ht="15">
      <c r="B517" s="60"/>
    </row>
    <row r="518" spans="2:2" ht="15">
      <c r="B518" s="60"/>
    </row>
    <row r="519" spans="2:2" ht="15">
      <c r="B519" s="60"/>
    </row>
    <row r="520" spans="2:2" ht="15">
      <c r="B520" s="60"/>
    </row>
    <row r="521" spans="2:2" ht="15">
      <c r="B521" s="60"/>
    </row>
    <row r="522" spans="2:2" ht="15">
      <c r="B522" s="60"/>
    </row>
    <row r="523" spans="2:2" ht="15">
      <c r="B523" s="60"/>
    </row>
    <row r="524" spans="2:2" ht="15">
      <c r="B524" s="60"/>
    </row>
    <row r="525" spans="2:2" ht="15">
      <c r="B525" s="60"/>
    </row>
    <row r="526" spans="2:2" ht="15">
      <c r="B526" s="60"/>
    </row>
    <row r="527" spans="2:2" ht="15">
      <c r="B527" s="60"/>
    </row>
    <row r="528" spans="2:2" ht="15">
      <c r="B528" s="60"/>
    </row>
    <row r="529" spans="2:2" ht="15">
      <c r="B529" s="60"/>
    </row>
    <row r="530" spans="2:2" ht="15">
      <c r="B530" s="60"/>
    </row>
    <row r="531" spans="2:2" ht="15">
      <c r="B531" s="60"/>
    </row>
    <row r="532" spans="2:2" ht="15">
      <c r="B532" s="60"/>
    </row>
    <row r="533" spans="2:2" ht="15">
      <c r="B533" s="60"/>
    </row>
    <row r="534" spans="2:2" ht="15">
      <c r="B534" s="60"/>
    </row>
    <row r="535" spans="2:2" ht="15">
      <c r="B535" s="60"/>
    </row>
    <row r="536" spans="2:2" ht="15">
      <c r="B536" s="60"/>
    </row>
    <row r="537" spans="2:2" ht="15">
      <c r="B537" s="60"/>
    </row>
    <row r="538" spans="2:2" ht="15">
      <c r="B538" s="60"/>
    </row>
    <row r="539" spans="2:2" ht="15">
      <c r="B539" s="60"/>
    </row>
    <row r="540" spans="2:2" ht="15">
      <c r="B540" s="60"/>
    </row>
    <row r="541" spans="2:2" ht="15">
      <c r="B541" s="60"/>
    </row>
    <row r="542" spans="2:2" ht="15">
      <c r="B542" s="60"/>
    </row>
    <row r="543" spans="2:2" ht="15">
      <c r="B543" s="60"/>
    </row>
    <row r="544" spans="2:2" ht="15">
      <c r="B544" s="60"/>
    </row>
    <row r="545" spans="2:2" ht="15">
      <c r="B545" s="60"/>
    </row>
    <row r="546" spans="2:2" ht="15">
      <c r="B546" s="60"/>
    </row>
    <row r="547" spans="2:2" ht="15">
      <c r="B547" s="60"/>
    </row>
    <row r="548" spans="2:2" ht="15">
      <c r="B548" s="60"/>
    </row>
    <row r="549" spans="2:2" ht="15">
      <c r="B549" s="60"/>
    </row>
    <row r="550" spans="2:2" ht="15">
      <c r="B550" s="60"/>
    </row>
    <row r="551" spans="2:2" ht="15">
      <c r="B551" s="60"/>
    </row>
    <row r="552" spans="2:2" ht="15">
      <c r="B552" s="60"/>
    </row>
    <row r="553" spans="2:2" ht="15">
      <c r="B553" s="60"/>
    </row>
    <row r="554" spans="2:2" ht="15">
      <c r="B554" s="60"/>
    </row>
    <row r="555" spans="2:2" ht="15">
      <c r="B555" s="60"/>
    </row>
    <row r="556" spans="2:2" ht="15">
      <c r="B556" s="60"/>
    </row>
    <row r="557" spans="2:2" ht="15">
      <c r="B557" s="60"/>
    </row>
    <row r="558" spans="2:2" ht="15">
      <c r="B558" s="60"/>
    </row>
    <row r="559" spans="2:2" ht="15">
      <c r="B559" s="60"/>
    </row>
    <row r="560" spans="2:2" ht="15">
      <c r="B560" s="60"/>
    </row>
    <row r="561" spans="2:2" ht="15">
      <c r="B561" s="60"/>
    </row>
    <row r="562" spans="2:2" ht="15">
      <c r="B562" s="60"/>
    </row>
    <row r="563" spans="2:2" ht="15">
      <c r="B563" s="60"/>
    </row>
    <row r="564" spans="2:2" ht="15">
      <c r="B564" s="60"/>
    </row>
    <row r="565" spans="2:2" ht="15">
      <c r="B565" s="60"/>
    </row>
    <row r="566" spans="2:2" ht="15">
      <c r="B566" s="60"/>
    </row>
    <row r="567" spans="2:2" ht="15">
      <c r="B567" s="60"/>
    </row>
    <row r="568" spans="2:2" ht="15">
      <c r="B568" s="60"/>
    </row>
    <row r="569" spans="2:2" ht="15">
      <c r="B569" s="60"/>
    </row>
    <row r="570" spans="2:2" ht="15">
      <c r="B570" s="60"/>
    </row>
    <row r="571" spans="2:2" ht="15">
      <c r="B571" s="60"/>
    </row>
    <row r="572" spans="2:2" ht="15">
      <c r="B572" s="60"/>
    </row>
    <row r="573" spans="2:2" ht="15">
      <c r="B573" s="60"/>
    </row>
    <row r="574" spans="2:2" ht="15">
      <c r="B574" s="60"/>
    </row>
    <row r="575" spans="2:2" ht="15">
      <c r="B575" s="60"/>
    </row>
    <row r="576" spans="2:2" ht="15">
      <c r="B576" s="60"/>
    </row>
    <row r="577" spans="2:2" ht="15">
      <c r="B577" s="60"/>
    </row>
    <row r="578" spans="2:2" ht="15">
      <c r="B578" s="60"/>
    </row>
    <row r="579" spans="2:2" ht="15">
      <c r="B579" s="60"/>
    </row>
    <row r="580" spans="2:2" ht="15">
      <c r="B580" s="60"/>
    </row>
    <row r="581" spans="2:2" ht="15">
      <c r="B581" s="60"/>
    </row>
    <row r="582" spans="2:2" ht="15">
      <c r="B582" s="60"/>
    </row>
    <row r="583" spans="2:2" ht="15">
      <c r="B583" s="60"/>
    </row>
    <row r="584" spans="2:2" ht="15">
      <c r="B584" s="60"/>
    </row>
    <row r="585" spans="2:2" ht="15">
      <c r="B585" s="60"/>
    </row>
    <row r="586" spans="2:2" ht="15">
      <c r="B586" s="60"/>
    </row>
    <row r="587" spans="2:2" ht="15">
      <c r="B587" s="60"/>
    </row>
    <row r="588" spans="2:2" ht="15">
      <c r="B588" s="60"/>
    </row>
    <row r="589" spans="2:2" ht="15">
      <c r="B589" s="60"/>
    </row>
    <row r="590" spans="2:2" ht="15">
      <c r="B590" s="60"/>
    </row>
    <row r="591" spans="2:2" ht="15">
      <c r="B591" s="60"/>
    </row>
    <row r="592" spans="2:2" ht="15">
      <c r="B592" s="60"/>
    </row>
    <row r="593" spans="2:2" ht="15">
      <c r="B593" s="60"/>
    </row>
    <row r="594" spans="2:2" ht="15">
      <c r="B594" s="60"/>
    </row>
    <row r="595" spans="2:2" ht="15">
      <c r="B595" s="60"/>
    </row>
    <row r="596" spans="2:2" ht="15">
      <c r="B596" s="60"/>
    </row>
    <row r="597" spans="2:2" ht="15">
      <c r="B597" s="60"/>
    </row>
    <row r="598" spans="2:2" ht="15">
      <c r="B598" s="60"/>
    </row>
    <row r="599" spans="2:2" ht="15">
      <c r="B599" s="60"/>
    </row>
    <row r="600" spans="2:2" ht="15">
      <c r="B600" s="60"/>
    </row>
    <row r="601" spans="2:2" ht="15">
      <c r="B601" s="60"/>
    </row>
    <row r="602" spans="2:2" ht="15">
      <c r="B602" s="60"/>
    </row>
    <row r="603" spans="2:2" ht="15">
      <c r="B603" s="60"/>
    </row>
    <row r="604" spans="2:2" ht="15">
      <c r="B604" s="60"/>
    </row>
    <row r="605" spans="2:2" ht="15">
      <c r="B605" s="60"/>
    </row>
    <row r="606" spans="2:2" ht="15">
      <c r="B606" s="60"/>
    </row>
    <row r="607" spans="2:2" ht="15">
      <c r="B607" s="60"/>
    </row>
    <row r="608" spans="2:2" ht="15">
      <c r="B608" s="60"/>
    </row>
    <row r="609" spans="2:2" ht="15">
      <c r="B609" s="60"/>
    </row>
    <row r="610" spans="2:2" ht="15">
      <c r="B610" s="60"/>
    </row>
    <row r="611" spans="2:2" ht="15">
      <c r="B611" s="60"/>
    </row>
    <row r="612" spans="2:2" ht="15">
      <c r="B612" s="60"/>
    </row>
    <row r="613" spans="2:2" ht="15">
      <c r="B613" s="60"/>
    </row>
    <row r="614" spans="2:2" ht="15">
      <c r="B614" s="60"/>
    </row>
    <row r="615" spans="2:2" ht="15">
      <c r="B615" s="60"/>
    </row>
    <row r="616" spans="2:2" ht="15">
      <c r="B616" s="60"/>
    </row>
    <row r="617" spans="2:2" ht="15">
      <c r="B617" s="60"/>
    </row>
    <row r="618" spans="2:2" ht="15">
      <c r="B618" s="60"/>
    </row>
    <row r="619" spans="2:2" ht="15">
      <c r="B619" s="60"/>
    </row>
    <row r="620" spans="2:2" ht="15">
      <c r="B620" s="60"/>
    </row>
    <row r="621" spans="2:2" ht="15">
      <c r="B621" s="60"/>
    </row>
    <row r="622" spans="2:2" ht="15">
      <c r="B622" s="60"/>
    </row>
    <row r="623" spans="2:2" ht="15">
      <c r="B623" s="60"/>
    </row>
    <row r="624" spans="2:2" ht="15">
      <c r="B624" s="60"/>
    </row>
    <row r="625" spans="2:2" ht="15">
      <c r="B625" s="60"/>
    </row>
    <row r="626" spans="2:2" ht="15">
      <c r="B626" s="60"/>
    </row>
    <row r="627" spans="2:2" ht="15">
      <c r="B627" s="60"/>
    </row>
    <row r="628" spans="2:2" ht="15">
      <c r="B628" s="60"/>
    </row>
    <row r="629" spans="2:2" ht="15">
      <c r="B629" s="60"/>
    </row>
    <row r="630" spans="2:2" ht="15">
      <c r="B630" s="60"/>
    </row>
    <row r="631" spans="2:2" ht="15">
      <c r="B631" s="60"/>
    </row>
    <row r="632" spans="2:2" ht="15">
      <c r="B632" s="60"/>
    </row>
    <row r="633" spans="2:2" ht="15">
      <c r="B633" s="60"/>
    </row>
    <row r="634" spans="2:2" ht="15">
      <c r="B634" s="60"/>
    </row>
    <row r="635" spans="2:2" ht="15">
      <c r="B635" s="60"/>
    </row>
    <row r="636" spans="2:2" ht="15">
      <c r="B636" s="60"/>
    </row>
    <row r="637" spans="2:2" ht="15">
      <c r="B637" s="60"/>
    </row>
    <row r="638" spans="2:2" ht="15">
      <c r="B638" s="60"/>
    </row>
    <row r="639" spans="2:2" ht="15">
      <c r="B639" s="60"/>
    </row>
    <row r="640" spans="2:2" ht="15">
      <c r="B640" s="60"/>
    </row>
    <row r="641" spans="2:2" ht="15">
      <c r="B641" s="60"/>
    </row>
  </sheetData>
  <mergeCells count="5">
    <mergeCell ref="AK2:AL2"/>
    <mergeCell ref="AK3:AL3"/>
    <mergeCell ref="AK4:AL4"/>
    <mergeCell ref="F5:Q5"/>
    <mergeCell ref="U5:A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P439"/>
  <sheetViews>
    <sheetView zoomScale="85" zoomScaleNormal="85" workbookViewId="0">
      <pane xSplit="2" ySplit="8" topLeftCell="C9" activePane="bottomRight" state="frozen"/>
      <selection activeCell="E39" sqref="E39"/>
      <selection pane="topRight" activeCell="E39" sqref="E39"/>
      <selection pane="bottomLeft" activeCell="E39" sqref="E39"/>
      <selection pane="bottomRight" activeCell="E322" sqref="E322"/>
    </sheetView>
  </sheetViews>
  <sheetFormatPr defaultRowHeight="12.75"/>
  <cols>
    <col min="1" max="1" width="24.42578125" customWidth="1"/>
    <col min="2" max="2" width="78.7109375" bestFit="1" customWidth="1"/>
    <col min="3" max="4" width="13" style="3" customWidth="1"/>
    <col min="5" max="5" width="13.7109375" style="3" customWidth="1"/>
    <col min="6" max="14" width="13" style="3" customWidth="1"/>
    <col min="15" max="15" width="15.42578125" customWidth="1"/>
  </cols>
  <sheetData>
    <row r="1" spans="1:16">
      <c r="B1" s="15" t="s">
        <v>0</v>
      </c>
      <c r="C1" s="6"/>
      <c r="D1" s="6"/>
      <c r="E1" s="6"/>
      <c r="F1" s="6"/>
      <c r="G1" s="6"/>
      <c r="H1" s="6"/>
      <c r="I1" s="6"/>
      <c r="J1" s="6"/>
    </row>
    <row r="2" spans="1:16">
      <c r="B2" s="16" t="s">
        <v>357</v>
      </c>
      <c r="C2" s="6"/>
      <c r="D2" s="6"/>
      <c r="E2" s="6"/>
      <c r="F2" s="6"/>
      <c r="G2" s="6"/>
      <c r="H2" s="6"/>
      <c r="I2" s="6"/>
      <c r="J2" s="6"/>
    </row>
    <row r="3" spans="1:16">
      <c r="B3" s="15" t="s">
        <v>1</v>
      </c>
      <c r="C3" s="6"/>
      <c r="D3" s="6"/>
      <c r="E3" s="6"/>
      <c r="F3" s="6"/>
      <c r="G3" s="6"/>
      <c r="H3" s="6"/>
      <c r="I3" s="6"/>
      <c r="J3" s="6"/>
    </row>
    <row r="4" spans="1:16">
      <c r="B4" s="15" t="s">
        <v>2</v>
      </c>
      <c r="C4" s="6"/>
      <c r="D4" s="6"/>
      <c r="E4" s="6"/>
      <c r="F4" s="6"/>
      <c r="G4" s="6"/>
      <c r="H4" s="6"/>
      <c r="I4" s="6"/>
      <c r="J4" s="6"/>
    </row>
    <row r="5" spans="1:16">
      <c r="B5" s="15" t="s">
        <v>3</v>
      </c>
      <c r="C5" s="6"/>
      <c r="D5" s="6"/>
      <c r="E5" s="6"/>
      <c r="F5" s="6"/>
      <c r="G5" s="6"/>
      <c r="H5" s="6"/>
      <c r="I5" s="6"/>
      <c r="J5" s="6"/>
    </row>
    <row r="7" spans="1:16">
      <c r="C7" s="14" t="s">
        <v>1043</v>
      </c>
      <c r="D7" s="14" t="s">
        <v>1043</v>
      </c>
      <c r="E7" s="14" t="s">
        <v>1043</v>
      </c>
      <c r="F7" s="14" t="s">
        <v>1044</v>
      </c>
      <c r="G7" s="14" t="s">
        <v>1044</v>
      </c>
      <c r="H7" s="14" t="s">
        <v>1044</v>
      </c>
      <c r="I7" s="14" t="s">
        <v>1044</v>
      </c>
      <c r="J7" s="14" t="s">
        <v>1044</v>
      </c>
      <c r="K7" s="14" t="s">
        <v>1044</v>
      </c>
      <c r="L7" s="14" t="s">
        <v>1044</v>
      </c>
      <c r="M7" s="14" t="s">
        <v>1044</v>
      </c>
      <c r="N7" s="14" t="s">
        <v>1044</v>
      </c>
    </row>
    <row r="8" spans="1:16">
      <c r="C8" s="14" t="s">
        <v>339</v>
      </c>
      <c r="D8" s="14" t="s">
        <v>340</v>
      </c>
      <c r="E8" s="14" t="s">
        <v>341</v>
      </c>
      <c r="F8" s="14" t="s">
        <v>342</v>
      </c>
      <c r="G8" s="14" t="s">
        <v>343</v>
      </c>
      <c r="H8" s="14" t="s">
        <v>344</v>
      </c>
      <c r="I8" s="14" t="s">
        <v>470</v>
      </c>
      <c r="J8" s="14" t="s">
        <v>471</v>
      </c>
      <c r="K8" s="14" t="s">
        <v>472</v>
      </c>
      <c r="L8" s="14" t="s">
        <v>473</v>
      </c>
      <c r="M8" s="14" t="s">
        <v>474</v>
      </c>
      <c r="N8" s="14" t="s">
        <v>475</v>
      </c>
      <c r="O8" s="57" t="s">
        <v>1333</v>
      </c>
    </row>
    <row r="10" spans="1:16">
      <c r="A10" s="15" t="s">
        <v>749</v>
      </c>
      <c r="B10" s="15" t="s">
        <v>136</v>
      </c>
      <c r="C10" s="3">
        <v>8497.43</v>
      </c>
      <c r="D10" s="3">
        <v>7532.46</v>
      </c>
      <c r="E10" s="3">
        <v>9077.42</v>
      </c>
      <c r="F10" s="3">
        <v>8780.56</v>
      </c>
      <c r="G10" s="3">
        <v>11665.3</v>
      </c>
      <c r="H10" s="3">
        <v>17485.34</v>
      </c>
      <c r="I10" s="3">
        <v>13829.37</v>
      </c>
      <c r="J10" s="3">
        <v>9302.5400000000009</v>
      </c>
      <c r="K10" s="3">
        <v>9995.9500000000007</v>
      </c>
      <c r="L10" s="3">
        <v>8232.6299999999992</v>
      </c>
      <c r="M10" s="3">
        <v>13292.22</v>
      </c>
      <c r="N10" s="3">
        <v>11483.42</v>
      </c>
      <c r="O10" s="3">
        <f>SUM(C10:N10)</f>
        <v>129174.63999999998</v>
      </c>
      <c r="P10" s="220" t="s">
        <v>1633</v>
      </c>
    </row>
    <row r="11" spans="1:16">
      <c r="A11" s="15" t="s">
        <v>477</v>
      </c>
      <c r="B11" s="15" t="s">
        <v>4</v>
      </c>
      <c r="C11" s="3">
        <v>30000</v>
      </c>
      <c r="D11" s="3">
        <v>29999.989999999998</v>
      </c>
      <c r="E11" s="3">
        <v>30000</v>
      </c>
      <c r="F11" s="3">
        <v>30103.85</v>
      </c>
      <c r="G11" s="3">
        <v>30207.69</v>
      </c>
      <c r="H11" s="3">
        <v>45311.53</v>
      </c>
      <c r="I11" s="3">
        <v>31073.1</v>
      </c>
      <c r="J11" s="3">
        <v>31361.53</v>
      </c>
      <c r="K11" s="3">
        <v>31361.519999999997</v>
      </c>
      <c r="L11" s="3">
        <v>31361.55</v>
      </c>
      <c r="M11" s="3">
        <v>47042.3</v>
      </c>
      <c r="N11" s="3">
        <v>31468.510000000002</v>
      </c>
      <c r="O11" s="3">
        <f t="shared" ref="O11:O74" si="0">SUM(C11:N11)</f>
        <v>399291.57</v>
      </c>
      <c r="P11" s="220" t="s">
        <v>1634</v>
      </c>
    </row>
    <row r="12" spans="1:16">
      <c r="A12" s="15" t="s">
        <v>478</v>
      </c>
      <c r="B12" s="15" t="s">
        <v>5</v>
      </c>
      <c r="C12" s="3">
        <v>4446283.9400000004</v>
      </c>
      <c r="D12" s="3">
        <v>4495573.620000001</v>
      </c>
      <c r="E12" s="3">
        <v>4455185.26</v>
      </c>
      <c r="F12" s="3">
        <v>4452419.92</v>
      </c>
      <c r="G12" s="3">
        <v>4371394.7700000005</v>
      </c>
      <c r="H12" s="3">
        <v>6551387.2000000011</v>
      </c>
      <c r="I12" s="3">
        <v>4375381.76</v>
      </c>
      <c r="J12" s="3">
        <v>4391196.72</v>
      </c>
      <c r="K12" s="3">
        <v>4387513.0699999994</v>
      </c>
      <c r="L12" s="3">
        <v>4352945.0199999996</v>
      </c>
      <c r="M12" s="3">
        <v>6599558.1400000006</v>
      </c>
      <c r="N12" s="3">
        <v>4515269.040000001</v>
      </c>
      <c r="O12" s="3">
        <f t="shared" si="0"/>
        <v>57394108.460000001</v>
      </c>
      <c r="P12" s="220" t="s">
        <v>1642</v>
      </c>
    </row>
    <row r="13" spans="1:16">
      <c r="A13" s="15" t="s">
        <v>585</v>
      </c>
      <c r="B13" s="15" t="s">
        <v>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988.72000000000014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f t="shared" si="0"/>
        <v>988.72000000000014</v>
      </c>
      <c r="P13" s="220" t="s">
        <v>1635</v>
      </c>
    </row>
    <row r="14" spans="1:16">
      <c r="A14" s="15" t="s">
        <v>479</v>
      </c>
      <c r="B14" s="15" t="s">
        <v>148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495</v>
      </c>
      <c r="N14" s="3">
        <v>0</v>
      </c>
      <c r="O14" s="3">
        <f t="shared" si="0"/>
        <v>495</v>
      </c>
      <c r="P14" s="220" t="s">
        <v>1643</v>
      </c>
    </row>
    <row r="15" spans="1:16">
      <c r="A15" s="15" t="s">
        <v>480</v>
      </c>
      <c r="B15" s="15" t="s">
        <v>7</v>
      </c>
      <c r="C15" s="3">
        <v>152865.90000000002</v>
      </c>
      <c r="D15" s="3">
        <v>188653.97</v>
      </c>
      <c r="E15" s="3">
        <v>169731.96</v>
      </c>
      <c r="F15" s="3">
        <v>133632.01999999999</v>
      </c>
      <c r="G15" s="3">
        <v>139101.5</v>
      </c>
      <c r="H15" s="3">
        <v>167332.31</v>
      </c>
      <c r="I15" s="3">
        <v>100160.58</v>
      </c>
      <c r="J15" s="3">
        <v>188526.22999999998</v>
      </c>
      <c r="K15" s="3">
        <v>193728.62999999998</v>
      </c>
      <c r="L15" s="3">
        <v>176700.78</v>
      </c>
      <c r="M15" s="3">
        <v>326073.69</v>
      </c>
      <c r="N15" s="3">
        <v>226786.60000000003</v>
      </c>
      <c r="O15" s="3">
        <f t="shared" si="0"/>
        <v>2163294.17</v>
      </c>
      <c r="P15" s="220" t="s">
        <v>1636</v>
      </c>
    </row>
    <row r="16" spans="1:16">
      <c r="A16" s="15" t="s">
        <v>1045</v>
      </c>
      <c r="B16" s="15" t="s">
        <v>1046</v>
      </c>
      <c r="C16" s="3">
        <v>0</v>
      </c>
      <c r="D16" s="3">
        <v>-231.97</v>
      </c>
      <c r="E16" s="3">
        <v>0</v>
      </c>
      <c r="F16" s="3">
        <v>0</v>
      </c>
      <c r="G16" s="3">
        <v>0</v>
      </c>
      <c r="H16" s="3">
        <v>-2835.41</v>
      </c>
      <c r="I16" s="3">
        <v>-3827.42</v>
      </c>
      <c r="J16" s="3">
        <v>-8109.56</v>
      </c>
      <c r="K16" s="3">
        <v>-7930.31</v>
      </c>
      <c r="L16" s="3">
        <v>-7981.74</v>
      </c>
      <c r="M16" s="3">
        <v>-14682.17</v>
      </c>
      <c r="N16" s="3">
        <v>-8260.15</v>
      </c>
      <c r="O16" s="3">
        <f t="shared" si="0"/>
        <v>-53858.73</v>
      </c>
      <c r="P16" s="220" t="s">
        <v>1645</v>
      </c>
    </row>
    <row r="17" spans="1:16">
      <c r="A17" s="15" t="s">
        <v>555</v>
      </c>
      <c r="B17" s="15" t="s">
        <v>8</v>
      </c>
      <c r="C17" s="3">
        <v>-3011.34</v>
      </c>
      <c r="D17" s="3">
        <v>-11332.779999999999</v>
      </c>
      <c r="E17" s="3">
        <v>-4745.1000000000004</v>
      </c>
      <c r="F17" s="3">
        <v>-6092.09</v>
      </c>
      <c r="G17" s="3">
        <v>-4864.58</v>
      </c>
      <c r="H17" s="3">
        <v>-5055.7300000000005</v>
      </c>
      <c r="I17" s="3">
        <v>-2569.7399999999998</v>
      </c>
      <c r="J17" s="3">
        <v>-4464.8</v>
      </c>
      <c r="K17" s="3">
        <v>-4251.83</v>
      </c>
      <c r="L17" s="3">
        <v>-6780.64</v>
      </c>
      <c r="M17" s="3">
        <v>-6630.56</v>
      </c>
      <c r="N17" s="3">
        <v>-18837.559999999998</v>
      </c>
      <c r="O17" s="3">
        <f t="shared" si="0"/>
        <v>-78636.75</v>
      </c>
      <c r="P17" s="220" t="s">
        <v>1644</v>
      </c>
    </row>
    <row r="18" spans="1:16">
      <c r="A18" s="15" t="s">
        <v>1047</v>
      </c>
      <c r="B18" s="15" t="s">
        <v>1048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f t="shared" si="0"/>
        <v>0</v>
      </c>
      <c r="P18" t="s">
        <v>1637</v>
      </c>
    </row>
    <row r="19" spans="1:16">
      <c r="A19" s="15" t="s">
        <v>481</v>
      </c>
      <c r="B19" s="15" t="s">
        <v>9</v>
      </c>
      <c r="C19" s="3">
        <v>-112189.32</v>
      </c>
      <c r="D19" s="3">
        <v>-154431</v>
      </c>
      <c r="E19" s="3">
        <v>-141424.5</v>
      </c>
      <c r="F19" s="3">
        <v>-112661.18</v>
      </c>
      <c r="G19" s="3">
        <v>-105334.93000000001</v>
      </c>
      <c r="H19" s="3">
        <v>-128543.66</v>
      </c>
      <c r="I19" s="3">
        <v>-86874.499999999985</v>
      </c>
      <c r="J19" s="3">
        <v>-171057.31</v>
      </c>
      <c r="K19" s="3">
        <v>-178611.71</v>
      </c>
      <c r="L19" s="3">
        <v>-168947.43</v>
      </c>
      <c r="M19" s="3">
        <v>-310792.27999999997</v>
      </c>
      <c r="N19" s="3">
        <v>-210459.09</v>
      </c>
      <c r="O19" s="3">
        <f t="shared" si="0"/>
        <v>-1881326.9100000001</v>
      </c>
      <c r="P19" s="220" t="s">
        <v>1638</v>
      </c>
    </row>
    <row r="20" spans="1:16">
      <c r="A20" s="15" t="s">
        <v>586</v>
      </c>
      <c r="B20" s="15" t="s">
        <v>10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f t="shared" si="0"/>
        <v>0</v>
      </c>
      <c r="P20" t="s">
        <v>1650</v>
      </c>
    </row>
    <row r="21" spans="1:16">
      <c r="A21" s="15" t="s">
        <v>587</v>
      </c>
      <c r="B21" s="15" t="s">
        <v>11</v>
      </c>
      <c r="C21" s="3">
        <v>362.81</v>
      </c>
      <c r="D21" s="3">
        <v>423.28</v>
      </c>
      <c r="E21" s="3">
        <v>302.35000000000002</v>
      </c>
      <c r="F21" s="3">
        <v>982.01</v>
      </c>
      <c r="G21" s="3">
        <v>1372.75</v>
      </c>
      <c r="H21" s="3">
        <v>4346.93</v>
      </c>
      <c r="I21" s="3">
        <v>3390.1</v>
      </c>
      <c r="J21" s="3">
        <v>285.22000000000003</v>
      </c>
      <c r="K21" s="3">
        <v>7927.5300000000007</v>
      </c>
      <c r="L21" s="3">
        <v>7409.64</v>
      </c>
      <c r="M21" s="3">
        <v>5599.84</v>
      </c>
      <c r="N21" s="3">
        <v>5342.74</v>
      </c>
      <c r="O21" s="3">
        <f t="shared" si="0"/>
        <v>37745.199999999997</v>
      </c>
      <c r="P21" s="220" t="s">
        <v>1646</v>
      </c>
    </row>
    <row r="22" spans="1:16">
      <c r="A22" s="15" t="s">
        <v>1049</v>
      </c>
      <c r="B22" s="15" t="s">
        <v>1050</v>
      </c>
      <c r="C22" s="3">
        <v>874.77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386.16</v>
      </c>
      <c r="K22" s="3">
        <v>0</v>
      </c>
      <c r="L22" s="3">
        <v>0</v>
      </c>
      <c r="M22" s="3">
        <v>0</v>
      </c>
      <c r="N22" s="3">
        <v>0</v>
      </c>
      <c r="O22" s="3">
        <f t="shared" si="0"/>
        <v>1260.93</v>
      </c>
      <c r="P22" s="220" t="s">
        <v>1639</v>
      </c>
    </row>
    <row r="23" spans="1:16">
      <c r="A23" s="15" t="s">
        <v>1051</v>
      </c>
      <c r="B23" s="15" t="s">
        <v>1052</v>
      </c>
      <c r="C23" s="3">
        <v>0</v>
      </c>
      <c r="D23" s="3">
        <v>0</v>
      </c>
      <c r="E23" s="3">
        <v>891.15</v>
      </c>
      <c r="F23" s="3">
        <v>5964.48</v>
      </c>
      <c r="G23" s="3">
        <v>5765.5</v>
      </c>
      <c r="H23" s="3">
        <v>0</v>
      </c>
      <c r="I23" s="3">
        <v>131.77000000000001</v>
      </c>
      <c r="J23" s="3">
        <v>294.89999999999998</v>
      </c>
      <c r="K23" s="3">
        <v>700.4</v>
      </c>
      <c r="L23" s="3">
        <v>1716.68</v>
      </c>
      <c r="M23" s="3">
        <v>1420.34</v>
      </c>
      <c r="N23" s="3">
        <v>1340.14</v>
      </c>
      <c r="O23" s="3">
        <f t="shared" si="0"/>
        <v>18225.359999999997</v>
      </c>
      <c r="P23" s="220" t="s">
        <v>1640</v>
      </c>
    </row>
    <row r="24" spans="1:16">
      <c r="A24" s="15" t="s">
        <v>588</v>
      </c>
      <c r="B24" s="15" t="s">
        <v>15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164.78000000000003</v>
      </c>
      <c r="I24" s="3">
        <v>-164.78000000000003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f t="shared" si="0"/>
        <v>0</v>
      </c>
      <c r="P24" s="220" t="s">
        <v>1647</v>
      </c>
    </row>
    <row r="25" spans="1:16">
      <c r="A25" s="15" t="s">
        <v>482</v>
      </c>
      <c r="B25" s="15" t="s">
        <v>16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82.5</v>
      </c>
      <c r="N25" s="3">
        <v>-82.5</v>
      </c>
      <c r="O25" s="3">
        <f t="shared" si="0"/>
        <v>0</v>
      </c>
      <c r="P25" t="s">
        <v>1641</v>
      </c>
    </row>
    <row r="26" spans="1:16">
      <c r="A26" s="15" t="s">
        <v>778</v>
      </c>
      <c r="B26" s="15" t="s">
        <v>156</v>
      </c>
      <c r="C26" s="3">
        <v>319.06</v>
      </c>
      <c r="D26" s="3">
        <v>840.38</v>
      </c>
      <c r="E26" s="3">
        <v>1149.0999999999999</v>
      </c>
      <c r="F26" s="3">
        <v>729.63</v>
      </c>
      <c r="G26" s="3">
        <v>2897.37</v>
      </c>
      <c r="H26" s="3">
        <v>-5251.49</v>
      </c>
      <c r="I26" s="3">
        <v>2617.5300000000002</v>
      </c>
      <c r="J26" s="3">
        <v>-1345.61</v>
      </c>
      <c r="K26" s="3">
        <v>811.84</v>
      </c>
      <c r="L26" s="3">
        <v>-58.4</v>
      </c>
      <c r="M26" s="3">
        <v>-2724.21</v>
      </c>
      <c r="N26" s="3">
        <v>655.49</v>
      </c>
      <c r="O26" s="3">
        <f t="shared" si="0"/>
        <v>640.69000000000028</v>
      </c>
      <c r="P26" s="220" t="s">
        <v>1648</v>
      </c>
    </row>
    <row r="27" spans="1:16">
      <c r="A27" s="15" t="s">
        <v>484</v>
      </c>
      <c r="B27" s="15" t="s">
        <v>12</v>
      </c>
      <c r="C27" s="3">
        <v>1500</v>
      </c>
      <c r="D27" s="3">
        <v>4499.99</v>
      </c>
      <c r="E27" s="3">
        <v>1500.02</v>
      </c>
      <c r="F27" s="3">
        <v>3062.2999999999997</v>
      </c>
      <c r="G27" s="3">
        <v>3083.07</v>
      </c>
      <c r="H27" s="3">
        <v>-13593.460000000001</v>
      </c>
      <c r="I27" s="3">
        <v>4877.32</v>
      </c>
      <c r="J27" s="3">
        <v>1683.45</v>
      </c>
      <c r="K27" s="3">
        <v>1568.07</v>
      </c>
      <c r="L27" s="3">
        <v>3136.17</v>
      </c>
      <c r="M27" s="3">
        <v>-10976.550000000001</v>
      </c>
      <c r="N27" s="3">
        <v>26.75</v>
      </c>
      <c r="O27" s="3">
        <f t="shared" si="0"/>
        <v>367.12999999999556</v>
      </c>
      <c r="P27" s="220" t="s">
        <v>1649</v>
      </c>
    </row>
    <row r="28" spans="1:16">
      <c r="A28" s="15" t="s">
        <v>485</v>
      </c>
      <c r="B28" s="15" t="s">
        <v>13</v>
      </c>
      <c r="C28" s="3">
        <v>230324.49</v>
      </c>
      <c r="D28" s="3">
        <v>689204.56999999983</v>
      </c>
      <c r="E28" s="3">
        <v>204545.32000000004</v>
      </c>
      <c r="F28" s="3">
        <v>444297.19999999995</v>
      </c>
      <c r="G28" s="3">
        <v>404364.21</v>
      </c>
      <c r="H28" s="3">
        <v>-1968314.87</v>
      </c>
      <c r="I28" s="3">
        <v>658854.81999999995</v>
      </c>
      <c r="J28" s="3">
        <v>190844.48999999993</v>
      </c>
      <c r="K28" s="3">
        <v>207898.67999999996</v>
      </c>
      <c r="L28" s="3">
        <v>465992.37000000011</v>
      </c>
      <c r="M28" s="3">
        <v>-1515353.08</v>
      </c>
      <c r="N28" s="3">
        <v>29293.32</v>
      </c>
      <c r="O28" s="3">
        <f t="shared" si="0"/>
        <v>41951.519999999487</v>
      </c>
    </row>
    <row r="29" spans="1:16">
      <c r="A29" s="15" t="s">
        <v>1053</v>
      </c>
      <c r="B29" s="15" t="s">
        <v>1054</v>
      </c>
      <c r="C29" s="3">
        <v>27.61</v>
      </c>
      <c r="D29" s="3">
        <v>-262.43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173.77</v>
      </c>
      <c r="K29" s="3">
        <v>-173.77</v>
      </c>
      <c r="L29" s="3">
        <v>0</v>
      </c>
      <c r="M29" s="3">
        <v>0</v>
      </c>
      <c r="N29" s="3">
        <v>0</v>
      </c>
      <c r="O29" s="3">
        <f t="shared" si="0"/>
        <v>-234.82</v>
      </c>
    </row>
    <row r="30" spans="1:16">
      <c r="A30" s="15" t="s">
        <v>1055</v>
      </c>
      <c r="B30" s="15" t="s">
        <v>1056</v>
      </c>
      <c r="C30" s="3">
        <v>0</v>
      </c>
      <c r="D30" s="3">
        <v>0</v>
      </c>
      <c r="E30" s="3">
        <v>445.58</v>
      </c>
      <c r="F30" s="3">
        <v>3133.11</v>
      </c>
      <c r="G30" s="3">
        <v>457.16</v>
      </c>
      <c r="H30" s="3">
        <v>-4035.85</v>
      </c>
      <c r="I30" s="3">
        <v>0</v>
      </c>
      <c r="J30" s="3">
        <v>0</v>
      </c>
      <c r="K30" s="3">
        <v>350.2</v>
      </c>
      <c r="L30" s="3">
        <v>679.81</v>
      </c>
      <c r="M30" s="3">
        <v>-793.29</v>
      </c>
      <c r="N30" s="3">
        <v>98.32</v>
      </c>
      <c r="O30" s="3">
        <f t="shared" si="0"/>
        <v>335.04</v>
      </c>
    </row>
    <row r="31" spans="1:16">
      <c r="A31" s="15" t="s">
        <v>557</v>
      </c>
      <c r="B31" s="15" t="s">
        <v>558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f t="shared" si="0"/>
        <v>0</v>
      </c>
    </row>
    <row r="32" spans="1:16">
      <c r="A32" s="15" t="s">
        <v>486</v>
      </c>
      <c r="B32" s="15" t="s">
        <v>18</v>
      </c>
      <c r="C32" s="3">
        <v>26766.269999999997</v>
      </c>
      <c r="D32" s="3">
        <v>63558.69</v>
      </c>
      <c r="E32" s="3">
        <v>55067.43</v>
      </c>
      <c r="F32" s="3">
        <v>41569.229999999996</v>
      </c>
      <c r="G32" s="3">
        <v>34723.620000000003</v>
      </c>
      <c r="H32" s="3">
        <v>41041.960000000006</v>
      </c>
      <c r="I32" s="3">
        <v>29479.77</v>
      </c>
      <c r="J32" s="3">
        <v>83454.329999999987</v>
      </c>
      <c r="K32" s="3">
        <v>89086.329999999987</v>
      </c>
      <c r="L32" s="3">
        <v>98317.64</v>
      </c>
      <c r="M32" s="3">
        <v>174382.47999999998</v>
      </c>
      <c r="N32" s="3">
        <v>127988.81</v>
      </c>
      <c r="O32" s="3">
        <f t="shared" si="0"/>
        <v>865436.56</v>
      </c>
    </row>
    <row r="33" spans="1:16">
      <c r="A33" s="15" t="s">
        <v>559</v>
      </c>
      <c r="B33" s="15" t="s">
        <v>19</v>
      </c>
      <c r="C33" s="3">
        <v>3011.34</v>
      </c>
      <c r="D33" s="3">
        <v>11332.779999999999</v>
      </c>
      <c r="E33" s="3">
        <v>4745.1000000000004</v>
      </c>
      <c r="F33" s="3">
        <v>6092.09</v>
      </c>
      <c r="G33" s="3">
        <v>4864.58</v>
      </c>
      <c r="H33" s="3">
        <v>5055.7300000000005</v>
      </c>
      <c r="I33" s="3">
        <v>2569.7399999999998</v>
      </c>
      <c r="J33" s="3">
        <v>4464.8</v>
      </c>
      <c r="K33" s="3">
        <v>4251.83</v>
      </c>
      <c r="L33" s="3">
        <v>6780.64</v>
      </c>
      <c r="M33" s="3">
        <v>6630.56</v>
      </c>
      <c r="N33" s="3">
        <v>18837.559999999998</v>
      </c>
      <c r="O33" s="3">
        <f t="shared" si="0"/>
        <v>78636.75</v>
      </c>
    </row>
    <row r="34" spans="1:16">
      <c r="A34" s="15" t="s">
        <v>1057</v>
      </c>
      <c r="B34" s="15" t="s">
        <v>1058</v>
      </c>
      <c r="C34" s="3">
        <v>0</v>
      </c>
      <c r="D34" s="3">
        <v>231.97</v>
      </c>
      <c r="E34" s="3">
        <v>0</v>
      </c>
      <c r="F34" s="3">
        <v>0</v>
      </c>
      <c r="G34" s="3">
        <v>0</v>
      </c>
      <c r="H34" s="3">
        <v>2835.41</v>
      </c>
      <c r="I34" s="3">
        <v>3827.42</v>
      </c>
      <c r="J34" s="3">
        <v>8109.56</v>
      </c>
      <c r="K34" s="3">
        <v>7930.31</v>
      </c>
      <c r="L34" s="3">
        <v>7981.74</v>
      </c>
      <c r="M34" s="3">
        <v>14682.17</v>
      </c>
      <c r="N34" s="3">
        <v>8260.15</v>
      </c>
      <c r="O34" s="3">
        <f t="shared" si="0"/>
        <v>53858.73</v>
      </c>
    </row>
    <row r="35" spans="1:16">
      <c r="A35" s="15" t="s">
        <v>1059</v>
      </c>
      <c r="B35" s="15" t="s">
        <v>1060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f t="shared" si="0"/>
        <v>0</v>
      </c>
    </row>
    <row r="36" spans="1:16">
      <c r="A36" s="15" t="s">
        <v>487</v>
      </c>
      <c r="B36" s="15" t="s">
        <v>20</v>
      </c>
      <c r="C36" s="3">
        <v>-67442.850000000006</v>
      </c>
      <c r="D36" s="3">
        <v>-97781.660000000033</v>
      </c>
      <c r="E36" s="3">
        <v>-83374.89</v>
      </c>
      <c r="F36" s="3">
        <v>-62540.07</v>
      </c>
      <c r="G36" s="3">
        <v>-68490.19</v>
      </c>
      <c r="H36" s="3">
        <v>-79830.609999999986</v>
      </c>
      <c r="I36" s="3">
        <v>-42765.85</v>
      </c>
      <c r="J36" s="3">
        <v>-100923.25</v>
      </c>
      <c r="K36" s="3">
        <v>-104203.25</v>
      </c>
      <c r="L36" s="3">
        <v>-106070.99</v>
      </c>
      <c r="M36" s="3">
        <v>-189663.88999999998</v>
      </c>
      <c r="N36" s="3">
        <v>-144316.32</v>
      </c>
      <c r="O36" s="3">
        <f t="shared" si="0"/>
        <v>-1147403.82</v>
      </c>
    </row>
    <row r="37" spans="1:16">
      <c r="A37" s="15" t="s">
        <v>1061</v>
      </c>
      <c r="B37" s="15" t="s">
        <v>1062</v>
      </c>
      <c r="C37" s="3">
        <v>0</v>
      </c>
      <c r="D37" s="3">
        <v>0</v>
      </c>
      <c r="E37" s="3">
        <v>891.15</v>
      </c>
      <c r="F37" s="3">
        <v>5964.48</v>
      </c>
      <c r="G37" s="3">
        <v>5765.5</v>
      </c>
      <c r="H37" s="3">
        <v>0</v>
      </c>
      <c r="I37" s="3">
        <v>131.77000000000001</v>
      </c>
      <c r="J37" s="3">
        <v>294.89999999999998</v>
      </c>
      <c r="K37" s="3">
        <v>700.4</v>
      </c>
      <c r="L37" s="3">
        <v>1716.68</v>
      </c>
      <c r="M37" s="3">
        <v>1420.34</v>
      </c>
      <c r="N37" s="3">
        <v>1340.14</v>
      </c>
      <c r="O37" s="3">
        <f t="shared" si="0"/>
        <v>18225.359999999997</v>
      </c>
    </row>
    <row r="38" spans="1:16">
      <c r="A38" s="15" t="s">
        <v>1063</v>
      </c>
      <c r="B38" s="15" t="s">
        <v>1064</v>
      </c>
      <c r="C38" s="3">
        <v>362.81</v>
      </c>
      <c r="D38" s="3">
        <v>423.28</v>
      </c>
      <c r="E38" s="3">
        <v>302.35000000000002</v>
      </c>
      <c r="F38" s="3">
        <v>982.01</v>
      </c>
      <c r="G38" s="3">
        <v>1245.6600000000001</v>
      </c>
      <c r="H38" s="3">
        <v>373.7</v>
      </c>
      <c r="I38" s="3">
        <v>0</v>
      </c>
      <c r="J38" s="3">
        <v>0</v>
      </c>
      <c r="K38" s="3">
        <v>1993.06</v>
      </c>
      <c r="L38" s="3">
        <v>809.68</v>
      </c>
      <c r="M38" s="3">
        <v>1557.08</v>
      </c>
      <c r="N38" s="3">
        <v>128.30000000000001</v>
      </c>
      <c r="O38" s="3">
        <f t="shared" si="0"/>
        <v>8177.9299999999994</v>
      </c>
    </row>
    <row r="39" spans="1:16">
      <c r="A39" s="15" t="s">
        <v>1065</v>
      </c>
      <c r="B39" s="15" t="s">
        <v>1066</v>
      </c>
      <c r="C39" s="3">
        <v>0</v>
      </c>
      <c r="D39" s="3">
        <v>0</v>
      </c>
      <c r="E39" s="3">
        <v>-891.15</v>
      </c>
      <c r="F39" s="3">
        <v>-5964.48</v>
      </c>
      <c r="G39" s="3">
        <v>-5765.5</v>
      </c>
      <c r="H39" s="3">
        <v>0</v>
      </c>
      <c r="I39" s="3">
        <v>-131.77000000000001</v>
      </c>
      <c r="J39" s="3">
        <v>-294.89999999999998</v>
      </c>
      <c r="K39" s="3">
        <v>-700.4</v>
      </c>
      <c r="L39" s="3">
        <v>-1716.68</v>
      </c>
      <c r="M39" s="3">
        <v>-1420.34</v>
      </c>
      <c r="N39" s="3">
        <v>-1340.14</v>
      </c>
      <c r="O39" s="3">
        <f t="shared" si="0"/>
        <v>-18225.359999999997</v>
      </c>
    </row>
    <row r="40" spans="1:16">
      <c r="A40" s="15" t="s">
        <v>590</v>
      </c>
      <c r="B40" s="15" t="s">
        <v>22</v>
      </c>
      <c r="C40" s="3">
        <v>-362.81</v>
      </c>
      <c r="D40" s="3">
        <v>-423.28</v>
      </c>
      <c r="E40" s="3">
        <v>-302.35000000000002</v>
      </c>
      <c r="F40" s="3">
        <v>-982.01</v>
      </c>
      <c r="G40" s="3">
        <v>-1245.6600000000001</v>
      </c>
      <c r="H40" s="3">
        <v>-373.7</v>
      </c>
      <c r="I40" s="3">
        <v>0</v>
      </c>
      <c r="J40" s="3">
        <v>0</v>
      </c>
      <c r="K40" s="3">
        <v>-1993.06</v>
      </c>
      <c r="L40" s="3">
        <v>-809.68</v>
      </c>
      <c r="M40" s="3">
        <v>-1557.08</v>
      </c>
      <c r="N40" s="3">
        <v>-128.30000000000001</v>
      </c>
      <c r="O40" s="3">
        <f t="shared" si="0"/>
        <v>-8177.9299999999994</v>
      </c>
    </row>
    <row r="41" spans="1:16">
      <c r="A41" s="15" t="s">
        <v>589</v>
      </c>
      <c r="B41" s="15" t="s">
        <v>21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f t="shared" si="0"/>
        <v>0</v>
      </c>
    </row>
    <row r="42" spans="1:16" s="2" customFormat="1">
      <c r="A42" t="s">
        <v>321</v>
      </c>
      <c r="B42" s="1" t="s">
        <v>321</v>
      </c>
      <c r="C42" s="17">
        <v>4718190.1100000013</v>
      </c>
      <c r="D42" s="17">
        <v>5227811.8600000013</v>
      </c>
      <c r="E42" s="17">
        <v>4703096.2000000011</v>
      </c>
      <c r="F42" s="17">
        <v>4949473.0600000005</v>
      </c>
      <c r="G42" s="17">
        <v>4831207.82</v>
      </c>
      <c r="H42" s="17">
        <v>4628488.8299999991</v>
      </c>
      <c r="I42" s="17">
        <v>5089990.9899999993</v>
      </c>
      <c r="J42" s="17">
        <v>4624183.17</v>
      </c>
      <c r="K42" s="17">
        <v>4647953.4899999984</v>
      </c>
      <c r="L42" s="17">
        <v>4871415.47</v>
      </c>
      <c r="M42" s="17">
        <v>5137643.2100000009</v>
      </c>
      <c r="N42" s="17">
        <v>4594895.2299999995</v>
      </c>
      <c r="O42" s="17">
        <f t="shared" si="0"/>
        <v>58024349.439999998</v>
      </c>
      <c r="P42" s="4"/>
    </row>
    <row r="43" spans="1:16" s="2" customFormat="1">
      <c r="A43"/>
      <c r="B43" s="1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>
        <f t="shared" si="0"/>
        <v>0</v>
      </c>
      <c r="P43" s="4"/>
    </row>
    <row r="44" spans="1:16">
      <c r="A44" s="15" t="s">
        <v>488</v>
      </c>
      <c r="B44" s="15" t="s">
        <v>23</v>
      </c>
      <c r="C44" s="3">
        <v>128301.08000000002</v>
      </c>
      <c r="D44" s="3">
        <v>142184.98000000001</v>
      </c>
      <c r="E44" s="3">
        <v>127891.75</v>
      </c>
      <c r="F44" s="3">
        <v>112689.65</v>
      </c>
      <c r="G44" s="3">
        <v>109988.78</v>
      </c>
      <c r="H44" s="3">
        <v>105430.44000000002</v>
      </c>
      <c r="I44" s="3">
        <v>115971.53</v>
      </c>
      <c r="J44" s="3">
        <v>103699.35999999999</v>
      </c>
      <c r="K44" s="3">
        <v>103610.61</v>
      </c>
      <c r="L44" s="3">
        <v>110860.20999999999</v>
      </c>
      <c r="M44" s="3">
        <v>116978.2</v>
      </c>
      <c r="N44" s="3">
        <v>104611.23</v>
      </c>
      <c r="O44" s="3">
        <f t="shared" si="0"/>
        <v>1382217.82</v>
      </c>
    </row>
    <row r="45" spans="1:16">
      <c r="A45" s="15" t="s">
        <v>489</v>
      </c>
      <c r="B45" s="15" t="s">
        <v>24</v>
      </c>
      <c r="C45" s="3">
        <v>98112.63</v>
      </c>
      <c r="D45" s="3">
        <v>108729.69</v>
      </c>
      <c r="E45" s="3">
        <v>97799.530000000013</v>
      </c>
      <c r="F45" s="3">
        <v>95885.040000000008</v>
      </c>
      <c r="G45" s="3">
        <v>93586.9</v>
      </c>
      <c r="H45" s="3">
        <v>89708.349999999991</v>
      </c>
      <c r="I45" s="3">
        <v>98677.510000000009</v>
      </c>
      <c r="J45" s="3">
        <v>88235.42</v>
      </c>
      <c r="K45" s="3">
        <v>88159.93</v>
      </c>
      <c r="L45" s="3">
        <v>94328.41</v>
      </c>
      <c r="M45" s="3">
        <v>99534.109999999986</v>
      </c>
      <c r="N45" s="3">
        <v>89011.300000000017</v>
      </c>
      <c r="O45" s="3">
        <f t="shared" si="0"/>
        <v>1141768.82</v>
      </c>
    </row>
    <row r="46" spans="1:16">
      <c r="A46" s="15" t="s">
        <v>591</v>
      </c>
      <c r="B46" s="15" t="s">
        <v>25</v>
      </c>
      <c r="C46" s="3">
        <v>-16472.759999999998</v>
      </c>
      <c r="D46" s="3">
        <v>-37782.89</v>
      </c>
      <c r="E46" s="3">
        <v>-12442.59</v>
      </c>
      <c r="F46" s="3">
        <v>-15005.29</v>
      </c>
      <c r="G46" s="3">
        <v>-19706.7</v>
      </c>
      <c r="H46" s="3">
        <v>-4151.51</v>
      </c>
      <c r="I46" s="3">
        <v>-31524.639999999999</v>
      </c>
      <c r="J46" s="3">
        <v>-7639.31</v>
      </c>
      <c r="K46" s="3">
        <v>-7181.37</v>
      </c>
      <c r="L46" s="3">
        <v>-18865.89</v>
      </c>
      <c r="M46" s="3">
        <v>-27414.15</v>
      </c>
      <c r="N46" s="3">
        <v>592.29999999999995</v>
      </c>
      <c r="O46" s="3">
        <f t="shared" si="0"/>
        <v>-197594.80000000002</v>
      </c>
    </row>
    <row r="47" spans="1:16">
      <c r="A47" s="15" t="s">
        <v>592</v>
      </c>
      <c r="B47" s="15" t="s">
        <v>26</v>
      </c>
      <c r="C47" s="3">
        <v>-5574.05</v>
      </c>
      <c r="D47" s="3">
        <v>-21899.51</v>
      </c>
      <c r="E47" s="3">
        <v>-2431.59</v>
      </c>
      <c r="F47" s="3">
        <v>-6695.46</v>
      </c>
      <c r="G47" s="3">
        <v>-10715.83</v>
      </c>
      <c r="H47" s="3">
        <v>2488.9299999999998</v>
      </c>
      <c r="I47" s="3">
        <v>-20745.060000000001</v>
      </c>
      <c r="J47" s="3">
        <v>-579.07000000000005</v>
      </c>
      <c r="K47" s="3">
        <v>-149.28</v>
      </c>
      <c r="L47" s="3">
        <v>-10101.11</v>
      </c>
      <c r="M47" s="3">
        <v>-17411.03</v>
      </c>
      <c r="N47" s="3">
        <v>6451.34</v>
      </c>
      <c r="O47" s="3">
        <f t="shared" si="0"/>
        <v>-87361.720000000016</v>
      </c>
    </row>
    <row r="48" spans="1:16">
      <c r="A48" s="15" t="s">
        <v>593</v>
      </c>
      <c r="B48" s="15" t="s">
        <v>27</v>
      </c>
      <c r="C48" s="3">
        <v>390.73</v>
      </c>
      <c r="D48" s="3">
        <v>6965.77</v>
      </c>
      <c r="E48" s="3">
        <v>-17922.45</v>
      </c>
      <c r="F48" s="3">
        <v>13690.18</v>
      </c>
      <c r="G48" s="3">
        <v>276.55</v>
      </c>
      <c r="H48" s="3">
        <v>-15992.9</v>
      </c>
      <c r="I48" s="3">
        <v>-283.83999999999997</v>
      </c>
      <c r="J48" s="3">
        <v>858.69</v>
      </c>
      <c r="K48" s="3">
        <v>-16393.18</v>
      </c>
      <c r="L48" s="3">
        <v>1348.36</v>
      </c>
      <c r="M48" s="3">
        <v>932.94</v>
      </c>
      <c r="N48" s="3">
        <v>-4568.3100000000004</v>
      </c>
      <c r="O48" s="3">
        <f t="shared" si="0"/>
        <v>-30697.46</v>
      </c>
    </row>
    <row r="49" spans="1:15">
      <c r="A49" s="15" t="s">
        <v>594</v>
      </c>
      <c r="B49" s="15" t="s">
        <v>28</v>
      </c>
      <c r="C49" s="3">
        <v>8691.75</v>
      </c>
      <c r="D49" s="3">
        <v>9562.4599999999991</v>
      </c>
      <c r="E49" s="3">
        <v>8659.74</v>
      </c>
      <c r="F49" s="3">
        <v>8431.17</v>
      </c>
      <c r="G49" s="3">
        <v>8458.0499999999993</v>
      </c>
      <c r="H49" s="3">
        <v>7922.22</v>
      </c>
      <c r="I49" s="3">
        <v>9156.6</v>
      </c>
      <c r="J49" s="3">
        <v>7948.55</v>
      </c>
      <c r="K49" s="3">
        <v>7972.09</v>
      </c>
      <c r="L49" s="3">
        <v>8486.58</v>
      </c>
      <c r="M49" s="3">
        <v>8860.52</v>
      </c>
      <c r="N49" s="3">
        <v>7717.2</v>
      </c>
      <c r="O49" s="3">
        <f t="shared" si="0"/>
        <v>101866.93</v>
      </c>
    </row>
    <row r="50" spans="1:15">
      <c r="A50" s="15" t="s">
        <v>490</v>
      </c>
      <c r="B50" s="15" t="s">
        <v>29</v>
      </c>
      <c r="C50" s="3">
        <v>795278.15000000014</v>
      </c>
      <c r="D50" s="3">
        <v>881337.71000000043</v>
      </c>
      <c r="E50" s="3">
        <v>792740.77</v>
      </c>
      <c r="F50" s="3">
        <v>872850.18000000017</v>
      </c>
      <c r="G50" s="3">
        <v>851930.67999999993</v>
      </c>
      <c r="H50" s="3">
        <v>816623.41999999993</v>
      </c>
      <c r="I50" s="3">
        <v>898382.26000000013</v>
      </c>
      <c r="J50" s="3">
        <v>803103.27</v>
      </c>
      <c r="K50" s="3">
        <v>802527.91000000015</v>
      </c>
      <c r="L50" s="3">
        <v>858680.25</v>
      </c>
      <c r="M50" s="3">
        <v>906068.07999999984</v>
      </c>
      <c r="N50" s="3">
        <v>810278.30999999994</v>
      </c>
      <c r="O50" s="3">
        <f t="shared" si="0"/>
        <v>10089800.990000002</v>
      </c>
    </row>
    <row r="51" spans="1:15">
      <c r="A51" s="15" t="s">
        <v>595</v>
      </c>
      <c r="B51" s="15" t="s">
        <v>30</v>
      </c>
      <c r="C51" s="3">
        <v>224717.79</v>
      </c>
      <c r="D51" s="3">
        <v>-110135.17</v>
      </c>
      <c r="E51" s="3">
        <v>194950.65</v>
      </c>
      <c r="F51" s="3">
        <v>-9617.92</v>
      </c>
      <c r="G51" s="3">
        <v>-93094.04</v>
      </c>
      <c r="H51" s="3">
        <v>-123694.93</v>
      </c>
      <c r="I51" s="3">
        <v>216549.49</v>
      </c>
      <c r="J51" s="3">
        <v>-163641.07999999999</v>
      </c>
      <c r="K51" s="3">
        <v>-153881.10999999999</v>
      </c>
      <c r="L51" s="3">
        <v>-372046.69</v>
      </c>
      <c r="M51" s="3">
        <v>-746451.71</v>
      </c>
      <c r="N51" s="3">
        <v>72146.83</v>
      </c>
      <c r="O51" s="3">
        <f t="shared" si="0"/>
        <v>-1064197.8899999997</v>
      </c>
    </row>
    <row r="52" spans="1:15">
      <c r="A52" s="15" t="s">
        <v>943</v>
      </c>
      <c r="B52" s="15" t="s">
        <v>944</v>
      </c>
      <c r="C52" s="3">
        <v>208.64999999999998</v>
      </c>
      <c r="D52" s="3">
        <v>71.36</v>
      </c>
      <c r="E52" s="3">
        <v>201.23</v>
      </c>
      <c r="F52" s="3">
        <v>1171.18</v>
      </c>
      <c r="G52" s="3">
        <v>1260.6000000000001</v>
      </c>
      <c r="H52" s="3">
        <v>767.67</v>
      </c>
      <c r="I52" s="3">
        <v>621.97</v>
      </c>
      <c r="J52" s="3">
        <v>315.20999999999998</v>
      </c>
      <c r="K52" s="3">
        <v>1523.71</v>
      </c>
      <c r="L52" s="3">
        <v>1611.71</v>
      </c>
      <c r="M52" s="3">
        <v>1239.76</v>
      </c>
      <c r="N52" s="3">
        <v>1180.2</v>
      </c>
      <c r="O52" s="3">
        <f t="shared" si="0"/>
        <v>10173.250000000002</v>
      </c>
    </row>
    <row r="53" spans="1:15">
      <c r="A53" s="15" t="s">
        <v>491</v>
      </c>
      <c r="B53" s="15" t="s">
        <v>31</v>
      </c>
      <c r="C53" s="3">
        <v>170753.61000000002</v>
      </c>
      <c r="D53" s="3">
        <v>189231.44000000003</v>
      </c>
      <c r="E53" s="3">
        <v>170208.86000000002</v>
      </c>
      <c r="F53" s="3">
        <v>215494.12999999998</v>
      </c>
      <c r="G53" s="3">
        <v>210329.4</v>
      </c>
      <c r="H53" s="3">
        <v>201612.63999999998</v>
      </c>
      <c r="I53" s="3">
        <v>221770.07000000007</v>
      </c>
      <c r="J53" s="3">
        <v>198302.22999999998</v>
      </c>
      <c r="K53" s="3">
        <v>198132.57</v>
      </c>
      <c r="L53" s="3">
        <v>211995.83000000002</v>
      </c>
      <c r="M53" s="3">
        <v>223695.19000000006</v>
      </c>
      <c r="N53" s="3">
        <v>200046.03999999995</v>
      </c>
      <c r="O53" s="3">
        <f t="shared" si="0"/>
        <v>2411572.0100000002</v>
      </c>
    </row>
    <row r="54" spans="1:15">
      <c r="A54" s="15" t="s">
        <v>596</v>
      </c>
      <c r="B54" s="15" t="s">
        <v>32</v>
      </c>
      <c r="C54" s="3">
        <v>-43762.98</v>
      </c>
      <c r="D54" s="3">
        <v>56668.33</v>
      </c>
      <c r="E54" s="3">
        <v>13420.5</v>
      </c>
      <c r="F54" s="3">
        <v>-40767.22</v>
      </c>
      <c r="G54" s="3">
        <v>-49554.48</v>
      </c>
      <c r="H54" s="3">
        <v>-39803.599999999999</v>
      </c>
      <c r="I54" s="3">
        <v>-47451.58</v>
      </c>
      <c r="J54" s="3">
        <v>-47244.83</v>
      </c>
      <c r="K54" s="3">
        <v>-26511.200000000001</v>
      </c>
      <c r="L54" s="3">
        <v>-55755.15</v>
      </c>
      <c r="M54" s="3">
        <v>-8839.41</v>
      </c>
      <c r="N54" s="3">
        <v>-33589.03</v>
      </c>
      <c r="O54" s="3">
        <f t="shared" si="0"/>
        <v>-323190.65000000002</v>
      </c>
    </row>
    <row r="55" spans="1:15">
      <c r="A55" s="15" t="s">
        <v>945</v>
      </c>
      <c r="B55" s="15" t="s">
        <v>946</v>
      </c>
      <c r="C55" s="3">
        <v>44.8</v>
      </c>
      <c r="D55" s="3">
        <v>15.32</v>
      </c>
      <c r="E55" s="3">
        <v>43.21</v>
      </c>
      <c r="F55" s="3">
        <v>251.47</v>
      </c>
      <c r="G55" s="3">
        <v>311.22000000000003</v>
      </c>
      <c r="H55" s="3">
        <v>189.51999999999998</v>
      </c>
      <c r="I55" s="3">
        <v>153.56</v>
      </c>
      <c r="J55" s="3">
        <v>73.179999999999993</v>
      </c>
      <c r="K55" s="3">
        <v>376.16999999999996</v>
      </c>
      <c r="L55" s="3">
        <v>397.90999999999997</v>
      </c>
      <c r="M55" s="3">
        <v>306.08</v>
      </c>
      <c r="N55" s="3">
        <v>291.37</v>
      </c>
      <c r="O55" s="3">
        <f t="shared" si="0"/>
        <v>2453.8099999999995</v>
      </c>
    </row>
    <row r="56" spans="1:15">
      <c r="A56" s="15" t="s">
        <v>597</v>
      </c>
      <c r="B56" s="15" t="s">
        <v>349</v>
      </c>
      <c r="C56" s="3">
        <v>3762.76</v>
      </c>
      <c r="D56" s="3">
        <v>7110.42</v>
      </c>
      <c r="E56" s="3">
        <v>7140.82</v>
      </c>
      <c r="F56" s="3">
        <v>17511.21</v>
      </c>
      <c r="G56" s="3">
        <v>-12387.81</v>
      </c>
      <c r="H56" s="3">
        <v>-62.56</v>
      </c>
      <c r="I56" s="3">
        <v>-102317.4</v>
      </c>
      <c r="J56" s="3">
        <v>12151.76</v>
      </c>
      <c r="K56" s="3">
        <v>69232.240000000005</v>
      </c>
      <c r="L56" s="3">
        <v>7031.85</v>
      </c>
      <c r="M56" s="3">
        <v>6957.28</v>
      </c>
      <c r="N56" s="3">
        <v>-12193.18</v>
      </c>
      <c r="O56" s="3">
        <f t="shared" si="0"/>
        <v>3937.3900000000031</v>
      </c>
    </row>
    <row r="57" spans="1:15">
      <c r="A57" s="15" t="s">
        <v>492</v>
      </c>
      <c r="B57" s="15" t="s">
        <v>33</v>
      </c>
      <c r="C57" s="3">
        <v>85376.87000000001</v>
      </c>
      <c r="D57" s="3">
        <v>94615.81</v>
      </c>
      <c r="E57" s="3">
        <v>85104.460000000021</v>
      </c>
      <c r="F57" s="3">
        <v>110712.58999999998</v>
      </c>
      <c r="G57" s="3">
        <v>108059.18</v>
      </c>
      <c r="H57" s="3">
        <v>103580.75</v>
      </c>
      <c r="I57" s="3">
        <v>113936.88999999998</v>
      </c>
      <c r="J57" s="3">
        <v>101880.04999999999</v>
      </c>
      <c r="K57" s="3">
        <v>101792.93</v>
      </c>
      <c r="L57" s="3">
        <v>108915.30000000002</v>
      </c>
      <c r="M57" s="3">
        <v>114925.96000000004</v>
      </c>
      <c r="N57" s="3">
        <v>102775.93</v>
      </c>
      <c r="O57" s="3">
        <f t="shared" si="0"/>
        <v>1231676.7199999997</v>
      </c>
    </row>
    <row r="58" spans="1:15">
      <c r="A58" s="15" t="s">
        <v>598</v>
      </c>
      <c r="B58" s="15" t="s">
        <v>34</v>
      </c>
      <c r="C58" s="3">
        <v>-11879.7</v>
      </c>
      <c r="D58" s="3">
        <v>-23867.71</v>
      </c>
      <c r="E58" s="3">
        <v>-4792.67</v>
      </c>
      <c r="F58" s="3">
        <v>-50487.64</v>
      </c>
      <c r="G58" s="3">
        <v>-48232.08</v>
      </c>
      <c r="H58" s="3">
        <v>45652.74</v>
      </c>
      <c r="I58" s="3">
        <v>-290715.84999999998</v>
      </c>
      <c r="J58" s="3">
        <v>-21132.17</v>
      </c>
      <c r="K58" s="3">
        <v>-23014.55</v>
      </c>
      <c r="L58" s="3">
        <v>-33555.07</v>
      </c>
      <c r="M58" s="3">
        <v>37959.86</v>
      </c>
      <c r="N58" s="3">
        <v>-12356.47</v>
      </c>
      <c r="O58" s="3">
        <f t="shared" si="0"/>
        <v>-436421.30999999994</v>
      </c>
    </row>
    <row r="59" spans="1:15">
      <c r="A59" s="15" t="s">
        <v>947</v>
      </c>
      <c r="B59" s="15" t="s">
        <v>948</v>
      </c>
      <c r="C59" s="3">
        <v>22.4</v>
      </c>
      <c r="D59" s="3">
        <v>7.66</v>
      </c>
      <c r="E59" s="3">
        <v>21.6</v>
      </c>
      <c r="F59" s="3">
        <v>125.74</v>
      </c>
      <c r="G59" s="3">
        <v>159.9</v>
      </c>
      <c r="H59" s="3">
        <v>97.37</v>
      </c>
      <c r="I59" s="3">
        <v>78.89</v>
      </c>
      <c r="J59" s="3">
        <v>37.17</v>
      </c>
      <c r="K59" s="3">
        <v>193.25</v>
      </c>
      <c r="L59" s="3">
        <v>204.43</v>
      </c>
      <c r="M59" s="3">
        <v>157.24</v>
      </c>
      <c r="N59" s="3">
        <v>149.69999999999999</v>
      </c>
      <c r="O59" s="3">
        <f t="shared" si="0"/>
        <v>1255.3499999999999</v>
      </c>
    </row>
    <row r="60" spans="1:15">
      <c r="A60" s="15" t="s">
        <v>493</v>
      </c>
      <c r="B60" s="15" t="s">
        <v>35</v>
      </c>
      <c r="C60" s="3">
        <v>9433.9299999999985</v>
      </c>
      <c r="D60" s="3">
        <v>10454.81</v>
      </c>
      <c r="E60" s="3">
        <v>9403.84</v>
      </c>
      <c r="F60" s="3">
        <v>11862.05</v>
      </c>
      <c r="G60" s="3">
        <v>11577.77</v>
      </c>
      <c r="H60" s="3">
        <v>11097.93</v>
      </c>
      <c r="I60" s="3">
        <v>12207.529999999999</v>
      </c>
      <c r="J60" s="3">
        <v>10915.73</v>
      </c>
      <c r="K60" s="3">
        <v>10906.399999999998</v>
      </c>
      <c r="L60" s="3">
        <v>11669.51</v>
      </c>
      <c r="M60" s="3">
        <v>12313.449999999999</v>
      </c>
      <c r="N60" s="3">
        <v>11011.750000000002</v>
      </c>
      <c r="O60" s="3">
        <f t="shared" si="0"/>
        <v>132854.69999999998</v>
      </c>
    </row>
    <row r="61" spans="1:15">
      <c r="A61" s="15" t="s">
        <v>599</v>
      </c>
      <c r="B61" s="15" t="s">
        <v>36</v>
      </c>
      <c r="C61" s="3">
        <v>656.3</v>
      </c>
      <c r="D61" s="3">
        <v>-972.01</v>
      </c>
      <c r="E61" s="3">
        <v>70137.98</v>
      </c>
      <c r="F61" s="3">
        <v>1151.79</v>
      </c>
      <c r="G61" s="3">
        <v>647.64</v>
      </c>
      <c r="H61" s="3">
        <v>59300.19</v>
      </c>
      <c r="I61" s="3">
        <v>-499.66</v>
      </c>
      <c r="J61" s="3">
        <v>1612.67</v>
      </c>
      <c r="K61" s="3">
        <v>56312.91</v>
      </c>
      <c r="L61" s="3">
        <v>18773.759999999998</v>
      </c>
      <c r="M61" s="3">
        <v>17750.96</v>
      </c>
      <c r="N61" s="3">
        <v>21717.32</v>
      </c>
      <c r="O61" s="3">
        <f t="shared" si="0"/>
        <v>246589.85</v>
      </c>
    </row>
    <row r="62" spans="1:15">
      <c r="A62" s="15" t="s">
        <v>949</v>
      </c>
      <c r="B62" s="15" t="s">
        <v>950</v>
      </c>
      <c r="C62" s="3">
        <v>2.48</v>
      </c>
      <c r="D62" s="3">
        <v>0.84</v>
      </c>
      <c r="E62" s="3">
        <v>2.39</v>
      </c>
      <c r="F62" s="3">
        <v>13.9</v>
      </c>
      <c r="G62" s="3">
        <v>17.139999999999997</v>
      </c>
      <c r="H62" s="3">
        <v>10.43</v>
      </c>
      <c r="I62" s="3">
        <v>8.4600000000000009</v>
      </c>
      <c r="J62" s="3">
        <v>4.04</v>
      </c>
      <c r="K62" s="3">
        <v>20.71</v>
      </c>
      <c r="L62" s="3">
        <v>21.9</v>
      </c>
      <c r="M62" s="3">
        <v>16.84</v>
      </c>
      <c r="N62" s="3">
        <v>16.05</v>
      </c>
      <c r="O62" s="3">
        <f t="shared" si="0"/>
        <v>135.18</v>
      </c>
    </row>
    <row r="63" spans="1:15">
      <c r="A63" s="15" t="s">
        <v>494</v>
      </c>
      <c r="B63" s="15" t="s">
        <v>37</v>
      </c>
      <c r="C63" s="3">
        <v>30188.490000000005</v>
      </c>
      <c r="D63" s="3">
        <v>33455.29</v>
      </c>
      <c r="E63" s="3">
        <v>30092.190000000006</v>
      </c>
      <c r="F63" s="3">
        <v>33114.97</v>
      </c>
      <c r="G63" s="3">
        <v>32321.230000000003</v>
      </c>
      <c r="H63" s="3">
        <v>30981.74</v>
      </c>
      <c r="I63" s="3">
        <v>34079.35</v>
      </c>
      <c r="J63" s="3">
        <v>30473.029999999995</v>
      </c>
      <c r="K63" s="3">
        <v>30447</v>
      </c>
      <c r="L63" s="3">
        <v>32577.360000000001</v>
      </c>
      <c r="M63" s="3">
        <v>34375.170000000013</v>
      </c>
      <c r="N63" s="3">
        <v>30741</v>
      </c>
      <c r="O63" s="3">
        <f t="shared" si="0"/>
        <v>382846.82000000007</v>
      </c>
    </row>
    <row r="64" spans="1:15">
      <c r="A64" s="15" t="s">
        <v>600</v>
      </c>
      <c r="B64" s="15" t="s">
        <v>38</v>
      </c>
      <c r="C64" s="3">
        <v>970.41</v>
      </c>
      <c r="D64" s="3">
        <v>-4065.98</v>
      </c>
      <c r="E64" s="3">
        <v>5529.6</v>
      </c>
      <c r="F64" s="3">
        <v>540.65</v>
      </c>
      <c r="G64" s="3">
        <v>-857.26</v>
      </c>
      <c r="H64" s="3">
        <v>-6725.84</v>
      </c>
      <c r="I64" s="3">
        <v>-4322.82</v>
      </c>
      <c r="J64" s="3">
        <v>2628.8</v>
      </c>
      <c r="K64" s="3">
        <v>11279.19</v>
      </c>
      <c r="L64" s="3">
        <v>-4126.07</v>
      </c>
      <c r="M64" s="3">
        <v>-6653.33</v>
      </c>
      <c r="N64" s="3">
        <v>-3392.15</v>
      </c>
      <c r="O64" s="3">
        <f t="shared" si="0"/>
        <v>-9194.7999999999993</v>
      </c>
    </row>
    <row r="65" spans="1:16">
      <c r="A65" s="15" t="s">
        <v>951</v>
      </c>
      <c r="B65" s="15" t="s">
        <v>952</v>
      </c>
      <c r="C65" s="3">
        <v>7.92</v>
      </c>
      <c r="D65" s="3">
        <v>2.7</v>
      </c>
      <c r="E65" s="3">
        <v>7.63</v>
      </c>
      <c r="F65" s="3">
        <v>44.46</v>
      </c>
      <c r="G65" s="3">
        <v>47.83</v>
      </c>
      <c r="H65" s="3">
        <v>29.12</v>
      </c>
      <c r="I65" s="3">
        <v>23.599999999999998</v>
      </c>
      <c r="J65" s="3">
        <v>11.969999999999999</v>
      </c>
      <c r="K65" s="3">
        <v>57.81</v>
      </c>
      <c r="L65" s="3">
        <v>61.14</v>
      </c>
      <c r="M65" s="3">
        <v>47.03</v>
      </c>
      <c r="N65" s="3">
        <v>44.76</v>
      </c>
      <c r="O65" s="3">
        <f t="shared" si="0"/>
        <v>385.97</v>
      </c>
    </row>
    <row r="66" spans="1:16">
      <c r="A66" s="15" t="s">
        <v>953</v>
      </c>
      <c r="B66" s="15" t="s">
        <v>954</v>
      </c>
      <c r="C66" s="3">
        <v>33.67</v>
      </c>
      <c r="D66" s="3">
        <v>11.51</v>
      </c>
      <c r="E66" s="3">
        <v>32.46</v>
      </c>
      <c r="F66" s="3">
        <v>188.94</v>
      </c>
      <c r="G66" s="3">
        <v>168.46</v>
      </c>
      <c r="H66" s="3">
        <v>102.59</v>
      </c>
      <c r="I66" s="3">
        <v>83.11999999999999</v>
      </c>
      <c r="J66" s="3">
        <v>46.129999999999995</v>
      </c>
      <c r="K66" s="3">
        <v>203.62</v>
      </c>
      <c r="L66" s="3">
        <v>215.38</v>
      </c>
      <c r="M66" s="3">
        <v>165.68</v>
      </c>
      <c r="N66" s="3">
        <v>157.72</v>
      </c>
      <c r="O66" s="3">
        <f t="shared" si="0"/>
        <v>1409.2800000000002</v>
      </c>
    </row>
    <row r="67" spans="1:16">
      <c r="A67" s="15" t="s">
        <v>955</v>
      </c>
      <c r="B67" s="15" t="s">
        <v>956</v>
      </c>
      <c r="C67" s="3">
        <v>25.75</v>
      </c>
      <c r="D67" s="3">
        <v>8.81</v>
      </c>
      <c r="E67" s="3">
        <v>24.83</v>
      </c>
      <c r="F67" s="3">
        <v>144.47999999999999</v>
      </c>
      <c r="G67" s="3">
        <v>138.49</v>
      </c>
      <c r="H67" s="3">
        <v>84.34</v>
      </c>
      <c r="I67" s="3">
        <v>68.320000000000007</v>
      </c>
      <c r="J67" s="3">
        <v>36.56</v>
      </c>
      <c r="K67" s="3">
        <v>167.38</v>
      </c>
      <c r="L67" s="3">
        <v>177.06</v>
      </c>
      <c r="M67" s="3">
        <v>136.18</v>
      </c>
      <c r="N67" s="3">
        <v>129.65</v>
      </c>
      <c r="O67" s="3">
        <f t="shared" si="0"/>
        <v>1141.8500000000001</v>
      </c>
    </row>
    <row r="68" spans="1:16">
      <c r="A68" s="15" t="s">
        <v>957</v>
      </c>
      <c r="B68" s="15" t="s">
        <v>958</v>
      </c>
      <c r="C68" s="3">
        <v>1.49</v>
      </c>
      <c r="D68" s="3">
        <v>0.51</v>
      </c>
      <c r="E68" s="3">
        <v>1.44</v>
      </c>
      <c r="F68" s="3">
        <v>8.33</v>
      </c>
      <c r="G68" s="3">
        <v>7.85</v>
      </c>
      <c r="H68" s="3">
        <v>4.78</v>
      </c>
      <c r="I68" s="3">
        <v>3.87</v>
      </c>
      <c r="J68" s="3">
        <v>2.08</v>
      </c>
      <c r="K68" s="3">
        <v>9.5</v>
      </c>
      <c r="L68" s="3">
        <v>10.039999999999999</v>
      </c>
      <c r="M68" s="3">
        <v>7.73</v>
      </c>
      <c r="N68" s="3">
        <v>7.36</v>
      </c>
      <c r="O68" s="3">
        <f t="shared" si="0"/>
        <v>64.98</v>
      </c>
    </row>
    <row r="69" spans="1:16">
      <c r="A69" s="15" t="s">
        <v>495</v>
      </c>
      <c r="B69" s="15" t="s">
        <v>350</v>
      </c>
      <c r="C69" s="3">
        <v>-124999.28</v>
      </c>
      <c r="D69" s="3">
        <v>-138525.81</v>
      </c>
      <c r="E69" s="3">
        <v>-124600.46</v>
      </c>
      <c r="F69" s="3">
        <v>-120597.63999999998</v>
      </c>
      <c r="G69" s="3">
        <v>-117707.33</v>
      </c>
      <c r="H69" s="3">
        <v>-112829.06999999998</v>
      </c>
      <c r="I69" s="3">
        <v>-124109.81999999999</v>
      </c>
      <c r="J69" s="3">
        <v>-110976.49000000002</v>
      </c>
      <c r="K69" s="3">
        <v>-110881.54999999999</v>
      </c>
      <c r="L69" s="3">
        <v>-118639.85999999999</v>
      </c>
      <c r="M69" s="3">
        <v>-125187.22</v>
      </c>
      <c r="N69" s="3">
        <v>-111952.38000000003</v>
      </c>
      <c r="O69" s="3">
        <f t="shared" si="0"/>
        <v>-1441006.9099999997</v>
      </c>
    </row>
    <row r="70" spans="1:16">
      <c r="A70" s="15" t="s">
        <v>601</v>
      </c>
      <c r="B70" s="15" t="s">
        <v>351</v>
      </c>
      <c r="C70" s="3">
        <v>7508.38</v>
      </c>
      <c r="D70" s="3">
        <v>28307.24</v>
      </c>
      <c r="E70" s="3">
        <v>3508.4</v>
      </c>
      <c r="F70" s="3">
        <v>-49472.160000000003</v>
      </c>
      <c r="G70" s="3">
        <v>-44312.21</v>
      </c>
      <c r="H70" s="3">
        <v>-60653.06</v>
      </c>
      <c r="I70" s="3">
        <v>-32084.9</v>
      </c>
      <c r="J70" s="3">
        <v>-55838.36</v>
      </c>
      <c r="K70" s="3">
        <v>-56731.27</v>
      </c>
      <c r="L70" s="3">
        <v>-44119.62</v>
      </c>
      <c r="M70" s="3">
        <v>-34590.589999999997</v>
      </c>
      <c r="N70" s="3">
        <v>-64915.48</v>
      </c>
      <c r="O70" s="3">
        <f t="shared" si="0"/>
        <v>-403393.63</v>
      </c>
    </row>
    <row r="71" spans="1:16">
      <c r="A71" s="15" t="s">
        <v>602</v>
      </c>
      <c r="B71" s="15" t="s">
        <v>352</v>
      </c>
      <c r="C71" s="3">
        <v>-32.79</v>
      </c>
      <c r="D71" s="3">
        <v>-11.22</v>
      </c>
      <c r="E71" s="3">
        <v>-31.630000000000003</v>
      </c>
      <c r="F71" s="3">
        <v>-169.49</v>
      </c>
      <c r="G71" s="3">
        <v>-174.17</v>
      </c>
      <c r="H71" s="3">
        <v>-106.07000000000001</v>
      </c>
      <c r="I71" s="3">
        <v>16.54999999999999</v>
      </c>
      <c r="J71" s="3">
        <v>-45.85</v>
      </c>
      <c r="K71" s="3">
        <v>-210.53</v>
      </c>
      <c r="L71" s="3">
        <v>-222.69</v>
      </c>
      <c r="M71" s="3">
        <v>-171.29000000000002</v>
      </c>
      <c r="N71" s="3">
        <v>-163.06</v>
      </c>
      <c r="O71" s="3">
        <f t="shared" si="0"/>
        <v>-1322.2399999999998</v>
      </c>
    </row>
    <row r="72" spans="1:16">
      <c r="A72" s="15" t="s">
        <v>496</v>
      </c>
      <c r="B72" s="15" t="s">
        <v>353</v>
      </c>
      <c r="C72" s="3">
        <v>-73584.479999999981</v>
      </c>
      <c r="D72" s="3">
        <v>-81547.300000000017</v>
      </c>
      <c r="E72" s="3">
        <v>-73349.699999999983</v>
      </c>
      <c r="F72" s="3">
        <v>-52390.81</v>
      </c>
      <c r="G72" s="3">
        <v>-51135.15</v>
      </c>
      <c r="H72" s="3">
        <v>-49015.95</v>
      </c>
      <c r="I72" s="3">
        <v>-53916.510000000009</v>
      </c>
      <c r="J72" s="3">
        <v>-48211.100000000006</v>
      </c>
      <c r="K72" s="3">
        <v>-48169.86</v>
      </c>
      <c r="L72" s="3">
        <v>-51540.289999999994</v>
      </c>
      <c r="M72" s="3">
        <v>-54384.600000000006</v>
      </c>
      <c r="N72" s="3">
        <v>-48635.060000000005</v>
      </c>
      <c r="O72" s="3">
        <f t="shared" si="0"/>
        <v>-685880.81</v>
      </c>
    </row>
    <row r="73" spans="1:16">
      <c r="A73" s="15" t="s">
        <v>603</v>
      </c>
      <c r="B73" s="15" t="s">
        <v>354</v>
      </c>
      <c r="C73" s="3">
        <v>44164.27</v>
      </c>
      <c r="D73" s="3">
        <v>56240.76</v>
      </c>
      <c r="E73" s="3">
        <v>42151.63</v>
      </c>
      <c r="F73" s="3">
        <v>31468.11</v>
      </c>
      <c r="G73" s="3">
        <v>33633.919999999998</v>
      </c>
      <c r="H73" s="3">
        <v>26280.76</v>
      </c>
      <c r="I73" s="3">
        <v>39139.050000000003</v>
      </c>
      <c r="J73" s="3">
        <v>27497.34</v>
      </c>
      <c r="K73" s="3">
        <v>27436.080000000002</v>
      </c>
      <c r="L73" s="3">
        <v>32828.46</v>
      </c>
      <c r="M73" s="3">
        <v>36659.65</v>
      </c>
      <c r="N73" s="3">
        <v>23771.11</v>
      </c>
      <c r="O73" s="3">
        <f t="shared" si="0"/>
        <v>421271.14000000007</v>
      </c>
    </row>
    <row r="74" spans="1:16">
      <c r="A74" s="15" t="s">
        <v>604</v>
      </c>
      <c r="B74" s="15" t="s">
        <v>355</v>
      </c>
      <c r="C74" s="3">
        <v>-19.310000000000002</v>
      </c>
      <c r="D74" s="3">
        <v>-6.6</v>
      </c>
      <c r="E74" s="3">
        <v>-18.62</v>
      </c>
      <c r="F74" s="3">
        <v>-79.88</v>
      </c>
      <c r="G74" s="3">
        <v>-82.089999999999989</v>
      </c>
      <c r="H74" s="3">
        <v>-49.989999999999995</v>
      </c>
      <c r="I74" s="3">
        <v>60.190000000000012</v>
      </c>
      <c r="J74" s="3">
        <v>-23.57</v>
      </c>
      <c r="K74" s="3">
        <v>-99.22</v>
      </c>
      <c r="L74" s="3">
        <v>-104.95</v>
      </c>
      <c r="M74" s="3">
        <v>-80.72999999999999</v>
      </c>
      <c r="N74" s="3">
        <v>-76.86</v>
      </c>
      <c r="O74" s="3">
        <f t="shared" si="0"/>
        <v>-581.63</v>
      </c>
    </row>
    <row r="75" spans="1:16">
      <c r="A75" s="15" t="s">
        <v>605</v>
      </c>
      <c r="B75" s="15" t="s">
        <v>356</v>
      </c>
      <c r="C75" s="3">
        <v>2708.71</v>
      </c>
      <c r="D75" s="3">
        <v>24847.02</v>
      </c>
      <c r="E75" s="3">
        <v>36513.019999999997</v>
      </c>
      <c r="F75" s="3">
        <v>11032.16</v>
      </c>
      <c r="G75" s="3">
        <v>16978.89</v>
      </c>
      <c r="H75" s="3">
        <v>7628.25</v>
      </c>
      <c r="I75" s="3">
        <v>9841.11</v>
      </c>
      <c r="J75" s="3">
        <v>10969.21</v>
      </c>
      <c r="K75" s="3">
        <v>7652.3</v>
      </c>
      <c r="L75" s="3">
        <v>8933.98</v>
      </c>
      <c r="M75" s="3">
        <v>30151.14</v>
      </c>
      <c r="N75" s="3">
        <v>8580.7000000000007</v>
      </c>
      <c r="O75" s="3">
        <f t="shared" ref="O75:O138" si="1">SUM(C75:N75)</f>
        <v>175836.49</v>
      </c>
    </row>
    <row r="76" spans="1:16" s="2" customFormat="1">
      <c r="A76" t="s">
        <v>322</v>
      </c>
      <c r="B76" s="1" t="s">
        <v>322</v>
      </c>
      <c r="C76" s="17">
        <v>1335037.67</v>
      </c>
      <c r="D76" s="17">
        <v>1231016.2400000005</v>
      </c>
      <c r="E76" s="17">
        <v>1459998.8199999998</v>
      </c>
      <c r="F76" s="17">
        <v>1193098.8700000003</v>
      </c>
      <c r="G76" s="17">
        <v>1031941.3299999995</v>
      </c>
      <c r="H76" s="17">
        <v>1096508.7</v>
      </c>
      <c r="I76" s="17">
        <v>1062857.8400000005</v>
      </c>
      <c r="J76" s="17">
        <v>945470.62000000023</v>
      </c>
      <c r="K76" s="17">
        <v>1074791.19</v>
      </c>
      <c r="L76" s="17">
        <v>800052.0400000005</v>
      </c>
      <c r="M76" s="17">
        <v>628054.99000000011</v>
      </c>
      <c r="N76" s="17">
        <v>1199587.19</v>
      </c>
      <c r="O76" s="17">
        <f t="shared" si="1"/>
        <v>13058415.500000002</v>
      </c>
      <c r="P76" s="4"/>
    </row>
    <row r="77" spans="1:16" s="2" customFormat="1">
      <c r="A77"/>
      <c r="B77" s="1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>
        <f t="shared" si="1"/>
        <v>0</v>
      </c>
      <c r="P77" s="4"/>
    </row>
    <row r="78" spans="1:16">
      <c r="A78" s="15" t="s">
        <v>497</v>
      </c>
      <c r="B78" s="15" t="s">
        <v>362</v>
      </c>
      <c r="C78" s="3">
        <v>0</v>
      </c>
      <c r="D78" s="3">
        <v>10669.46</v>
      </c>
      <c r="E78" s="3">
        <v>13369.52</v>
      </c>
      <c r="F78" s="3">
        <v>9936.4599999999991</v>
      </c>
      <c r="G78" s="3">
        <v>20499.509999999998</v>
      </c>
      <c r="H78" s="3">
        <v>0</v>
      </c>
      <c r="I78" s="3">
        <v>-1325.3</v>
      </c>
      <c r="J78" s="3">
        <v>0</v>
      </c>
      <c r="K78" s="3">
        <v>0</v>
      </c>
      <c r="L78" s="3">
        <v>23994.6</v>
      </c>
      <c r="M78" s="3">
        <v>0</v>
      </c>
      <c r="N78" s="3">
        <v>0</v>
      </c>
      <c r="O78" s="3">
        <f t="shared" si="1"/>
        <v>77144.25</v>
      </c>
    </row>
    <row r="79" spans="1:16">
      <c r="A79" s="15" t="s">
        <v>498</v>
      </c>
      <c r="B79" s="15" t="s">
        <v>39</v>
      </c>
      <c r="C79" s="3">
        <v>9876.44</v>
      </c>
      <c r="D79" s="3">
        <v>5189.1000000000004</v>
      </c>
      <c r="E79" s="3">
        <v>7516.29</v>
      </c>
      <c r="F79" s="3">
        <v>11023.73</v>
      </c>
      <c r="G79" s="3">
        <v>4653.91</v>
      </c>
      <c r="H79" s="3">
        <v>2772.77</v>
      </c>
      <c r="I79" s="3">
        <v>4650.18</v>
      </c>
      <c r="J79" s="3">
        <v>11180.24</v>
      </c>
      <c r="K79" s="3">
        <v>11417.88</v>
      </c>
      <c r="L79" s="3">
        <v>1330.57</v>
      </c>
      <c r="M79" s="3">
        <v>3830.94</v>
      </c>
      <c r="N79" s="3">
        <v>8733.41</v>
      </c>
      <c r="O79" s="3">
        <f t="shared" si="1"/>
        <v>82175.460000000006</v>
      </c>
    </row>
    <row r="80" spans="1:16">
      <c r="A80" s="15" t="s">
        <v>606</v>
      </c>
      <c r="B80" s="15" t="s">
        <v>40</v>
      </c>
      <c r="C80" s="3">
        <v>628.34</v>
      </c>
      <c r="D80" s="3">
        <v>538.49</v>
      </c>
      <c r="E80" s="3">
        <v>629.95000000000005</v>
      </c>
      <c r="F80" s="3">
        <v>878.4</v>
      </c>
      <c r="G80" s="3">
        <v>1115.25</v>
      </c>
      <c r="H80" s="3">
        <v>1364.91</v>
      </c>
      <c r="I80" s="3">
        <v>1138.5999999999999</v>
      </c>
      <c r="J80" s="3">
        <v>1112.72</v>
      </c>
      <c r="K80" s="3">
        <v>1930.4999999999998</v>
      </c>
      <c r="L80" s="3">
        <v>209.06</v>
      </c>
      <c r="M80" s="3">
        <v>200</v>
      </c>
      <c r="N80" s="3">
        <v>634.9</v>
      </c>
      <c r="O80" s="3">
        <f t="shared" si="1"/>
        <v>10381.119999999999</v>
      </c>
    </row>
    <row r="81" spans="1:15">
      <c r="A81" s="15" t="s">
        <v>782</v>
      </c>
      <c r="B81" s="15" t="s">
        <v>176</v>
      </c>
      <c r="C81" s="3">
        <v>7.68</v>
      </c>
      <c r="D81" s="3">
        <v>8.32</v>
      </c>
      <c r="E81" s="3">
        <v>0</v>
      </c>
      <c r="F81" s="3">
        <v>0</v>
      </c>
      <c r="G81" s="3">
        <v>0</v>
      </c>
      <c r="H81" s="3">
        <v>25.6</v>
      </c>
      <c r="I81" s="3">
        <v>0</v>
      </c>
      <c r="J81" s="3">
        <v>0</v>
      </c>
      <c r="K81" s="3">
        <v>258.77999999999997</v>
      </c>
      <c r="L81" s="3">
        <v>17.920000000000002</v>
      </c>
      <c r="M81" s="3">
        <v>0</v>
      </c>
      <c r="N81" s="3">
        <v>518.08000000000004</v>
      </c>
      <c r="O81" s="3">
        <f t="shared" si="1"/>
        <v>836.38000000000011</v>
      </c>
    </row>
    <row r="82" spans="1:15">
      <c r="A82" s="15" t="s">
        <v>607</v>
      </c>
      <c r="B82" s="15" t="s">
        <v>41</v>
      </c>
      <c r="C82" s="3">
        <v>14836.41</v>
      </c>
      <c r="D82" s="3">
        <v>45235.35</v>
      </c>
      <c r="E82" s="3">
        <v>19682.580000000002</v>
      </c>
      <c r="F82" s="3">
        <v>33601.230000000003</v>
      </c>
      <c r="G82" s="3">
        <v>16924.25</v>
      </c>
      <c r="H82" s="3">
        <v>77459.03</v>
      </c>
      <c r="I82" s="3">
        <v>19975.09</v>
      </c>
      <c r="J82" s="3">
        <v>11952.38</v>
      </c>
      <c r="K82" s="3">
        <v>28450.69</v>
      </c>
      <c r="L82" s="3">
        <v>19342.93</v>
      </c>
      <c r="M82" s="3">
        <v>95896.22</v>
      </c>
      <c r="N82" s="3">
        <v>44101.93</v>
      </c>
      <c r="O82" s="3">
        <f t="shared" si="1"/>
        <v>427458.09</v>
      </c>
    </row>
    <row r="83" spans="1:15">
      <c r="A83" s="15" t="s">
        <v>608</v>
      </c>
      <c r="B83" s="15" t="s">
        <v>358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f t="shared" si="1"/>
        <v>0</v>
      </c>
    </row>
    <row r="84" spans="1:15">
      <c r="A84" s="15" t="s">
        <v>609</v>
      </c>
      <c r="B84" s="15" t="s">
        <v>42</v>
      </c>
      <c r="C84" s="3">
        <v>2915920.82</v>
      </c>
      <c r="D84" s="3">
        <v>3564502</v>
      </c>
      <c r="E84" s="3">
        <v>0</v>
      </c>
      <c r="F84" s="3">
        <v>758774.02</v>
      </c>
      <c r="G84" s="3">
        <v>1374460.96</v>
      </c>
      <c r="H84" s="3">
        <v>1176649.57</v>
      </c>
      <c r="I84" s="3">
        <v>1286616.82</v>
      </c>
      <c r="J84" s="3">
        <v>1198643.02</v>
      </c>
      <c r="K84" s="3">
        <v>967711.8</v>
      </c>
      <c r="L84" s="3">
        <v>868741.27</v>
      </c>
      <c r="M84" s="3">
        <v>8655495.7100000009</v>
      </c>
      <c r="N84" s="3">
        <v>-832291.19</v>
      </c>
      <c r="O84" s="3">
        <f t="shared" si="1"/>
        <v>21935224.800000001</v>
      </c>
    </row>
    <row r="85" spans="1:15">
      <c r="A85" s="15" t="s">
        <v>499</v>
      </c>
      <c r="B85" s="15" t="s">
        <v>43</v>
      </c>
      <c r="C85" s="3">
        <v>1997885.33</v>
      </c>
      <c r="D85" s="3">
        <v>1027208.4699999997</v>
      </c>
      <c r="E85" s="3">
        <v>-67175.320000000007</v>
      </c>
      <c r="F85" s="3">
        <v>1139702.6399999999</v>
      </c>
      <c r="G85" s="3">
        <v>366699.87000000011</v>
      </c>
      <c r="H85" s="3">
        <v>363139.02</v>
      </c>
      <c r="I85" s="3">
        <v>379422.70000000007</v>
      </c>
      <c r="J85" s="3">
        <v>354944.16000000015</v>
      </c>
      <c r="K85" s="3">
        <v>379422.70000000007</v>
      </c>
      <c r="L85" s="3">
        <v>368078.41000000009</v>
      </c>
      <c r="M85" s="3">
        <v>3860579.0899999989</v>
      </c>
      <c r="N85" s="3">
        <v>703824.21000000008</v>
      </c>
      <c r="O85" s="3">
        <f t="shared" si="1"/>
        <v>10873731.280000001</v>
      </c>
    </row>
    <row r="86" spans="1:15">
      <c r="A86" s="15" t="s">
        <v>500</v>
      </c>
      <c r="B86" s="15" t="s">
        <v>44</v>
      </c>
      <c r="C86" s="3">
        <v>517718.39999999991</v>
      </c>
      <c r="D86" s="3">
        <v>0</v>
      </c>
      <c r="E86" s="3">
        <v>-27744.29</v>
      </c>
      <c r="F86" s="3">
        <v>173794.14</v>
      </c>
      <c r="G86" s="3">
        <v>168187.87</v>
      </c>
      <c r="H86" s="3">
        <v>173794.13999999998</v>
      </c>
      <c r="I86" s="3">
        <v>172151.58999999997</v>
      </c>
      <c r="J86" s="3">
        <v>161045.37</v>
      </c>
      <c r="K86" s="3">
        <v>172151.58999999997</v>
      </c>
      <c r="L86" s="3">
        <v>167554.55000000002</v>
      </c>
      <c r="M86" s="3">
        <v>1938988.1500000001</v>
      </c>
      <c r="N86" s="3">
        <v>147398.78</v>
      </c>
      <c r="O86" s="3">
        <f t="shared" si="1"/>
        <v>3765040.29</v>
      </c>
    </row>
    <row r="87" spans="1:15">
      <c r="A87" s="15" t="s">
        <v>501</v>
      </c>
      <c r="B87" s="15" t="s">
        <v>45</v>
      </c>
      <c r="C87" s="3">
        <v>12612.58</v>
      </c>
      <c r="D87" s="3">
        <v>0</v>
      </c>
      <c r="E87" s="3">
        <v>0</v>
      </c>
      <c r="F87" s="3">
        <v>4471.8</v>
      </c>
      <c r="G87" s="3">
        <v>224600.62000000002</v>
      </c>
      <c r="H87" s="3">
        <v>4281.6499999999996</v>
      </c>
      <c r="I87" s="3">
        <v>3619.35</v>
      </c>
      <c r="J87" s="3">
        <v>3385.81</v>
      </c>
      <c r="K87" s="3">
        <v>3619.35</v>
      </c>
      <c r="L87" s="3">
        <v>4239.1699999999992</v>
      </c>
      <c r="M87" s="3">
        <v>4380.5</v>
      </c>
      <c r="N87" s="3">
        <v>4239.1699999999992</v>
      </c>
      <c r="O87" s="3">
        <f t="shared" si="1"/>
        <v>269450.00000000006</v>
      </c>
    </row>
    <row r="88" spans="1:15">
      <c r="A88" s="15" t="s">
        <v>610</v>
      </c>
      <c r="B88" s="15" t="s">
        <v>359</v>
      </c>
      <c r="C88" s="3">
        <v>-84916.94</v>
      </c>
      <c r="D88" s="3">
        <v>-44780.23</v>
      </c>
      <c r="E88" s="3">
        <v>-176941.5</v>
      </c>
      <c r="F88" s="3">
        <v>-83994.53</v>
      </c>
      <c r="G88" s="3">
        <v>-82737.03</v>
      </c>
      <c r="H88" s="3">
        <v>-191148.17</v>
      </c>
      <c r="I88" s="3">
        <v>-74853.210000000006</v>
      </c>
      <c r="J88" s="3">
        <v>-73684.14</v>
      </c>
      <c r="K88" s="3">
        <v>-133009.88</v>
      </c>
      <c r="L88" s="3">
        <v>-78889.929999999993</v>
      </c>
      <c r="M88" s="3">
        <v>43942.400000000001</v>
      </c>
      <c r="N88" s="3">
        <v>-178673.39</v>
      </c>
      <c r="O88" s="3">
        <f t="shared" si="1"/>
        <v>-1159686.55</v>
      </c>
    </row>
    <row r="89" spans="1:15">
      <c r="A89" s="15" t="s">
        <v>611</v>
      </c>
      <c r="B89" s="15" t="s">
        <v>46</v>
      </c>
      <c r="C89" s="3">
        <v>-136735.48000000001</v>
      </c>
      <c r="D89" s="3">
        <v>-1423.64</v>
      </c>
      <c r="E89" s="3">
        <v>14323.73</v>
      </c>
      <c r="F89" s="3">
        <v>-17130.099999999999</v>
      </c>
      <c r="G89" s="3">
        <v>-730497.72</v>
      </c>
      <c r="H89" s="3">
        <v>2945.9</v>
      </c>
      <c r="I89" s="3">
        <v>2898.76</v>
      </c>
      <c r="J89" s="3">
        <v>2851.34</v>
      </c>
      <c r="K89" s="3">
        <v>2803.94</v>
      </c>
      <c r="L89" s="3">
        <v>-67833.13</v>
      </c>
      <c r="M89" s="3">
        <v>3705.89</v>
      </c>
      <c r="N89" s="3">
        <v>-1261.45</v>
      </c>
      <c r="O89" s="3">
        <f t="shared" si="1"/>
        <v>-925351.96</v>
      </c>
    </row>
    <row r="90" spans="1:15">
      <c r="A90" s="15" t="s">
        <v>612</v>
      </c>
      <c r="B90" s="15" t="s">
        <v>47</v>
      </c>
      <c r="C90" s="3">
        <v>69001.13</v>
      </c>
      <c r="D90" s="3">
        <v>69001.13</v>
      </c>
      <c r="E90" s="3">
        <v>69001.119999999995</v>
      </c>
      <c r="F90" s="3">
        <v>69469.649999999994</v>
      </c>
      <c r="G90" s="3">
        <v>-64753.15</v>
      </c>
      <c r="H90" s="3">
        <v>51570.28</v>
      </c>
      <c r="I90" s="3">
        <v>51570.28</v>
      </c>
      <c r="J90" s="3">
        <v>51570.27</v>
      </c>
      <c r="K90" s="3">
        <v>51570.28</v>
      </c>
      <c r="L90" s="3">
        <v>53093.14</v>
      </c>
      <c r="M90" s="3">
        <v>53093.14</v>
      </c>
      <c r="N90" s="3">
        <v>53093.120000000003</v>
      </c>
      <c r="O90" s="3">
        <f t="shared" si="1"/>
        <v>577280.39000000013</v>
      </c>
    </row>
    <row r="91" spans="1:15">
      <c r="A91" s="15" t="s">
        <v>613</v>
      </c>
      <c r="B91" s="15" t="s">
        <v>48</v>
      </c>
      <c r="C91" s="3">
        <v>56107.27</v>
      </c>
      <c r="D91" s="3">
        <v>57415.6</v>
      </c>
      <c r="E91" s="3">
        <v>57415.6</v>
      </c>
      <c r="F91" s="3">
        <v>-14885.42</v>
      </c>
      <c r="G91" s="3">
        <v>-14885.42</v>
      </c>
      <c r="H91" s="3">
        <v>-7199.9</v>
      </c>
      <c r="I91" s="3">
        <v>-7199.9</v>
      </c>
      <c r="J91" s="3">
        <v>-7199.9</v>
      </c>
      <c r="K91" s="3">
        <v>-7199.9</v>
      </c>
      <c r="L91" s="3">
        <v>-7199.9</v>
      </c>
      <c r="M91" s="3">
        <v>-7199.9</v>
      </c>
      <c r="N91" s="3">
        <v>-7199.9</v>
      </c>
      <c r="O91" s="3">
        <f t="shared" si="1"/>
        <v>90768.330000000016</v>
      </c>
    </row>
    <row r="92" spans="1:15">
      <c r="A92" s="15" t="s">
        <v>614</v>
      </c>
      <c r="B92" s="15" t="s">
        <v>360</v>
      </c>
      <c r="C92" s="3">
        <v>364962.4</v>
      </c>
      <c r="D92" s="3">
        <v>364962.4</v>
      </c>
      <c r="E92" s="3">
        <v>377544.46</v>
      </c>
      <c r="F92" s="3">
        <v>381121.08</v>
      </c>
      <c r="G92" s="3">
        <v>381121.08</v>
      </c>
      <c r="H92" s="3">
        <v>1115357.8</v>
      </c>
      <c r="I92" s="3">
        <v>339488.8</v>
      </c>
      <c r="J92" s="3">
        <v>339488.8</v>
      </c>
      <c r="K92" s="3">
        <v>339488.8</v>
      </c>
      <c r="L92" s="3">
        <v>339488.8</v>
      </c>
      <c r="M92" s="3">
        <v>339488.8</v>
      </c>
      <c r="N92" s="3">
        <v>339488.8</v>
      </c>
      <c r="O92" s="3">
        <f t="shared" si="1"/>
        <v>5022002.0199999996</v>
      </c>
    </row>
    <row r="93" spans="1:15">
      <c r="A93" s="15" t="s">
        <v>615</v>
      </c>
      <c r="B93" s="15" t="s">
        <v>49</v>
      </c>
      <c r="C93" s="3">
        <v>42753.58</v>
      </c>
      <c r="D93" s="3">
        <v>15049.12</v>
      </c>
      <c r="E93" s="3">
        <v>38451.089999999997</v>
      </c>
      <c r="F93" s="3">
        <v>39160.050000000003</v>
      </c>
      <c r="G93" s="3">
        <v>25516.45</v>
      </c>
      <c r="H93" s="3">
        <v>25355.58</v>
      </c>
      <c r="I93" s="3">
        <v>29069.32</v>
      </c>
      <c r="J93" s="3">
        <v>24972.02</v>
      </c>
      <c r="K93" s="3">
        <v>42.55</v>
      </c>
      <c r="L93" s="3">
        <v>14167.75</v>
      </c>
      <c r="M93" s="3">
        <v>35227.31</v>
      </c>
      <c r="N93" s="3">
        <v>8005.6799999999994</v>
      </c>
      <c r="O93" s="3">
        <f t="shared" si="1"/>
        <v>297770.50000000006</v>
      </c>
    </row>
    <row r="94" spans="1:15">
      <c r="A94" s="15" t="s">
        <v>616</v>
      </c>
      <c r="B94" s="15" t="s">
        <v>361</v>
      </c>
      <c r="C94" s="3">
        <v>39921.97</v>
      </c>
      <c r="D94" s="3">
        <v>22435.78</v>
      </c>
      <c r="E94" s="3">
        <v>9483.59</v>
      </c>
      <c r="F94" s="3">
        <v>54436.72</v>
      </c>
      <c r="G94" s="3">
        <v>12638.66</v>
      </c>
      <c r="H94" s="3">
        <v>427.95</v>
      </c>
      <c r="I94" s="3">
        <v>64282.58</v>
      </c>
      <c r="J94" s="3">
        <v>30953.42</v>
      </c>
      <c r="K94" s="3">
        <v>8837.08</v>
      </c>
      <c r="L94" s="3">
        <v>51333.86</v>
      </c>
      <c r="M94" s="3">
        <v>16338.42</v>
      </c>
      <c r="N94" s="3">
        <v>20888.23</v>
      </c>
      <c r="O94" s="3">
        <f t="shared" si="1"/>
        <v>331978.25999999995</v>
      </c>
    </row>
    <row r="95" spans="1:15">
      <c r="A95" s="15" t="s">
        <v>1067</v>
      </c>
      <c r="B95" s="15" t="s">
        <v>1068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70</v>
      </c>
      <c r="L95" s="3">
        <v>0</v>
      </c>
      <c r="M95" s="3">
        <v>0</v>
      </c>
      <c r="N95" s="3">
        <v>0</v>
      </c>
      <c r="O95" s="3">
        <f t="shared" si="1"/>
        <v>70</v>
      </c>
    </row>
    <row r="96" spans="1:15">
      <c r="A96" s="15" t="s">
        <v>503</v>
      </c>
      <c r="B96" s="15" t="s">
        <v>113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100.79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f t="shared" si="1"/>
        <v>100.79</v>
      </c>
    </row>
    <row r="97" spans="1:16">
      <c r="A97" s="15" t="s">
        <v>959</v>
      </c>
      <c r="B97" s="15" t="s">
        <v>960</v>
      </c>
      <c r="C97" s="3">
        <v>57.85</v>
      </c>
      <c r="D97" s="3">
        <v>1331.2</v>
      </c>
      <c r="E97" s="3">
        <v>1839.15</v>
      </c>
      <c r="F97" s="3">
        <v>131.13</v>
      </c>
      <c r="G97" s="3">
        <v>234.92</v>
      </c>
      <c r="H97" s="3">
        <v>110.11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f t="shared" si="1"/>
        <v>3704.36</v>
      </c>
    </row>
    <row r="98" spans="1:16">
      <c r="A98" s="15" t="s">
        <v>1069</v>
      </c>
      <c r="B98" s="15" t="s">
        <v>1070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47.74</v>
      </c>
      <c r="K98" s="3">
        <v>0</v>
      </c>
      <c r="L98" s="3">
        <v>55.6</v>
      </c>
      <c r="M98" s="3">
        <v>0</v>
      </c>
      <c r="N98" s="3">
        <v>0</v>
      </c>
      <c r="O98" s="3">
        <f t="shared" si="1"/>
        <v>103.34</v>
      </c>
    </row>
    <row r="99" spans="1:16">
      <c r="A99" s="15" t="s">
        <v>504</v>
      </c>
      <c r="B99" s="15" t="s">
        <v>50</v>
      </c>
      <c r="C99" s="3">
        <v>6996.8400000000011</v>
      </c>
      <c r="D99" s="3">
        <v>9336.91</v>
      </c>
      <c r="E99" s="3">
        <v>44292.490000000005</v>
      </c>
      <c r="F99" s="3">
        <v>6597.69</v>
      </c>
      <c r="G99" s="3">
        <v>6052.31</v>
      </c>
      <c r="H99" s="3">
        <v>21622.879999999997</v>
      </c>
      <c r="I99" s="3">
        <v>24582.09</v>
      </c>
      <c r="J99" s="3">
        <v>8442.8300000000017</v>
      </c>
      <c r="K99" s="3">
        <v>7454.2599999999984</v>
      </c>
      <c r="L99" s="3">
        <v>6034.2400000000016</v>
      </c>
      <c r="M99" s="3">
        <v>9819.14</v>
      </c>
      <c r="N99" s="3">
        <v>11148.41</v>
      </c>
      <c r="O99" s="3">
        <f t="shared" si="1"/>
        <v>162380.09</v>
      </c>
    </row>
    <row r="100" spans="1:16">
      <c r="A100" s="15" t="s">
        <v>617</v>
      </c>
      <c r="B100" s="15" t="s">
        <v>51</v>
      </c>
      <c r="C100" s="3">
        <v>0</v>
      </c>
      <c r="D100" s="3">
        <v>0</v>
      </c>
      <c r="E100" s="3">
        <v>0</v>
      </c>
      <c r="F100" s="3">
        <v>5118</v>
      </c>
      <c r="G100" s="3">
        <v>4891</v>
      </c>
      <c r="H100" s="3">
        <v>7984</v>
      </c>
      <c r="I100" s="3">
        <v>4181</v>
      </c>
      <c r="J100" s="3">
        <v>0</v>
      </c>
      <c r="K100" s="3">
        <v>4291</v>
      </c>
      <c r="L100" s="3">
        <v>0</v>
      </c>
      <c r="M100" s="3">
        <v>5377</v>
      </c>
      <c r="N100" s="3">
        <v>5225</v>
      </c>
      <c r="O100" s="3">
        <f t="shared" si="1"/>
        <v>37067</v>
      </c>
    </row>
    <row r="101" spans="1:16">
      <c r="A101" s="15" t="s">
        <v>618</v>
      </c>
      <c r="B101" s="15" t="s">
        <v>345</v>
      </c>
      <c r="C101" s="3">
        <v>0</v>
      </c>
      <c r="D101" s="3">
        <v>0</v>
      </c>
      <c r="E101" s="3">
        <v>0</v>
      </c>
      <c r="F101" s="3">
        <v>26.23</v>
      </c>
      <c r="G101" s="3">
        <v>0.89</v>
      </c>
      <c r="H101" s="3">
        <v>86.48</v>
      </c>
      <c r="I101" s="3">
        <v>283.16000000000003</v>
      </c>
      <c r="J101" s="3">
        <v>128.44999999999999</v>
      </c>
      <c r="K101" s="3">
        <v>135.08000000000001</v>
      </c>
      <c r="L101" s="3">
        <v>208.51</v>
      </c>
      <c r="M101" s="3">
        <v>305.92</v>
      </c>
      <c r="N101" s="3">
        <v>224.37</v>
      </c>
      <c r="O101" s="3">
        <f t="shared" si="1"/>
        <v>1399.0900000000001</v>
      </c>
    </row>
    <row r="102" spans="1:16">
      <c r="A102" s="15" t="s">
        <v>619</v>
      </c>
      <c r="B102" s="15" t="s">
        <v>183</v>
      </c>
      <c r="C102" s="3">
        <v>0</v>
      </c>
      <c r="D102" s="3">
        <v>0</v>
      </c>
      <c r="E102" s="3">
        <v>0</v>
      </c>
      <c r="F102" s="3">
        <v>0</v>
      </c>
      <c r="G102" s="3">
        <v>213.85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f t="shared" si="1"/>
        <v>213.85</v>
      </c>
    </row>
    <row r="103" spans="1:16">
      <c r="A103" s="15" t="s">
        <v>620</v>
      </c>
      <c r="B103" s="15" t="s">
        <v>184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345.24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f t="shared" si="1"/>
        <v>345.24</v>
      </c>
    </row>
    <row r="104" spans="1:16" s="2" customFormat="1">
      <c r="A104" t="s">
        <v>323</v>
      </c>
      <c r="B104" s="1" t="s">
        <v>323</v>
      </c>
      <c r="C104" s="17">
        <v>5827634.6200000001</v>
      </c>
      <c r="D104" s="17">
        <v>5146679.46</v>
      </c>
      <c r="E104" s="17">
        <v>381688.46000000008</v>
      </c>
      <c r="F104" s="17">
        <v>2572232.9199999995</v>
      </c>
      <c r="G104" s="17">
        <v>1714938.0800000008</v>
      </c>
      <c r="H104" s="17">
        <v>2827045.63</v>
      </c>
      <c r="I104" s="17">
        <v>2300551.9099999997</v>
      </c>
      <c r="J104" s="17">
        <v>2119834.5300000003</v>
      </c>
      <c r="K104" s="17">
        <v>1839446.5000000005</v>
      </c>
      <c r="L104" s="17">
        <v>1763967.4200000004</v>
      </c>
      <c r="M104" s="17">
        <v>15059468.730000002</v>
      </c>
      <c r="N104" s="17">
        <v>328098.16000000015</v>
      </c>
      <c r="O104" s="17">
        <f t="shared" si="1"/>
        <v>41881586.420000002</v>
      </c>
      <c r="P104" s="4"/>
    </row>
    <row r="105" spans="1:16" s="2" customFormat="1">
      <c r="A105"/>
      <c r="B105" s="1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>
        <f t="shared" si="1"/>
        <v>0</v>
      </c>
      <c r="P105" s="4"/>
    </row>
    <row r="106" spans="1:16">
      <c r="A106" s="15" t="s">
        <v>505</v>
      </c>
      <c r="B106" s="15" t="s">
        <v>52</v>
      </c>
      <c r="C106" s="3">
        <v>10483.68</v>
      </c>
      <c r="D106" s="3">
        <v>10483.68</v>
      </c>
      <c r="E106" s="3">
        <v>10483.68</v>
      </c>
      <c r="F106" s="3">
        <v>10483.68</v>
      </c>
      <c r="G106" s="3">
        <v>10483.68</v>
      </c>
      <c r="H106" s="3">
        <v>10483.68</v>
      </c>
      <c r="I106" s="3">
        <v>10483.68</v>
      </c>
      <c r="J106" s="3">
        <v>10483.68</v>
      </c>
      <c r="K106" s="3">
        <v>11290.67</v>
      </c>
      <c r="L106" s="3">
        <v>11290.67</v>
      </c>
      <c r="M106" s="3">
        <v>11290.67</v>
      </c>
      <c r="N106" s="3">
        <v>11290.67</v>
      </c>
      <c r="O106" s="3">
        <f t="shared" si="1"/>
        <v>129032.12</v>
      </c>
    </row>
    <row r="107" spans="1:16">
      <c r="A107" s="15" t="s">
        <v>506</v>
      </c>
      <c r="B107" s="15" t="s">
        <v>53</v>
      </c>
      <c r="C107" s="3">
        <v>10719.42</v>
      </c>
      <c r="D107" s="3">
        <v>10719.42</v>
      </c>
      <c r="E107" s="3">
        <v>30930.42</v>
      </c>
      <c r="F107" s="3">
        <v>10839.42</v>
      </c>
      <c r="G107" s="3">
        <v>10839.42</v>
      </c>
      <c r="H107" s="3">
        <v>11031</v>
      </c>
      <c r="I107" s="3">
        <v>10839.42</v>
      </c>
      <c r="J107" s="3">
        <v>10839.42</v>
      </c>
      <c r="K107" s="3">
        <v>10839.42</v>
      </c>
      <c r="L107" s="3">
        <v>10979.25</v>
      </c>
      <c r="M107" s="3">
        <v>10979.12</v>
      </c>
      <c r="N107" s="3">
        <v>10979.12</v>
      </c>
      <c r="O107" s="3">
        <f t="shared" si="1"/>
        <v>150534.84999999998</v>
      </c>
    </row>
    <row r="108" spans="1:16">
      <c r="A108" s="15" t="s">
        <v>622</v>
      </c>
      <c r="B108" s="15" t="s">
        <v>466</v>
      </c>
      <c r="C108" s="3">
        <v>0</v>
      </c>
      <c r="D108" s="3">
        <v>-1000000</v>
      </c>
      <c r="E108" s="3">
        <v>1000000</v>
      </c>
      <c r="F108" s="3">
        <v>0</v>
      </c>
      <c r="G108" s="3">
        <v>0</v>
      </c>
      <c r="H108" s="3">
        <v>500000</v>
      </c>
      <c r="I108" s="3">
        <v>0</v>
      </c>
      <c r="J108" s="3">
        <v>4000000</v>
      </c>
      <c r="K108" s="3">
        <v>0</v>
      </c>
      <c r="L108" s="3">
        <v>0</v>
      </c>
      <c r="M108" s="3">
        <v>0</v>
      </c>
      <c r="N108" s="3">
        <v>500000</v>
      </c>
      <c r="O108" s="3">
        <f t="shared" si="1"/>
        <v>5000000</v>
      </c>
    </row>
    <row r="109" spans="1:16">
      <c r="A109" s="15" t="s">
        <v>623</v>
      </c>
      <c r="B109" s="15" t="s">
        <v>467</v>
      </c>
      <c r="C109" s="3">
        <v>231051.55</v>
      </c>
      <c r="D109" s="3">
        <v>231051.55</v>
      </c>
      <c r="E109" s="3">
        <v>231051.55</v>
      </c>
      <c r="F109" s="3">
        <v>231051.55</v>
      </c>
      <c r="G109" s="3">
        <v>231051.55</v>
      </c>
      <c r="H109" s="3">
        <v>231051.55</v>
      </c>
      <c r="I109" s="3">
        <v>231051.55</v>
      </c>
      <c r="J109" s="3">
        <v>231051.55</v>
      </c>
      <c r="K109" s="3">
        <v>231051.55</v>
      </c>
      <c r="L109" s="3">
        <v>231051.55</v>
      </c>
      <c r="M109" s="3">
        <v>231051.55</v>
      </c>
      <c r="N109" s="3">
        <v>231051.55</v>
      </c>
      <c r="O109" s="3">
        <f t="shared" si="1"/>
        <v>2772618.5999999996</v>
      </c>
    </row>
    <row r="110" spans="1:16">
      <c r="A110" s="15" t="s">
        <v>624</v>
      </c>
      <c r="B110" s="15" t="s">
        <v>468</v>
      </c>
      <c r="C110" s="3">
        <v>0</v>
      </c>
      <c r="D110" s="3">
        <v>0</v>
      </c>
      <c r="E110" s="3">
        <v>0</v>
      </c>
      <c r="F110" s="3">
        <v>0</v>
      </c>
      <c r="G110" s="3">
        <v>250</v>
      </c>
      <c r="H110" s="3">
        <v>0</v>
      </c>
      <c r="I110" s="3">
        <v>0</v>
      </c>
      <c r="J110" s="3">
        <v>51.38</v>
      </c>
      <c r="K110" s="3">
        <v>0</v>
      </c>
      <c r="L110" s="3">
        <v>0</v>
      </c>
      <c r="M110" s="3">
        <v>0</v>
      </c>
      <c r="N110" s="3">
        <v>0</v>
      </c>
      <c r="O110" s="3">
        <f t="shared" si="1"/>
        <v>301.38</v>
      </c>
    </row>
    <row r="111" spans="1:16">
      <c r="A111" s="15" t="s">
        <v>625</v>
      </c>
      <c r="B111" s="15" t="s">
        <v>469</v>
      </c>
      <c r="C111" s="3">
        <v>3549314.49</v>
      </c>
      <c r="D111" s="3">
        <v>3231143.49</v>
      </c>
      <c r="E111" s="3">
        <v>3549314.43</v>
      </c>
      <c r="F111" s="3">
        <v>4212490.82</v>
      </c>
      <c r="G111" s="3">
        <v>4247576.75</v>
      </c>
      <c r="H111" s="3">
        <v>4247563.1500000004</v>
      </c>
      <c r="I111" s="3">
        <v>4247563.1500000004</v>
      </c>
      <c r="J111" s="3">
        <v>4247563.1500000004</v>
      </c>
      <c r="K111" s="3">
        <v>4247563.1500000004</v>
      </c>
      <c r="L111" s="3">
        <v>4247563.1500000004</v>
      </c>
      <c r="M111" s="3">
        <v>4247563.1500000004</v>
      </c>
      <c r="N111" s="3">
        <v>4247563.1500000004</v>
      </c>
      <c r="O111" s="3">
        <f t="shared" si="1"/>
        <v>48522782.029999994</v>
      </c>
    </row>
    <row r="112" spans="1:16" s="2" customFormat="1">
      <c r="A112" t="s">
        <v>324</v>
      </c>
      <c r="B112" s="1" t="s">
        <v>324</v>
      </c>
      <c r="C112" s="17">
        <v>3801569.14</v>
      </c>
      <c r="D112" s="17">
        <v>2483398.14</v>
      </c>
      <c r="E112" s="17">
        <v>4821780.08</v>
      </c>
      <c r="F112" s="17">
        <v>4464865.4700000007</v>
      </c>
      <c r="G112" s="17">
        <v>4500201.4000000004</v>
      </c>
      <c r="H112" s="17">
        <v>5000129.3800000008</v>
      </c>
      <c r="I112" s="17">
        <v>4499937.8000000007</v>
      </c>
      <c r="J112" s="17">
        <v>8499989.1799999997</v>
      </c>
      <c r="K112" s="17">
        <v>4500744.79</v>
      </c>
      <c r="L112" s="17">
        <v>4500884.62</v>
      </c>
      <c r="M112" s="17">
        <v>4500884.49</v>
      </c>
      <c r="N112" s="17">
        <v>5000884.49</v>
      </c>
      <c r="O112" s="17">
        <f t="shared" si="1"/>
        <v>56575268.980000004</v>
      </c>
    </row>
    <row r="113" spans="1:15" s="2" customFormat="1">
      <c r="A113"/>
      <c r="B113" s="1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>
        <f t="shared" si="1"/>
        <v>0</v>
      </c>
    </row>
    <row r="114" spans="1:15">
      <c r="A114" s="15" t="s">
        <v>696</v>
      </c>
      <c r="B114" s="15" t="s">
        <v>1071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f t="shared" si="1"/>
        <v>0</v>
      </c>
    </row>
    <row r="115" spans="1:15">
      <c r="A115" s="15" t="s">
        <v>697</v>
      </c>
      <c r="B115" s="15" t="s">
        <v>408</v>
      </c>
      <c r="C115" s="3">
        <v>1058.44</v>
      </c>
      <c r="D115" s="3">
        <v>-1487.77</v>
      </c>
      <c r="E115" s="3">
        <v>-1487.77</v>
      </c>
      <c r="F115" s="3">
        <v>-2444.77</v>
      </c>
      <c r="G115" s="3">
        <v>-199.51</v>
      </c>
      <c r="H115" s="3">
        <v>-2675.02</v>
      </c>
      <c r="I115" s="3">
        <v>-2444.77</v>
      </c>
      <c r="J115" s="3">
        <v>-2735.27</v>
      </c>
      <c r="K115" s="3">
        <v>-2444.77</v>
      </c>
      <c r="L115" s="3">
        <v>-713.48</v>
      </c>
      <c r="M115" s="3">
        <v>64635.81</v>
      </c>
      <c r="N115" s="3">
        <v>290.5</v>
      </c>
      <c r="O115" s="3">
        <f t="shared" si="1"/>
        <v>49351.619999999995</v>
      </c>
    </row>
    <row r="116" spans="1:15">
      <c r="A116" s="15" t="s">
        <v>507</v>
      </c>
      <c r="B116" s="15" t="s">
        <v>364</v>
      </c>
      <c r="C116" s="3">
        <v>89480.03</v>
      </c>
      <c r="D116" s="3">
        <v>79964.97</v>
      </c>
      <c r="E116" s="3">
        <v>89565.76999999999</v>
      </c>
      <c r="F116" s="3">
        <v>332639.55</v>
      </c>
      <c r="G116" s="3">
        <v>80928.42</v>
      </c>
      <c r="H116" s="3">
        <v>96996.51</v>
      </c>
      <c r="I116" s="3">
        <v>93575.49</v>
      </c>
      <c r="J116" s="3">
        <v>217964.23</v>
      </c>
      <c r="K116" s="3">
        <v>1133.97</v>
      </c>
      <c r="L116" s="3">
        <v>183391.87</v>
      </c>
      <c r="M116" s="3">
        <v>209262.29</v>
      </c>
      <c r="N116" s="3">
        <v>1619.97</v>
      </c>
      <c r="O116" s="3">
        <f t="shared" si="1"/>
        <v>1476523.07</v>
      </c>
    </row>
    <row r="117" spans="1:15">
      <c r="A117" s="15" t="s">
        <v>698</v>
      </c>
      <c r="B117" s="15" t="s">
        <v>699</v>
      </c>
      <c r="C117" s="3">
        <v>0</v>
      </c>
      <c r="D117" s="3">
        <v>35.18</v>
      </c>
      <c r="E117" s="3">
        <v>784.35</v>
      </c>
      <c r="F117" s="3">
        <v>0.14000000000000001</v>
      </c>
      <c r="G117" s="3">
        <v>162.5</v>
      </c>
      <c r="H117" s="3">
        <v>0</v>
      </c>
      <c r="I117" s="3">
        <v>0</v>
      </c>
      <c r="J117" s="3">
        <v>0</v>
      </c>
      <c r="K117" s="3">
        <v>0</v>
      </c>
      <c r="L117" s="3">
        <v>-0.02</v>
      </c>
      <c r="M117" s="3">
        <v>0</v>
      </c>
      <c r="N117" s="3">
        <v>0</v>
      </c>
      <c r="O117" s="3">
        <f t="shared" si="1"/>
        <v>982.15</v>
      </c>
    </row>
    <row r="118" spans="1:15">
      <c r="A118" s="15" t="s">
        <v>1072</v>
      </c>
      <c r="B118" s="15" t="s">
        <v>1073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201.22</v>
      </c>
      <c r="I118" s="3">
        <v>141.80000000000001</v>
      </c>
      <c r="J118" s="3">
        <v>363.46</v>
      </c>
      <c r="K118" s="3">
        <v>255.8</v>
      </c>
      <c r="L118" s="3">
        <v>254.08</v>
      </c>
      <c r="M118" s="3">
        <v>293.68</v>
      </c>
      <c r="N118" s="3">
        <v>303.10000000000002</v>
      </c>
      <c r="O118" s="3">
        <f t="shared" si="1"/>
        <v>1813.1399999999999</v>
      </c>
    </row>
    <row r="119" spans="1:15">
      <c r="A119" s="15" t="s">
        <v>700</v>
      </c>
      <c r="B119" s="15" t="s">
        <v>701</v>
      </c>
      <c r="C119" s="3">
        <v>2503.23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f t="shared" si="1"/>
        <v>2503.23</v>
      </c>
    </row>
    <row r="120" spans="1:15">
      <c r="A120" s="15" t="s">
        <v>508</v>
      </c>
      <c r="B120" s="15" t="s">
        <v>365</v>
      </c>
      <c r="C120" s="3">
        <v>382748.92</v>
      </c>
      <c r="D120" s="3">
        <v>382748.91</v>
      </c>
      <c r="E120" s="3">
        <v>382748.92</v>
      </c>
      <c r="F120" s="3">
        <v>383091.76</v>
      </c>
      <c r="G120" s="3">
        <v>383091.77</v>
      </c>
      <c r="H120" s="3">
        <v>383091.76</v>
      </c>
      <c r="I120" s="3">
        <v>383091.76</v>
      </c>
      <c r="J120" s="3">
        <v>383091.76</v>
      </c>
      <c r="K120" s="3">
        <v>383091.77</v>
      </c>
      <c r="L120" s="3">
        <v>383091.79000000004</v>
      </c>
      <c r="M120" s="3">
        <v>383091.76</v>
      </c>
      <c r="N120" s="3">
        <v>383091.76</v>
      </c>
      <c r="O120" s="3">
        <f t="shared" si="1"/>
        <v>4596072.6399999997</v>
      </c>
    </row>
    <row r="121" spans="1:15">
      <c r="A121" s="15" t="s">
        <v>807</v>
      </c>
      <c r="B121" s="15" t="s">
        <v>384</v>
      </c>
      <c r="C121" s="3">
        <v>200</v>
      </c>
      <c r="D121" s="3">
        <v>91.88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f t="shared" si="1"/>
        <v>291.88</v>
      </c>
    </row>
    <row r="122" spans="1:15">
      <c r="A122" s="15" t="s">
        <v>561</v>
      </c>
      <c r="B122" s="15" t="s">
        <v>562</v>
      </c>
      <c r="C122" s="3">
        <v>2268.0300000000002</v>
      </c>
      <c r="D122" s="3">
        <v>2503.0300000000002</v>
      </c>
      <c r="E122" s="3">
        <v>2339.29</v>
      </c>
      <c r="F122" s="3">
        <v>2271.9299999999998</v>
      </c>
      <c r="G122" s="3">
        <v>2319.7199999999998</v>
      </c>
      <c r="H122" s="3">
        <v>2309.38</v>
      </c>
      <c r="I122" s="3">
        <v>2268.0300000000002</v>
      </c>
      <c r="J122" s="3">
        <v>2304.2199999999998</v>
      </c>
      <c r="K122" s="3">
        <v>2308.0300000000002</v>
      </c>
      <c r="L122" s="3">
        <v>2269.38</v>
      </c>
      <c r="M122" s="3">
        <v>2309.38</v>
      </c>
      <c r="N122" s="3">
        <v>2268.0300000000002</v>
      </c>
      <c r="O122" s="3">
        <f t="shared" si="1"/>
        <v>27738.45</v>
      </c>
    </row>
    <row r="123" spans="1:15">
      <c r="A123" s="15" t="s">
        <v>702</v>
      </c>
      <c r="B123" s="15" t="s">
        <v>703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f t="shared" si="1"/>
        <v>0</v>
      </c>
    </row>
    <row r="124" spans="1:15">
      <c r="A124" s="15" t="s">
        <v>509</v>
      </c>
      <c r="B124" s="15" t="s">
        <v>55</v>
      </c>
      <c r="C124" s="3">
        <v>57844.119999999995</v>
      </c>
      <c r="D124" s="3">
        <v>111042.05</v>
      </c>
      <c r="E124" s="3">
        <v>113202.38</v>
      </c>
      <c r="F124" s="3">
        <v>42206.68</v>
      </c>
      <c r="G124" s="3">
        <v>77962.069999999992</v>
      </c>
      <c r="H124" s="3">
        <v>438134.61</v>
      </c>
      <c r="I124" s="3">
        <v>54432.78</v>
      </c>
      <c r="J124" s="3">
        <v>44627.15</v>
      </c>
      <c r="K124" s="3">
        <v>75435.42</v>
      </c>
      <c r="L124" s="3">
        <v>81602.19</v>
      </c>
      <c r="M124" s="3">
        <v>65053.07</v>
      </c>
      <c r="N124" s="3">
        <v>51660.19</v>
      </c>
      <c r="O124" s="3">
        <f t="shared" si="1"/>
        <v>1213202.71</v>
      </c>
    </row>
    <row r="125" spans="1:15">
      <c r="A125" s="15" t="s">
        <v>704</v>
      </c>
      <c r="B125" s="15" t="s">
        <v>705</v>
      </c>
      <c r="C125" s="3">
        <v>7814.25</v>
      </c>
      <c r="D125" s="3">
        <v>4534.57</v>
      </c>
      <c r="E125" s="3">
        <v>19278.53</v>
      </c>
      <c r="F125" s="3">
        <v>12525.26</v>
      </c>
      <c r="G125" s="3">
        <v>9562.93</v>
      </c>
      <c r="H125" s="3">
        <v>37806.99</v>
      </c>
      <c r="I125" s="3">
        <v>38677.430000000008</v>
      </c>
      <c r="J125" s="3">
        <v>35082.29</v>
      </c>
      <c r="K125" s="3">
        <v>9403.92</v>
      </c>
      <c r="L125" s="3">
        <v>8820.25</v>
      </c>
      <c r="M125" s="3">
        <v>10941.880000000001</v>
      </c>
      <c r="N125" s="3">
        <v>14516.199999999997</v>
      </c>
      <c r="O125" s="3">
        <f t="shared" si="1"/>
        <v>208964.5</v>
      </c>
    </row>
    <row r="126" spans="1:15">
      <c r="A126" s="15" t="s">
        <v>706</v>
      </c>
      <c r="B126" s="15" t="s">
        <v>707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f t="shared" si="1"/>
        <v>0</v>
      </c>
    </row>
    <row r="127" spans="1:15">
      <c r="A127" s="15" t="s">
        <v>511</v>
      </c>
      <c r="B127" s="15" t="s">
        <v>56</v>
      </c>
      <c r="C127" s="3">
        <v>2921.12</v>
      </c>
      <c r="D127" s="3">
        <v>2830.18</v>
      </c>
      <c r="E127" s="3">
        <v>2888.33</v>
      </c>
      <c r="F127" s="3">
        <v>3219.08</v>
      </c>
      <c r="G127" s="3">
        <v>2850.94</v>
      </c>
      <c r="H127" s="3">
        <v>2882.5</v>
      </c>
      <c r="I127" s="3">
        <v>3432.57</v>
      </c>
      <c r="J127" s="3">
        <v>2864.92</v>
      </c>
      <c r="K127" s="3">
        <v>2718.59</v>
      </c>
      <c r="L127" s="3">
        <v>2942.27</v>
      </c>
      <c r="M127" s="3">
        <v>3449.74</v>
      </c>
      <c r="N127" s="3">
        <v>2804.08</v>
      </c>
      <c r="O127" s="3">
        <f t="shared" si="1"/>
        <v>35804.32</v>
      </c>
    </row>
    <row r="128" spans="1:15">
      <c r="A128" s="15" t="s">
        <v>512</v>
      </c>
      <c r="B128" s="15" t="s">
        <v>57</v>
      </c>
      <c r="C128" s="3">
        <v>3122.06</v>
      </c>
      <c r="D128" s="3">
        <v>2781.64</v>
      </c>
      <c r="E128" s="3">
        <v>2738.1600000000003</v>
      </c>
      <c r="F128" s="3">
        <v>2860.35</v>
      </c>
      <c r="G128" s="3">
        <v>2347.63</v>
      </c>
      <c r="H128" s="3">
        <v>2211.21</v>
      </c>
      <c r="I128" s="3">
        <v>3069.88</v>
      </c>
      <c r="J128" s="3">
        <v>3267.54</v>
      </c>
      <c r="K128" s="3">
        <v>3103.84</v>
      </c>
      <c r="L128" s="3">
        <v>2822.8</v>
      </c>
      <c r="M128" s="3">
        <v>2960.27</v>
      </c>
      <c r="N128" s="3">
        <v>3217</v>
      </c>
      <c r="O128" s="3">
        <f t="shared" si="1"/>
        <v>34502.380000000005</v>
      </c>
    </row>
    <row r="129" spans="1:16">
      <c r="A129" s="15" t="s">
        <v>1074</v>
      </c>
      <c r="B129" s="15" t="s">
        <v>116</v>
      </c>
      <c r="C129" s="3">
        <v>0</v>
      </c>
      <c r="D129" s="3">
        <v>0</v>
      </c>
      <c r="E129" s="3">
        <v>0</v>
      </c>
      <c r="F129" s="3">
        <v>0</v>
      </c>
      <c r="G129" s="3">
        <v>233.2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f t="shared" si="1"/>
        <v>233.2</v>
      </c>
    </row>
    <row r="130" spans="1:16" s="2" customFormat="1">
      <c r="A130" t="s">
        <v>325</v>
      </c>
      <c r="B130" s="1" t="s">
        <v>325</v>
      </c>
      <c r="C130" s="11">
        <v>549960.20000000007</v>
      </c>
      <c r="D130" s="11">
        <v>585044.6399999999</v>
      </c>
      <c r="E130" s="11">
        <v>612057.96</v>
      </c>
      <c r="F130" s="11">
        <v>776369.9800000001</v>
      </c>
      <c r="G130" s="11">
        <v>559259.66999999993</v>
      </c>
      <c r="H130" s="11">
        <v>960959.15999999992</v>
      </c>
      <c r="I130" s="11">
        <v>576244.97</v>
      </c>
      <c r="J130" s="11">
        <v>686830.3</v>
      </c>
      <c r="K130" s="19">
        <v>475006.57</v>
      </c>
      <c r="L130" s="19">
        <v>664481.13</v>
      </c>
      <c r="M130" s="19">
        <v>741997.88</v>
      </c>
      <c r="N130" s="19">
        <v>459770.83000000007</v>
      </c>
      <c r="O130" s="19">
        <f t="shared" si="1"/>
        <v>7647983.2899999991</v>
      </c>
      <c r="P130" s="4"/>
    </row>
    <row r="131" spans="1:16" s="2" customFormat="1">
      <c r="A131"/>
      <c r="B131" s="1"/>
      <c r="C131" s="12"/>
      <c r="D131" s="12"/>
      <c r="E131" s="12"/>
      <c r="F131" s="12"/>
      <c r="G131" s="12"/>
      <c r="H131" s="12"/>
      <c r="I131" s="12"/>
      <c r="J131" s="12"/>
      <c r="K131" s="20"/>
      <c r="L131" s="20"/>
      <c r="M131" s="20"/>
      <c r="N131" s="20"/>
      <c r="O131" s="20">
        <f t="shared" si="1"/>
        <v>0</v>
      </c>
      <c r="P131" s="4"/>
    </row>
    <row r="132" spans="1:16">
      <c r="A132" s="15" t="s">
        <v>513</v>
      </c>
      <c r="B132" s="15" t="s">
        <v>58</v>
      </c>
      <c r="C132" s="3">
        <v>7309.4699999999993</v>
      </c>
      <c r="D132" s="3">
        <v>7313.2199999999993</v>
      </c>
      <c r="E132" s="3">
        <v>7434.9699999999993</v>
      </c>
      <c r="F132" s="3">
        <v>7434.98</v>
      </c>
      <c r="G132" s="3">
        <v>0</v>
      </c>
      <c r="H132" s="3">
        <v>-7516.84</v>
      </c>
      <c r="I132" s="3">
        <v>5654.0499999999993</v>
      </c>
      <c r="J132" s="3">
        <v>-5955.22</v>
      </c>
      <c r="K132" s="3">
        <v>-7499.75</v>
      </c>
      <c r="L132" s="3">
        <v>0</v>
      </c>
      <c r="M132" s="3">
        <v>0</v>
      </c>
      <c r="N132" s="3">
        <v>0</v>
      </c>
      <c r="O132" s="3">
        <f t="shared" si="1"/>
        <v>14174.879999999994</v>
      </c>
    </row>
    <row r="133" spans="1:16">
      <c r="A133" s="15" t="s">
        <v>514</v>
      </c>
      <c r="B133" s="15" t="s">
        <v>59</v>
      </c>
      <c r="C133" s="3">
        <v>61.25</v>
      </c>
      <c r="D133" s="3">
        <v>-1528.54</v>
      </c>
      <c r="E133" s="3">
        <v>316.14000000000004</v>
      </c>
      <c r="F133" s="3">
        <v>103.44</v>
      </c>
      <c r="G133" s="3">
        <v>156.82</v>
      </c>
      <c r="H133" s="3">
        <v>0</v>
      </c>
      <c r="I133" s="3">
        <v>152.44999999999999</v>
      </c>
      <c r="J133" s="3">
        <v>461.73</v>
      </c>
      <c r="K133" s="3">
        <v>580.89</v>
      </c>
      <c r="L133" s="3">
        <v>808.35</v>
      </c>
      <c r="M133" s="3">
        <v>160</v>
      </c>
      <c r="N133" s="3">
        <v>127.93</v>
      </c>
      <c r="O133" s="3">
        <f t="shared" si="1"/>
        <v>1400.4600000000003</v>
      </c>
    </row>
    <row r="134" spans="1:16">
      <c r="A134" s="15" t="s">
        <v>839</v>
      </c>
      <c r="B134" s="15" t="s">
        <v>218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3779.4</v>
      </c>
      <c r="J134" s="3">
        <v>127.97</v>
      </c>
      <c r="K134" s="3">
        <v>0</v>
      </c>
      <c r="L134" s="3">
        <v>0</v>
      </c>
      <c r="M134" s="3">
        <v>0</v>
      </c>
      <c r="N134" s="3">
        <v>0</v>
      </c>
      <c r="O134" s="3">
        <f t="shared" si="1"/>
        <v>3907.37</v>
      </c>
    </row>
    <row r="135" spans="1:16">
      <c r="A135" s="15" t="s">
        <v>515</v>
      </c>
      <c r="B135" s="15" t="s">
        <v>60</v>
      </c>
      <c r="C135" s="3">
        <v>12654.87</v>
      </c>
      <c r="D135" s="3">
        <v>9128.2099999999991</v>
      </c>
      <c r="E135" s="3">
        <v>10386.650000000001</v>
      </c>
      <c r="F135" s="3">
        <v>9772.7999999999993</v>
      </c>
      <c r="G135" s="3">
        <v>10364.209999999999</v>
      </c>
      <c r="H135" s="3">
        <v>9858.56</v>
      </c>
      <c r="I135" s="3">
        <v>13168.7</v>
      </c>
      <c r="J135" s="3">
        <v>10896.22</v>
      </c>
      <c r="K135" s="3">
        <v>12184.89</v>
      </c>
      <c r="L135" s="3">
        <v>15456.470000000001</v>
      </c>
      <c r="M135" s="3">
        <v>2276.8000000000002</v>
      </c>
      <c r="N135" s="3">
        <v>1753.9899999999998</v>
      </c>
      <c r="O135" s="3">
        <f t="shared" si="1"/>
        <v>117902.37000000001</v>
      </c>
    </row>
    <row r="136" spans="1:16">
      <c r="A136" s="15" t="s">
        <v>968</v>
      </c>
      <c r="B136" s="15" t="s">
        <v>969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68.62</v>
      </c>
      <c r="L136" s="3">
        <v>477.96</v>
      </c>
      <c r="M136" s="3">
        <v>92.67</v>
      </c>
      <c r="N136" s="3">
        <v>12.15</v>
      </c>
      <c r="O136" s="3">
        <f t="shared" si="1"/>
        <v>651.39999999999986</v>
      </c>
    </row>
    <row r="137" spans="1:16">
      <c r="A137" s="15" t="s">
        <v>1075</v>
      </c>
      <c r="B137" s="15" t="s">
        <v>1076</v>
      </c>
      <c r="C137" s="3">
        <v>0</v>
      </c>
      <c r="D137" s="3">
        <v>0</v>
      </c>
      <c r="E137" s="3">
        <v>0</v>
      </c>
      <c r="F137" s="3">
        <v>0</v>
      </c>
      <c r="G137" s="3">
        <v>7029.6600000000008</v>
      </c>
      <c r="H137" s="3">
        <v>14464.63</v>
      </c>
      <c r="I137" s="3">
        <v>2624.6800000000003</v>
      </c>
      <c r="J137" s="3">
        <v>13640.289999999999</v>
      </c>
      <c r="K137" s="3">
        <v>7948.93</v>
      </c>
      <c r="L137" s="3">
        <v>8597.84</v>
      </c>
      <c r="M137" s="3">
        <v>8187.920000000001</v>
      </c>
      <c r="N137" s="3">
        <v>4282.97</v>
      </c>
      <c r="O137" s="3">
        <f t="shared" si="1"/>
        <v>66776.92</v>
      </c>
    </row>
    <row r="138" spans="1:16">
      <c r="A138" s="15" t="s">
        <v>626</v>
      </c>
      <c r="B138" s="15" t="s">
        <v>389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68.010000000000005</v>
      </c>
      <c r="N138" s="3">
        <v>18.2</v>
      </c>
      <c r="O138" s="3">
        <f t="shared" si="1"/>
        <v>86.210000000000008</v>
      </c>
    </row>
    <row r="139" spans="1:16">
      <c r="A139" s="15" t="s">
        <v>627</v>
      </c>
      <c r="B139" s="15" t="s">
        <v>61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689.67</v>
      </c>
      <c r="N139" s="3">
        <v>225.02</v>
      </c>
      <c r="O139" s="3">
        <f t="shared" ref="O139:O202" si="2">SUM(C139:N139)</f>
        <v>914.68999999999994</v>
      </c>
    </row>
    <row r="140" spans="1:16">
      <c r="A140" s="15" t="s">
        <v>628</v>
      </c>
      <c r="B140" s="15" t="s">
        <v>465</v>
      </c>
      <c r="C140" s="3">
        <v>0</v>
      </c>
      <c r="D140" s="3">
        <v>0</v>
      </c>
      <c r="E140" s="3">
        <v>0</v>
      </c>
      <c r="F140" s="3">
        <v>24884.11</v>
      </c>
      <c r="G140" s="3">
        <v>6091.99</v>
      </c>
      <c r="H140" s="3">
        <v>1032.51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f t="shared" si="2"/>
        <v>32008.609999999997</v>
      </c>
    </row>
    <row r="141" spans="1:16">
      <c r="A141" s="15" t="s">
        <v>629</v>
      </c>
      <c r="B141" s="15" t="s">
        <v>62</v>
      </c>
      <c r="C141" s="3">
        <v>2144.2399999999998</v>
      </c>
      <c r="D141" s="3">
        <v>3092.93</v>
      </c>
      <c r="E141" s="3">
        <v>1567.92</v>
      </c>
      <c r="F141" s="3">
        <v>2024.77</v>
      </c>
      <c r="G141" s="3">
        <v>513.54999999999995</v>
      </c>
      <c r="H141" s="3">
        <v>41.16</v>
      </c>
      <c r="I141" s="3">
        <v>169.85</v>
      </c>
      <c r="J141" s="3">
        <v>166.15</v>
      </c>
      <c r="K141" s="3">
        <v>273.70999999999998</v>
      </c>
      <c r="L141" s="3">
        <v>1544.18</v>
      </c>
      <c r="M141" s="3">
        <v>376.91</v>
      </c>
      <c r="N141" s="3">
        <v>3099.65</v>
      </c>
      <c r="O141" s="3">
        <f t="shared" si="2"/>
        <v>15015.019999999999</v>
      </c>
    </row>
    <row r="142" spans="1:16">
      <c r="A142" s="15" t="s">
        <v>630</v>
      </c>
      <c r="B142" s="15" t="s">
        <v>393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f t="shared" si="2"/>
        <v>0</v>
      </c>
    </row>
    <row r="143" spans="1:16">
      <c r="A143" s="15" t="s">
        <v>849</v>
      </c>
      <c r="B143" s="15" t="s">
        <v>394</v>
      </c>
      <c r="C143" s="3">
        <v>54.13</v>
      </c>
      <c r="D143" s="3">
        <v>54.13</v>
      </c>
      <c r="E143" s="3">
        <v>54.13</v>
      </c>
      <c r="F143" s="3">
        <v>54.13</v>
      </c>
      <c r="G143" s="3">
        <v>54.13</v>
      </c>
      <c r="H143" s="3">
        <v>54.13</v>
      </c>
      <c r="I143" s="3">
        <v>54.13</v>
      </c>
      <c r="J143" s="3">
        <v>54.13</v>
      </c>
      <c r="K143" s="3">
        <v>54.13</v>
      </c>
      <c r="L143" s="3">
        <v>54.13</v>
      </c>
      <c r="M143" s="3">
        <v>50</v>
      </c>
      <c r="N143" s="3">
        <v>54.13</v>
      </c>
      <c r="O143" s="3">
        <f t="shared" si="2"/>
        <v>645.43000000000006</v>
      </c>
    </row>
    <row r="144" spans="1:16">
      <c r="A144" s="15" t="s">
        <v>1077</v>
      </c>
      <c r="B144" s="15" t="s">
        <v>1078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25</v>
      </c>
      <c r="L144" s="3">
        <v>25</v>
      </c>
      <c r="M144" s="3">
        <v>25</v>
      </c>
      <c r="N144" s="3">
        <v>25</v>
      </c>
      <c r="O144" s="3">
        <f t="shared" si="2"/>
        <v>100</v>
      </c>
    </row>
    <row r="145" spans="1:16">
      <c r="A145" s="15" t="s">
        <v>516</v>
      </c>
      <c r="B145" s="15" t="s">
        <v>366</v>
      </c>
      <c r="C145" s="3">
        <v>-1863.53</v>
      </c>
      <c r="D145" s="3">
        <v>300</v>
      </c>
      <c r="E145" s="3">
        <v>300</v>
      </c>
      <c r="F145" s="3">
        <v>300</v>
      </c>
      <c r="G145" s="3">
        <v>250</v>
      </c>
      <c r="H145" s="3">
        <v>250</v>
      </c>
      <c r="I145" s="3">
        <v>0</v>
      </c>
      <c r="J145" s="3">
        <v>650</v>
      </c>
      <c r="K145" s="3">
        <v>766.3</v>
      </c>
      <c r="L145" s="3">
        <v>-9938.2799999999988</v>
      </c>
      <c r="M145" s="3">
        <v>175</v>
      </c>
      <c r="N145" s="3">
        <v>175</v>
      </c>
      <c r="O145" s="3">
        <f t="shared" si="2"/>
        <v>-8635.5099999999984</v>
      </c>
    </row>
    <row r="146" spans="1:16">
      <c r="A146" s="15" t="s">
        <v>517</v>
      </c>
      <c r="B146" s="15" t="s">
        <v>367</v>
      </c>
      <c r="C146" s="3">
        <v>36.130000000000003</v>
      </c>
      <c r="D146" s="3">
        <v>36.130000000000003</v>
      </c>
      <c r="E146" s="3">
        <v>36.130000000000003</v>
      </c>
      <c r="F146" s="3">
        <v>36.130000000000003</v>
      </c>
      <c r="G146" s="3">
        <v>36.119999999999997</v>
      </c>
      <c r="H146" s="3">
        <v>0.01</v>
      </c>
      <c r="I146" s="3">
        <v>1219.54</v>
      </c>
      <c r="J146" s="3">
        <v>209.77</v>
      </c>
      <c r="K146" s="3">
        <v>232.36</v>
      </c>
      <c r="L146" s="3">
        <v>-11301.970000000001</v>
      </c>
      <c r="M146" s="3">
        <v>2585.2999999999997</v>
      </c>
      <c r="N146" s="3">
        <v>966.54</v>
      </c>
      <c r="O146" s="3">
        <f t="shared" si="2"/>
        <v>-5907.8100000000022</v>
      </c>
    </row>
    <row r="147" spans="1:16" s="2" customFormat="1">
      <c r="A147" t="s">
        <v>326</v>
      </c>
      <c r="B147" s="1" t="s">
        <v>326</v>
      </c>
      <c r="C147" s="17">
        <v>20396.560000000005</v>
      </c>
      <c r="D147" s="17">
        <v>18396.080000000002</v>
      </c>
      <c r="E147" s="17">
        <v>20095.940000000002</v>
      </c>
      <c r="F147" s="17">
        <v>44610.36</v>
      </c>
      <c r="G147" s="17">
        <v>24496.48</v>
      </c>
      <c r="H147" s="17">
        <v>18184.159999999996</v>
      </c>
      <c r="I147" s="17">
        <v>26822.800000000003</v>
      </c>
      <c r="J147" s="17">
        <v>20251.04</v>
      </c>
      <c r="K147" s="17">
        <v>14635.079999999998</v>
      </c>
      <c r="L147" s="17">
        <v>5723.68</v>
      </c>
      <c r="M147" s="17">
        <v>14687.28</v>
      </c>
      <c r="N147" s="17">
        <v>10740.579999999998</v>
      </c>
      <c r="O147" s="17">
        <f t="shared" si="2"/>
        <v>239040.03999999998</v>
      </c>
      <c r="P147" s="4"/>
    </row>
    <row r="148" spans="1:16" s="2" customFormat="1">
      <c r="A148"/>
      <c r="B148" s="1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 t="shared" si="2"/>
        <v>0</v>
      </c>
      <c r="P148" s="4"/>
    </row>
    <row r="149" spans="1:16">
      <c r="A149" s="15" t="s">
        <v>1079</v>
      </c>
      <c r="B149" s="15" t="s">
        <v>1080</v>
      </c>
      <c r="C149" s="3">
        <v>6.25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f t="shared" si="2"/>
        <v>6.25</v>
      </c>
    </row>
    <row r="150" spans="1:16">
      <c r="A150" s="15" t="s">
        <v>1081</v>
      </c>
      <c r="B150" s="15" t="s">
        <v>1082</v>
      </c>
      <c r="C150" s="3">
        <v>0</v>
      </c>
      <c r="D150" s="3">
        <v>0</v>
      </c>
      <c r="E150" s="3">
        <v>0</v>
      </c>
      <c r="F150" s="3">
        <v>0</v>
      </c>
      <c r="G150" s="3">
        <v>11661.61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f t="shared" si="2"/>
        <v>11661.61</v>
      </c>
    </row>
    <row r="151" spans="1:16">
      <c r="A151" s="15" t="s">
        <v>631</v>
      </c>
      <c r="B151" s="15" t="s">
        <v>458</v>
      </c>
      <c r="C151" s="3">
        <v>57261.67</v>
      </c>
      <c r="D151" s="3">
        <v>30081.79</v>
      </c>
      <c r="E151" s="3">
        <v>51444.94</v>
      </c>
      <c r="F151" s="3">
        <v>16284.78</v>
      </c>
      <c r="G151" s="3">
        <v>16057.15</v>
      </c>
      <c r="H151" s="3">
        <v>39286.32</v>
      </c>
      <c r="I151" s="3">
        <v>45636.85</v>
      </c>
      <c r="J151" s="3">
        <v>46926.11</v>
      </c>
      <c r="K151" s="3">
        <v>22625.43</v>
      </c>
      <c r="L151" s="3">
        <v>58585.96</v>
      </c>
      <c r="M151" s="3">
        <v>19941.73</v>
      </c>
      <c r="N151" s="3">
        <v>30779.29</v>
      </c>
      <c r="O151" s="3">
        <f t="shared" si="2"/>
        <v>434912.01999999996</v>
      </c>
    </row>
    <row r="152" spans="1:16">
      <c r="A152" s="15" t="s">
        <v>632</v>
      </c>
      <c r="B152" s="15" t="s">
        <v>459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f t="shared" si="2"/>
        <v>0</v>
      </c>
    </row>
    <row r="153" spans="1:16">
      <c r="A153" s="15" t="s">
        <v>1083</v>
      </c>
      <c r="B153" s="15" t="s">
        <v>1084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6066.56</v>
      </c>
      <c r="K153" s="3">
        <v>0</v>
      </c>
      <c r="L153" s="3">
        <v>404.65</v>
      </c>
      <c r="M153" s="3">
        <v>-404.65</v>
      </c>
      <c r="N153" s="3">
        <v>0</v>
      </c>
      <c r="O153" s="3">
        <f t="shared" si="2"/>
        <v>6066.56</v>
      </c>
    </row>
    <row r="154" spans="1:16">
      <c r="A154" s="15" t="s">
        <v>852</v>
      </c>
      <c r="B154" s="15" t="s">
        <v>226</v>
      </c>
      <c r="C154" s="3">
        <v>0</v>
      </c>
      <c r="D154" s="3">
        <v>0</v>
      </c>
      <c r="E154" s="3">
        <v>7533.32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f t="shared" si="2"/>
        <v>7533.32</v>
      </c>
    </row>
    <row r="155" spans="1:16">
      <c r="A155" s="15" t="s">
        <v>859</v>
      </c>
      <c r="B155" s="15" t="s">
        <v>237</v>
      </c>
      <c r="C155" s="3">
        <v>0</v>
      </c>
      <c r="D155" s="3">
        <v>0</v>
      </c>
      <c r="E155" s="3">
        <v>598.66</v>
      </c>
      <c r="F155" s="3">
        <v>0</v>
      </c>
      <c r="G155" s="3">
        <v>0</v>
      </c>
      <c r="H155" s="3">
        <v>0</v>
      </c>
      <c r="I155" s="3">
        <v>0</v>
      </c>
      <c r="J155" s="3">
        <v>523.57000000000005</v>
      </c>
      <c r="K155" s="3">
        <v>0</v>
      </c>
      <c r="L155" s="3">
        <v>0</v>
      </c>
      <c r="M155" s="3">
        <v>0</v>
      </c>
      <c r="N155" s="3">
        <v>0</v>
      </c>
      <c r="O155" s="3">
        <f t="shared" si="2"/>
        <v>1122.23</v>
      </c>
    </row>
    <row r="156" spans="1:16">
      <c r="A156" s="15" t="s">
        <v>864</v>
      </c>
      <c r="B156" s="15" t="s">
        <v>63</v>
      </c>
      <c r="C156" s="3">
        <v>20794.55</v>
      </c>
      <c r="D156" s="3">
        <v>369.75</v>
      </c>
      <c r="E156" s="3">
        <v>6543.92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f t="shared" si="2"/>
        <v>27708.22</v>
      </c>
    </row>
    <row r="157" spans="1:16">
      <c r="A157" s="15" t="s">
        <v>565</v>
      </c>
      <c r="B157" s="15" t="s">
        <v>460</v>
      </c>
      <c r="C157" s="3">
        <v>55827.47</v>
      </c>
      <c r="D157" s="3">
        <v>89024.819999999992</v>
      </c>
      <c r="E157" s="3">
        <v>76943.5</v>
      </c>
      <c r="F157" s="3">
        <v>78942.039999999994</v>
      </c>
      <c r="G157" s="3">
        <v>49033.630000000005</v>
      </c>
      <c r="H157" s="3">
        <v>53210.090000000004</v>
      </c>
      <c r="I157" s="3">
        <v>67100.87</v>
      </c>
      <c r="J157" s="3">
        <v>58971.29</v>
      </c>
      <c r="K157" s="3">
        <v>35284.660000000003</v>
      </c>
      <c r="L157" s="3">
        <v>119028.79000000001</v>
      </c>
      <c r="M157" s="3">
        <v>14360.43</v>
      </c>
      <c r="N157" s="3">
        <v>40966.300000000003</v>
      </c>
      <c r="O157" s="3">
        <f t="shared" si="2"/>
        <v>738693.89000000013</v>
      </c>
    </row>
    <row r="158" spans="1:16">
      <c r="A158" s="15" t="s">
        <v>633</v>
      </c>
      <c r="B158" s="15" t="s">
        <v>461</v>
      </c>
      <c r="C158" s="3">
        <v>0.66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f t="shared" si="2"/>
        <v>0.66</v>
      </c>
    </row>
    <row r="159" spans="1:16">
      <c r="A159" s="15" t="s">
        <v>1085</v>
      </c>
      <c r="B159" s="15" t="s">
        <v>1086</v>
      </c>
      <c r="C159" s="3">
        <v>0</v>
      </c>
      <c r="D159" s="3">
        <v>0</v>
      </c>
      <c r="E159" s="3">
        <v>0</v>
      </c>
      <c r="F159" s="3">
        <v>376.2</v>
      </c>
      <c r="G159" s="3">
        <v>2361.09</v>
      </c>
      <c r="H159" s="3">
        <v>2584.65</v>
      </c>
      <c r="I159" s="3">
        <v>3864.17</v>
      </c>
      <c r="J159" s="3">
        <v>8167.28</v>
      </c>
      <c r="K159" s="3">
        <v>1746.06</v>
      </c>
      <c r="L159" s="3">
        <v>635.66999999999996</v>
      </c>
      <c r="M159" s="3">
        <v>17049.95</v>
      </c>
      <c r="N159" s="3">
        <v>3284.67</v>
      </c>
      <c r="O159" s="3">
        <f t="shared" si="2"/>
        <v>40069.74</v>
      </c>
    </row>
    <row r="160" spans="1:16">
      <c r="A160" s="15" t="s">
        <v>873</v>
      </c>
      <c r="B160" s="15" t="s">
        <v>243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-1223.17</v>
      </c>
      <c r="L160" s="3">
        <v>0</v>
      </c>
      <c r="M160" s="3">
        <v>0</v>
      </c>
      <c r="N160" s="3">
        <v>0</v>
      </c>
      <c r="O160" s="3">
        <f t="shared" si="2"/>
        <v>-1223.17</v>
      </c>
    </row>
    <row r="161" spans="1:16">
      <c r="A161" s="15" t="s">
        <v>874</v>
      </c>
      <c r="B161" s="15" t="s">
        <v>244</v>
      </c>
      <c r="C161" s="3">
        <v>0</v>
      </c>
      <c r="D161" s="3">
        <v>3113.06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f t="shared" si="2"/>
        <v>3113.06</v>
      </c>
    </row>
    <row r="162" spans="1:16">
      <c r="A162" s="15" t="s">
        <v>634</v>
      </c>
      <c r="B162" s="15" t="s">
        <v>462</v>
      </c>
      <c r="C162" s="3">
        <v>3763.6300000000006</v>
      </c>
      <c r="D162" s="3">
        <v>469.37</v>
      </c>
      <c r="E162" s="3">
        <v>2468.96</v>
      </c>
      <c r="F162" s="3">
        <v>2129.3599999999997</v>
      </c>
      <c r="G162" s="3">
        <v>18418.72</v>
      </c>
      <c r="H162" s="3">
        <v>0</v>
      </c>
      <c r="I162" s="3">
        <v>112.5</v>
      </c>
      <c r="J162" s="3">
        <v>319.88</v>
      </c>
      <c r="K162" s="3">
        <v>123.37</v>
      </c>
      <c r="L162" s="3">
        <v>2137.1800000000003</v>
      </c>
      <c r="M162" s="3">
        <v>1205.22</v>
      </c>
      <c r="N162" s="3">
        <v>0</v>
      </c>
      <c r="O162" s="3">
        <f t="shared" si="2"/>
        <v>31148.190000000002</v>
      </c>
    </row>
    <row r="163" spans="1:16">
      <c r="A163" s="15" t="s">
        <v>518</v>
      </c>
      <c r="B163" s="15" t="s">
        <v>64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334.97</v>
      </c>
      <c r="I163" s="3">
        <v>330.05</v>
      </c>
      <c r="J163" s="3">
        <v>353.2</v>
      </c>
      <c r="K163" s="3">
        <v>343.68</v>
      </c>
      <c r="L163" s="3">
        <v>343.63</v>
      </c>
      <c r="M163" s="3">
        <v>1126.1199999999999</v>
      </c>
      <c r="N163" s="3">
        <v>1194.93</v>
      </c>
      <c r="O163" s="3">
        <f t="shared" si="2"/>
        <v>4026.58</v>
      </c>
    </row>
    <row r="164" spans="1:16">
      <c r="A164" s="15" t="s">
        <v>519</v>
      </c>
      <c r="B164" s="15" t="s">
        <v>118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89.85</v>
      </c>
      <c r="L164" s="3">
        <v>0</v>
      </c>
      <c r="M164" s="3">
        <v>0</v>
      </c>
      <c r="N164" s="3">
        <v>0</v>
      </c>
      <c r="O164" s="3">
        <f t="shared" si="2"/>
        <v>89.85</v>
      </c>
    </row>
    <row r="165" spans="1:16">
      <c r="A165" s="15" t="s">
        <v>635</v>
      </c>
      <c r="B165" s="15" t="s">
        <v>463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f t="shared" si="2"/>
        <v>0</v>
      </c>
    </row>
    <row r="166" spans="1:16">
      <c r="A166" s="15" t="s">
        <v>520</v>
      </c>
      <c r="B166" s="15" t="s">
        <v>65</v>
      </c>
      <c r="C166" s="3">
        <v>16807.37</v>
      </c>
      <c r="D166" s="3">
        <v>18962.260000000002</v>
      </c>
      <c r="E166" s="3">
        <v>9213.6699999999983</v>
      </c>
      <c r="F166" s="3">
        <v>-9736.6199999999972</v>
      </c>
      <c r="G166" s="3">
        <v>7980.8200000000006</v>
      </c>
      <c r="H166" s="3">
        <v>17373.919999999998</v>
      </c>
      <c r="I166" s="3">
        <v>8562.5299999999988</v>
      </c>
      <c r="J166" s="3">
        <v>6508.6399999999994</v>
      </c>
      <c r="K166" s="3">
        <v>9679.07</v>
      </c>
      <c r="L166" s="3">
        <v>19027.579999999998</v>
      </c>
      <c r="M166" s="3">
        <v>10547.39</v>
      </c>
      <c r="N166" s="3">
        <v>12207.159999999998</v>
      </c>
      <c r="O166" s="3">
        <f t="shared" si="2"/>
        <v>127133.79000000001</v>
      </c>
    </row>
    <row r="167" spans="1:16">
      <c r="A167" s="15" t="s">
        <v>636</v>
      </c>
      <c r="B167" s="15" t="s">
        <v>464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f t="shared" si="2"/>
        <v>0</v>
      </c>
    </row>
    <row r="168" spans="1:16">
      <c r="A168" s="15" t="s">
        <v>710</v>
      </c>
      <c r="B168" s="15" t="s">
        <v>711</v>
      </c>
      <c r="C168" s="3">
        <v>73.400000000000006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f t="shared" si="2"/>
        <v>73.400000000000006</v>
      </c>
    </row>
    <row r="169" spans="1:16">
      <c r="A169" s="15" t="s">
        <v>1087</v>
      </c>
      <c r="B169" s="15" t="s">
        <v>1088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55.24</v>
      </c>
      <c r="I169" s="3">
        <v>38.36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f t="shared" si="2"/>
        <v>93.6</v>
      </c>
    </row>
    <row r="170" spans="1:16" s="2" customFormat="1">
      <c r="A170" t="s">
        <v>327</v>
      </c>
      <c r="B170" s="1" t="s">
        <v>327</v>
      </c>
      <c r="C170" s="11">
        <v>154535</v>
      </c>
      <c r="D170" s="11">
        <v>142021.04999999999</v>
      </c>
      <c r="E170" s="11">
        <v>154746.96999999997</v>
      </c>
      <c r="F170" s="11">
        <v>87995.76</v>
      </c>
      <c r="G170" s="11">
        <v>105513.02000000002</v>
      </c>
      <c r="H170" s="11">
        <v>112845.19</v>
      </c>
      <c r="I170" s="11">
        <v>125645.32999999999</v>
      </c>
      <c r="J170" s="11">
        <v>127836.53</v>
      </c>
      <c r="K170" s="19">
        <v>68668.950000000012</v>
      </c>
      <c r="L170" s="19">
        <v>200163.46</v>
      </c>
      <c r="M170" s="19">
        <v>63826.19</v>
      </c>
      <c r="N170" s="19">
        <v>88432.35</v>
      </c>
      <c r="O170" s="19">
        <f t="shared" si="2"/>
        <v>1432229.8</v>
      </c>
      <c r="P170" s="4"/>
    </row>
    <row r="171" spans="1:16" s="2" customFormat="1">
      <c r="A171"/>
      <c r="B171" s="1"/>
      <c r="C171" s="12"/>
      <c r="D171" s="12"/>
      <c r="E171" s="12"/>
      <c r="F171" s="12"/>
      <c r="G171" s="12"/>
      <c r="H171" s="12"/>
      <c r="I171" s="12"/>
      <c r="J171" s="12"/>
      <c r="K171" s="20"/>
      <c r="L171" s="20"/>
      <c r="M171" s="20"/>
      <c r="N171" s="20"/>
      <c r="O171" s="20">
        <f t="shared" si="2"/>
        <v>0</v>
      </c>
      <c r="P171" s="4"/>
    </row>
    <row r="172" spans="1:16">
      <c r="A172" s="15" t="s">
        <v>637</v>
      </c>
      <c r="B172" s="15" t="s">
        <v>454</v>
      </c>
      <c r="C172" s="3">
        <v>15099.37</v>
      </c>
      <c r="D172" s="3">
        <v>16365.29</v>
      </c>
      <c r="E172" s="3">
        <v>14909.29</v>
      </c>
      <c r="F172" s="3">
        <v>14679.84</v>
      </c>
      <c r="G172" s="3">
        <v>14295.15</v>
      </c>
      <c r="H172" s="3">
        <v>484.04</v>
      </c>
      <c r="I172" s="3">
        <v>29312.35</v>
      </c>
      <c r="J172" s="3">
        <v>493.45</v>
      </c>
      <c r="K172" s="3">
        <v>32771.360000000001</v>
      </c>
      <c r="L172" s="3">
        <v>14971.44</v>
      </c>
      <c r="M172" s="3">
        <v>16328.29</v>
      </c>
      <c r="N172" s="3">
        <v>-50.389999999999873</v>
      </c>
      <c r="O172" s="3">
        <f t="shared" si="2"/>
        <v>169659.47999999998</v>
      </c>
    </row>
    <row r="173" spans="1:16">
      <c r="A173" s="15" t="s">
        <v>1089</v>
      </c>
      <c r="B173" s="15" t="s">
        <v>1090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27066.46</v>
      </c>
      <c r="L173" s="3">
        <v>283.86</v>
      </c>
      <c r="M173" s="3">
        <v>21427.119999999999</v>
      </c>
      <c r="N173" s="3">
        <v>-21427.119999999999</v>
      </c>
      <c r="O173" s="3">
        <f t="shared" si="2"/>
        <v>27350.320000000003</v>
      </c>
    </row>
    <row r="174" spans="1:16">
      <c r="A174" s="15" t="s">
        <v>1091</v>
      </c>
      <c r="B174" s="15" t="s">
        <v>1092</v>
      </c>
      <c r="C174" s="3">
        <v>0</v>
      </c>
      <c r="D174" s="3">
        <v>3011.52</v>
      </c>
      <c r="E174" s="3">
        <v>101.97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f t="shared" si="2"/>
        <v>3113.49</v>
      </c>
    </row>
    <row r="175" spans="1:16">
      <c r="A175" s="15" t="s">
        <v>638</v>
      </c>
      <c r="B175" s="15" t="s">
        <v>455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f t="shared" si="2"/>
        <v>0</v>
      </c>
    </row>
    <row r="176" spans="1:16">
      <c r="A176" s="15" t="s">
        <v>521</v>
      </c>
      <c r="B176" s="15" t="s">
        <v>67</v>
      </c>
      <c r="C176" s="3">
        <v>2373528.75</v>
      </c>
      <c r="D176" s="3">
        <v>2495510.7200000002</v>
      </c>
      <c r="E176" s="3">
        <v>2536606.63</v>
      </c>
      <c r="F176" s="3">
        <v>2372447.0600000005</v>
      </c>
      <c r="G176" s="3">
        <v>2272006.38</v>
      </c>
      <c r="H176" s="3">
        <v>2535109.2999999998</v>
      </c>
      <c r="I176" s="3">
        <v>2644596.9699999997</v>
      </c>
      <c r="J176" s="3">
        <v>2445061.0999999996</v>
      </c>
      <c r="K176" s="3">
        <v>2310059.83</v>
      </c>
      <c r="L176" s="3">
        <v>2630691.25</v>
      </c>
      <c r="M176" s="3">
        <v>2377498.4700000002</v>
      </c>
      <c r="N176" s="3">
        <v>2468576.6800000002</v>
      </c>
      <c r="O176" s="3">
        <f t="shared" si="2"/>
        <v>29461693.139999993</v>
      </c>
    </row>
    <row r="177" spans="1:16">
      <c r="A177" s="15" t="s">
        <v>639</v>
      </c>
      <c r="B177" s="15" t="s">
        <v>456</v>
      </c>
      <c r="C177" s="3">
        <v>19377.29</v>
      </c>
      <c r="D177" s="3">
        <v>19377.29</v>
      </c>
      <c r="E177" s="3">
        <v>19377.29</v>
      </c>
      <c r="F177" s="3">
        <v>19377.29</v>
      </c>
      <c r="G177" s="3">
        <v>19377.29</v>
      </c>
      <c r="H177" s="3">
        <v>19377.29</v>
      </c>
      <c r="I177" s="3">
        <v>19377.29</v>
      </c>
      <c r="J177" s="3">
        <v>19377.29</v>
      </c>
      <c r="K177" s="3">
        <v>19377.29</v>
      </c>
      <c r="L177" s="3">
        <v>19377.29</v>
      </c>
      <c r="M177" s="3">
        <v>19377.310000000001</v>
      </c>
      <c r="N177" s="3">
        <v>23928.3</v>
      </c>
      <c r="O177" s="3">
        <f t="shared" si="2"/>
        <v>237078.51000000004</v>
      </c>
    </row>
    <row r="178" spans="1:16">
      <c r="A178" s="15" t="s">
        <v>567</v>
      </c>
      <c r="B178" s="15" t="s">
        <v>457</v>
      </c>
      <c r="C178" s="3">
        <v>39223.71</v>
      </c>
      <c r="D178" s="3">
        <v>51630.29</v>
      </c>
      <c r="E178" s="3">
        <v>146972.25</v>
      </c>
      <c r="F178" s="3">
        <v>69475.3</v>
      </c>
      <c r="G178" s="3">
        <v>-14433.560000000005</v>
      </c>
      <c r="H178" s="3">
        <v>40247.39</v>
      </c>
      <c r="I178" s="3">
        <v>65279.780000000006</v>
      </c>
      <c r="J178" s="3">
        <v>55249.859999999993</v>
      </c>
      <c r="K178" s="3">
        <v>42286.270000000004</v>
      </c>
      <c r="L178" s="3">
        <v>43902.060000000005</v>
      </c>
      <c r="M178" s="3">
        <v>124702.47</v>
      </c>
      <c r="N178" s="3">
        <v>44626.060000000005</v>
      </c>
      <c r="O178" s="3">
        <f t="shared" si="2"/>
        <v>709161.88000000012</v>
      </c>
    </row>
    <row r="179" spans="1:16">
      <c r="A179" s="15" t="s">
        <v>712</v>
      </c>
      <c r="B179" s="15" t="s">
        <v>713</v>
      </c>
      <c r="C179" s="3">
        <v>0</v>
      </c>
      <c r="D179" s="3">
        <v>14042.98</v>
      </c>
      <c r="E179" s="3">
        <v>18045.34</v>
      </c>
      <c r="F179" s="3">
        <v>6536.42</v>
      </c>
      <c r="G179" s="3">
        <v>0</v>
      </c>
      <c r="H179" s="3">
        <v>0</v>
      </c>
      <c r="I179" s="3">
        <v>0</v>
      </c>
      <c r="J179" s="3">
        <v>7049.9</v>
      </c>
      <c r="K179" s="3">
        <v>238.71</v>
      </c>
      <c r="L179" s="3">
        <v>2388.2199999999998</v>
      </c>
      <c r="M179" s="3">
        <v>5330.58</v>
      </c>
      <c r="N179" s="3">
        <v>0</v>
      </c>
      <c r="O179" s="3">
        <f t="shared" si="2"/>
        <v>53632.15</v>
      </c>
    </row>
    <row r="180" spans="1:16">
      <c r="A180" s="15" t="s">
        <v>522</v>
      </c>
      <c r="B180" s="15" t="s">
        <v>66</v>
      </c>
      <c r="C180" s="3">
        <v>13743.36</v>
      </c>
      <c r="D180" s="3">
        <v>25907.559999999998</v>
      </c>
      <c r="E180" s="3">
        <v>481.46</v>
      </c>
      <c r="F180" s="3">
        <v>79471.520000000004</v>
      </c>
      <c r="G180" s="3">
        <v>3020.09</v>
      </c>
      <c r="H180" s="3">
        <v>2284.34</v>
      </c>
      <c r="I180" s="3">
        <v>3582.2599999999993</v>
      </c>
      <c r="J180" s="3">
        <v>1627.0200000000002</v>
      </c>
      <c r="K180" s="3">
        <v>674.37</v>
      </c>
      <c r="L180" s="3">
        <v>833.37000000000012</v>
      </c>
      <c r="M180" s="3">
        <v>5082.3999999999996</v>
      </c>
      <c r="N180" s="3">
        <v>2430.88</v>
      </c>
      <c r="O180" s="3">
        <f t="shared" si="2"/>
        <v>139138.62999999998</v>
      </c>
    </row>
    <row r="181" spans="1:16">
      <c r="A181" s="15" t="s">
        <v>879</v>
      </c>
      <c r="B181" s="15" t="s">
        <v>303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61.06</v>
      </c>
      <c r="K181" s="3">
        <v>0</v>
      </c>
      <c r="L181" s="3">
        <v>0</v>
      </c>
      <c r="M181" s="3">
        <v>0</v>
      </c>
      <c r="N181" s="3">
        <v>0</v>
      </c>
      <c r="O181" s="3">
        <f t="shared" si="2"/>
        <v>61.06</v>
      </c>
    </row>
    <row r="182" spans="1:16">
      <c r="A182" s="15" t="s">
        <v>524</v>
      </c>
      <c r="B182" s="15" t="s">
        <v>68</v>
      </c>
      <c r="C182" s="3">
        <v>326965.90999999997</v>
      </c>
      <c r="D182" s="3">
        <v>302021.99</v>
      </c>
      <c r="E182" s="3">
        <v>301253.90999999997</v>
      </c>
      <c r="F182" s="3">
        <v>283577.15999999997</v>
      </c>
      <c r="G182" s="3">
        <v>292013.71000000002</v>
      </c>
      <c r="H182" s="3">
        <v>305563.3</v>
      </c>
      <c r="I182" s="3">
        <v>282498.76</v>
      </c>
      <c r="J182" s="3">
        <v>280206.97000000003</v>
      </c>
      <c r="K182" s="3">
        <v>279603.34999999998</v>
      </c>
      <c r="L182" s="3">
        <v>280198.3</v>
      </c>
      <c r="M182" s="3">
        <v>279409.8</v>
      </c>
      <c r="N182" s="3">
        <v>257640.63</v>
      </c>
      <c r="O182" s="3">
        <f t="shared" si="2"/>
        <v>3470953.7899999996</v>
      </c>
    </row>
    <row r="183" spans="1:16">
      <c r="A183" s="15" t="s">
        <v>714</v>
      </c>
      <c r="B183" s="15" t="s">
        <v>715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f t="shared" si="2"/>
        <v>0</v>
      </c>
    </row>
    <row r="184" spans="1:16">
      <c r="A184" s="15" t="s">
        <v>1093</v>
      </c>
      <c r="B184" s="15" t="s">
        <v>1094</v>
      </c>
      <c r="C184" s="3">
        <v>0</v>
      </c>
      <c r="D184" s="3">
        <v>4034.57</v>
      </c>
      <c r="E184" s="3">
        <v>136.62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5859.64</v>
      </c>
      <c r="L184" s="3">
        <v>0</v>
      </c>
      <c r="M184" s="3">
        <v>829.8</v>
      </c>
      <c r="N184" s="3">
        <v>4465.46</v>
      </c>
      <c r="O184" s="3">
        <f t="shared" si="2"/>
        <v>15326.09</v>
      </c>
    </row>
    <row r="185" spans="1:16">
      <c r="A185" s="15" t="s">
        <v>525</v>
      </c>
      <c r="B185" s="15" t="s">
        <v>69</v>
      </c>
      <c r="C185" s="3">
        <v>3837.8199999999997</v>
      </c>
      <c r="D185" s="3">
        <v>3142.63</v>
      </c>
      <c r="E185" s="3">
        <v>55712.85</v>
      </c>
      <c r="F185" s="3">
        <v>989.2</v>
      </c>
      <c r="G185" s="3">
        <v>0</v>
      </c>
      <c r="H185" s="3">
        <v>1884.1</v>
      </c>
      <c r="I185" s="3">
        <v>352.55</v>
      </c>
      <c r="J185" s="3">
        <v>38157.54</v>
      </c>
      <c r="K185" s="3">
        <v>13279.54</v>
      </c>
      <c r="L185" s="3">
        <v>50.31</v>
      </c>
      <c r="M185" s="3">
        <v>-13331.039999999999</v>
      </c>
      <c r="N185" s="3">
        <v>0</v>
      </c>
      <c r="O185" s="3">
        <f t="shared" si="2"/>
        <v>104075.50000000001</v>
      </c>
    </row>
    <row r="186" spans="1:16" s="2" customFormat="1">
      <c r="A186" t="s">
        <v>304</v>
      </c>
      <c r="B186" s="1" t="s">
        <v>304</v>
      </c>
      <c r="C186" s="17">
        <v>2791776.21</v>
      </c>
      <c r="D186" s="17">
        <v>2935044.8400000003</v>
      </c>
      <c r="E186" s="17">
        <v>3093597.61</v>
      </c>
      <c r="F186" s="17">
        <v>2846553.79</v>
      </c>
      <c r="G186" s="17">
        <v>2586279.0599999996</v>
      </c>
      <c r="H186" s="17">
        <v>2904949.76</v>
      </c>
      <c r="I186" s="17">
        <v>3044999.9599999995</v>
      </c>
      <c r="J186" s="17">
        <v>2847284.1899999995</v>
      </c>
      <c r="K186" s="17">
        <v>2731216.82</v>
      </c>
      <c r="L186" s="17">
        <v>2992696.1</v>
      </c>
      <c r="M186" s="17">
        <v>2836655.2000000007</v>
      </c>
      <c r="N186" s="17">
        <v>2780190.4999999995</v>
      </c>
      <c r="O186" s="17">
        <f t="shared" si="2"/>
        <v>34391244.039999992</v>
      </c>
      <c r="P186" s="4"/>
    </row>
    <row r="187" spans="1:16" s="2" customFormat="1">
      <c r="A187"/>
      <c r="B187" s="1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>
        <f t="shared" si="2"/>
        <v>0</v>
      </c>
      <c r="P187" s="4"/>
    </row>
    <row r="188" spans="1:16">
      <c r="A188" s="15" t="s">
        <v>526</v>
      </c>
      <c r="B188" s="15" t="s">
        <v>70</v>
      </c>
      <c r="C188" s="3">
        <v>27749.710000000003</v>
      </c>
      <c r="D188" s="3">
        <v>15072.320000000002</v>
      </c>
      <c r="E188" s="3">
        <v>26479.82</v>
      </c>
      <c r="F188" s="3">
        <v>19401.63</v>
      </c>
      <c r="G188" s="3">
        <v>21527.649999999998</v>
      </c>
      <c r="H188" s="3">
        <v>19194.22</v>
      </c>
      <c r="I188" s="3">
        <v>20281.47</v>
      </c>
      <c r="J188" s="3">
        <v>18406.75</v>
      </c>
      <c r="K188" s="3">
        <v>31266.820000000003</v>
      </c>
      <c r="L188" s="3">
        <v>32233.79</v>
      </c>
      <c r="M188" s="3">
        <v>28937.469999999998</v>
      </c>
      <c r="N188" s="3">
        <v>33101.74</v>
      </c>
      <c r="O188" s="3">
        <f t="shared" si="2"/>
        <v>293653.39</v>
      </c>
    </row>
    <row r="189" spans="1:16">
      <c r="A189" s="15" t="s">
        <v>527</v>
      </c>
      <c r="B189" s="15" t="s">
        <v>71</v>
      </c>
      <c r="C189" s="3">
        <v>942.81</v>
      </c>
      <c r="D189" s="3">
        <v>1093.42</v>
      </c>
      <c r="E189" s="3">
        <v>1061.6300000000001</v>
      </c>
      <c r="F189" s="3">
        <v>988.86</v>
      </c>
      <c r="G189" s="3">
        <v>998.51</v>
      </c>
      <c r="H189" s="3">
        <v>943.34</v>
      </c>
      <c r="I189" s="3">
        <v>1026.21</v>
      </c>
      <c r="J189" s="3">
        <v>1091.3100000000002</v>
      </c>
      <c r="K189" s="3">
        <v>437.90000000000003</v>
      </c>
      <c r="L189" s="3">
        <v>481.93</v>
      </c>
      <c r="M189" s="3">
        <v>526.87</v>
      </c>
      <c r="N189" s="3">
        <v>605.04000000000008</v>
      </c>
      <c r="O189" s="3">
        <f t="shared" si="2"/>
        <v>10197.830000000004</v>
      </c>
    </row>
    <row r="190" spans="1:16">
      <c r="A190" s="15" t="s">
        <v>528</v>
      </c>
      <c r="B190" s="15" t="s">
        <v>72</v>
      </c>
      <c r="C190" s="3">
        <v>463.02</v>
      </c>
      <c r="D190" s="3">
        <v>446.63</v>
      </c>
      <c r="E190" s="3">
        <v>497.88</v>
      </c>
      <c r="F190" s="3">
        <v>659.69</v>
      </c>
      <c r="G190" s="3">
        <v>484.37</v>
      </c>
      <c r="H190" s="3">
        <v>157.66</v>
      </c>
      <c r="I190" s="3">
        <v>855.24</v>
      </c>
      <c r="J190" s="3">
        <v>1634.5</v>
      </c>
      <c r="K190" s="3">
        <v>1796.15</v>
      </c>
      <c r="L190" s="3">
        <v>1684.8300000000002</v>
      </c>
      <c r="M190" s="3">
        <v>1758.67</v>
      </c>
      <c r="N190" s="3">
        <v>1718.46</v>
      </c>
      <c r="O190" s="3">
        <f t="shared" si="2"/>
        <v>12157.099999999999</v>
      </c>
    </row>
    <row r="191" spans="1:16">
      <c r="A191" s="15" t="s">
        <v>529</v>
      </c>
      <c r="B191" s="15" t="s">
        <v>73</v>
      </c>
      <c r="C191" s="3">
        <v>19973.27</v>
      </c>
      <c r="D191" s="3">
        <v>19419.43</v>
      </c>
      <c r="E191" s="3">
        <v>19292.96</v>
      </c>
      <c r="F191" s="3">
        <v>22412.26</v>
      </c>
      <c r="G191" s="3">
        <v>50350.82</v>
      </c>
      <c r="H191" s="3">
        <v>22272.34</v>
      </c>
      <c r="I191" s="3">
        <v>24362.19</v>
      </c>
      <c r="J191" s="3">
        <v>21009.7</v>
      </c>
      <c r="K191" s="3">
        <v>9188.8100000000013</v>
      </c>
      <c r="L191" s="3">
        <v>7179.91</v>
      </c>
      <c r="M191" s="3">
        <v>11063.73</v>
      </c>
      <c r="N191" s="3">
        <v>6100.5599999999995</v>
      </c>
      <c r="O191" s="3">
        <f t="shared" si="2"/>
        <v>232625.98</v>
      </c>
    </row>
    <row r="192" spans="1:16">
      <c r="A192" s="15" t="s">
        <v>1095</v>
      </c>
      <c r="B192" s="15" t="s">
        <v>1096</v>
      </c>
      <c r="C192" s="3">
        <v>0</v>
      </c>
      <c r="D192" s="3">
        <v>0</v>
      </c>
      <c r="E192" s="3">
        <v>1475.84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1611.75</v>
      </c>
      <c r="L192" s="3">
        <v>54.57</v>
      </c>
      <c r="M192" s="3">
        <v>0</v>
      </c>
      <c r="N192" s="3">
        <v>0</v>
      </c>
      <c r="O192" s="3">
        <f t="shared" si="2"/>
        <v>3142.1600000000003</v>
      </c>
    </row>
    <row r="193" spans="1:16">
      <c r="A193" s="15" t="s">
        <v>1097</v>
      </c>
      <c r="B193" s="15" t="s">
        <v>1098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1366.17</v>
      </c>
      <c r="L193" s="3">
        <v>0</v>
      </c>
      <c r="M193" s="3">
        <v>0</v>
      </c>
      <c r="N193" s="3">
        <v>0</v>
      </c>
      <c r="O193" s="3">
        <f t="shared" si="2"/>
        <v>1366.17</v>
      </c>
    </row>
    <row r="194" spans="1:16">
      <c r="A194" s="15" t="s">
        <v>530</v>
      </c>
      <c r="B194" s="15" t="s">
        <v>74</v>
      </c>
      <c r="C194" s="3">
        <v>121041.54000000001</v>
      </c>
      <c r="D194" s="3">
        <v>167970.94999999998</v>
      </c>
      <c r="E194" s="3">
        <v>130653.44000000002</v>
      </c>
      <c r="F194" s="3">
        <v>120608.19</v>
      </c>
      <c r="G194" s="3">
        <v>116760.97000000002</v>
      </c>
      <c r="H194" s="3">
        <v>141358.9</v>
      </c>
      <c r="I194" s="3">
        <v>137794.30999999997</v>
      </c>
      <c r="J194" s="3">
        <v>118759.38</v>
      </c>
      <c r="K194" s="3">
        <v>140492.35</v>
      </c>
      <c r="L194" s="3">
        <v>133808.79999999999</v>
      </c>
      <c r="M194" s="3">
        <v>136940.03</v>
      </c>
      <c r="N194" s="3">
        <v>140521.04</v>
      </c>
      <c r="O194" s="3">
        <f t="shared" si="2"/>
        <v>1606709.9000000001</v>
      </c>
    </row>
    <row r="195" spans="1:16">
      <c r="A195" s="15" t="s">
        <v>640</v>
      </c>
      <c r="B195" s="15" t="s">
        <v>75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f t="shared" si="2"/>
        <v>0</v>
      </c>
    </row>
    <row r="196" spans="1:16">
      <c r="A196" s="15" t="s">
        <v>531</v>
      </c>
      <c r="B196" s="15" t="s">
        <v>77</v>
      </c>
      <c r="C196" s="3">
        <v>25302.350000000002</v>
      </c>
      <c r="D196" s="3">
        <v>22741.010000000002</v>
      </c>
      <c r="E196" s="3">
        <v>25632.889999999996</v>
      </c>
      <c r="F196" s="3">
        <v>26378.94</v>
      </c>
      <c r="G196" s="3">
        <v>24981.079999999998</v>
      </c>
      <c r="H196" s="3">
        <v>26161.52</v>
      </c>
      <c r="I196" s="3">
        <v>25077.870000000003</v>
      </c>
      <c r="J196" s="3">
        <v>1432.7</v>
      </c>
      <c r="K196" s="3">
        <v>52730.229999999996</v>
      </c>
      <c r="L196" s="3">
        <v>24830.45</v>
      </c>
      <c r="M196" s="3">
        <v>25305.56</v>
      </c>
      <c r="N196" s="3">
        <v>26067.97</v>
      </c>
      <c r="O196" s="3">
        <f t="shared" si="2"/>
        <v>306642.57000000007</v>
      </c>
    </row>
    <row r="197" spans="1:16">
      <c r="A197" s="15" t="s">
        <v>641</v>
      </c>
      <c r="B197" s="15" t="s">
        <v>346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f t="shared" si="2"/>
        <v>0</v>
      </c>
    </row>
    <row r="198" spans="1:16">
      <c r="A198" s="15" t="s">
        <v>532</v>
      </c>
      <c r="B198" s="15" t="s">
        <v>347</v>
      </c>
      <c r="C198" s="3">
        <v>48795.130000000005</v>
      </c>
      <c r="D198" s="3">
        <v>49284.74</v>
      </c>
      <c r="E198" s="3">
        <v>48549.990000000005</v>
      </c>
      <c r="F198" s="3">
        <v>48982.35</v>
      </c>
      <c r="G198" s="3">
        <v>49150.009999999995</v>
      </c>
      <c r="H198" s="3">
        <v>50027.829999999994</v>
      </c>
      <c r="I198" s="3">
        <v>49398.060000000005</v>
      </c>
      <c r="J198" s="3">
        <v>49185.23</v>
      </c>
      <c r="K198" s="3">
        <v>51856.18</v>
      </c>
      <c r="L198" s="3">
        <v>51324.69</v>
      </c>
      <c r="M198" s="3">
        <v>49947.47</v>
      </c>
      <c r="N198" s="3">
        <v>50715.43</v>
      </c>
      <c r="O198" s="3">
        <f t="shared" si="2"/>
        <v>597217.11</v>
      </c>
    </row>
    <row r="199" spans="1:16">
      <c r="A199" s="15" t="s">
        <v>533</v>
      </c>
      <c r="B199" s="15" t="s">
        <v>78</v>
      </c>
      <c r="C199" s="3">
        <v>2568.16</v>
      </c>
      <c r="D199" s="3">
        <v>2335.25</v>
      </c>
      <c r="E199" s="3">
        <v>1304.1400000000001</v>
      </c>
      <c r="F199" s="3">
        <v>1875.9299999999998</v>
      </c>
      <c r="G199" s="3">
        <v>1599.31</v>
      </c>
      <c r="H199" s="3">
        <v>795.05</v>
      </c>
      <c r="I199" s="3">
        <v>1804.7000000000003</v>
      </c>
      <c r="J199" s="3">
        <v>1332.8999999999999</v>
      </c>
      <c r="K199" s="3">
        <v>7992.29</v>
      </c>
      <c r="L199" s="3">
        <v>4723.76</v>
      </c>
      <c r="M199" s="3">
        <v>4755.9000000000005</v>
      </c>
      <c r="N199" s="3">
        <v>1581.1200000000001</v>
      </c>
      <c r="O199" s="3">
        <f t="shared" si="2"/>
        <v>32668.51</v>
      </c>
    </row>
    <row r="200" spans="1:16">
      <c r="A200" s="15" t="s">
        <v>642</v>
      </c>
      <c r="B200" s="15" t="s">
        <v>79</v>
      </c>
      <c r="C200" s="3">
        <v>86.58</v>
      </c>
      <c r="D200" s="3">
        <v>22.28</v>
      </c>
      <c r="E200" s="3">
        <v>65.42</v>
      </c>
      <c r="F200" s="3">
        <v>21.15</v>
      </c>
      <c r="G200" s="3">
        <v>68.72</v>
      </c>
      <c r="H200" s="3">
        <v>68.489999999999995</v>
      </c>
      <c r="I200" s="3">
        <v>249.23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f t="shared" si="2"/>
        <v>581.87</v>
      </c>
    </row>
    <row r="201" spans="1:16" s="2" customFormat="1">
      <c r="A201" t="s">
        <v>328</v>
      </c>
      <c r="B201" s="1" t="s">
        <v>328</v>
      </c>
      <c r="C201" s="17">
        <v>246922.57</v>
      </c>
      <c r="D201" s="17">
        <v>278386.03000000003</v>
      </c>
      <c r="E201" s="17">
        <v>255014.01000000004</v>
      </c>
      <c r="F201" s="17">
        <v>241329</v>
      </c>
      <c r="G201" s="17">
        <v>265921.43999999994</v>
      </c>
      <c r="H201" s="17">
        <v>260979.34999999995</v>
      </c>
      <c r="I201" s="17">
        <v>260849.28</v>
      </c>
      <c r="J201" s="17">
        <v>212852.47000000003</v>
      </c>
      <c r="K201" s="17">
        <v>298738.64999999997</v>
      </c>
      <c r="L201" s="17">
        <v>256322.73</v>
      </c>
      <c r="M201" s="17">
        <v>259235.69999999998</v>
      </c>
      <c r="N201" s="17">
        <v>260411.36</v>
      </c>
      <c r="O201" s="17">
        <f t="shared" si="2"/>
        <v>3096962.59</v>
      </c>
      <c r="P201" s="4"/>
    </row>
    <row r="202" spans="1:16" s="2" customFormat="1">
      <c r="A202"/>
      <c r="B202" s="1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>
        <f t="shared" si="2"/>
        <v>0</v>
      </c>
      <c r="P202" s="4"/>
    </row>
    <row r="203" spans="1:16">
      <c r="A203" s="15" t="s">
        <v>1099</v>
      </c>
      <c r="B203" s="15" t="s">
        <v>1100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35</v>
      </c>
      <c r="O203" s="3">
        <f t="shared" ref="O203:O266" si="3">SUM(C203:N203)</f>
        <v>35</v>
      </c>
    </row>
    <row r="204" spans="1:16">
      <c r="A204" s="15" t="s">
        <v>643</v>
      </c>
      <c r="B204" s="15" t="s">
        <v>265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516.92999999999995</v>
      </c>
      <c r="K204" s="3">
        <v>0</v>
      </c>
      <c r="L204" s="3">
        <v>0</v>
      </c>
      <c r="M204" s="3">
        <v>840</v>
      </c>
      <c r="N204" s="3">
        <v>28.44</v>
      </c>
      <c r="O204" s="3">
        <f t="shared" si="3"/>
        <v>1385.37</v>
      </c>
    </row>
    <row r="205" spans="1:16">
      <c r="A205" s="15" t="s">
        <v>716</v>
      </c>
      <c r="B205" s="15" t="s">
        <v>717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f t="shared" si="3"/>
        <v>0</v>
      </c>
    </row>
    <row r="206" spans="1:16">
      <c r="A206" s="15" t="s">
        <v>644</v>
      </c>
      <c r="B206" s="15" t="s">
        <v>411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f t="shared" si="3"/>
        <v>0</v>
      </c>
    </row>
    <row r="207" spans="1:16">
      <c r="A207" s="15" t="s">
        <v>645</v>
      </c>
      <c r="B207" s="15" t="s">
        <v>412</v>
      </c>
      <c r="C207" s="3">
        <v>0</v>
      </c>
      <c r="D207" s="3">
        <v>0</v>
      </c>
      <c r="E207" s="3">
        <v>43311.360000000001</v>
      </c>
      <c r="F207" s="3">
        <v>34.69</v>
      </c>
      <c r="G207" s="3">
        <v>0</v>
      </c>
      <c r="H207" s="3">
        <v>3884.99</v>
      </c>
      <c r="I207" s="3">
        <v>0</v>
      </c>
      <c r="J207" s="3">
        <v>244.88</v>
      </c>
      <c r="K207" s="3">
        <v>8.2899999999999991</v>
      </c>
      <c r="L207" s="3">
        <v>50588.27</v>
      </c>
      <c r="M207" s="3">
        <v>2667.68</v>
      </c>
      <c r="N207" s="3">
        <v>0</v>
      </c>
      <c r="O207" s="3">
        <f t="shared" si="3"/>
        <v>100740.15999999999</v>
      </c>
    </row>
    <row r="208" spans="1:16">
      <c r="A208" s="15" t="s">
        <v>535</v>
      </c>
      <c r="B208" s="15" t="s">
        <v>80</v>
      </c>
      <c r="C208" s="3">
        <v>172.86</v>
      </c>
      <c r="D208" s="3">
        <v>4119.8900000000003</v>
      </c>
      <c r="E208" s="3">
        <v>31980</v>
      </c>
      <c r="F208" s="3">
        <v>1082.8499999999999</v>
      </c>
      <c r="G208" s="3">
        <v>0</v>
      </c>
      <c r="H208" s="3">
        <v>0</v>
      </c>
      <c r="I208" s="3">
        <v>0</v>
      </c>
      <c r="J208" s="3">
        <v>53.24</v>
      </c>
      <c r="K208" s="3">
        <v>884.74</v>
      </c>
      <c r="L208" s="3">
        <v>0</v>
      </c>
      <c r="M208" s="3">
        <v>0</v>
      </c>
      <c r="N208" s="3">
        <v>318.27</v>
      </c>
      <c r="O208" s="3">
        <f t="shared" si="3"/>
        <v>38611.849999999991</v>
      </c>
    </row>
    <row r="209" spans="1:15">
      <c r="A209" s="15" t="s">
        <v>647</v>
      </c>
      <c r="B209" s="15" t="s">
        <v>413</v>
      </c>
      <c r="C209" s="3">
        <v>248</v>
      </c>
      <c r="D209" s="3">
        <v>10133.9</v>
      </c>
      <c r="E209" s="3">
        <v>0</v>
      </c>
      <c r="F209" s="3">
        <v>226.12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f t="shared" si="3"/>
        <v>10608.02</v>
      </c>
    </row>
    <row r="210" spans="1:15">
      <c r="A210" s="15" t="s">
        <v>646</v>
      </c>
      <c r="B210" s="15" t="s">
        <v>81</v>
      </c>
      <c r="C210" s="3">
        <v>9304.74</v>
      </c>
      <c r="D210" s="3">
        <v>18609.48</v>
      </c>
      <c r="E210" s="3">
        <v>2584.65</v>
      </c>
      <c r="F210" s="3">
        <v>8358.76</v>
      </c>
      <c r="G210" s="3">
        <v>10943.41</v>
      </c>
      <c r="H210" s="3">
        <v>8358.76</v>
      </c>
      <c r="I210" s="3">
        <v>10943.41</v>
      </c>
      <c r="J210" s="3">
        <v>10943.41</v>
      </c>
      <c r="K210" s="3">
        <v>13518.76</v>
      </c>
      <c r="L210" s="3">
        <v>5783.41</v>
      </c>
      <c r="M210" s="3">
        <v>10943.41</v>
      </c>
      <c r="N210" s="3">
        <v>13011.13</v>
      </c>
      <c r="O210" s="3">
        <f t="shared" si="3"/>
        <v>123303.33000000002</v>
      </c>
    </row>
    <row r="211" spans="1:15">
      <c r="A211" s="15" t="s">
        <v>648</v>
      </c>
      <c r="B211" s="15" t="s">
        <v>82</v>
      </c>
      <c r="C211" s="3">
        <v>604.34</v>
      </c>
      <c r="D211" s="3">
        <v>1.21</v>
      </c>
      <c r="E211" s="3">
        <v>191.26</v>
      </c>
      <c r="F211" s="3">
        <v>2584.65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465.24</v>
      </c>
      <c r="M211" s="3">
        <v>0</v>
      </c>
      <c r="N211" s="3">
        <v>0</v>
      </c>
      <c r="O211" s="3">
        <f t="shared" si="3"/>
        <v>3846.7</v>
      </c>
    </row>
    <row r="212" spans="1:15">
      <c r="A212" s="15" t="s">
        <v>649</v>
      </c>
      <c r="B212" s="15" t="s">
        <v>83</v>
      </c>
      <c r="C212" s="3">
        <v>542.78</v>
      </c>
      <c r="D212" s="3">
        <v>1234.3900000000001</v>
      </c>
      <c r="E212" s="3">
        <v>0</v>
      </c>
      <c r="F212" s="3">
        <v>0</v>
      </c>
      <c r="G212" s="3">
        <v>66.14</v>
      </c>
      <c r="H212" s="3">
        <v>2584.65</v>
      </c>
      <c r="I212" s="3">
        <v>1326.96</v>
      </c>
      <c r="J212" s="3">
        <v>7608.23</v>
      </c>
      <c r="K212" s="3">
        <v>-2496.0700000000002</v>
      </c>
      <c r="L212" s="3">
        <v>937.33</v>
      </c>
      <c r="M212" s="3">
        <v>834.19</v>
      </c>
      <c r="N212" s="3">
        <v>399</v>
      </c>
      <c r="O212" s="3">
        <f t="shared" si="3"/>
        <v>13037.6</v>
      </c>
    </row>
    <row r="213" spans="1:15" s="2" customFormat="1">
      <c r="A213" t="s">
        <v>329</v>
      </c>
      <c r="B213" s="1" t="s">
        <v>329</v>
      </c>
      <c r="C213" s="17">
        <v>10872.720000000001</v>
      </c>
      <c r="D213" s="17">
        <v>34098.869999999995</v>
      </c>
      <c r="E213" s="17">
        <v>78067.26999999999</v>
      </c>
      <c r="F213" s="17">
        <v>12287.070000000002</v>
      </c>
      <c r="G213" s="17">
        <v>11009.55</v>
      </c>
      <c r="H213" s="17">
        <v>14828.4</v>
      </c>
      <c r="I213" s="17">
        <v>12270.369999999999</v>
      </c>
      <c r="J213" s="17">
        <v>19366.689999999999</v>
      </c>
      <c r="K213" s="17">
        <v>11915.720000000001</v>
      </c>
      <c r="L213" s="17">
        <v>57774.249999999993</v>
      </c>
      <c r="M213" s="17">
        <v>15285.28</v>
      </c>
      <c r="N213" s="17">
        <v>13791.839999999998</v>
      </c>
      <c r="O213" s="17">
        <f t="shared" si="3"/>
        <v>291568.03000000003</v>
      </c>
    </row>
    <row r="214" spans="1:15" s="2" customFormat="1">
      <c r="A214"/>
      <c r="B214" s="1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>
        <f t="shared" si="3"/>
        <v>0</v>
      </c>
    </row>
    <row r="215" spans="1:15">
      <c r="A215" s="15" t="s">
        <v>650</v>
      </c>
      <c r="B215" s="15" t="s">
        <v>414</v>
      </c>
      <c r="C215" s="3">
        <v>364131</v>
      </c>
      <c r="D215" s="3">
        <v>0</v>
      </c>
      <c r="E215" s="3">
        <v>0</v>
      </c>
      <c r="F215" s="3">
        <v>408367.09</v>
      </c>
      <c r="G215" s="3">
        <v>18052.25</v>
      </c>
      <c r="H215" s="3">
        <v>0</v>
      </c>
      <c r="I215" s="3">
        <v>364131</v>
      </c>
      <c r="J215" s="3">
        <v>0</v>
      </c>
      <c r="K215" s="3">
        <v>0</v>
      </c>
      <c r="L215" s="3">
        <v>364131</v>
      </c>
      <c r="M215" s="3">
        <v>0</v>
      </c>
      <c r="N215" s="3">
        <v>355131</v>
      </c>
      <c r="O215" s="3">
        <f t="shared" si="3"/>
        <v>1873943.34</v>
      </c>
    </row>
    <row r="216" spans="1:15">
      <c r="A216" s="15" t="s">
        <v>651</v>
      </c>
      <c r="B216" s="15" t="s">
        <v>415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f t="shared" si="3"/>
        <v>0</v>
      </c>
    </row>
    <row r="217" spans="1:15">
      <c r="A217" s="15" t="s">
        <v>652</v>
      </c>
      <c r="B217" s="15" t="s">
        <v>416</v>
      </c>
      <c r="C217" s="3">
        <v>0</v>
      </c>
      <c r="D217" s="3">
        <v>0</v>
      </c>
      <c r="E217" s="3">
        <v>154937.01999999999</v>
      </c>
      <c r="F217" s="3">
        <v>0</v>
      </c>
      <c r="G217" s="3">
        <v>0</v>
      </c>
      <c r="H217" s="3">
        <v>169640.19</v>
      </c>
      <c r="I217" s="3">
        <v>0</v>
      </c>
      <c r="J217" s="3">
        <v>0</v>
      </c>
      <c r="K217" s="3">
        <v>1675250.02</v>
      </c>
      <c r="L217" s="3">
        <v>0</v>
      </c>
      <c r="M217" s="3">
        <v>-4591.32</v>
      </c>
      <c r="N217" s="3">
        <v>178279.38</v>
      </c>
      <c r="O217" s="3">
        <f t="shared" si="3"/>
        <v>2173515.29</v>
      </c>
    </row>
    <row r="218" spans="1:15">
      <c r="A218" s="15" t="s">
        <v>653</v>
      </c>
      <c r="B218" s="15" t="s">
        <v>417</v>
      </c>
      <c r="C218" s="3">
        <v>7515.61</v>
      </c>
      <c r="D218" s="3">
        <v>3262.75</v>
      </c>
      <c r="E218" s="3">
        <v>0</v>
      </c>
      <c r="F218" s="3">
        <v>295.48</v>
      </c>
      <c r="G218" s="3">
        <v>415.61</v>
      </c>
      <c r="H218" s="3">
        <v>2090.5</v>
      </c>
      <c r="I218" s="3">
        <v>5159.1099999999997</v>
      </c>
      <c r="J218" s="3">
        <v>6029.3</v>
      </c>
      <c r="K218" s="3">
        <v>7257.56</v>
      </c>
      <c r="L218" s="3">
        <v>4780.6099999999997</v>
      </c>
      <c r="M218" s="3">
        <v>8960.5</v>
      </c>
      <c r="N218" s="3">
        <v>8720</v>
      </c>
      <c r="O218" s="3">
        <f t="shared" si="3"/>
        <v>54487.03</v>
      </c>
    </row>
    <row r="219" spans="1:15">
      <c r="A219" s="15" t="s">
        <v>1101</v>
      </c>
      <c r="B219" s="15" t="s">
        <v>1102</v>
      </c>
      <c r="C219" s="3">
        <v>0</v>
      </c>
      <c r="D219" s="3">
        <v>0</v>
      </c>
      <c r="E219" s="3">
        <v>0</v>
      </c>
      <c r="F219" s="3">
        <v>0</v>
      </c>
      <c r="G219" s="3">
        <v>2508.14</v>
      </c>
      <c r="H219" s="3">
        <v>0</v>
      </c>
      <c r="I219" s="3">
        <v>0</v>
      </c>
      <c r="J219" s="3">
        <v>28147.03</v>
      </c>
      <c r="K219" s="3">
        <v>0</v>
      </c>
      <c r="L219" s="3">
        <v>1019.99</v>
      </c>
      <c r="M219" s="3">
        <v>1497.03</v>
      </c>
      <c r="N219" s="3">
        <v>0</v>
      </c>
      <c r="O219" s="3">
        <f t="shared" si="3"/>
        <v>33172.19</v>
      </c>
    </row>
    <row r="220" spans="1:15">
      <c r="A220" s="15" t="s">
        <v>654</v>
      </c>
      <c r="B220" s="15" t="s">
        <v>418</v>
      </c>
      <c r="C220" s="3">
        <v>13176.55</v>
      </c>
      <c r="D220" s="3">
        <v>13538.4</v>
      </c>
      <c r="E220" s="3">
        <v>9976.75</v>
      </c>
      <c r="F220" s="3">
        <v>12709.9</v>
      </c>
      <c r="G220" s="3">
        <v>16376.35</v>
      </c>
      <c r="H220" s="3">
        <v>3304.6</v>
      </c>
      <c r="I220" s="3">
        <v>12782.39</v>
      </c>
      <c r="J220" s="3">
        <v>22636.38</v>
      </c>
      <c r="K220" s="3">
        <v>12556.24</v>
      </c>
      <c r="L220" s="3">
        <v>12782.39</v>
      </c>
      <c r="M220" s="3">
        <v>13506.09</v>
      </c>
      <c r="N220" s="3">
        <v>13144.24</v>
      </c>
      <c r="O220" s="3">
        <f t="shared" si="3"/>
        <v>156490.28</v>
      </c>
    </row>
    <row r="221" spans="1:15">
      <c r="A221" s="15" t="s">
        <v>655</v>
      </c>
      <c r="B221" s="15" t="s">
        <v>419</v>
      </c>
      <c r="C221" s="3">
        <v>11400.17</v>
      </c>
      <c r="D221" s="3">
        <v>0</v>
      </c>
      <c r="E221" s="3">
        <v>18120.21</v>
      </c>
      <c r="F221" s="3">
        <v>40.32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9769.98</v>
      </c>
      <c r="N221" s="3">
        <v>0</v>
      </c>
      <c r="O221" s="3">
        <f t="shared" si="3"/>
        <v>39330.679999999993</v>
      </c>
    </row>
    <row r="222" spans="1:15">
      <c r="A222" s="15" t="s">
        <v>656</v>
      </c>
      <c r="B222" s="15" t="s">
        <v>420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f t="shared" si="3"/>
        <v>0</v>
      </c>
    </row>
    <row r="223" spans="1:15">
      <c r="A223" s="15" t="s">
        <v>657</v>
      </c>
      <c r="B223" s="15" t="s">
        <v>421</v>
      </c>
      <c r="C223" s="3">
        <v>0</v>
      </c>
      <c r="D223" s="3">
        <v>0</v>
      </c>
      <c r="E223" s="3">
        <v>0</v>
      </c>
      <c r="F223" s="3">
        <v>18822.580000000002</v>
      </c>
      <c r="G223" s="3">
        <v>0</v>
      </c>
      <c r="H223" s="3">
        <v>8891.4</v>
      </c>
      <c r="I223" s="3">
        <v>310144.92</v>
      </c>
      <c r="J223" s="3">
        <v>35137.17</v>
      </c>
      <c r="K223" s="3">
        <v>23472.66</v>
      </c>
      <c r="L223" s="3">
        <v>100242.46</v>
      </c>
      <c r="M223" s="3">
        <v>3367.95</v>
      </c>
      <c r="N223" s="3">
        <v>0</v>
      </c>
      <c r="O223" s="3">
        <f t="shared" si="3"/>
        <v>500079.13999999996</v>
      </c>
    </row>
    <row r="224" spans="1:15">
      <c r="A224" s="15" t="s">
        <v>658</v>
      </c>
      <c r="B224" s="15" t="s">
        <v>422</v>
      </c>
      <c r="C224" s="3">
        <v>0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f t="shared" si="3"/>
        <v>0</v>
      </c>
    </row>
    <row r="225" spans="1:16">
      <c r="A225" s="15" t="s">
        <v>659</v>
      </c>
      <c r="B225" s="15" t="s">
        <v>423</v>
      </c>
      <c r="C225" s="3">
        <v>66050.63</v>
      </c>
      <c r="D225" s="3">
        <v>56383.99</v>
      </c>
      <c r="E225" s="3">
        <v>53064.78</v>
      </c>
      <c r="F225" s="3">
        <v>106977.68</v>
      </c>
      <c r="G225" s="3">
        <v>104576.61</v>
      </c>
      <c r="H225" s="3">
        <v>57669.17</v>
      </c>
      <c r="I225" s="3">
        <v>117170.67</v>
      </c>
      <c r="J225" s="3">
        <v>78975.740000000005</v>
      </c>
      <c r="K225" s="3">
        <v>47884.59</v>
      </c>
      <c r="L225" s="3">
        <v>85493.35</v>
      </c>
      <c r="M225" s="3">
        <v>47884.59</v>
      </c>
      <c r="N225" s="3">
        <v>82561.990000000005</v>
      </c>
      <c r="O225" s="3">
        <f t="shared" si="3"/>
        <v>904693.7899999998</v>
      </c>
    </row>
    <row r="226" spans="1:16">
      <c r="A226" s="15" t="s">
        <v>660</v>
      </c>
      <c r="B226" s="15" t="s">
        <v>424</v>
      </c>
      <c r="C226" s="3">
        <v>19112.689999999999</v>
      </c>
      <c r="D226" s="3">
        <v>19108.8</v>
      </c>
      <c r="E226" s="3">
        <v>19112.699999999997</v>
      </c>
      <c r="F226" s="3">
        <v>18997.57</v>
      </c>
      <c r="G226" s="3">
        <v>19112.699999999997</v>
      </c>
      <c r="H226" s="3">
        <v>18993.669999999998</v>
      </c>
      <c r="I226" s="3">
        <v>119.03</v>
      </c>
      <c r="J226" s="3">
        <v>552.99</v>
      </c>
      <c r="K226" s="3">
        <v>20518.839999999997</v>
      </c>
      <c r="L226" s="3">
        <v>20502.449999999997</v>
      </c>
      <c r="M226" s="3">
        <v>20498.55</v>
      </c>
      <c r="N226" s="3">
        <v>20387.32</v>
      </c>
      <c r="O226" s="3">
        <f t="shared" si="3"/>
        <v>197017.31</v>
      </c>
    </row>
    <row r="227" spans="1:16">
      <c r="A227" s="15" t="s">
        <v>536</v>
      </c>
      <c r="B227" s="15" t="s">
        <v>121</v>
      </c>
      <c r="C227" s="3">
        <v>0</v>
      </c>
      <c r="D227" s="3">
        <v>115.54</v>
      </c>
      <c r="E227" s="3">
        <v>51.01</v>
      </c>
      <c r="F227" s="3">
        <v>41.21</v>
      </c>
      <c r="G227" s="3">
        <v>53.63</v>
      </c>
      <c r="H227" s="3">
        <v>41.83</v>
      </c>
      <c r="I227" s="3">
        <v>28.71</v>
      </c>
      <c r="J227" s="3">
        <v>4853.9799999999996</v>
      </c>
      <c r="K227" s="3">
        <v>6791.5</v>
      </c>
      <c r="L227" s="3">
        <v>6382.09</v>
      </c>
      <c r="M227" s="3">
        <v>7757.49</v>
      </c>
      <c r="N227" s="3">
        <v>7126.63</v>
      </c>
      <c r="O227" s="3">
        <f t="shared" si="3"/>
        <v>33243.619999999995</v>
      </c>
    </row>
    <row r="228" spans="1:16">
      <c r="A228" s="15" t="s">
        <v>661</v>
      </c>
      <c r="B228" s="15" t="s">
        <v>425</v>
      </c>
      <c r="C228" s="3">
        <v>0</v>
      </c>
      <c r="D228" s="3">
        <v>628.66999999999996</v>
      </c>
      <c r="E228" s="3">
        <v>138.81</v>
      </c>
      <c r="F228" s="3">
        <v>138.53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f t="shared" si="3"/>
        <v>906.01</v>
      </c>
    </row>
    <row r="229" spans="1:16">
      <c r="A229" s="15" t="s">
        <v>662</v>
      </c>
      <c r="B229" s="15" t="s">
        <v>426</v>
      </c>
      <c r="C229" s="3">
        <v>3213.68</v>
      </c>
      <c r="D229" s="3">
        <v>108.82</v>
      </c>
      <c r="E229" s="3">
        <v>0</v>
      </c>
      <c r="F229" s="3">
        <v>3213.68</v>
      </c>
      <c r="G229" s="3">
        <v>108.82</v>
      </c>
      <c r="H229" s="3">
        <v>0</v>
      </c>
      <c r="I229" s="3">
        <v>3455.16</v>
      </c>
      <c r="J229" s="3">
        <v>0</v>
      </c>
      <c r="K229" s="3">
        <v>0</v>
      </c>
      <c r="L229" s="3">
        <v>3455.16</v>
      </c>
      <c r="M229" s="3">
        <v>0</v>
      </c>
      <c r="N229" s="3">
        <v>0</v>
      </c>
      <c r="O229" s="3">
        <f t="shared" si="3"/>
        <v>13555.32</v>
      </c>
    </row>
    <row r="230" spans="1:16">
      <c r="A230" s="15" t="s">
        <v>663</v>
      </c>
      <c r="B230" s="15" t="s">
        <v>427</v>
      </c>
      <c r="C230" s="3">
        <v>0</v>
      </c>
      <c r="D230" s="3">
        <v>22.23</v>
      </c>
      <c r="E230" s="3">
        <v>42237.45</v>
      </c>
      <c r="F230" s="3">
        <v>1316.81</v>
      </c>
      <c r="G230" s="3">
        <v>43.57</v>
      </c>
      <c r="H230" s="3">
        <v>34.119999999999997</v>
      </c>
      <c r="I230" s="3">
        <v>2583.8000000000002</v>
      </c>
      <c r="J230" s="3">
        <v>0</v>
      </c>
      <c r="K230" s="3">
        <v>0</v>
      </c>
      <c r="L230" s="3">
        <v>108.56</v>
      </c>
      <c r="M230" s="3">
        <v>78.81</v>
      </c>
      <c r="N230" s="3">
        <v>0</v>
      </c>
      <c r="O230" s="3">
        <f t="shared" si="3"/>
        <v>46425.35</v>
      </c>
    </row>
    <row r="231" spans="1:16">
      <c r="A231" s="15" t="s">
        <v>664</v>
      </c>
      <c r="B231" s="15" t="s">
        <v>428</v>
      </c>
      <c r="C231" s="3">
        <v>0</v>
      </c>
      <c r="D231" s="3">
        <v>108.25</v>
      </c>
      <c r="E231" s="3">
        <v>1329.64</v>
      </c>
      <c r="F231" s="3">
        <v>0</v>
      </c>
      <c r="G231" s="3">
        <v>128.75</v>
      </c>
      <c r="H231" s="3">
        <v>0</v>
      </c>
      <c r="I231" s="3">
        <v>0</v>
      </c>
      <c r="J231" s="3">
        <v>35.07</v>
      </c>
      <c r="K231" s="3">
        <v>75.400000000000006</v>
      </c>
      <c r="L231" s="3">
        <v>0</v>
      </c>
      <c r="M231" s="3">
        <v>0</v>
      </c>
      <c r="N231" s="3">
        <v>0</v>
      </c>
      <c r="O231" s="3">
        <f t="shared" si="3"/>
        <v>1677.1100000000001</v>
      </c>
    </row>
    <row r="232" spans="1:16">
      <c r="A232" s="15" t="s">
        <v>665</v>
      </c>
      <c r="B232" s="15" t="s">
        <v>429</v>
      </c>
      <c r="C232" s="3">
        <v>0</v>
      </c>
      <c r="D232" s="3">
        <v>0</v>
      </c>
      <c r="E232" s="3">
        <v>0</v>
      </c>
      <c r="F232" s="3">
        <v>1199.28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60172.61</v>
      </c>
      <c r="M232" s="3">
        <v>0</v>
      </c>
      <c r="N232" s="3">
        <v>0</v>
      </c>
      <c r="O232" s="3">
        <f t="shared" si="3"/>
        <v>61371.89</v>
      </c>
    </row>
    <row r="233" spans="1:16" s="2" customFormat="1">
      <c r="A233" t="s">
        <v>330</v>
      </c>
      <c r="B233" s="1" t="s">
        <v>330</v>
      </c>
      <c r="C233" s="17">
        <v>484600.32999999996</v>
      </c>
      <c r="D233" s="17">
        <v>93277.45</v>
      </c>
      <c r="E233" s="17">
        <v>298968.37</v>
      </c>
      <c r="F233" s="17">
        <v>572120.13000000012</v>
      </c>
      <c r="G233" s="17">
        <v>161376.43</v>
      </c>
      <c r="H233" s="17">
        <v>260665.47999999995</v>
      </c>
      <c r="I233" s="17">
        <v>815574.79</v>
      </c>
      <c r="J233" s="17">
        <v>176367.66</v>
      </c>
      <c r="K233" s="17">
        <v>1793806.81</v>
      </c>
      <c r="L233" s="17">
        <v>659070.67000000004</v>
      </c>
      <c r="M233" s="17">
        <v>108729.67000000001</v>
      </c>
      <c r="N233" s="17">
        <v>665350.55999999994</v>
      </c>
      <c r="O233" s="17">
        <f t="shared" si="3"/>
        <v>6089908.3499999996</v>
      </c>
      <c r="P233" s="4"/>
    </row>
    <row r="234" spans="1:16" s="2" customFormat="1">
      <c r="A234"/>
      <c r="B234" s="1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>
        <f t="shared" si="3"/>
        <v>0</v>
      </c>
      <c r="P234" s="4"/>
    </row>
    <row r="235" spans="1:16">
      <c r="A235" s="15" t="s">
        <v>537</v>
      </c>
      <c r="B235" s="15" t="s">
        <v>85</v>
      </c>
      <c r="C235" s="3">
        <v>82216.88</v>
      </c>
      <c r="D235" s="3">
        <v>127542.32</v>
      </c>
      <c r="E235" s="3">
        <v>-36396.160000000003</v>
      </c>
      <c r="F235" s="3">
        <v>61656.33</v>
      </c>
      <c r="G235" s="3">
        <v>48648.85</v>
      </c>
      <c r="H235" s="3">
        <v>94631.039999999994</v>
      </c>
      <c r="I235" s="3">
        <v>95635.220000000016</v>
      </c>
      <c r="J235" s="3">
        <v>18716.369999999995</v>
      </c>
      <c r="K235" s="3">
        <v>6168.67</v>
      </c>
      <c r="L235" s="3">
        <v>-149715.65000000002</v>
      </c>
      <c r="M235" s="3">
        <v>255515.02000000002</v>
      </c>
      <c r="N235" s="3">
        <v>8263.0999999999985</v>
      </c>
      <c r="O235" s="3">
        <f t="shared" si="3"/>
        <v>612881.98999999987</v>
      </c>
    </row>
    <row r="236" spans="1:16">
      <c r="A236" s="15" t="s">
        <v>1103</v>
      </c>
      <c r="B236" s="15" t="s">
        <v>1104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2450.25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f t="shared" si="3"/>
        <v>2450.25</v>
      </c>
    </row>
    <row r="237" spans="1:16">
      <c r="A237" s="15" t="s">
        <v>718</v>
      </c>
      <c r="B237" s="15" t="s">
        <v>84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8270.8799999999992</v>
      </c>
      <c r="N237" s="3">
        <v>0</v>
      </c>
      <c r="O237" s="3">
        <f t="shared" si="3"/>
        <v>8270.8799999999992</v>
      </c>
    </row>
    <row r="238" spans="1:16">
      <c r="A238" s="15" t="s">
        <v>1105</v>
      </c>
      <c r="B238" s="15" t="s">
        <v>1106</v>
      </c>
      <c r="C238" s="3">
        <v>0</v>
      </c>
      <c r="D238" s="3">
        <v>0</v>
      </c>
      <c r="E238" s="3">
        <v>0</v>
      </c>
      <c r="F238" s="3">
        <v>120</v>
      </c>
      <c r="G238" s="3">
        <v>0</v>
      </c>
      <c r="H238" s="3">
        <v>0</v>
      </c>
      <c r="I238" s="3">
        <v>150.47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f t="shared" si="3"/>
        <v>270.47000000000003</v>
      </c>
    </row>
    <row r="239" spans="1:16">
      <c r="A239" s="15" t="s">
        <v>666</v>
      </c>
      <c r="B239" s="15" t="s">
        <v>86</v>
      </c>
      <c r="C239" s="3">
        <v>240</v>
      </c>
      <c r="D239" s="3">
        <v>0</v>
      </c>
      <c r="E239" s="3">
        <v>0</v>
      </c>
      <c r="F239" s="3">
        <v>0</v>
      </c>
      <c r="G239" s="3">
        <v>5169.3</v>
      </c>
      <c r="H239" s="3">
        <v>175</v>
      </c>
      <c r="I239" s="3">
        <v>19403.95</v>
      </c>
      <c r="J239" s="3">
        <v>6099.77</v>
      </c>
      <c r="K239" s="3">
        <v>65</v>
      </c>
      <c r="L239" s="3">
        <v>0</v>
      </c>
      <c r="M239" s="3">
        <v>2500</v>
      </c>
      <c r="N239" s="3">
        <v>2669.3</v>
      </c>
      <c r="O239" s="3">
        <f t="shared" si="3"/>
        <v>36322.320000000007</v>
      </c>
    </row>
    <row r="240" spans="1:16">
      <c r="A240" s="15" t="s">
        <v>900</v>
      </c>
      <c r="B240" s="15" t="s">
        <v>399</v>
      </c>
      <c r="C240" s="3">
        <v>0</v>
      </c>
      <c r="D240" s="3">
        <v>0</v>
      </c>
      <c r="E240" s="3">
        <v>158289.17000000001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f t="shared" si="3"/>
        <v>158289.17000000001</v>
      </c>
    </row>
    <row r="241" spans="1:16">
      <c r="A241" s="15" t="s">
        <v>538</v>
      </c>
      <c r="B241" s="15" t="s">
        <v>87</v>
      </c>
      <c r="C241" s="3">
        <v>52737.5</v>
      </c>
      <c r="D241" s="3">
        <v>55620.07</v>
      </c>
      <c r="E241" s="3">
        <v>52737.5</v>
      </c>
      <c r="F241" s="3">
        <v>52737.5</v>
      </c>
      <c r="G241" s="3">
        <v>65660.75</v>
      </c>
      <c r="H241" s="3">
        <v>53492.24</v>
      </c>
      <c r="I241" s="3">
        <v>47998.97</v>
      </c>
      <c r="J241" s="3">
        <v>45104.17</v>
      </c>
      <c r="K241" s="3">
        <v>45104.17</v>
      </c>
      <c r="L241" s="3">
        <v>45104.17</v>
      </c>
      <c r="M241" s="3">
        <v>45104.17</v>
      </c>
      <c r="N241" s="3">
        <v>111261.23999999999</v>
      </c>
      <c r="O241" s="3">
        <f t="shared" si="3"/>
        <v>672662.45</v>
      </c>
    </row>
    <row r="242" spans="1:16">
      <c r="A242" s="15" t="s">
        <v>667</v>
      </c>
      <c r="B242" s="15" t="s">
        <v>88</v>
      </c>
      <c r="C242" s="3">
        <v>3866.67</v>
      </c>
      <c r="D242" s="3">
        <v>3866.67</v>
      </c>
      <c r="E242" s="3">
        <v>3866.67</v>
      </c>
      <c r="F242" s="3">
        <v>3866.67</v>
      </c>
      <c r="G242" s="3">
        <v>3866.67</v>
      </c>
      <c r="H242" s="3">
        <v>3866.67</v>
      </c>
      <c r="I242" s="3">
        <v>3866.67</v>
      </c>
      <c r="J242" s="3">
        <v>21959.22</v>
      </c>
      <c r="K242" s="3">
        <v>3866.67</v>
      </c>
      <c r="L242" s="3">
        <v>3866.67</v>
      </c>
      <c r="M242" s="3">
        <v>3866.67</v>
      </c>
      <c r="N242" s="3">
        <v>3866.67</v>
      </c>
      <c r="O242" s="3">
        <f t="shared" si="3"/>
        <v>64492.589999999989</v>
      </c>
    </row>
    <row r="243" spans="1:16" s="2" customFormat="1">
      <c r="A243" t="s">
        <v>348</v>
      </c>
      <c r="B243" s="1" t="s">
        <v>348</v>
      </c>
      <c r="C243" s="17">
        <v>139061.04999999999</v>
      </c>
      <c r="D243" s="17">
        <v>187029.06</v>
      </c>
      <c r="E243" s="17">
        <v>178497.18000000002</v>
      </c>
      <c r="F243" s="17">
        <v>118380.5</v>
      </c>
      <c r="G243" s="17">
        <v>123345.57</v>
      </c>
      <c r="H243" s="17">
        <v>154615.19999999998</v>
      </c>
      <c r="I243" s="17">
        <v>167055.28000000003</v>
      </c>
      <c r="J243" s="17">
        <v>91879.53</v>
      </c>
      <c r="K243" s="17">
        <v>55204.509999999995</v>
      </c>
      <c r="L243" s="17">
        <v>-100744.81000000003</v>
      </c>
      <c r="M243" s="17">
        <v>315256.74</v>
      </c>
      <c r="N243" s="17">
        <v>126060.30999999998</v>
      </c>
      <c r="O243" s="17">
        <f t="shared" si="3"/>
        <v>1555640.12</v>
      </c>
      <c r="P243" s="4"/>
    </row>
    <row r="244" spans="1:16" s="2" customFormat="1">
      <c r="A244"/>
      <c r="B244" s="1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>
        <f t="shared" si="3"/>
        <v>0</v>
      </c>
      <c r="P244" s="4"/>
    </row>
    <row r="245" spans="1:16">
      <c r="A245" s="15" t="s">
        <v>902</v>
      </c>
      <c r="B245" s="15" t="s">
        <v>270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79.400000000000006</v>
      </c>
      <c r="L245" s="3">
        <v>0</v>
      </c>
      <c r="M245" s="3">
        <v>0</v>
      </c>
      <c r="N245" s="3">
        <v>0</v>
      </c>
      <c r="O245" s="3">
        <f t="shared" si="3"/>
        <v>79.400000000000006</v>
      </c>
    </row>
    <row r="246" spans="1:16">
      <c r="A246" s="15" t="s">
        <v>904</v>
      </c>
      <c r="B246" s="15" t="s">
        <v>89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26.07</v>
      </c>
      <c r="K246" s="3">
        <v>0</v>
      </c>
      <c r="L246" s="3">
        <v>0</v>
      </c>
      <c r="M246" s="3">
        <v>0</v>
      </c>
      <c r="N246" s="3">
        <v>0</v>
      </c>
      <c r="O246" s="3">
        <f t="shared" si="3"/>
        <v>26.07</v>
      </c>
    </row>
    <row r="247" spans="1:16">
      <c r="A247" s="15" t="s">
        <v>1107</v>
      </c>
      <c r="B247" s="15" t="s">
        <v>1108</v>
      </c>
      <c r="C247" s="3">
        <v>0</v>
      </c>
      <c r="D247" s="3">
        <v>0</v>
      </c>
      <c r="E247" s="3">
        <v>2385.83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f t="shared" si="3"/>
        <v>2385.83</v>
      </c>
    </row>
    <row r="248" spans="1:16">
      <c r="A248" s="15" t="s">
        <v>540</v>
      </c>
      <c r="B248" s="15" t="s">
        <v>90</v>
      </c>
      <c r="C248" s="3">
        <v>35439.199999999997</v>
      </c>
      <c r="D248" s="3">
        <v>22372.89</v>
      </c>
      <c r="E248" s="3">
        <v>9379.39</v>
      </c>
      <c r="F248" s="3">
        <v>40183.799999999996</v>
      </c>
      <c r="G248" s="3">
        <v>-1560.9300000000012</v>
      </c>
      <c r="H248" s="3">
        <v>28368.91</v>
      </c>
      <c r="I248" s="3">
        <v>15089.46</v>
      </c>
      <c r="J248" s="3">
        <v>30883.619999999995</v>
      </c>
      <c r="K248" s="3">
        <v>42722.549999999996</v>
      </c>
      <c r="L248" s="3">
        <v>15712.119999999999</v>
      </c>
      <c r="M248" s="3">
        <v>17145.79</v>
      </c>
      <c r="N248" s="3">
        <v>24081.489999999998</v>
      </c>
      <c r="O248" s="3">
        <f t="shared" si="3"/>
        <v>279818.28999999998</v>
      </c>
    </row>
    <row r="249" spans="1:16">
      <c r="A249" s="15" t="s">
        <v>668</v>
      </c>
      <c r="B249" s="15" t="s">
        <v>430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699.13</v>
      </c>
      <c r="K249" s="3">
        <v>0</v>
      </c>
      <c r="L249" s="3">
        <v>0</v>
      </c>
      <c r="M249" s="3">
        <v>0</v>
      </c>
      <c r="N249" s="3">
        <v>572.05999999999995</v>
      </c>
      <c r="O249" s="3">
        <f t="shared" si="3"/>
        <v>1271.19</v>
      </c>
    </row>
    <row r="250" spans="1:16">
      <c r="A250" s="15" t="s">
        <v>721</v>
      </c>
      <c r="B250" s="15" t="s">
        <v>722</v>
      </c>
      <c r="C250" s="3">
        <v>0</v>
      </c>
      <c r="D250" s="3">
        <v>48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f t="shared" si="3"/>
        <v>48</v>
      </c>
    </row>
    <row r="251" spans="1:16">
      <c r="A251" s="15" t="s">
        <v>723</v>
      </c>
      <c r="B251" s="15" t="s">
        <v>724</v>
      </c>
      <c r="C251" s="3">
        <v>0</v>
      </c>
      <c r="D251" s="3">
        <v>53.75</v>
      </c>
      <c r="E251" s="3">
        <v>193.54</v>
      </c>
      <c r="F251" s="3">
        <v>96.47</v>
      </c>
      <c r="G251" s="3">
        <v>23.78</v>
      </c>
      <c r="H251" s="3">
        <v>47.61</v>
      </c>
      <c r="I251" s="3">
        <v>0</v>
      </c>
      <c r="J251" s="3">
        <v>78.510000000000005</v>
      </c>
      <c r="K251" s="3">
        <v>69.52</v>
      </c>
      <c r="L251" s="3">
        <v>44.72</v>
      </c>
      <c r="M251" s="3">
        <v>163.32999999999998</v>
      </c>
      <c r="N251" s="3">
        <v>-18.159999999999997</v>
      </c>
      <c r="O251" s="3">
        <f t="shared" si="3"/>
        <v>753.07</v>
      </c>
    </row>
    <row r="252" spans="1:16">
      <c r="A252" s="15" t="s">
        <v>572</v>
      </c>
      <c r="B252" s="15" t="s">
        <v>431</v>
      </c>
      <c r="C252" s="3">
        <v>11686.38</v>
      </c>
      <c r="D252" s="3">
        <v>16983.75</v>
      </c>
      <c r="E252" s="3">
        <v>14123.73</v>
      </c>
      <c r="F252" s="3">
        <v>30540.46</v>
      </c>
      <c r="G252" s="3">
        <v>3540.94</v>
      </c>
      <c r="H252" s="3">
        <v>25463.48</v>
      </c>
      <c r="I252" s="3">
        <v>14471.43</v>
      </c>
      <c r="J252" s="3">
        <v>14647.04</v>
      </c>
      <c r="K252" s="3">
        <v>14206.18</v>
      </c>
      <c r="L252" s="3">
        <v>14188.81</v>
      </c>
      <c r="M252" s="3">
        <v>14347.81</v>
      </c>
      <c r="N252" s="3">
        <v>6181.09</v>
      </c>
      <c r="O252" s="3">
        <f t="shared" si="3"/>
        <v>180381.1</v>
      </c>
    </row>
    <row r="253" spans="1:16">
      <c r="A253" s="15" t="s">
        <v>1109</v>
      </c>
      <c r="B253" s="15" t="s">
        <v>1110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-536.19000000000005</v>
      </c>
      <c r="I253" s="3">
        <v>-471.85</v>
      </c>
      <c r="J253" s="3">
        <v>-716.66</v>
      </c>
      <c r="K253" s="3">
        <v>-599.48</v>
      </c>
      <c r="L253" s="3">
        <v>-597.71</v>
      </c>
      <c r="M253" s="3">
        <v>-1419.8</v>
      </c>
      <c r="N253" s="3">
        <v>-1498.03</v>
      </c>
      <c r="O253" s="3">
        <f t="shared" si="3"/>
        <v>-5839.72</v>
      </c>
    </row>
    <row r="254" spans="1:16" s="2" customFormat="1">
      <c r="A254" t="s">
        <v>331</v>
      </c>
      <c r="B254" s="1" t="s">
        <v>331</v>
      </c>
      <c r="C254" s="17">
        <v>47125.579999999994</v>
      </c>
      <c r="D254" s="17">
        <v>39458.39</v>
      </c>
      <c r="E254" s="17">
        <v>26082.489999999998</v>
      </c>
      <c r="F254" s="17">
        <v>70820.73</v>
      </c>
      <c r="G254" s="17">
        <v>2003.7899999999988</v>
      </c>
      <c r="H254" s="17">
        <v>53343.81</v>
      </c>
      <c r="I254" s="17">
        <v>29089.040000000001</v>
      </c>
      <c r="J254" s="17">
        <v>45617.71</v>
      </c>
      <c r="K254" s="17">
        <v>56478.17</v>
      </c>
      <c r="L254" s="17">
        <v>29347.939999999995</v>
      </c>
      <c r="M254" s="17">
        <v>30237.130000000005</v>
      </c>
      <c r="N254" s="17">
        <v>29318.45</v>
      </c>
      <c r="O254" s="17">
        <f t="shared" si="3"/>
        <v>458923.23000000004</v>
      </c>
      <c r="P254" s="4"/>
    </row>
    <row r="255" spans="1:16" s="2" customFormat="1">
      <c r="A255"/>
      <c r="B255" s="1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f t="shared" si="3"/>
        <v>0</v>
      </c>
      <c r="P255" s="4"/>
    </row>
    <row r="256" spans="1:16">
      <c r="A256" s="15" t="s">
        <v>725</v>
      </c>
      <c r="B256" s="15" t="s">
        <v>726</v>
      </c>
      <c r="C256" s="3">
        <v>60</v>
      </c>
      <c r="D256" s="3">
        <v>267.72000000000003</v>
      </c>
      <c r="E256" s="3">
        <v>0</v>
      </c>
      <c r="F256" s="3">
        <v>-322.14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f t="shared" si="3"/>
        <v>5.5800000000000409</v>
      </c>
    </row>
    <row r="257" spans="1:15">
      <c r="A257" s="15" t="s">
        <v>1001</v>
      </c>
      <c r="B257" s="15" t="s">
        <v>1002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37.729999999999997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f t="shared" si="3"/>
        <v>37.729999999999997</v>
      </c>
    </row>
    <row r="258" spans="1:15">
      <c r="A258" s="15" t="s">
        <v>542</v>
      </c>
      <c r="B258" s="15" t="s">
        <v>123</v>
      </c>
      <c r="C258" s="3">
        <v>0</v>
      </c>
      <c r="D258" s="3">
        <v>0</v>
      </c>
      <c r="E258" s="3">
        <v>584</v>
      </c>
      <c r="F258" s="3">
        <v>0</v>
      </c>
      <c r="G258" s="3">
        <v>81.99</v>
      </c>
      <c r="H258" s="3">
        <v>0</v>
      </c>
      <c r="I258" s="3">
        <v>0</v>
      </c>
      <c r="J258" s="3">
        <v>0</v>
      </c>
      <c r="K258" s="3">
        <v>0</v>
      </c>
      <c r="L258" s="3">
        <v>2419.25</v>
      </c>
      <c r="M258" s="3">
        <v>107.53</v>
      </c>
      <c r="N258" s="3">
        <v>0</v>
      </c>
      <c r="O258" s="3">
        <f t="shared" si="3"/>
        <v>3192.77</v>
      </c>
    </row>
    <row r="259" spans="1:15">
      <c r="A259" s="15" t="s">
        <v>669</v>
      </c>
      <c r="B259" s="15" t="s">
        <v>432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f t="shared" si="3"/>
        <v>0</v>
      </c>
    </row>
    <row r="260" spans="1:15">
      <c r="A260" s="15" t="s">
        <v>543</v>
      </c>
      <c r="B260" s="15" t="s">
        <v>92</v>
      </c>
      <c r="C260" s="3">
        <v>61730.979999999996</v>
      </c>
      <c r="D260" s="3">
        <v>89066.11</v>
      </c>
      <c r="E260" s="3">
        <v>81656.569999999978</v>
      </c>
      <c r="F260" s="3">
        <v>76649.939999999988</v>
      </c>
      <c r="G260" s="3">
        <v>51554.720000000001</v>
      </c>
      <c r="H260" s="3">
        <v>68262.220000000016</v>
      </c>
      <c r="I260" s="3">
        <v>55313.2</v>
      </c>
      <c r="J260" s="3">
        <v>49744.45</v>
      </c>
      <c r="K260" s="3">
        <v>56104.280000000006</v>
      </c>
      <c r="L260" s="3">
        <v>101160.89</v>
      </c>
      <c r="M260" s="3">
        <v>70572.179999999993</v>
      </c>
      <c r="N260" s="3">
        <v>113368.01000000001</v>
      </c>
      <c r="O260" s="3">
        <f t="shared" si="3"/>
        <v>875183.55</v>
      </c>
    </row>
    <row r="261" spans="1:15">
      <c r="A261" s="15" t="s">
        <v>1111</v>
      </c>
      <c r="B261" s="15" t="s">
        <v>1112</v>
      </c>
      <c r="C261" s="3">
        <v>0</v>
      </c>
      <c r="D261" s="3">
        <v>0</v>
      </c>
      <c r="E261" s="3">
        <v>14</v>
      </c>
      <c r="F261" s="3">
        <v>0</v>
      </c>
      <c r="G261" s="3">
        <v>0</v>
      </c>
      <c r="H261" s="3">
        <v>0</v>
      </c>
      <c r="I261" s="3">
        <v>0</v>
      </c>
      <c r="J261" s="3">
        <v>1273.5</v>
      </c>
      <c r="K261" s="3">
        <v>0</v>
      </c>
      <c r="L261" s="3">
        <v>0</v>
      </c>
      <c r="M261" s="3">
        <v>0</v>
      </c>
      <c r="N261" s="3">
        <v>0</v>
      </c>
      <c r="O261" s="3">
        <f t="shared" si="3"/>
        <v>1287.5</v>
      </c>
    </row>
    <row r="262" spans="1:15">
      <c r="A262" s="15" t="s">
        <v>728</v>
      </c>
      <c r="B262" s="15" t="s">
        <v>729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f t="shared" si="3"/>
        <v>0</v>
      </c>
    </row>
    <row r="263" spans="1:15">
      <c r="A263" s="15" t="s">
        <v>670</v>
      </c>
      <c r="B263" s="15" t="s">
        <v>93</v>
      </c>
      <c r="C263" s="3">
        <v>0</v>
      </c>
      <c r="D263" s="3">
        <v>378.44</v>
      </c>
      <c r="E263" s="3">
        <v>2230.17</v>
      </c>
      <c r="F263" s="3">
        <v>419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1146.82</v>
      </c>
      <c r="M263" s="3">
        <v>0</v>
      </c>
      <c r="N263" s="3">
        <v>96.67</v>
      </c>
      <c r="O263" s="3">
        <f t="shared" si="3"/>
        <v>4271.1000000000004</v>
      </c>
    </row>
    <row r="264" spans="1:15">
      <c r="A264" s="15" t="s">
        <v>573</v>
      </c>
      <c r="B264" s="15" t="s">
        <v>276</v>
      </c>
      <c r="C264" s="3">
        <v>128.27000000000001</v>
      </c>
      <c r="D264" s="3">
        <v>0</v>
      </c>
      <c r="E264" s="3">
        <v>0</v>
      </c>
      <c r="F264" s="3">
        <v>0</v>
      </c>
      <c r="G264" s="3">
        <v>0</v>
      </c>
      <c r="H264" s="3">
        <v>202.97</v>
      </c>
      <c r="I264" s="3">
        <v>0</v>
      </c>
      <c r="J264" s="3">
        <v>279.39</v>
      </c>
      <c r="K264" s="3">
        <v>0</v>
      </c>
      <c r="L264" s="3">
        <v>0</v>
      </c>
      <c r="M264" s="3">
        <v>0</v>
      </c>
      <c r="N264" s="3">
        <v>88.71</v>
      </c>
      <c r="O264" s="3">
        <f t="shared" si="3"/>
        <v>699.34</v>
      </c>
    </row>
    <row r="265" spans="1:15">
      <c r="A265" s="15" t="s">
        <v>545</v>
      </c>
      <c r="B265" s="15" t="s">
        <v>94</v>
      </c>
      <c r="C265" s="3">
        <v>104.56</v>
      </c>
      <c r="D265" s="3">
        <v>120.66</v>
      </c>
      <c r="E265" s="3">
        <v>1488.54</v>
      </c>
      <c r="F265" s="3">
        <v>2846.5</v>
      </c>
      <c r="G265" s="3">
        <v>42.5</v>
      </c>
      <c r="H265" s="3">
        <v>0</v>
      </c>
      <c r="I265" s="3">
        <v>121.4</v>
      </c>
      <c r="J265" s="3">
        <v>179.52</v>
      </c>
      <c r="K265" s="3">
        <v>0</v>
      </c>
      <c r="L265" s="3">
        <v>78.900000000000006</v>
      </c>
      <c r="M265" s="3">
        <v>0</v>
      </c>
      <c r="N265" s="3">
        <v>0</v>
      </c>
      <c r="O265" s="3">
        <f t="shared" si="3"/>
        <v>4982.58</v>
      </c>
    </row>
    <row r="266" spans="1:15">
      <c r="A266" s="15" t="s">
        <v>730</v>
      </c>
      <c r="B266" s="15" t="s">
        <v>95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868.15</v>
      </c>
      <c r="M266" s="3">
        <v>242.49</v>
      </c>
      <c r="N266" s="3">
        <v>0</v>
      </c>
      <c r="O266" s="3">
        <f t="shared" si="3"/>
        <v>1110.6399999999999</v>
      </c>
    </row>
    <row r="267" spans="1:15">
      <c r="A267" s="15" t="s">
        <v>731</v>
      </c>
      <c r="B267" s="15" t="s">
        <v>732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2500.91</v>
      </c>
      <c r="K267" s="3">
        <v>19.96</v>
      </c>
      <c r="L267" s="3">
        <v>0</v>
      </c>
      <c r="M267" s="3">
        <v>0</v>
      </c>
      <c r="N267" s="3">
        <v>0</v>
      </c>
      <c r="O267" s="3">
        <f t="shared" ref="O267:O330" si="4">SUM(C267:N267)</f>
        <v>2520.87</v>
      </c>
    </row>
    <row r="268" spans="1:15">
      <c r="A268" s="15" t="s">
        <v>546</v>
      </c>
      <c r="B268" s="15" t="s">
        <v>126</v>
      </c>
      <c r="C268" s="3">
        <v>0</v>
      </c>
      <c r="D268" s="3">
        <v>0</v>
      </c>
      <c r="E268" s="3">
        <v>0</v>
      </c>
      <c r="F268" s="3">
        <v>0</v>
      </c>
      <c r="G268" s="3">
        <v>256.76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812.89</v>
      </c>
      <c r="N268" s="3">
        <v>0</v>
      </c>
      <c r="O268" s="3">
        <f t="shared" si="4"/>
        <v>1069.6500000000001</v>
      </c>
    </row>
    <row r="269" spans="1:15">
      <c r="A269" s="15" t="s">
        <v>576</v>
      </c>
      <c r="B269" s="15" t="s">
        <v>96</v>
      </c>
      <c r="C269" s="3">
        <v>33455.740000000005</v>
      </c>
      <c r="D269" s="3">
        <v>58380.299999999996</v>
      </c>
      <c r="E269" s="3">
        <v>61344.42</v>
      </c>
      <c r="F269" s="3">
        <v>27096.910000000003</v>
      </c>
      <c r="G269" s="3">
        <v>22679.040000000001</v>
      </c>
      <c r="H269" s="3">
        <v>11769.530000000002</v>
      </c>
      <c r="I269" s="3">
        <v>26724.729999999996</v>
      </c>
      <c r="J269" s="3">
        <v>31613.620000000003</v>
      </c>
      <c r="K269" s="3">
        <v>42547.020000000004</v>
      </c>
      <c r="L269" s="3">
        <v>50738.31</v>
      </c>
      <c r="M269" s="3">
        <v>58157.8</v>
      </c>
      <c r="N269" s="3">
        <v>39457.14</v>
      </c>
      <c r="O269" s="3">
        <f t="shared" si="4"/>
        <v>463964.56000000006</v>
      </c>
    </row>
    <row r="270" spans="1:15">
      <c r="A270" s="15" t="s">
        <v>577</v>
      </c>
      <c r="B270" s="15" t="s">
        <v>578</v>
      </c>
      <c r="C270" s="3">
        <v>0</v>
      </c>
      <c r="D270" s="3">
        <v>0</v>
      </c>
      <c r="E270" s="3">
        <v>374.29</v>
      </c>
      <c r="F270" s="3">
        <v>0</v>
      </c>
      <c r="G270" s="3">
        <v>0</v>
      </c>
      <c r="H270" s="3">
        <v>0</v>
      </c>
      <c r="I270" s="3">
        <v>0</v>
      </c>
      <c r="J270" s="3">
        <v>7829.71</v>
      </c>
      <c r="K270" s="3">
        <v>0</v>
      </c>
      <c r="L270" s="3">
        <v>0</v>
      </c>
      <c r="M270" s="3">
        <v>0</v>
      </c>
      <c r="N270" s="3">
        <v>0</v>
      </c>
      <c r="O270" s="3">
        <f t="shared" si="4"/>
        <v>8204</v>
      </c>
    </row>
    <row r="271" spans="1:15">
      <c r="A271" s="15" t="s">
        <v>579</v>
      </c>
      <c r="B271" s="15" t="s">
        <v>433</v>
      </c>
      <c r="C271" s="3">
        <v>37738.129999999997</v>
      </c>
      <c r="D271" s="3">
        <v>55848.2</v>
      </c>
      <c r="E271" s="3">
        <v>77928.099999999991</v>
      </c>
      <c r="F271" s="3">
        <v>34776.780000000006</v>
      </c>
      <c r="G271" s="3">
        <v>20906.089999999997</v>
      </c>
      <c r="H271" s="3">
        <v>10513.31</v>
      </c>
      <c r="I271" s="3">
        <v>23281.279999999999</v>
      </c>
      <c r="J271" s="3">
        <v>43770.340000000011</v>
      </c>
      <c r="K271" s="3">
        <v>84099.93</v>
      </c>
      <c r="L271" s="3">
        <v>-3273.0800000000017</v>
      </c>
      <c r="M271" s="3">
        <v>47530.6</v>
      </c>
      <c r="N271" s="3">
        <v>48587.040000000008</v>
      </c>
      <c r="O271" s="3">
        <f t="shared" si="4"/>
        <v>481706.72</v>
      </c>
    </row>
    <row r="272" spans="1:15">
      <c r="A272" s="15" t="s">
        <v>1113</v>
      </c>
      <c r="B272" s="15" t="s">
        <v>1114</v>
      </c>
      <c r="C272" s="3">
        <v>0</v>
      </c>
      <c r="D272" s="3">
        <v>0</v>
      </c>
      <c r="E272" s="3">
        <v>284.14</v>
      </c>
      <c r="F272" s="3">
        <v>0</v>
      </c>
      <c r="G272" s="3">
        <v>0</v>
      </c>
      <c r="H272" s="3">
        <v>0</v>
      </c>
      <c r="I272" s="3">
        <v>0</v>
      </c>
      <c r="J272" s="3">
        <v>5359.67</v>
      </c>
      <c r="K272" s="3">
        <v>0</v>
      </c>
      <c r="L272" s="3">
        <v>0</v>
      </c>
      <c r="M272" s="3">
        <v>1984.18</v>
      </c>
      <c r="N272" s="3">
        <v>0</v>
      </c>
      <c r="O272" s="3">
        <f t="shared" si="4"/>
        <v>7627.9900000000007</v>
      </c>
    </row>
    <row r="273" spans="1:16">
      <c r="A273" s="15" t="s">
        <v>735</v>
      </c>
      <c r="B273" s="15" t="s">
        <v>97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1131.76</v>
      </c>
      <c r="M273" s="3">
        <v>119.64</v>
      </c>
      <c r="N273" s="3">
        <v>0</v>
      </c>
      <c r="O273" s="3">
        <f t="shared" si="4"/>
        <v>1251.4000000000001</v>
      </c>
    </row>
    <row r="274" spans="1:16">
      <c r="A274" s="15" t="s">
        <v>736</v>
      </c>
      <c r="B274" s="15" t="s">
        <v>737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1402.84</v>
      </c>
      <c r="K274" s="3">
        <v>0</v>
      </c>
      <c r="L274" s="3">
        <v>0</v>
      </c>
      <c r="M274" s="3">
        <v>0</v>
      </c>
      <c r="N274" s="3">
        <v>163.52000000000001</v>
      </c>
      <c r="O274" s="3">
        <f t="shared" si="4"/>
        <v>1566.36</v>
      </c>
    </row>
    <row r="275" spans="1:16">
      <c r="A275" s="15" t="s">
        <v>580</v>
      </c>
      <c r="B275" s="15" t="s">
        <v>581</v>
      </c>
      <c r="C275" s="3">
        <v>0</v>
      </c>
      <c r="D275" s="3">
        <v>0</v>
      </c>
      <c r="E275" s="3">
        <v>0</v>
      </c>
      <c r="F275" s="3">
        <v>0</v>
      </c>
      <c r="G275" s="3">
        <v>812.46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249.04</v>
      </c>
      <c r="N275" s="3">
        <v>0</v>
      </c>
      <c r="O275" s="3">
        <f t="shared" si="4"/>
        <v>1061.5</v>
      </c>
    </row>
    <row r="276" spans="1:16">
      <c r="A276" s="15" t="s">
        <v>671</v>
      </c>
      <c r="B276" s="15" t="s">
        <v>434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65.3</v>
      </c>
      <c r="N276" s="3">
        <v>39.28</v>
      </c>
      <c r="O276" s="3">
        <f t="shared" si="4"/>
        <v>104.58</v>
      </c>
    </row>
    <row r="277" spans="1:16">
      <c r="A277" s="15" t="s">
        <v>548</v>
      </c>
      <c r="B277" s="15" t="s">
        <v>99</v>
      </c>
      <c r="C277" s="3">
        <v>72.75</v>
      </c>
      <c r="D277" s="3">
        <v>37872.06</v>
      </c>
      <c r="E277" s="3">
        <v>4438.95</v>
      </c>
      <c r="F277" s="3">
        <v>-25.98</v>
      </c>
      <c r="G277" s="3">
        <v>344.04</v>
      </c>
      <c r="H277" s="3">
        <v>672.01</v>
      </c>
      <c r="I277" s="3">
        <v>0</v>
      </c>
      <c r="J277" s="3">
        <v>1359.57</v>
      </c>
      <c r="K277" s="3">
        <v>2604.91</v>
      </c>
      <c r="L277" s="3">
        <v>8359.52</v>
      </c>
      <c r="M277" s="3">
        <v>2858.69</v>
      </c>
      <c r="N277" s="3">
        <v>36668.11</v>
      </c>
      <c r="O277" s="3">
        <f t="shared" si="4"/>
        <v>95224.63</v>
      </c>
    </row>
    <row r="278" spans="1:16">
      <c r="A278" s="15" t="s">
        <v>672</v>
      </c>
      <c r="B278" s="15" t="s">
        <v>435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f t="shared" si="4"/>
        <v>0</v>
      </c>
    </row>
    <row r="279" spans="1:16" s="2" customFormat="1">
      <c r="A279" t="s">
        <v>332</v>
      </c>
      <c r="B279" s="1" t="s">
        <v>332</v>
      </c>
      <c r="C279" s="17">
        <v>133290.43</v>
      </c>
      <c r="D279" s="17">
        <v>241933.49</v>
      </c>
      <c r="E279" s="17">
        <v>230343.17999999996</v>
      </c>
      <c r="F279" s="17">
        <v>141441.00999999998</v>
      </c>
      <c r="G279" s="17">
        <v>96677.599999999991</v>
      </c>
      <c r="H279" s="17">
        <v>91420.040000000008</v>
      </c>
      <c r="I279" s="17">
        <v>105478.34</v>
      </c>
      <c r="J279" s="17">
        <v>145313.52000000002</v>
      </c>
      <c r="K279" s="17">
        <v>185376.1</v>
      </c>
      <c r="L279" s="17">
        <v>162630.51999999996</v>
      </c>
      <c r="M279" s="17">
        <v>182700.33999999997</v>
      </c>
      <c r="N279" s="17">
        <v>238468.48000000004</v>
      </c>
      <c r="O279" s="17">
        <f t="shared" si="4"/>
        <v>1955073.0499999998</v>
      </c>
      <c r="P279" s="4"/>
    </row>
    <row r="280" spans="1:16" s="2" customFormat="1">
      <c r="A280"/>
      <c r="B280" s="1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>
        <f t="shared" si="4"/>
        <v>0</v>
      </c>
      <c r="P280" s="4"/>
    </row>
    <row r="281" spans="1:16">
      <c r="A281" s="15" t="s">
        <v>1115</v>
      </c>
      <c r="B281" s="15" t="s">
        <v>128</v>
      </c>
      <c r="C281" s="3">
        <v>0</v>
      </c>
      <c r="D281" s="3">
        <v>0</v>
      </c>
      <c r="E281" s="3">
        <v>0</v>
      </c>
      <c r="F281" s="3">
        <v>0</v>
      </c>
      <c r="G281" s="3">
        <v>2317.5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1295</v>
      </c>
      <c r="N281" s="3">
        <v>0</v>
      </c>
      <c r="O281" s="3">
        <f t="shared" si="4"/>
        <v>3612.5</v>
      </c>
    </row>
    <row r="282" spans="1:16">
      <c r="A282" s="15" t="s">
        <v>549</v>
      </c>
      <c r="B282" s="15" t="s">
        <v>101</v>
      </c>
      <c r="C282" s="3">
        <v>29210.32</v>
      </c>
      <c r="D282" s="3">
        <v>34182.61</v>
      </c>
      <c r="E282" s="3">
        <v>57660.770000000004</v>
      </c>
      <c r="F282" s="3">
        <v>25282.77</v>
      </c>
      <c r="G282" s="3">
        <v>21096.21</v>
      </c>
      <c r="H282" s="3">
        <v>30223.74</v>
      </c>
      <c r="I282" s="3">
        <v>30812.659999999996</v>
      </c>
      <c r="J282" s="3">
        <v>29612.33</v>
      </c>
      <c r="K282" s="3">
        <v>26244.48</v>
      </c>
      <c r="L282" s="3">
        <v>30156.71</v>
      </c>
      <c r="M282" s="3">
        <v>27425.64</v>
      </c>
      <c r="N282" s="3">
        <v>53855.530000000006</v>
      </c>
      <c r="O282" s="3">
        <f t="shared" si="4"/>
        <v>395763.77</v>
      </c>
    </row>
    <row r="283" spans="1:16">
      <c r="A283" s="15" t="s">
        <v>674</v>
      </c>
      <c r="B283" s="15" t="s">
        <v>436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f t="shared" si="4"/>
        <v>0</v>
      </c>
    </row>
    <row r="284" spans="1:16">
      <c r="A284" s="15" t="s">
        <v>738</v>
      </c>
      <c r="B284" s="15" t="s">
        <v>739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3482.98</v>
      </c>
      <c r="O284" s="3">
        <f t="shared" si="4"/>
        <v>3482.98</v>
      </c>
    </row>
    <row r="285" spans="1:16">
      <c r="A285" s="15" t="s">
        <v>582</v>
      </c>
      <c r="B285" s="15" t="s">
        <v>102</v>
      </c>
      <c r="C285" s="3">
        <v>79315.42</v>
      </c>
      <c r="D285" s="3">
        <v>17019.25</v>
      </c>
      <c r="E285" s="3">
        <v>20857.440000000002</v>
      </c>
      <c r="F285" s="3">
        <v>516.92999999999995</v>
      </c>
      <c r="G285" s="3">
        <v>31914.19</v>
      </c>
      <c r="H285" s="3">
        <v>5365.72</v>
      </c>
      <c r="I285" s="3">
        <v>21643.759999999998</v>
      </c>
      <c r="J285" s="3">
        <v>17970.870000000003</v>
      </c>
      <c r="K285" s="3">
        <v>19339.23</v>
      </c>
      <c r="L285" s="3">
        <v>10249</v>
      </c>
      <c r="M285" s="3">
        <v>8897.1</v>
      </c>
      <c r="N285" s="3">
        <v>44300.05</v>
      </c>
      <c r="O285" s="3">
        <f t="shared" si="4"/>
        <v>277388.96000000002</v>
      </c>
    </row>
    <row r="286" spans="1:16">
      <c r="A286" s="15" t="s">
        <v>740</v>
      </c>
      <c r="B286" s="15" t="s">
        <v>741</v>
      </c>
      <c r="C286" s="3">
        <v>0</v>
      </c>
      <c r="D286" s="3">
        <v>63.57</v>
      </c>
      <c r="E286" s="3">
        <v>0</v>
      </c>
      <c r="F286" s="3">
        <v>3.63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f t="shared" si="4"/>
        <v>67.2</v>
      </c>
    </row>
    <row r="287" spans="1:16">
      <c r="A287" s="15" t="s">
        <v>676</v>
      </c>
      <c r="B287" s="15" t="s">
        <v>437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f t="shared" si="4"/>
        <v>0</v>
      </c>
    </row>
    <row r="288" spans="1:16">
      <c r="A288" s="15" t="s">
        <v>583</v>
      </c>
      <c r="B288" s="15" t="s">
        <v>438</v>
      </c>
      <c r="C288" s="3">
        <v>36876.79</v>
      </c>
      <c r="D288" s="3">
        <v>20508.41</v>
      </c>
      <c r="E288" s="3">
        <v>34812.71</v>
      </c>
      <c r="F288" s="3">
        <v>34657.85</v>
      </c>
      <c r="G288" s="3">
        <v>20437.47</v>
      </c>
      <c r="H288" s="3">
        <v>24355.51</v>
      </c>
      <c r="I288" s="3">
        <v>33952.880000000005</v>
      </c>
      <c r="J288" s="3">
        <v>20252.599999999999</v>
      </c>
      <c r="K288" s="3">
        <v>26528.240000000002</v>
      </c>
      <c r="L288" s="3">
        <v>36574.82</v>
      </c>
      <c r="M288" s="3">
        <v>65543.5</v>
      </c>
      <c r="N288" s="3">
        <v>46028.509999999995</v>
      </c>
      <c r="O288" s="3">
        <f t="shared" si="4"/>
        <v>400529.29000000004</v>
      </c>
    </row>
    <row r="289" spans="1:16">
      <c r="A289" s="15" t="s">
        <v>1116</v>
      </c>
      <c r="B289" s="15" t="s">
        <v>1117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219</v>
      </c>
      <c r="L289" s="3">
        <v>0</v>
      </c>
      <c r="M289" s="3">
        <v>0</v>
      </c>
      <c r="N289" s="3">
        <v>0</v>
      </c>
      <c r="O289" s="3">
        <f t="shared" si="4"/>
        <v>219</v>
      </c>
    </row>
    <row r="290" spans="1:16">
      <c r="A290" s="15" t="s">
        <v>677</v>
      </c>
      <c r="B290" s="15" t="s">
        <v>439</v>
      </c>
      <c r="C290" s="3">
        <v>0</v>
      </c>
      <c r="D290" s="3">
        <v>0</v>
      </c>
      <c r="E290" s="3">
        <v>285</v>
      </c>
      <c r="F290" s="3">
        <v>0</v>
      </c>
      <c r="G290" s="3">
        <v>0</v>
      </c>
      <c r="H290" s="3">
        <v>0</v>
      </c>
      <c r="I290" s="3">
        <v>1300</v>
      </c>
      <c r="J290" s="3">
        <v>0</v>
      </c>
      <c r="K290" s="3">
        <v>360.5</v>
      </c>
      <c r="L290" s="3">
        <v>0</v>
      </c>
      <c r="M290" s="3">
        <v>1840</v>
      </c>
      <c r="N290" s="3">
        <v>170</v>
      </c>
      <c r="O290" s="3">
        <f t="shared" si="4"/>
        <v>3955.5</v>
      </c>
    </row>
    <row r="291" spans="1:16">
      <c r="A291" s="15" t="s">
        <v>1118</v>
      </c>
      <c r="B291" s="15" t="s">
        <v>1119</v>
      </c>
      <c r="C291" s="3">
        <v>0</v>
      </c>
      <c r="D291" s="3">
        <v>4445.6000000000004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f t="shared" si="4"/>
        <v>4445.6000000000004</v>
      </c>
    </row>
    <row r="292" spans="1:16">
      <c r="A292" s="15" t="s">
        <v>1120</v>
      </c>
      <c r="B292" s="15" t="s">
        <v>1121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5000</v>
      </c>
      <c r="O292" s="3">
        <f t="shared" si="4"/>
        <v>5000</v>
      </c>
    </row>
    <row r="293" spans="1:16">
      <c r="A293" s="15" t="s">
        <v>584</v>
      </c>
      <c r="B293" s="15" t="s">
        <v>440</v>
      </c>
      <c r="C293" s="3">
        <v>5765.39</v>
      </c>
      <c r="D293" s="3">
        <v>5877.77</v>
      </c>
      <c r="E293" s="3">
        <v>5825.58</v>
      </c>
      <c r="F293" s="3">
        <v>5943.54</v>
      </c>
      <c r="G293" s="3">
        <v>4811.37</v>
      </c>
      <c r="H293" s="3">
        <v>6181.1799999999994</v>
      </c>
      <c r="I293" s="3">
        <v>36305.100000000006</v>
      </c>
      <c r="J293" s="3">
        <v>7988.41</v>
      </c>
      <c r="K293" s="3">
        <v>20031.52</v>
      </c>
      <c r="L293" s="3">
        <v>17550.879999999997</v>
      </c>
      <c r="M293" s="3">
        <v>7043.0300000000007</v>
      </c>
      <c r="N293" s="3">
        <v>6250.44</v>
      </c>
      <c r="O293" s="3">
        <f t="shared" si="4"/>
        <v>129574.20999999999</v>
      </c>
    </row>
    <row r="294" spans="1:16">
      <c r="A294" s="15" t="s">
        <v>1021</v>
      </c>
      <c r="B294" s="15" t="s">
        <v>1022</v>
      </c>
      <c r="C294" s="3">
        <v>0</v>
      </c>
      <c r="D294" s="3">
        <v>70.33</v>
      </c>
      <c r="E294" s="3">
        <v>0</v>
      </c>
      <c r="F294" s="3">
        <v>0</v>
      </c>
      <c r="G294" s="3">
        <v>375.52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f t="shared" si="4"/>
        <v>445.84999999999997</v>
      </c>
    </row>
    <row r="295" spans="1:16">
      <c r="A295" s="15" t="s">
        <v>678</v>
      </c>
      <c r="B295" s="15" t="s">
        <v>103</v>
      </c>
      <c r="C295" s="3">
        <v>3457.01</v>
      </c>
      <c r="D295" s="3">
        <v>1482.3600000000001</v>
      </c>
      <c r="E295" s="3">
        <v>1215.4000000000001</v>
      </c>
      <c r="F295" s="3">
        <v>850</v>
      </c>
      <c r="G295" s="3">
        <v>5360.63</v>
      </c>
      <c r="H295" s="3">
        <v>0</v>
      </c>
      <c r="I295" s="3">
        <v>259.81</v>
      </c>
      <c r="J295" s="3">
        <v>1923.29</v>
      </c>
      <c r="K295" s="3">
        <v>753.35</v>
      </c>
      <c r="L295" s="3">
        <v>5625</v>
      </c>
      <c r="M295" s="3">
        <v>1330.03</v>
      </c>
      <c r="N295" s="3">
        <v>3990</v>
      </c>
      <c r="O295" s="3">
        <f t="shared" si="4"/>
        <v>26246.879999999997</v>
      </c>
    </row>
    <row r="296" spans="1:16">
      <c r="A296" s="15" t="s">
        <v>742</v>
      </c>
      <c r="B296" s="15" t="s">
        <v>743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-2255.27</v>
      </c>
      <c r="O296" s="3">
        <f t="shared" si="4"/>
        <v>-2255.27</v>
      </c>
    </row>
    <row r="297" spans="1:16">
      <c r="A297" s="15" t="s">
        <v>679</v>
      </c>
      <c r="B297" s="15" t="s">
        <v>441</v>
      </c>
      <c r="C297" s="3">
        <v>0</v>
      </c>
      <c r="D297" s="3">
        <v>0</v>
      </c>
      <c r="E297" s="3">
        <v>0</v>
      </c>
      <c r="F297" s="3">
        <v>0</v>
      </c>
      <c r="G297" s="3">
        <v>995</v>
      </c>
      <c r="H297" s="3">
        <v>0</v>
      </c>
      <c r="I297" s="3">
        <v>827.09</v>
      </c>
      <c r="J297" s="3">
        <v>0</v>
      </c>
      <c r="K297" s="3">
        <v>0</v>
      </c>
      <c r="L297" s="3">
        <v>497</v>
      </c>
      <c r="M297" s="3">
        <v>1499</v>
      </c>
      <c r="N297" s="3">
        <v>5376.07</v>
      </c>
      <c r="O297" s="3">
        <f t="shared" si="4"/>
        <v>9194.16</v>
      </c>
    </row>
    <row r="298" spans="1:16">
      <c r="A298" s="15" t="s">
        <v>680</v>
      </c>
      <c r="B298" s="15" t="s">
        <v>442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f t="shared" si="4"/>
        <v>0</v>
      </c>
    </row>
    <row r="299" spans="1:16" s="2" customFormat="1">
      <c r="A299" t="s">
        <v>333</v>
      </c>
      <c r="B299" s="1" t="s">
        <v>333</v>
      </c>
      <c r="C299" s="17">
        <v>154624.93000000002</v>
      </c>
      <c r="D299" s="17">
        <v>83649.900000000009</v>
      </c>
      <c r="E299" s="17">
        <v>120656.90000000001</v>
      </c>
      <c r="F299" s="17">
        <v>67254.720000000001</v>
      </c>
      <c r="G299" s="17">
        <v>87307.889999999985</v>
      </c>
      <c r="H299" s="17">
        <v>66126.149999999994</v>
      </c>
      <c r="I299" s="17">
        <v>125101.3</v>
      </c>
      <c r="J299" s="17">
        <v>77747.5</v>
      </c>
      <c r="K299" s="17">
        <v>93476.32</v>
      </c>
      <c r="L299" s="17">
        <v>100653.41</v>
      </c>
      <c r="M299" s="17">
        <v>114873.29999999999</v>
      </c>
      <c r="N299" s="17">
        <v>166198.31000000003</v>
      </c>
      <c r="O299" s="17">
        <f t="shared" si="4"/>
        <v>1257670.6300000001</v>
      </c>
      <c r="P299" s="4"/>
    </row>
    <row r="300" spans="1:16" s="2" customFormat="1">
      <c r="A300"/>
      <c r="B300" s="1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>
        <f t="shared" si="4"/>
        <v>0</v>
      </c>
      <c r="P300" s="4"/>
    </row>
    <row r="301" spans="1:16">
      <c r="A301" s="15" t="s">
        <v>681</v>
      </c>
      <c r="B301" s="15" t="s">
        <v>443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2250000</v>
      </c>
      <c r="L301" s="3">
        <v>0</v>
      </c>
      <c r="M301" s="3">
        <v>0</v>
      </c>
      <c r="N301" s="3">
        <v>0</v>
      </c>
      <c r="O301" s="3">
        <f t="shared" si="4"/>
        <v>2250000</v>
      </c>
    </row>
    <row r="302" spans="1:16">
      <c r="A302" s="15" t="s">
        <v>682</v>
      </c>
      <c r="B302" s="15" t="s">
        <v>444</v>
      </c>
      <c r="C302" s="3">
        <v>0</v>
      </c>
      <c r="D302" s="3">
        <v>0</v>
      </c>
      <c r="E302" s="3">
        <v>23700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f t="shared" si="4"/>
        <v>23700</v>
      </c>
    </row>
    <row r="303" spans="1:16">
      <c r="A303" s="15" t="s">
        <v>1122</v>
      </c>
      <c r="B303" s="15" t="s">
        <v>1123</v>
      </c>
      <c r="C303" s="3">
        <v>23770.76</v>
      </c>
      <c r="D303" s="3">
        <v>39496.980000000003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8204.7999999999993</v>
      </c>
      <c r="O303" s="3">
        <f t="shared" si="4"/>
        <v>71472.540000000008</v>
      </c>
    </row>
    <row r="304" spans="1:16">
      <c r="A304" s="15" t="s">
        <v>683</v>
      </c>
      <c r="B304" s="15" t="s">
        <v>290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1872.5</v>
      </c>
      <c r="I304" s="3">
        <v>901.77</v>
      </c>
      <c r="J304" s="3">
        <v>0</v>
      </c>
      <c r="K304" s="3">
        <v>2913.75</v>
      </c>
      <c r="L304" s="3">
        <v>0</v>
      </c>
      <c r="M304" s="3">
        <v>0</v>
      </c>
      <c r="N304" s="3">
        <v>0</v>
      </c>
      <c r="O304" s="3">
        <f t="shared" si="4"/>
        <v>5688.02</v>
      </c>
    </row>
    <row r="305" spans="1:16">
      <c r="A305" s="15" t="s">
        <v>921</v>
      </c>
      <c r="B305" s="15" t="s">
        <v>291</v>
      </c>
      <c r="C305" s="3">
        <v>8487.3799999999992</v>
      </c>
      <c r="D305" s="3">
        <v>0</v>
      </c>
      <c r="E305" s="3">
        <v>0</v>
      </c>
      <c r="F305" s="3">
        <v>0</v>
      </c>
      <c r="G305" s="3">
        <v>0</v>
      </c>
      <c r="H305" s="3">
        <v>1232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f t="shared" si="4"/>
        <v>9719.3799999999992</v>
      </c>
    </row>
    <row r="306" spans="1:16">
      <c r="A306" s="15" t="s">
        <v>744</v>
      </c>
      <c r="B306" s="15" t="s">
        <v>104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21095.919999999998</v>
      </c>
      <c r="J306" s="3">
        <v>11770.5</v>
      </c>
      <c r="K306" s="3">
        <v>0</v>
      </c>
      <c r="L306" s="3">
        <v>11088.15</v>
      </c>
      <c r="M306" s="3">
        <v>23784.230000000003</v>
      </c>
      <c r="N306" s="3">
        <v>46435.55</v>
      </c>
      <c r="O306" s="3">
        <f t="shared" si="4"/>
        <v>114174.35</v>
      </c>
    </row>
    <row r="307" spans="1:16">
      <c r="A307" s="15" t="s">
        <v>1124</v>
      </c>
      <c r="B307" s="15" t="s">
        <v>1125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3027.66</v>
      </c>
      <c r="N307" s="3">
        <v>0</v>
      </c>
      <c r="O307" s="3">
        <f t="shared" si="4"/>
        <v>3027.66</v>
      </c>
    </row>
    <row r="308" spans="1:16">
      <c r="A308" s="15" t="s">
        <v>684</v>
      </c>
      <c r="B308" s="15" t="s">
        <v>445</v>
      </c>
      <c r="C308" s="3">
        <v>82292.36</v>
      </c>
      <c r="D308" s="3">
        <v>114585.09</v>
      </c>
      <c r="E308" s="3">
        <v>194244.21000000002</v>
      </c>
      <c r="F308" s="3">
        <v>27405.35</v>
      </c>
      <c r="G308" s="3">
        <v>47598.39</v>
      </c>
      <c r="H308" s="3">
        <v>96430.010000000009</v>
      </c>
      <c r="I308" s="3">
        <v>100359.66</v>
      </c>
      <c r="J308" s="3">
        <v>86008.33</v>
      </c>
      <c r="K308" s="3">
        <v>61798.45</v>
      </c>
      <c r="L308" s="3">
        <v>75049.740000000005</v>
      </c>
      <c r="M308" s="3">
        <v>65013.99</v>
      </c>
      <c r="N308" s="3">
        <v>41267.119999999995</v>
      </c>
      <c r="O308" s="3">
        <f t="shared" si="4"/>
        <v>992052.7</v>
      </c>
    </row>
    <row r="309" spans="1:16">
      <c r="A309" s="15" t="s">
        <v>550</v>
      </c>
      <c r="B309" s="15" t="s">
        <v>105</v>
      </c>
      <c r="C309" s="3">
        <v>208353.43</v>
      </c>
      <c r="D309" s="3">
        <v>219333.49</v>
      </c>
      <c r="E309" s="3">
        <v>537957.44000000006</v>
      </c>
      <c r="F309" s="3">
        <v>107363.29000000001</v>
      </c>
      <c r="G309" s="3">
        <v>237007.37</v>
      </c>
      <c r="H309" s="3">
        <v>662406.21</v>
      </c>
      <c r="I309" s="3">
        <v>206277.29</v>
      </c>
      <c r="J309" s="3">
        <v>339911.51</v>
      </c>
      <c r="K309" s="3">
        <v>406777.86</v>
      </c>
      <c r="L309" s="3">
        <v>333296.03000000003</v>
      </c>
      <c r="M309" s="3">
        <v>342024.29</v>
      </c>
      <c r="N309" s="3">
        <v>534460.42000000004</v>
      </c>
      <c r="O309" s="3">
        <f t="shared" si="4"/>
        <v>4135168.63</v>
      </c>
    </row>
    <row r="310" spans="1:16">
      <c r="A310" s="15" t="s">
        <v>551</v>
      </c>
      <c r="B310" s="15" t="s">
        <v>106</v>
      </c>
      <c r="C310" s="3">
        <v>1041019.1199999999</v>
      </c>
      <c r="D310" s="3">
        <v>1096984.6100000001</v>
      </c>
      <c r="E310" s="3">
        <v>1307689.4500000002</v>
      </c>
      <c r="F310" s="3">
        <v>1046792.92</v>
      </c>
      <c r="G310" s="3">
        <v>996815.82000000007</v>
      </c>
      <c r="H310" s="3">
        <v>1351351.35</v>
      </c>
      <c r="I310" s="3">
        <v>1482621.64</v>
      </c>
      <c r="J310" s="3">
        <v>691151.00999999989</v>
      </c>
      <c r="K310" s="3">
        <v>1057226.43</v>
      </c>
      <c r="L310" s="3">
        <v>1016599.37</v>
      </c>
      <c r="M310" s="3">
        <v>1069647.0999999996</v>
      </c>
      <c r="N310" s="3">
        <v>1520346.71</v>
      </c>
      <c r="O310" s="3">
        <f t="shared" si="4"/>
        <v>13678245.530000001</v>
      </c>
    </row>
    <row r="311" spans="1:16">
      <c r="A311" s="15" t="s">
        <v>685</v>
      </c>
      <c r="B311" s="15" t="s">
        <v>446</v>
      </c>
      <c r="C311" s="3">
        <v>719.79</v>
      </c>
      <c r="D311" s="3">
        <v>2145.16</v>
      </c>
      <c r="E311" s="3">
        <v>28471.16</v>
      </c>
      <c r="F311" s="3">
        <v>12902.51</v>
      </c>
      <c r="G311" s="3">
        <v>6671.39</v>
      </c>
      <c r="H311" s="3">
        <v>8471.369999999999</v>
      </c>
      <c r="I311" s="3">
        <v>14769.97</v>
      </c>
      <c r="J311" s="3">
        <v>15576.92</v>
      </c>
      <c r="K311" s="3">
        <v>177.83</v>
      </c>
      <c r="L311" s="3">
        <v>30193.74</v>
      </c>
      <c r="M311" s="3">
        <v>14254.77</v>
      </c>
      <c r="N311" s="3">
        <v>5271.37</v>
      </c>
      <c r="O311" s="3">
        <f t="shared" si="4"/>
        <v>139625.98000000001</v>
      </c>
    </row>
    <row r="312" spans="1:16">
      <c r="A312" s="15" t="s">
        <v>686</v>
      </c>
      <c r="B312" s="15" t="s">
        <v>447</v>
      </c>
      <c r="C312" s="3">
        <v>7507.91</v>
      </c>
      <c r="D312" s="3">
        <v>7720.59</v>
      </c>
      <c r="E312" s="3">
        <v>5605.51</v>
      </c>
      <c r="F312" s="3">
        <v>7500.08</v>
      </c>
      <c r="G312" s="3">
        <v>3441.9700000000003</v>
      </c>
      <c r="H312" s="3">
        <v>6648.04</v>
      </c>
      <c r="I312" s="3">
        <v>7862.1100000000006</v>
      </c>
      <c r="J312" s="3">
        <v>20050.09</v>
      </c>
      <c r="K312" s="3">
        <v>5668.9800000000005</v>
      </c>
      <c r="L312" s="3">
        <v>3485.8500000000004</v>
      </c>
      <c r="M312" s="3">
        <v>5601.4000000000005</v>
      </c>
      <c r="N312" s="3">
        <v>7842.54</v>
      </c>
      <c r="O312" s="3">
        <f t="shared" si="4"/>
        <v>88935.069999999992</v>
      </c>
    </row>
    <row r="313" spans="1:16">
      <c r="A313" s="15" t="s">
        <v>687</v>
      </c>
      <c r="B313" s="15" t="s">
        <v>448</v>
      </c>
      <c r="C313" s="3">
        <v>1721.37</v>
      </c>
      <c r="D313" s="3">
        <v>6342.73</v>
      </c>
      <c r="E313" s="3">
        <v>12204.72</v>
      </c>
      <c r="F313" s="3">
        <v>5893</v>
      </c>
      <c r="G313" s="3">
        <v>1085.55</v>
      </c>
      <c r="H313" s="3">
        <v>620.32000000000005</v>
      </c>
      <c r="I313" s="3">
        <v>9656.24</v>
      </c>
      <c r="J313" s="3">
        <v>16293.64</v>
      </c>
      <c r="K313" s="3">
        <v>36470.61</v>
      </c>
      <c r="L313" s="3">
        <v>49875.8</v>
      </c>
      <c r="M313" s="3">
        <v>42500.88</v>
      </c>
      <c r="N313" s="3">
        <v>34170</v>
      </c>
      <c r="O313" s="3">
        <f t="shared" si="4"/>
        <v>216834.86</v>
      </c>
    </row>
    <row r="314" spans="1:16">
      <c r="A314" s="15" t="s">
        <v>745</v>
      </c>
      <c r="B314" s="15" t="s">
        <v>317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f t="shared" si="4"/>
        <v>0</v>
      </c>
    </row>
    <row r="315" spans="1:16">
      <c r="A315" s="15" t="s">
        <v>688</v>
      </c>
      <c r="B315" s="15" t="s">
        <v>449</v>
      </c>
      <c r="C315" s="3">
        <v>0</v>
      </c>
      <c r="D315" s="3">
        <v>0</v>
      </c>
      <c r="E315" s="3">
        <v>0</v>
      </c>
      <c r="F315" s="3">
        <v>0</v>
      </c>
      <c r="G315" s="3">
        <v>231.33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f t="shared" si="4"/>
        <v>231.33</v>
      </c>
    </row>
    <row r="316" spans="1:16">
      <c r="A316" s="15" t="s">
        <v>1029</v>
      </c>
      <c r="B316" s="15" t="s">
        <v>1030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3721.89</v>
      </c>
      <c r="K316" s="3">
        <v>0</v>
      </c>
      <c r="L316" s="3">
        <v>0</v>
      </c>
      <c r="M316" s="3">
        <v>0</v>
      </c>
      <c r="N316" s="3">
        <v>0</v>
      </c>
      <c r="O316" s="3">
        <f t="shared" si="4"/>
        <v>3721.89</v>
      </c>
    </row>
    <row r="317" spans="1:16">
      <c r="A317" s="15" t="s">
        <v>689</v>
      </c>
      <c r="B317" s="15" t="s">
        <v>450</v>
      </c>
      <c r="C317" s="3">
        <v>0</v>
      </c>
      <c r="D317" s="3">
        <v>6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10</v>
      </c>
      <c r="K317" s="3">
        <v>0</v>
      </c>
      <c r="L317" s="3">
        <v>0</v>
      </c>
      <c r="M317" s="3">
        <v>0</v>
      </c>
      <c r="N317" s="3">
        <v>35</v>
      </c>
      <c r="O317" s="3">
        <f t="shared" si="4"/>
        <v>51</v>
      </c>
    </row>
    <row r="318" spans="1:16">
      <c r="A318" s="15" t="s">
        <v>552</v>
      </c>
      <c r="B318" s="15" t="s">
        <v>107</v>
      </c>
      <c r="C318" s="3">
        <v>936204.51</v>
      </c>
      <c r="D318" s="3">
        <v>1529363.1700000002</v>
      </c>
      <c r="E318" s="3">
        <v>577579.98</v>
      </c>
      <c r="F318" s="3">
        <v>1139991.25</v>
      </c>
      <c r="G318" s="3">
        <v>718947.9</v>
      </c>
      <c r="H318" s="3">
        <v>1144927.5899999999</v>
      </c>
      <c r="I318" s="3">
        <v>234886.05</v>
      </c>
      <c r="J318" s="3">
        <v>1915190.54</v>
      </c>
      <c r="K318" s="3">
        <v>-923359.31</v>
      </c>
      <c r="L318" s="3">
        <v>1023176.26</v>
      </c>
      <c r="M318" s="3">
        <v>292458.27</v>
      </c>
      <c r="N318" s="3">
        <v>559050.52</v>
      </c>
      <c r="O318" s="3">
        <f t="shared" si="4"/>
        <v>9148416.7299999986</v>
      </c>
    </row>
    <row r="319" spans="1:16" s="2" customFormat="1">
      <c r="A319" t="s">
        <v>334</v>
      </c>
      <c r="B319" s="1" t="s">
        <v>334</v>
      </c>
      <c r="C319" s="17">
        <v>2310076.63</v>
      </c>
      <c r="D319" s="17">
        <v>3015977.8200000003</v>
      </c>
      <c r="E319" s="17">
        <v>2687452.47</v>
      </c>
      <c r="F319" s="17">
        <v>2347848.4000000004</v>
      </c>
      <c r="G319" s="17">
        <v>2011799.72</v>
      </c>
      <c r="H319" s="17">
        <v>3273959.39</v>
      </c>
      <c r="I319" s="17">
        <v>2078430.6500000001</v>
      </c>
      <c r="J319" s="17">
        <v>3099684.4299999997</v>
      </c>
      <c r="K319" s="17">
        <v>2897674.6</v>
      </c>
      <c r="L319" s="17">
        <v>2542764.9400000004</v>
      </c>
      <c r="M319" s="17">
        <v>1858312.5899999996</v>
      </c>
      <c r="N319" s="17">
        <v>2757084.0300000003</v>
      </c>
      <c r="O319" s="17">
        <f t="shared" si="4"/>
        <v>30881065.670000006</v>
      </c>
      <c r="P319" s="4"/>
    </row>
    <row r="320" spans="1:16" s="2" customFormat="1">
      <c r="A320"/>
      <c r="B320" s="1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>
        <f t="shared" si="4"/>
        <v>0</v>
      </c>
      <c r="P320" s="4"/>
    </row>
    <row r="321" spans="1:16">
      <c r="A321" s="15" t="s">
        <v>690</v>
      </c>
      <c r="B321" s="15" t="s">
        <v>108</v>
      </c>
      <c r="C321" s="3">
        <v>-8655717.9900000002</v>
      </c>
      <c r="D321" s="3">
        <v>-9835854.7899999991</v>
      </c>
      <c r="E321" s="3">
        <v>-10827865.26</v>
      </c>
      <c r="F321" s="3">
        <v>-7796744.25</v>
      </c>
      <c r="G321" s="3">
        <v>-8927612.5899999999</v>
      </c>
      <c r="H321" s="3">
        <v>-8489816.1799999997</v>
      </c>
      <c r="I321" s="3">
        <v>-8786220.9299999997</v>
      </c>
      <c r="J321" s="3">
        <v>-9061453.4399999995</v>
      </c>
      <c r="K321" s="3">
        <v>-8597453.9299999997</v>
      </c>
      <c r="L321" s="3">
        <v>-8433060.2100000009</v>
      </c>
      <c r="M321" s="3">
        <v>-8816164.1799999997</v>
      </c>
      <c r="N321" s="3">
        <v>-14654815.26</v>
      </c>
      <c r="O321" s="3">
        <f t="shared" si="4"/>
        <v>-112882779.01000001</v>
      </c>
    </row>
    <row r="322" spans="1:16">
      <c r="A322" s="15" t="s">
        <v>928</v>
      </c>
      <c r="B322" s="15" t="s">
        <v>132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-43.86</v>
      </c>
      <c r="M322" s="3">
        <v>0</v>
      </c>
      <c r="N322" s="3">
        <v>0</v>
      </c>
      <c r="O322" s="3">
        <f t="shared" si="4"/>
        <v>-43.86</v>
      </c>
    </row>
    <row r="323" spans="1:16">
      <c r="A323" s="15" t="s">
        <v>691</v>
      </c>
      <c r="B323" s="15" t="s">
        <v>451</v>
      </c>
      <c r="C323" s="3">
        <v>0.33</v>
      </c>
      <c r="D323" s="3">
        <v>0.93</v>
      </c>
      <c r="E323" s="3">
        <v>0</v>
      </c>
      <c r="F323" s="3">
        <v>9.99</v>
      </c>
      <c r="G323" s="3">
        <v>-9.66</v>
      </c>
      <c r="H323" s="3">
        <v>0</v>
      </c>
      <c r="I323" s="3">
        <v>0</v>
      </c>
      <c r="J323" s="3">
        <v>0.66</v>
      </c>
      <c r="K323" s="3">
        <v>0</v>
      </c>
      <c r="L323" s="3">
        <v>0.08</v>
      </c>
      <c r="M323" s="3">
        <v>4.37</v>
      </c>
      <c r="N323" s="3">
        <v>-4.2300000000000004</v>
      </c>
      <c r="O323" s="3">
        <f t="shared" si="4"/>
        <v>2.4699999999999998</v>
      </c>
    </row>
    <row r="324" spans="1:16">
      <c r="A324" s="15" t="s">
        <v>553</v>
      </c>
      <c r="B324" s="15" t="s">
        <v>109</v>
      </c>
      <c r="C324" s="3">
        <v>68.569999999999993</v>
      </c>
      <c r="D324" s="3">
        <v>224.45999999999998</v>
      </c>
      <c r="E324" s="3">
        <v>188.22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-107319.96</v>
      </c>
      <c r="L324" s="3">
        <v>0</v>
      </c>
      <c r="M324" s="3">
        <v>12.77</v>
      </c>
      <c r="N324" s="3">
        <v>248.81</v>
      </c>
      <c r="O324" s="3">
        <f t="shared" si="4"/>
        <v>-106577.13</v>
      </c>
    </row>
    <row r="325" spans="1:16">
      <c r="A325" s="15" t="s">
        <v>692</v>
      </c>
      <c r="B325" s="15" t="s">
        <v>452</v>
      </c>
      <c r="C325" s="3">
        <v>0</v>
      </c>
      <c r="D325" s="3">
        <v>439.84</v>
      </c>
      <c r="E325" s="3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f t="shared" si="4"/>
        <v>439.84</v>
      </c>
    </row>
    <row r="326" spans="1:16">
      <c r="A326" s="15" t="s">
        <v>693</v>
      </c>
      <c r="B326" s="15" t="s">
        <v>453</v>
      </c>
      <c r="C326" s="3">
        <v>-144418.85</v>
      </c>
      <c r="D326" s="3">
        <v>5036.46</v>
      </c>
      <c r="E326" s="3">
        <v>-5273.8200000000006</v>
      </c>
      <c r="F326" s="3">
        <v>121.52</v>
      </c>
      <c r="G326" s="3">
        <v>224.73</v>
      </c>
      <c r="H326" s="3">
        <v>216</v>
      </c>
      <c r="I326" s="3">
        <v>-3406.39</v>
      </c>
      <c r="J326" s="3">
        <v>-131660.09</v>
      </c>
      <c r="K326" s="3">
        <v>-40492.36</v>
      </c>
      <c r="L326" s="3">
        <v>57633.13</v>
      </c>
      <c r="M326" s="3">
        <v>4837.2</v>
      </c>
      <c r="N326" s="3">
        <v>0</v>
      </c>
      <c r="O326" s="3">
        <f t="shared" si="4"/>
        <v>-257182.47000000003</v>
      </c>
    </row>
    <row r="327" spans="1:16">
      <c r="A327" s="15" t="s">
        <v>1126</v>
      </c>
      <c r="B327" s="15" t="s">
        <v>1127</v>
      </c>
      <c r="C327" s="3">
        <v>0</v>
      </c>
      <c r="D327" s="3">
        <v>0</v>
      </c>
      <c r="E327" s="3">
        <v>-1000000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-2250000</v>
      </c>
      <c r="L327" s="3">
        <v>0</v>
      </c>
      <c r="M327" s="3">
        <v>0</v>
      </c>
      <c r="N327" s="3">
        <v>0</v>
      </c>
      <c r="O327" s="3">
        <f t="shared" si="4"/>
        <v>-3250000</v>
      </c>
    </row>
    <row r="328" spans="1:16" s="2" customFormat="1">
      <c r="A328" t="s">
        <v>336</v>
      </c>
      <c r="B328" s="1" t="s">
        <v>336</v>
      </c>
      <c r="C328" s="17">
        <v>-8800067.9399999995</v>
      </c>
      <c r="D328" s="17">
        <v>-9830153.0999999996</v>
      </c>
      <c r="E328" s="17">
        <v>-11832950.859999999</v>
      </c>
      <c r="F328" s="17">
        <v>-7796612.7400000002</v>
      </c>
      <c r="G328" s="17">
        <v>-8927397.5199999996</v>
      </c>
      <c r="H328" s="17">
        <v>-8489600.1799999997</v>
      </c>
      <c r="I328" s="17">
        <v>-8789627.3200000003</v>
      </c>
      <c r="J328" s="17">
        <v>-9193112.8699999992</v>
      </c>
      <c r="K328" s="17">
        <v>-10995266.25</v>
      </c>
      <c r="L328" s="17">
        <v>-8375470.8600000013</v>
      </c>
      <c r="M328" s="17">
        <v>-8811309.8399999999</v>
      </c>
      <c r="N328" s="17">
        <v>-14654570.68</v>
      </c>
      <c r="O328" s="17">
        <f t="shared" si="4"/>
        <v>-116496140.16</v>
      </c>
      <c r="P328" s="4"/>
    </row>
    <row r="329" spans="1:16">
      <c r="B329" s="15"/>
      <c r="O329" s="3">
        <f t="shared" si="4"/>
        <v>0</v>
      </c>
    </row>
    <row r="330" spans="1:16" s="2" customFormat="1" ht="13.5" thickBot="1">
      <c r="A330"/>
      <c r="B330" s="1" t="s">
        <v>337</v>
      </c>
      <c r="C330" s="10">
        <v>13925605.809999997</v>
      </c>
      <c r="D330" s="10">
        <v>11913070.220000004</v>
      </c>
      <c r="E330" s="10">
        <v>7289193.0500000007</v>
      </c>
      <c r="F330" s="10">
        <v>12710069.030000003</v>
      </c>
      <c r="G330" s="10">
        <v>9185881.3299999982</v>
      </c>
      <c r="H330" s="10">
        <v>13235448.449999999</v>
      </c>
      <c r="I330" s="10">
        <v>11531273.330000002</v>
      </c>
      <c r="J330" s="10">
        <v>14547396.200000005</v>
      </c>
      <c r="K330" s="21">
        <v>9749868.020000007</v>
      </c>
      <c r="L330" s="21">
        <v>11131732.710000003</v>
      </c>
      <c r="M330" s="21">
        <v>23056538.880000003</v>
      </c>
      <c r="N330" s="21">
        <v>4064711.9900000021</v>
      </c>
      <c r="O330" s="21">
        <f t="shared" si="4"/>
        <v>142340789.02000004</v>
      </c>
    </row>
    <row r="331" spans="1:16" ht="13.5" thickTop="1">
      <c r="B331" s="15"/>
      <c r="C331" s="6"/>
      <c r="D331" s="6"/>
      <c r="E331" s="6"/>
      <c r="F331" s="6"/>
      <c r="G331" s="6"/>
      <c r="H331" s="6"/>
      <c r="I331" s="6"/>
      <c r="J331" s="6"/>
      <c r="K331" s="5"/>
      <c r="L331" s="5"/>
      <c r="M331" s="5"/>
      <c r="N331" s="5"/>
    </row>
    <row r="332" spans="1:16">
      <c r="B332" s="15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</row>
    <row r="333" spans="1:16">
      <c r="B333" s="15"/>
      <c r="C333" s="55"/>
      <c r="D333" s="55"/>
      <c r="E333" s="55"/>
      <c r="F333" s="55"/>
      <c r="G333" s="55"/>
      <c r="H333" s="55"/>
      <c r="I333" s="55"/>
      <c r="J333" s="55"/>
      <c r="K333" s="56"/>
      <c r="L333" s="56"/>
      <c r="M333" s="56"/>
      <c r="N333" s="56"/>
    </row>
    <row r="334" spans="1:16">
      <c r="B334" s="15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</row>
    <row r="335" spans="1:16">
      <c r="B335" s="15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</row>
    <row r="336" spans="1:16">
      <c r="B336" s="15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</row>
    <row r="337" spans="2:14">
      <c r="B337" s="1"/>
      <c r="C337" s="8"/>
      <c r="D337" s="8"/>
      <c r="E337" s="8"/>
      <c r="F337" s="8"/>
      <c r="G337" s="8"/>
      <c r="H337" s="8"/>
      <c r="I337" s="8"/>
      <c r="J337" s="8"/>
      <c r="K337" s="5"/>
      <c r="L337" s="5"/>
      <c r="M337" s="5"/>
      <c r="N337" s="5"/>
    </row>
    <row r="338" spans="2:14">
      <c r="B338" s="15"/>
      <c r="C338" s="6"/>
      <c r="D338" s="6"/>
      <c r="E338" s="6"/>
      <c r="F338" s="6"/>
      <c r="G338" s="6"/>
      <c r="H338" s="6"/>
      <c r="I338" s="6"/>
      <c r="J338" s="6"/>
      <c r="K338" s="5"/>
      <c r="L338" s="5"/>
      <c r="M338" s="5"/>
      <c r="N338" s="5"/>
    </row>
    <row r="339" spans="2:14">
      <c r="B339" s="15"/>
      <c r="C339" s="6"/>
      <c r="D339" s="6"/>
      <c r="E339" s="6"/>
      <c r="F339" s="6"/>
      <c r="G339" s="6"/>
      <c r="H339" s="6"/>
      <c r="I339" s="6"/>
      <c r="J339" s="6"/>
      <c r="K339" s="5"/>
      <c r="L339" s="5"/>
      <c r="M339" s="5"/>
      <c r="N339" s="5"/>
    </row>
    <row r="340" spans="2:14">
      <c r="B340" s="15"/>
      <c r="C340" s="6"/>
      <c r="D340" s="6"/>
      <c r="E340" s="6"/>
      <c r="F340" s="6"/>
      <c r="G340" s="6"/>
      <c r="H340" s="6"/>
      <c r="I340" s="6"/>
      <c r="J340" s="6"/>
      <c r="K340" s="5"/>
      <c r="L340" s="5"/>
      <c r="M340" s="5"/>
      <c r="N340" s="5"/>
    </row>
    <row r="341" spans="2:14">
      <c r="B341" s="15"/>
      <c r="C341" s="6"/>
      <c r="D341" s="6"/>
      <c r="E341" s="6"/>
      <c r="F341" s="6"/>
      <c r="G341" s="6"/>
      <c r="H341" s="6"/>
      <c r="I341" s="6"/>
      <c r="J341" s="6"/>
      <c r="K341" s="5"/>
      <c r="L341" s="5"/>
      <c r="M341" s="5"/>
      <c r="N341" s="5"/>
    </row>
    <row r="342" spans="2:14">
      <c r="B342" s="1"/>
      <c r="C342" s="8"/>
      <c r="D342" s="8"/>
      <c r="E342" s="8"/>
      <c r="F342" s="8"/>
      <c r="G342" s="8"/>
      <c r="H342" s="8"/>
      <c r="I342" s="8"/>
      <c r="J342" s="8"/>
      <c r="K342" s="5"/>
      <c r="L342" s="5"/>
      <c r="M342" s="5"/>
      <c r="N342" s="5"/>
    </row>
    <row r="343" spans="2:14">
      <c r="B343" s="15"/>
      <c r="C343" s="6"/>
      <c r="D343" s="6"/>
      <c r="E343" s="6"/>
      <c r="F343" s="6"/>
      <c r="G343" s="6"/>
      <c r="H343" s="6"/>
      <c r="I343" s="6"/>
      <c r="J343" s="6"/>
      <c r="K343" s="5"/>
      <c r="L343" s="5"/>
      <c r="M343" s="5"/>
      <c r="N343" s="5"/>
    </row>
    <row r="344" spans="2:14">
      <c r="B344" s="1"/>
      <c r="C344" s="8"/>
      <c r="D344" s="8"/>
      <c r="E344" s="8"/>
      <c r="F344" s="8"/>
      <c r="G344" s="8"/>
      <c r="H344" s="8"/>
      <c r="I344" s="8"/>
      <c r="J344" s="8"/>
      <c r="K344" s="5"/>
      <c r="L344" s="5"/>
      <c r="M344" s="5"/>
      <c r="N344" s="5"/>
    </row>
    <row r="345" spans="2:14">
      <c r="B345" s="15"/>
      <c r="C345" s="6"/>
      <c r="D345" s="6"/>
      <c r="E345" s="6"/>
      <c r="F345" s="6"/>
      <c r="G345" s="6"/>
      <c r="H345" s="6"/>
      <c r="I345" s="6"/>
      <c r="J345" s="6"/>
      <c r="N345" s="6"/>
    </row>
    <row r="346" spans="2:14">
      <c r="B346" s="15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</row>
    <row r="347" spans="2:14">
      <c r="B347" s="15"/>
      <c r="C347" s="6"/>
      <c r="D347" s="6"/>
      <c r="E347" s="6"/>
      <c r="F347" s="6"/>
      <c r="G347" s="6"/>
      <c r="H347" s="6"/>
      <c r="I347" s="6"/>
      <c r="J347" s="6"/>
      <c r="K347" s="6"/>
      <c r="L347" s="6"/>
      <c r="N347" s="6"/>
    </row>
    <row r="348" spans="2:14">
      <c r="B348" s="15"/>
      <c r="C348" s="6"/>
      <c r="D348" s="6"/>
      <c r="E348" s="6"/>
      <c r="F348" s="6"/>
      <c r="G348" s="6"/>
      <c r="H348" s="6"/>
      <c r="I348" s="6"/>
      <c r="J348" s="6"/>
      <c r="N348" s="6"/>
    </row>
    <row r="349" spans="2:14">
      <c r="B349" s="15"/>
      <c r="C349" s="6"/>
      <c r="D349" s="6"/>
      <c r="E349" s="6"/>
      <c r="F349" s="6"/>
      <c r="G349" s="6"/>
      <c r="H349" s="6"/>
      <c r="I349" s="6"/>
      <c r="J349" s="6"/>
      <c r="N349" s="6"/>
    </row>
    <row r="350" spans="2:14">
      <c r="B350" s="15"/>
      <c r="C350" s="6"/>
      <c r="D350" s="6"/>
      <c r="E350" s="6"/>
      <c r="F350" s="6"/>
      <c r="G350" s="6"/>
      <c r="H350" s="6"/>
      <c r="I350" s="6"/>
      <c r="J350" s="6"/>
    </row>
    <row r="351" spans="2:14">
      <c r="B351" s="15"/>
      <c r="C351" s="6"/>
      <c r="D351" s="6"/>
      <c r="E351" s="6"/>
      <c r="F351" s="6"/>
      <c r="G351" s="6"/>
      <c r="H351" s="6"/>
      <c r="I351" s="6"/>
      <c r="J351" s="6"/>
    </row>
    <row r="353" spans="2:14">
      <c r="B353" s="15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</row>
    <row r="354" spans="2:14">
      <c r="B354" s="15"/>
      <c r="C354" s="6"/>
      <c r="D354" s="6"/>
      <c r="E354" s="6"/>
      <c r="F354" s="6"/>
      <c r="G354" s="6"/>
      <c r="H354" s="6"/>
      <c r="I354" s="6"/>
      <c r="J354" s="6"/>
    </row>
    <row r="355" spans="2:14">
      <c r="B355" s="15"/>
      <c r="C355" s="6"/>
      <c r="D355" s="6"/>
      <c r="E355" s="6"/>
      <c r="F355" s="6"/>
      <c r="G355" s="6"/>
      <c r="H355" s="6"/>
      <c r="I355" s="6"/>
      <c r="J355" s="6"/>
    </row>
    <row r="356" spans="2:14">
      <c r="B356" s="15"/>
      <c r="C356" s="6"/>
      <c r="D356" s="6"/>
      <c r="E356" s="6"/>
      <c r="F356" s="6"/>
      <c r="G356" s="6"/>
      <c r="H356" s="6"/>
      <c r="I356" s="6"/>
      <c r="J356" s="6"/>
    </row>
    <row r="358" spans="2:14">
      <c r="B358" s="15"/>
      <c r="C358" s="6"/>
      <c r="D358" s="6"/>
      <c r="E358" s="6"/>
      <c r="F358" s="6"/>
      <c r="G358" s="6"/>
      <c r="H358" s="6"/>
      <c r="I358" s="6"/>
      <c r="J358" s="6"/>
      <c r="N358" s="6"/>
    </row>
    <row r="359" spans="2:14">
      <c r="B359" s="15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</row>
    <row r="360" spans="2:14">
      <c r="B360" s="15"/>
      <c r="C360" s="6"/>
      <c r="D360" s="6"/>
      <c r="E360" s="6"/>
      <c r="F360" s="6"/>
      <c r="G360" s="6"/>
      <c r="H360" s="6"/>
      <c r="I360" s="6"/>
      <c r="J360" s="6"/>
    </row>
    <row r="361" spans="2:14">
      <c r="B361" s="15"/>
      <c r="C361" s="6"/>
      <c r="D361" s="6"/>
      <c r="E361" s="6"/>
      <c r="F361" s="6"/>
      <c r="G361" s="6"/>
      <c r="H361" s="6"/>
      <c r="I361" s="6"/>
      <c r="J361" s="6"/>
      <c r="N361" s="6"/>
    </row>
    <row r="362" spans="2:14">
      <c r="B362" s="15"/>
      <c r="C362" s="6"/>
      <c r="D362" s="6"/>
      <c r="E362" s="6"/>
      <c r="F362" s="6"/>
      <c r="G362" s="6"/>
      <c r="H362" s="6"/>
      <c r="I362" s="6"/>
      <c r="J362" s="6"/>
    </row>
    <row r="363" spans="2:14">
      <c r="B363" s="15"/>
      <c r="C363" s="6"/>
      <c r="D363" s="6"/>
      <c r="E363" s="6"/>
      <c r="F363" s="6"/>
      <c r="G363" s="6"/>
      <c r="H363" s="6"/>
      <c r="I363" s="6"/>
      <c r="J363" s="6"/>
    </row>
    <row r="364" spans="2:14">
      <c r="B364" s="15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</row>
    <row r="365" spans="2:14">
      <c r="B365" s="15"/>
      <c r="C365" s="6"/>
      <c r="D365" s="6"/>
      <c r="E365" s="6"/>
      <c r="F365" s="6"/>
      <c r="G365" s="6"/>
      <c r="H365" s="6"/>
      <c r="I365" s="6"/>
      <c r="J365" s="6"/>
    </row>
    <row r="366" spans="2:14">
      <c r="B366" s="15"/>
      <c r="C366" s="6"/>
      <c r="D366" s="6"/>
      <c r="E366" s="6"/>
      <c r="F366" s="6"/>
      <c r="G366" s="6"/>
      <c r="H366" s="6"/>
      <c r="I366" s="6"/>
      <c r="J366" s="6"/>
      <c r="N366" s="6"/>
    </row>
    <row r="367" spans="2:14">
      <c r="B367" s="15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</row>
    <row r="368" spans="2:14">
      <c r="B368" s="15"/>
      <c r="C368" s="6"/>
      <c r="D368" s="6"/>
      <c r="E368" s="6"/>
      <c r="F368" s="6"/>
      <c r="G368" s="6"/>
      <c r="H368" s="6"/>
      <c r="I368" s="6"/>
      <c r="J368" s="6"/>
    </row>
    <row r="369" spans="2:14">
      <c r="B369" s="15"/>
      <c r="C369" s="6"/>
      <c r="D369" s="6"/>
      <c r="E369" s="6"/>
      <c r="F369" s="6"/>
      <c r="G369" s="6"/>
      <c r="H369" s="6"/>
      <c r="I369" s="6"/>
      <c r="J369" s="6"/>
      <c r="N369" s="6"/>
    </row>
    <row r="370" spans="2:14">
      <c r="B370" s="15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</row>
    <row r="371" spans="2:14">
      <c r="B371" s="15"/>
      <c r="C371" s="6"/>
      <c r="D371" s="6"/>
      <c r="E371" s="6"/>
      <c r="F371" s="6"/>
      <c r="G371" s="6"/>
      <c r="H371" s="6"/>
      <c r="I371" s="6"/>
      <c r="J371" s="6"/>
      <c r="N371" s="6"/>
    </row>
    <row r="372" spans="2:14">
      <c r="B372" s="15"/>
      <c r="C372" s="6"/>
      <c r="D372" s="6"/>
      <c r="E372" s="6"/>
      <c r="F372" s="6"/>
      <c r="G372" s="6"/>
      <c r="H372" s="6"/>
      <c r="I372" s="6"/>
      <c r="J372" s="6"/>
    </row>
    <row r="373" spans="2:14">
      <c r="B373" s="15"/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2:14">
      <c r="B374" s="15"/>
      <c r="C374" s="6"/>
      <c r="D374" s="6"/>
      <c r="E374" s="6"/>
      <c r="F374" s="6"/>
      <c r="G374" s="6"/>
      <c r="H374" s="6"/>
      <c r="I374" s="6"/>
      <c r="J374" s="6"/>
    </row>
    <row r="375" spans="2:14">
      <c r="B375" s="15"/>
      <c r="C375" s="6"/>
      <c r="D375" s="6"/>
      <c r="E375" s="6"/>
      <c r="F375" s="6"/>
      <c r="G375" s="6"/>
      <c r="H375" s="6"/>
      <c r="I375" s="6"/>
      <c r="J375" s="6"/>
      <c r="N375" s="6"/>
    </row>
    <row r="376" spans="2:14">
      <c r="B376" s="15"/>
      <c r="C376" s="6"/>
      <c r="D376" s="6"/>
      <c r="E376" s="6"/>
      <c r="F376" s="6"/>
      <c r="G376" s="6"/>
      <c r="H376" s="6"/>
      <c r="I376" s="6"/>
      <c r="J376" s="6"/>
    </row>
    <row r="377" spans="2:14">
      <c r="B377" s="15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</row>
    <row r="378" spans="2:14">
      <c r="B378" s="15"/>
      <c r="C378" s="6"/>
      <c r="D378" s="6"/>
      <c r="E378" s="6"/>
      <c r="F378" s="6"/>
      <c r="G378" s="6"/>
      <c r="H378" s="6"/>
      <c r="I378" s="6"/>
      <c r="J378" s="6"/>
    </row>
    <row r="379" spans="2:14">
      <c r="B379" s="15"/>
      <c r="C379" s="6"/>
      <c r="D379" s="6"/>
      <c r="E379" s="6"/>
      <c r="F379" s="6"/>
      <c r="G379" s="6"/>
      <c r="H379" s="6"/>
      <c r="I379" s="6"/>
      <c r="J379" s="6"/>
      <c r="N379" s="6"/>
    </row>
    <row r="380" spans="2:14">
      <c r="B380" s="15"/>
      <c r="C380" s="6"/>
      <c r="D380" s="6"/>
      <c r="E380" s="6"/>
      <c r="F380" s="6"/>
      <c r="G380" s="6"/>
      <c r="H380" s="6"/>
      <c r="I380" s="6"/>
      <c r="J380" s="6"/>
    </row>
    <row r="381" spans="2:14">
      <c r="B381" s="15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</row>
    <row r="382" spans="2:14">
      <c r="B382" s="15"/>
      <c r="C382" s="6"/>
      <c r="D382" s="6"/>
      <c r="E382" s="6"/>
      <c r="F382" s="6"/>
      <c r="G382" s="6"/>
      <c r="H382" s="6"/>
      <c r="I382" s="6"/>
      <c r="J382" s="6"/>
      <c r="N382" s="6"/>
    </row>
    <row r="383" spans="2:14">
      <c r="B383" s="15"/>
      <c r="C383" s="6"/>
      <c r="D383" s="6"/>
      <c r="E383" s="6"/>
      <c r="F383" s="6"/>
      <c r="G383" s="6"/>
      <c r="H383" s="6"/>
      <c r="I383" s="6"/>
      <c r="J383" s="6"/>
      <c r="K383" s="6"/>
      <c r="L383" s="6"/>
      <c r="N383" s="6"/>
    </row>
    <row r="384" spans="2:14">
      <c r="B384" s="15"/>
      <c r="C384" s="6"/>
      <c r="D384" s="6"/>
      <c r="E384" s="6"/>
      <c r="F384" s="6"/>
      <c r="G384" s="6"/>
      <c r="H384" s="6"/>
      <c r="I384" s="6"/>
      <c r="J384" s="6"/>
      <c r="N384" s="6"/>
    </row>
    <row r="385" spans="2:14">
      <c r="B385" s="15"/>
      <c r="C385" s="6"/>
      <c r="D385" s="6"/>
      <c r="E385" s="6"/>
      <c r="F385" s="6"/>
      <c r="G385" s="6"/>
      <c r="H385" s="6"/>
      <c r="I385" s="6"/>
      <c r="J385" s="6"/>
      <c r="K385" s="6"/>
      <c r="N385" s="6"/>
    </row>
    <row r="386" spans="2:14">
      <c r="B386" s="15"/>
      <c r="C386" s="6"/>
      <c r="D386" s="6"/>
      <c r="E386" s="6"/>
      <c r="F386" s="6"/>
      <c r="G386" s="6"/>
      <c r="H386" s="6"/>
      <c r="I386" s="6"/>
      <c r="J386" s="6"/>
    </row>
    <row r="387" spans="2:14">
      <c r="B387" s="15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</row>
    <row r="388" spans="2:14">
      <c r="B388" s="15"/>
      <c r="C388" s="6"/>
      <c r="D388" s="6"/>
      <c r="E388" s="6"/>
      <c r="F388" s="6"/>
      <c r="G388" s="6"/>
      <c r="H388" s="6"/>
      <c r="I388" s="6"/>
      <c r="J388" s="6"/>
    </row>
    <row r="389" spans="2:14">
      <c r="B389" s="15"/>
      <c r="C389" s="6"/>
      <c r="D389" s="6"/>
      <c r="E389" s="6"/>
      <c r="F389" s="6"/>
      <c r="G389" s="6"/>
      <c r="H389" s="6"/>
      <c r="I389" s="6"/>
      <c r="J389" s="6"/>
    </row>
    <row r="391" spans="2:14">
      <c r="B391" s="15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</row>
    <row r="392" spans="2:14">
      <c r="B392" s="15"/>
      <c r="C392" s="6"/>
      <c r="D392" s="6"/>
      <c r="E392" s="6"/>
      <c r="F392" s="6"/>
      <c r="G392" s="6"/>
      <c r="H392" s="6"/>
      <c r="I392" s="6"/>
      <c r="J392" s="6"/>
    </row>
    <row r="393" spans="2:14">
      <c r="B393" s="15"/>
      <c r="C393" s="6"/>
      <c r="D393" s="6"/>
      <c r="E393" s="6"/>
      <c r="F393" s="6"/>
      <c r="G393" s="6"/>
      <c r="H393" s="6"/>
      <c r="I393" s="6"/>
      <c r="J393" s="6"/>
      <c r="N393" s="6"/>
    </row>
    <row r="394" spans="2:14">
      <c r="B394" s="15"/>
      <c r="C394" s="6"/>
      <c r="D394" s="6"/>
      <c r="E394" s="6"/>
      <c r="F394" s="6"/>
      <c r="G394" s="6"/>
      <c r="H394" s="6"/>
      <c r="I394" s="6"/>
      <c r="J394" s="6"/>
    </row>
    <row r="395" spans="2:14">
      <c r="B395" s="15"/>
      <c r="C395" s="6"/>
      <c r="D395" s="6"/>
      <c r="E395" s="6"/>
      <c r="F395" s="6"/>
      <c r="G395" s="6"/>
      <c r="H395" s="6"/>
      <c r="I395" s="6"/>
      <c r="J395" s="6"/>
      <c r="N395" s="6"/>
    </row>
    <row r="396" spans="2:14">
      <c r="B396" s="15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</row>
    <row r="397" spans="2:14">
      <c r="B397" s="15"/>
      <c r="C397" s="6"/>
      <c r="D397" s="6"/>
      <c r="E397" s="6"/>
      <c r="F397" s="6"/>
      <c r="G397" s="6"/>
      <c r="H397" s="6"/>
      <c r="I397" s="6"/>
      <c r="J397" s="6"/>
    </row>
    <row r="398" spans="2:14">
      <c r="B398" s="15"/>
      <c r="C398" s="6"/>
      <c r="D398" s="6"/>
      <c r="E398" s="6"/>
      <c r="F398" s="6"/>
      <c r="G398" s="6"/>
      <c r="H398" s="6"/>
      <c r="I398" s="6"/>
      <c r="J398" s="6"/>
      <c r="N398" s="6"/>
    </row>
    <row r="399" spans="2:14">
      <c r="B399" s="15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</row>
    <row r="400" spans="2:14">
      <c r="B400" s="15"/>
      <c r="C400" s="6"/>
      <c r="D400" s="6"/>
      <c r="E400" s="6"/>
      <c r="F400" s="6"/>
      <c r="G400" s="6"/>
      <c r="H400" s="6"/>
      <c r="I400" s="6"/>
      <c r="J400" s="6"/>
      <c r="K400" s="6"/>
      <c r="L400" s="6"/>
      <c r="N400" s="6"/>
    </row>
    <row r="401" spans="2:14">
      <c r="B401" s="15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</row>
    <row r="402" spans="2:14">
      <c r="B402" s="15"/>
      <c r="C402" s="6"/>
      <c r="D402" s="6"/>
      <c r="E402" s="6"/>
      <c r="F402" s="6"/>
      <c r="G402" s="6"/>
      <c r="H402" s="6"/>
      <c r="I402" s="6"/>
      <c r="J402" s="6"/>
    </row>
    <row r="403" spans="2:14">
      <c r="B403" s="15"/>
      <c r="C403" s="6"/>
      <c r="D403" s="6"/>
      <c r="E403" s="6"/>
      <c r="F403" s="6"/>
      <c r="G403" s="6"/>
      <c r="H403" s="6"/>
      <c r="I403" s="6"/>
      <c r="J403" s="6"/>
      <c r="N403" s="6"/>
    </row>
    <row r="404" spans="2:14">
      <c r="B404" s="15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</row>
    <row r="405" spans="2:14">
      <c r="B405" s="15"/>
      <c r="C405" s="6"/>
      <c r="D405" s="6"/>
      <c r="E405" s="6"/>
      <c r="F405" s="6"/>
      <c r="G405" s="6"/>
      <c r="H405" s="6"/>
      <c r="I405" s="6"/>
      <c r="J405" s="6"/>
    </row>
    <row r="406" spans="2:14">
      <c r="B406" s="15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</row>
    <row r="407" spans="2:14">
      <c r="B407" s="15"/>
      <c r="C407" s="6"/>
      <c r="D407" s="6"/>
      <c r="E407" s="6"/>
      <c r="F407" s="6"/>
      <c r="G407" s="6"/>
      <c r="H407" s="6"/>
      <c r="I407" s="6"/>
      <c r="J407" s="6"/>
      <c r="N407" s="6"/>
    </row>
    <row r="408" spans="2:14">
      <c r="B408" s="15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</row>
    <row r="409" spans="2:14">
      <c r="B409" s="15"/>
      <c r="C409" s="6"/>
      <c r="D409" s="6"/>
      <c r="E409" s="6"/>
      <c r="F409" s="6"/>
      <c r="G409" s="6"/>
      <c r="H409" s="6"/>
      <c r="I409" s="6"/>
      <c r="J409" s="6"/>
      <c r="K409" s="6"/>
      <c r="N409" s="6"/>
    </row>
    <row r="410" spans="2:14">
      <c r="B410" s="15"/>
      <c r="C410" s="6"/>
      <c r="D410" s="6"/>
      <c r="E410" s="6"/>
      <c r="F410" s="6"/>
      <c r="G410" s="6"/>
      <c r="H410" s="6"/>
      <c r="I410" s="6"/>
      <c r="J410" s="6"/>
      <c r="N410" s="6"/>
    </row>
    <row r="411" spans="2:14">
      <c r="B411" s="15"/>
      <c r="C411" s="6"/>
      <c r="D411" s="6"/>
      <c r="E411" s="6"/>
      <c r="F411" s="6"/>
      <c r="G411" s="6"/>
      <c r="H411" s="6"/>
      <c r="I411" s="6"/>
      <c r="J411" s="6"/>
    </row>
    <row r="413" spans="2:14">
      <c r="B413" s="15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</row>
    <row r="414" spans="2:14">
      <c r="B414" s="15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</row>
    <row r="415" spans="2:14">
      <c r="B415" s="15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</row>
    <row r="416" spans="2:14">
      <c r="B416" s="15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</row>
    <row r="417" spans="2:14">
      <c r="B417" s="15"/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2:14">
      <c r="B418" s="15"/>
      <c r="C418" s="6"/>
      <c r="D418" s="6"/>
      <c r="E418" s="6"/>
      <c r="F418" s="6"/>
      <c r="G418" s="6"/>
      <c r="H418" s="6"/>
      <c r="I418" s="6"/>
      <c r="J418" s="6"/>
    </row>
    <row r="419" spans="2:14">
      <c r="B419" s="15"/>
      <c r="C419" s="6"/>
      <c r="D419" s="6"/>
      <c r="E419" s="6"/>
      <c r="F419" s="6"/>
      <c r="G419" s="6"/>
      <c r="H419" s="6"/>
      <c r="I419" s="6"/>
      <c r="J419" s="6"/>
    </row>
    <row r="420" spans="2:14">
      <c r="B420" s="15"/>
      <c r="C420" s="6"/>
      <c r="D420" s="6"/>
      <c r="E420" s="6"/>
      <c r="F420" s="6"/>
      <c r="G420" s="6"/>
      <c r="H420" s="6"/>
      <c r="I420" s="6"/>
      <c r="J420" s="6"/>
      <c r="K420" s="6"/>
      <c r="N420" s="6"/>
    </row>
    <row r="421" spans="2:14">
      <c r="B421" s="15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2:14">
      <c r="B422" s="15"/>
      <c r="C422" s="6"/>
      <c r="D422" s="6"/>
      <c r="E422" s="6"/>
      <c r="F422" s="6"/>
      <c r="G422" s="6"/>
      <c r="H422" s="6"/>
      <c r="I422" s="6"/>
      <c r="J422" s="6"/>
    </row>
    <row r="423" spans="2:14">
      <c r="B423" s="15"/>
      <c r="C423" s="6"/>
      <c r="D423" s="6"/>
      <c r="E423" s="6"/>
      <c r="F423" s="6"/>
      <c r="G423" s="6"/>
      <c r="H423" s="6"/>
      <c r="I423" s="6"/>
      <c r="J423" s="6"/>
    </row>
    <row r="424" spans="2:14">
      <c r="B424" s="15"/>
      <c r="C424" s="6"/>
      <c r="D424" s="6"/>
      <c r="E424" s="6"/>
      <c r="F424" s="6"/>
      <c r="G424" s="6"/>
      <c r="H424" s="6"/>
      <c r="I424" s="6"/>
      <c r="J424" s="6"/>
      <c r="N424" s="6"/>
    </row>
    <row r="425" spans="2:14">
      <c r="B425" s="15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2:14">
      <c r="B426" s="15"/>
      <c r="C426" s="6"/>
      <c r="D426" s="6"/>
      <c r="E426" s="6"/>
      <c r="F426" s="6"/>
      <c r="G426" s="6"/>
      <c r="H426" s="6"/>
      <c r="I426" s="6"/>
      <c r="J426" s="6"/>
    </row>
    <row r="427" spans="2:14">
      <c r="B427" s="15"/>
      <c r="C427" s="6"/>
      <c r="D427" s="6"/>
      <c r="E427" s="6"/>
      <c r="F427" s="6"/>
      <c r="G427" s="6"/>
      <c r="H427" s="6"/>
      <c r="I427" s="6"/>
      <c r="J427" s="6"/>
      <c r="N427" s="6"/>
    </row>
    <row r="428" spans="2:14">
      <c r="B428" s="15"/>
      <c r="C428" s="6"/>
      <c r="D428" s="6"/>
      <c r="E428" s="6"/>
      <c r="F428" s="6"/>
      <c r="G428" s="6"/>
      <c r="H428" s="6"/>
      <c r="I428" s="6"/>
      <c r="J428" s="6"/>
    </row>
    <row r="429" spans="2:14">
      <c r="B429" s="15"/>
      <c r="C429" s="6"/>
      <c r="D429" s="6"/>
      <c r="E429" s="6"/>
      <c r="F429" s="6"/>
      <c r="G429" s="6"/>
      <c r="H429" s="6"/>
      <c r="I429" s="6"/>
      <c r="J429" s="6"/>
    </row>
    <row r="432" spans="2:14">
      <c r="B432" s="15"/>
      <c r="C432" s="6"/>
      <c r="D432" s="6"/>
      <c r="E432" s="6"/>
      <c r="F432" s="6"/>
      <c r="G432" s="6"/>
      <c r="H432" s="6"/>
      <c r="I432" s="6"/>
      <c r="J432" s="6"/>
    </row>
    <row r="433" spans="2:14">
      <c r="B433" s="15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2:14">
      <c r="B434" s="15"/>
      <c r="C434" s="6"/>
      <c r="D434" s="6"/>
      <c r="E434" s="6"/>
      <c r="F434" s="6"/>
      <c r="G434" s="6"/>
      <c r="H434" s="6"/>
      <c r="I434" s="6"/>
      <c r="J434" s="6"/>
    </row>
    <row r="435" spans="2:14">
      <c r="B435" s="15"/>
      <c r="C435" s="6"/>
      <c r="D435" s="6"/>
      <c r="E435" s="6"/>
      <c r="F435" s="6"/>
      <c r="G435" s="6"/>
      <c r="H435" s="6"/>
      <c r="I435" s="6"/>
      <c r="J435" s="6"/>
    </row>
    <row r="436" spans="2:14">
      <c r="B436" s="15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2:14">
      <c r="B437" s="15"/>
      <c r="C437" s="6"/>
      <c r="D437" s="6"/>
      <c r="E437" s="6"/>
      <c r="F437" s="6"/>
      <c r="G437" s="6"/>
      <c r="H437" s="6"/>
      <c r="I437" s="6"/>
      <c r="J437" s="6"/>
    </row>
    <row r="439" spans="2:14">
      <c r="B439" s="15"/>
      <c r="C439" s="6"/>
      <c r="D439" s="6"/>
      <c r="E439" s="6"/>
      <c r="F439" s="6"/>
      <c r="G439" s="6"/>
      <c r="H439" s="6"/>
      <c r="I439" s="6"/>
      <c r="J439" s="6"/>
    </row>
  </sheetData>
  <pageMargins left="0.75" right="0.75" top="1" bottom="1" header="0.5" footer="0.5"/>
  <pageSetup scale="44" fitToHeight="0" orientation="landscape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P268"/>
  <sheetViews>
    <sheetView zoomScale="80" zoomScaleNormal="80" workbookViewId="0">
      <pane xSplit="2" ySplit="8" topLeftCell="C9" activePane="bottomRight" state="frozen"/>
      <selection activeCell="E39" sqref="E39"/>
      <selection pane="topRight" activeCell="E39" sqref="E39"/>
      <selection pane="bottomLeft" activeCell="E39" sqref="E39"/>
      <selection pane="bottomRight" activeCell="F26" sqref="F26"/>
    </sheetView>
  </sheetViews>
  <sheetFormatPr defaultRowHeight="12.75"/>
  <cols>
    <col min="1" max="1" width="25.7109375" customWidth="1"/>
    <col min="2" max="2" width="76.28515625" customWidth="1"/>
    <col min="3" max="4" width="13" style="3" customWidth="1"/>
    <col min="5" max="5" width="13.7109375" style="3" customWidth="1"/>
    <col min="6" max="8" width="13" style="3" customWidth="1"/>
    <col min="9" max="14" width="13" style="3" bestFit="1" customWidth="1"/>
    <col min="15" max="15" width="15" customWidth="1"/>
  </cols>
  <sheetData>
    <row r="1" spans="1:15">
      <c r="B1" s="15" t="s">
        <v>0</v>
      </c>
      <c r="C1" s="6"/>
      <c r="D1" s="6"/>
      <c r="E1" s="6"/>
      <c r="F1" s="6"/>
      <c r="G1" s="6"/>
      <c r="H1" s="6"/>
      <c r="I1" s="6"/>
      <c r="J1" s="6"/>
    </row>
    <row r="2" spans="1:15">
      <c r="B2" s="16" t="s">
        <v>357</v>
      </c>
      <c r="C2" s="6"/>
      <c r="D2" s="6"/>
      <c r="E2" s="6"/>
      <c r="F2" s="6"/>
      <c r="G2" s="6"/>
      <c r="H2" s="6"/>
      <c r="I2" s="6"/>
      <c r="J2" s="6"/>
    </row>
    <row r="3" spans="1:15">
      <c r="B3" s="15" t="s">
        <v>1</v>
      </c>
      <c r="C3" s="6"/>
      <c r="D3" s="6"/>
      <c r="E3" s="6"/>
      <c r="F3" s="6"/>
      <c r="G3" s="6"/>
      <c r="H3" s="6"/>
      <c r="I3" s="6"/>
      <c r="J3" s="6"/>
    </row>
    <row r="4" spans="1:15">
      <c r="B4" s="15" t="s">
        <v>2</v>
      </c>
      <c r="C4" s="6"/>
      <c r="D4" s="6"/>
      <c r="E4" s="6"/>
      <c r="F4" s="6"/>
      <c r="G4" s="6"/>
      <c r="H4" s="6"/>
      <c r="I4" s="6"/>
      <c r="J4" s="6"/>
    </row>
    <row r="5" spans="1:15">
      <c r="B5" s="15" t="s">
        <v>110</v>
      </c>
      <c r="C5" s="6"/>
      <c r="D5" s="6"/>
      <c r="E5" s="6"/>
      <c r="F5" s="6"/>
      <c r="G5" s="6"/>
      <c r="H5" s="6"/>
      <c r="I5" s="6"/>
      <c r="J5" s="6"/>
    </row>
    <row r="7" spans="1:15">
      <c r="C7" s="14" t="s">
        <v>1043</v>
      </c>
      <c r="D7" s="14" t="s">
        <v>1043</v>
      </c>
      <c r="E7" s="14" t="s">
        <v>1043</v>
      </c>
      <c r="F7" s="14" t="s">
        <v>1044</v>
      </c>
      <c r="G7" s="14" t="s">
        <v>1044</v>
      </c>
      <c r="H7" s="14" t="s">
        <v>1044</v>
      </c>
      <c r="I7" s="14" t="s">
        <v>1044</v>
      </c>
      <c r="J7" s="14" t="s">
        <v>1044</v>
      </c>
      <c r="K7" s="14" t="s">
        <v>1044</v>
      </c>
      <c r="L7" s="14" t="s">
        <v>1044</v>
      </c>
      <c r="M7" s="14" t="s">
        <v>1044</v>
      </c>
      <c r="N7" s="14" t="s">
        <v>1044</v>
      </c>
    </row>
    <row r="8" spans="1:15">
      <c r="C8" s="14" t="s">
        <v>339</v>
      </c>
      <c r="D8" s="14" t="s">
        <v>340</v>
      </c>
      <c r="E8" s="14" t="s">
        <v>341</v>
      </c>
      <c r="F8" s="14" t="s">
        <v>342</v>
      </c>
      <c r="G8" s="14" t="s">
        <v>343</v>
      </c>
      <c r="H8" s="14" t="s">
        <v>344</v>
      </c>
      <c r="I8" s="14" t="s">
        <v>470</v>
      </c>
      <c r="J8" s="14" t="s">
        <v>471</v>
      </c>
      <c r="K8" s="14" t="s">
        <v>472</v>
      </c>
      <c r="L8" s="14" t="s">
        <v>473</v>
      </c>
      <c r="M8" s="14" t="s">
        <v>474</v>
      </c>
      <c r="N8" s="14" t="s">
        <v>475</v>
      </c>
      <c r="O8" s="57" t="s">
        <v>1333</v>
      </c>
    </row>
    <row r="10" spans="1:15">
      <c r="A10" s="15" t="s">
        <v>476</v>
      </c>
      <c r="B10" s="15" t="s">
        <v>111</v>
      </c>
      <c r="C10" s="3">
        <v>255846.35</v>
      </c>
      <c r="D10" s="3">
        <v>257283.41</v>
      </c>
      <c r="E10" s="3">
        <v>246279.61000000002</v>
      </c>
      <c r="F10" s="3">
        <v>246731.06</v>
      </c>
      <c r="G10" s="3">
        <v>241464.83000000002</v>
      </c>
      <c r="H10" s="3">
        <v>363121.99</v>
      </c>
      <c r="I10" s="3">
        <v>241959.81</v>
      </c>
      <c r="J10" s="3">
        <v>241684.84</v>
      </c>
      <c r="K10" s="3">
        <v>241959.79</v>
      </c>
      <c r="L10" s="3">
        <v>236245.36</v>
      </c>
      <c r="M10" s="3">
        <v>325575.05</v>
      </c>
      <c r="N10" s="3">
        <v>208892.19</v>
      </c>
      <c r="O10" s="3">
        <f>SUM(C10:N10)</f>
        <v>3107044.2899999996</v>
      </c>
    </row>
    <row r="11" spans="1:15">
      <c r="A11" s="15" t="s">
        <v>749</v>
      </c>
      <c r="B11" s="15" t="s">
        <v>136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4762.16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f t="shared" ref="O11:O74" si="0">SUM(C11:N11)</f>
        <v>4762.16</v>
      </c>
    </row>
    <row r="12" spans="1:15">
      <c r="A12" s="15" t="s">
        <v>477</v>
      </c>
      <c r="B12" s="15" t="s">
        <v>4</v>
      </c>
      <c r="C12" s="3">
        <v>1910893.93</v>
      </c>
      <c r="D12" s="3">
        <v>1890332.6</v>
      </c>
      <c r="E12" s="3">
        <v>1885510.4799999997</v>
      </c>
      <c r="F12" s="3">
        <v>1938174.76</v>
      </c>
      <c r="G12" s="3">
        <v>2025772.4800000002</v>
      </c>
      <c r="H12" s="3">
        <v>3017190.04</v>
      </c>
      <c r="I12" s="3">
        <v>2259582.87</v>
      </c>
      <c r="J12" s="3">
        <v>2138275.7400000002</v>
      </c>
      <c r="K12" s="3">
        <v>2041867.2500000002</v>
      </c>
      <c r="L12" s="3">
        <v>1996702.9</v>
      </c>
      <c r="M12" s="3">
        <v>2851632.02</v>
      </c>
      <c r="N12" s="3">
        <v>1868284.71</v>
      </c>
      <c r="O12" s="3">
        <f t="shared" si="0"/>
        <v>25824219.779999997</v>
      </c>
    </row>
    <row r="13" spans="1:15">
      <c r="A13" s="15" t="s">
        <v>478</v>
      </c>
      <c r="B13" s="15" t="s">
        <v>5</v>
      </c>
      <c r="C13" s="3">
        <v>232877.1</v>
      </c>
      <c r="D13" s="3">
        <v>239428.03</v>
      </c>
      <c r="E13" s="3">
        <v>260685.34</v>
      </c>
      <c r="F13" s="3">
        <v>264099.08</v>
      </c>
      <c r="G13" s="3">
        <v>291257.73</v>
      </c>
      <c r="H13" s="3">
        <v>359803.15</v>
      </c>
      <c r="I13" s="3">
        <v>256931.12</v>
      </c>
      <c r="J13" s="3">
        <v>227716.41999999998</v>
      </c>
      <c r="K13" s="3">
        <v>300492.54000000004</v>
      </c>
      <c r="L13" s="3">
        <v>357640.74</v>
      </c>
      <c r="M13" s="3">
        <v>736719.87</v>
      </c>
      <c r="N13" s="3">
        <v>376618.08999999997</v>
      </c>
      <c r="O13" s="3">
        <f t="shared" si="0"/>
        <v>3904269.21</v>
      </c>
    </row>
    <row r="14" spans="1:15">
      <c r="A14" s="15" t="s">
        <v>479</v>
      </c>
      <c r="B14" s="15" t="s">
        <v>148</v>
      </c>
      <c r="C14" s="3">
        <v>0</v>
      </c>
      <c r="D14" s="3">
        <v>0</v>
      </c>
      <c r="E14" s="3">
        <v>0</v>
      </c>
      <c r="F14" s="3">
        <v>0</v>
      </c>
      <c r="G14" s="3">
        <v>291.52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f t="shared" si="0"/>
        <v>291.52</v>
      </c>
    </row>
    <row r="15" spans="1:15">
      <c r="A15" s="15" t="s">
        <v>480</v>
      </c>
      <c r="B15" s="15" t="s">
        <v>7</v>
      </c>
      <c r="C15" s="3">
        <v>59149.03</v>
      </c>
      <c r="D15" s="3">
        <v>33352.759999999995</v>
      </c>
      <c r="E15" s="3">
        <v>3699.3199999999997</v>
      </c>
      <c r="F15" s="3">
        <v>4113.24</v>
      </c>
      <c r="G15" s="3">
        <v>7542.88</v>
      </c>
      <c r="H15" s="3">
        <v>78873.77</v>
      </c>
      <c r="I15" s="3">
        <v>15364.099999999999</v>
      </c>
      <c r="J15" s="3">
        <v>53434.04</v>
      </c>
      <c r="K15" s="3">
        <v>51454.009999999995</v>
      </c>
      <c r="L15" s="3">
        <v>69376.76999999999</v>
      </c>
      <c r="M15" s="3">
        <v>84101.430000000008</v>
      </c>
      <c r="N15" s="3">
        <v>46595.520000000004</v>
      </c>
      <c r="O15" s="3">
        <f t="shared" si="0"/>
        <v>507056.87000000005</v>
      </c>
    </row>
    <row r="16" spans="1:15">
      <c r="A16" s="15" t="s">
        <v>481</v>
      </c>
      <c r="B16" s="15" t="s">
        <v>9</v>
      </c>
      <c r="C16" s="3">
        <v>-85343.039999999994</v>
      </c>
      <c r="D16" s="3">
        <v>-52976.38</v>
      </c>
      <c r="E16" s="3">
        <v>-12678.61</v>
      </c>
      <c r="F16" s="3">
        <v>-10706.84</v>
      </c>
      <c r="G16" s="3">
        <v>-19610.89</v>
      </c>
      <c r="H16" s="3">
        <v>-85892.27</v>
      </c>
      <c r="I16" s="3">
        <v>-17870.39</v>
      </c>
      <c r="J16" s="3">
        <v>-54571.59</v>
      </c>
      <c r="K16" s="3">
        <v>-50758.63</v>
      </c>
      <c r="L16" s="3">
        <v>-64330.13</v>
      </c>
      <c r="M16" s="3">
        <v>-81891.16</v>
      </c>
      <c r="N16" s="3">
        <v>-39029.01</v>
      </c>
      <c r="O16" s="3">
        <f t="shared" si="0"/>
        <v>-575658.94000000006</v>
      </c>
    </row>
    <row r="17" spans="1:16">
      <c r="A17" s="15" t="s">
        <v>941</v>
      </c>
      <c r="B17" s="15" t="s">
        <v>153</v>
      </c>
      <c r="C17" s="3">
        <v>0</v>
      </c>
      <c r="D17" s="3">
        <v>48.08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f t="shared" si="0"/>
        <v>48.08</v>
      </c>
    </row>
    <row r="18" spans="1:16">
      <c r="A18" s="15" t="s">
        <v>482</v>
      </c>
      <c r="B18" s="15" t="s">
        <v>16</v>
      </c>
      <c r="C18" s="3">
        <v>-24</v>
      </c>
      <c r="D18" s="3">
        <v>0</v>
      </c>
      <c r="E18" s="3">
        <v>0</v>
      </c>
      <c r="F18" s="3">
        <v>0</v>
      </c>
      <c r="G18" s="3">
        <v>204.06</v>
      </c>
      <c r="H18" s="3">
        <v>-204.06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f t="shared" si="0"/>
        <v>-24</v>
      </c>
    </row>
    <row r="19" spans="1:16">
      <c r="A19" s="15" t="s">
        <v>483</v>
      </c>
      <c r="B19" s="15" t="s">
        <v>112</v>
      </c>
      <c r="C19" s="3">
        <v>13372.32</v>
      </c>
      <c r="D19" s="3">
        <v>39023.629999999997</v>
      </c>
      <c r="E19" s="3">
        <v>7362.29</v>
      </c>
      <c r="F19" s="3">
        <v>24898.809999999998</v>
      </c>
      <c r="G19" s="3">
        <v>20986.760000000002</v>
      </c>
      <c r="H19" s="3">
        <v>-108505.06000000001</v>
      </c>
      <c r="I19" s="3">
        <v>36263.589999999997</v>
      </c>
      <c r="J19" s="3">
        <v>11974.26</v>
      </c>
      <c r="K19" s="3">
        <v>12221.720000000001</v>
      </c>
      <c r="L19" s="3">
        <v>20767.32</v>
      </c>
      <c r="M19" s="3">
        <v>-87484.7</v>
      </c>
      <c r="N19" s="3">
        <v>-2039.4699999999998</v>
      </c>
      <c r="O19" s="3">
        <f t="shared" si="0"/>
        <v>-11158.530000000012</v>
      </c>
    </row>
    <row r="20" spans="1:16">
      <c r="A20" s="15" t="s">
        <v>778</v>
      </c>
      <c r="B20" s="15" t="s">
        <v>156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793.69</v>
      </c>
      <c r="I20" s="3">
        <v>-793.69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f t="shared" si="0"/>
        <v>0</v>
      </c>
    </row>
    <row r="21" spans="1:16">
      <c r="A21" s="15" t="s">
        <v>484</v>
      </c>
      <c r="B21" s="15" t="s">
        <v>12</v>
      </c>
      <c r="C21" s="3">
        <v>98790.65</v>
      </c>
      <c r="D21" s="3">
        <v>277381.5</v>
      </c>
      <c r="E21" s="3">
        <v>92105.58</v>
      </c>
      <c r="F21" s="3">
        <v>220149.60000000003</v>
      </c>
      <c r="G21" s="3">
        <v>255135.87999999998</v>
      </c>
      <c r="H21" s="3">
        <v>-915175.7300000001</v>
      </c>
      <c r="I21" s="3">
        <v>400968.13000000012</v>
      </c>
      <c r="J21" s="3">
        <v>58390.94</v>
      </c>
      <c r="K21" s="3">
        <v>58709.560000000005</v>
      </c>
      <c r="L21" s="3">
        <v>177088.1</v>
      </c>
      <c r="M21" s="3">
        <v>-722749.73</v>
      </c>
      <c r="N21" s="3">
        <v>-8200.82</v>
      </c>
      <c r="O21" s="3">
        <f t="shared" si="0"/>
        <v>-7406.3399999999019</v>
      </c>
    </row>
    <row r="22" spans="1:16">
      <c r="A22" s="15" t="s">
        <v>485</v>
      </c>
      <c r="B22" s="15" t="s">
        <v>13</v>
      </c>
      <c r="C22" s="3">
        <v>14414.109999999999</v>
      </c>
      <c r="D22" s="3">
        <v>37879.479999999996</v>
      </c>
      <c r="E22" s="3">
        <v>22600.059999999998</v>
      </c>
      <c r="F22" s="3">
        <v>28116.78</v>
      </c>
      <c r="G22" s="3">
        <v>29952.92</v>
      </c>
      <c r="H22" s="3">
        <v>-143913.22</v>
      </c>
      <c r="I22" s="3">
        <v>42805.26</v>
      </c>
      <c r="J22" s="3">
        <v>-300.05999999999858</v>
      </c>
      <c r="K22" s="3">
        <v>47773.89</v>
      </c>
      <c r="L22" s="3">
        <v>64338.159999999996</v>
      </c>
      <c r="M22" s="3">
        <v>-104297.79000000001</v>
      </c>
      <c r="N22" s="3">
        <v>-16132.119999999999</v>
      </c>
      <c r="O22" s="3">
        <f t="shared" si="0"/>
        <v>23237.469999999968</v>
      </c>
    </row>
    <row r="23" spans="1:16">
      <c r="A23" s="15" t="s">
        <v>557</v>
      </c>
      <c r="B23" s="15" t="s">
        <v>558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f t="shared" si="0"/>
        <v>0</v>
      </c>
    </row>
    <row r="24" spans="1:16">
      <c r="A24" s="15" t="s">
        <v>486</v>
      </c>
      <c r="B24" s="15" t="s">
        <v>18</v>
      </c>
      <c r="C24" s="3">
        <v>60334.65</v>
      </c>
      <c r="D24" s="3">
        <v>35761.440000000002</v>
      </c>
      <c r="E24" s="3">
        <v>10890.15</v>
      </c>
      <c r="F24" s="3">
        <v>8162.12</v>
      </c>
      <c r="G24" s="3">
        <v>13016.69</v>
      </c>
      <c r="H24" s="3">
        <v>8850.2999999999993</v>
      </c>
      <c r="I24" s="3">
        <v>2964.01</v>
      </c>
      <c r="J24" s="3">
        <v>6601.5</v>
      </c>
      <c r="K24" s="3">
        <v>5121.8900000000003</v>
      </c>
      <c r="L24" s="3">
        <v>16552.04</v>
      </c>
      <c r="M24" s="3">
        <v>27707.07</v>
      </c>
      <c r="N24" s="3">
        <v>10173.700000000001</v>
      </c>
      <c r="O24" s="3">
        <f t="shared" si="0"/>
        <v>206135.56000000003</v>
      </c>
    </row>
    <row r="25" spans="1:16">
      <c r="A25" s="15" t="s">
        <v>487</v>
      </c>
      <c r="B25" s="15" t="s">
        <v>20</v>
      </c>
      <c r="C25" s="3">
        <v>-34140.639999999999</v>
      </c>
      <c r="D25" s="3">
        <v>-16137.82</v>
      </c>
      <c r="E25" s="3">
        <v>-1910.86</v>
      </c>
      <c r="F25" s="3">
        <v>-1568.52</v>
      </c>
      <c r="G25" s="3">
        <v>-948.68</v>
      </c>
      <c r="H25" s="3">
        <v>-1831.8000000000002</v>
      </c>
      <c r="I25" s="3">
        <v>-457.72</v>
      </c>
      <c r="J25" s="3">
        <v>-5463.95</v>
      </c>
      <c r="K25" s="3">
        <v>-5817.27</v>
      </c>
      <c r="L25" s="3">
        <v>-21598.679999999997</v>
      </c>
      <c r="M25" s="3">
        <v>-29917.34</v>
      </c>
      <c r="N25" s="3">
        <v>-17740.21</v>
      </c>
      <c r="O25" s="3">
        <f t="shared" si="0"/>
        <v>-137533.49</v>
      </c>
    </row>
    <row r="26" spans="1:16">
      <c r="A26" s="15" t="s">
        <v>1033</v>
      </c>
      <c r="B26" s="15" t="s">
        <v>171</v>
      </c>
      <c r="C26" s="3">
        <v>0</v>
      </c>
      <c r="D26" s="3">
        <v>-48.08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f t="shared" si="0"/>
        <v>-48.08</v>
      </c>
    </row>
    <row r="27" spans="1:16" s="2" customFormat="1">
      <c r="A27" t="s">
        <v>321</v>
      </c>
      <c r="B27" s="1" t="s">
        <v>321</v>
      </c>
      <c r="C27" s="17">
        <v>2526170.4599999995</v>
      </c>
      <c r="D27" s="17">
        <v>2741328.65</v>
      </c>
      <c r="E27" s="17">
        <v>2514543.36</v>
      </c>
      <c r="F27" s="17">
        <v>2722170.0900000003</v>
      </c>
      <c r="G27" s="17">
        <v>2865066.1799999997</v>
      </c>
      <c r="H27" s="17">
        <v>2577872.96</v>
      </c>
      <c r="I27" s="17">
        <v>3237717.09</v>
      </c>
      <c r="J27" s="17">
        <v>2677742.14</v>
      </c>
      <c r="K27" s="17">
        <v>2703024.75</v>
      </c>
      <c r="L27" s="17">
        <v>2852782.58</v>
      </c>
      <c r="M27" s="17">
        <v>2999394.72</v>
      </c>
      <c r="N27" s="17">
        <v>2427422.58</v>
      </c>
      <c r="O27" s="17">
        <f t="shared" si="0"/>
        <v>32845235.559999995</v>
      </c>
      <c r="P27" s="4"/>
    </row>
    <row r="28" spans="1:16">
      <c r="B28" s="15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>
        <f t="shared" si="0"/>
        <v>0</v>
      </c>
    </row>
    <row r="29" spans="1:16">
      <c r="A29" s="15" t="s">
        <v>488</v>
      </c>
      <c r="B29" s="15" t="s">
        <v>23</v>
      </c>
      <c r="C29" s="3">
        <v>68711.839999999997</v>
      </c>
      <c r="D29" s="3">
        <v>74564.14</v>
      </c>
      <c r="E29" s="3">
        <v>68395.58</v>
      </c>
      <c r="F29" s="3">
        <v>62065.48</v>
      </c>
      <c r="G29" s="3">
        <v>65323.51</v>
      </c>
      <c r="H29" s="3">
        <v>58775.489999999991</v>
      </c>
      <c r="I29" s="3">
        <v>73819.960000000006</v>
      </c>
      <c r="J29" s="3">
        <v>61052.51</v>
      </c>
      <c r="K29" s="3">
        <v>61628.97</v>
      </c>
      <c r="L29" s="3">
        <v>65043.43</v>
      </c>
      <c r="M29" s="3">
        <v>66676.2</v>
      </c>
      <c r="N29" s="3">
        <v>55345.240000000005</v>
      </c>
      <c r="O29" s="3">
        <f t="shared" si="0"/>
        <v>781402.35</v>
      </c>
    </row>
    <row r="30" spans="1:16">
      <c r="A30" s="15" t="s">
        <v>489</v>
      </c>
      <c r="B30" s="15" t="s">
        <v>24</v>
      </c>
      <c r="C30" s="3">
        <v>52544.36</v>
      </c>
      <c r="D30" s="3">
        <v>57019.62999999999</v>
      </c>
      <c r="E30" s="3">
        <v>52302.5</v>
      </c>
      <c r="F30" s="3">
        <v>52810.1</v>
      </c>
      <c r="G30" s="3">
        <v>55582.279999999992</v>
      </c>
      <c r="H30" s="3">
        <v>50010.720000000001</v>
      </c>
      <c r="I30" s="3">
        <v>62811.71</v>
      </c>
      <c r="J30" s="3">
        <v>51948.2</v>
      </c>
      <c r="K30" s="3">
        <v>52438.669999999991</v>
      </c>
      <c r="L30" s="3">
        <v>55343.98</v>
      </c>
      <c r="M30" s="3">
        <v>56733.26</v>
      </c>
      <c r="N30" s="3">
        <v>47091.999999999993</v>
      </c>
      <c r="O30" s="3">
        <f t="shared" si="0"/>
        <v>646637.41</v>
      </c>
    </row>
    <row r="31" spans="1:16">
      <c r="A31" s="15" t="s">
        <v>490</v>
      </c>
      <c r="B31" s="15" t="s">
        <v>29</v>
      </c>
      <c r="C31" s="3">
        <v>425912.34</v>
      </c>
      <c r="D31" s="3">
        <v>462188.00999999995</v>
      </c>
      <c r="E31" s="3">
        <v>423952.01</v>
      </c>
      <c r="F31" s="3">
        <v>480735.24</v>
      </c>
      <c r="G31" s="3">
        <v>505970.69999999995</v>
      </c>
      <c r="H31" s="3">
        <v>455252.35000000003</v>
      </c>
      <c r="I31" s="3">
        <v>571780.82999999996</v>
      </c>
      <c r="J31" s="3">
        <v>472889.27</v>
      </c>
      <c r="K31" s="3">
        <v>477354.17</v>
      </c>
      <c r="L31" s="3">
        <v>503801.4</v>
      </c>
      <c r="M31" s="3">
        <v>516448.12</v>
      </c>
      <c r="N31" s="3">
        <v>428682.82999999996</v>
      </c>
      <c r="O31" s="3">
        <f t="shared" si="0"/>
        <v>5724967.2700000005</v>
      </c>
    </row>
    <row r="32" spans="1:16">
      <c r="A32" s="15" t="s">
        <v>491</v>
      </c>
      <c r="B32" s="15" t="s">
        <v>31</v>
      </c>
      <c r="C32" s="3">
        <v>91447.360000000001</v>
      </c>
      <c r="D32" s="3">
        <v>99236.109999999986</v>
      </c>
      <c r="E32" s="3">
        <v>91026.469999999987</v>
      </c>
      <c r="F32" s="3">
        <v>118686.61</v>
      </c>
      <c r="G32" s="3">
        <v>124916.89</v>
      </c>
      <c r="H32" s="3">
        <v>112395.26</v>
      </c>
      <c r="I32" s="3">
        <v>141164.48000000001</v>
      </c>
      <c r="J32" s="3">
        <v>116749.56000000001</v>
      </c>
      <c r="K32" s="3">
        <v>117851.87999999999</v>
      </c>
      <c r="L32" s="3">
        <v>124381.33</v>
      </c>
      <c r="M32" s="3">
        <v>127503.61000000002</v>
      </c>
      <c r="N32" s="3">
        <v>105835.61</v>
      </c>
      <c r="O32" s="3">
        <f t="shared" si="0"/>
        <v>1371195.1700000002</v>
      </c>
    </row>
    <row r="33" spans="1:16">
      <c r="A33" s="15" t="s">
        <v>492</v>
      </c>
      <c r="B33" s="15" t="s">
        <v>33</v>
      </c>
      <c r="C33" s="3">
        <v>45723.7</v>
      </c>
      <c r="D33" s="3">
        <v>49618.05</v>
      </c>
      <c r="E33" s="3">
        <v>45513.23</v>
      </c>
      <c r="F33" s="3">
        <v>60976.619999999995</v>
      </c>
      <c r="G33" s="3">
        <v>64177.489999999991</v>
      </c>
      <c r="H33" s="3">
        <v>57744.36</v>
      </c>
      <c r="I33" s="3">
        <v>72524.869999999981</v>
      </c>
      <c r="J33" s="3">
        <v>59981.41</v>
      </c>
      <c r="K33" s="3">
        <v>60547.75</v>
      </c>
      <c r="L33" s="3">
        <v>63902.319999999992</v>
      </c>
      <c r="M33" s="3">
        <v>65506.44</v>
      </c>
      <c r="N33" s="3">
        <v>54374.270000000004</v>
      </c>
      <c r="O33" s="3">
        <f t="shared" si="0"/>
        <v>700590.51</v>
      </c>
    </row>
    <row r="34" spans="1:16">
      <c r="A34" s="15" t="s">
        <v>493</v>
      </c>
      <c r="B34" s="15" t="s">
        <v>35</v>
      </c>
      <c r="C34" s="3">
        <v>5052.34</v>
      </c>
      <c r="D34" s="3">
        <v>5482.66</v>
      </c>
      <c r="E34" s="3">
        <v>5029.0900000000011</v>
      </c>
      <c r="F34" s="3">
        <v>6533.2</v>
      </c>
      <c r="G34" s="3">
        <v>6876.1599999999989</v>
      </c>
      <c r="H34" s="3">
        <v>6186.9000000000015</v>
      </c>
      <c r="I34" s="3">
        <v>7770.5199999999995</v>
      </c>
      <c r="J34" s="3">
        <v>6426.5899999999992</v>
      </c>
      <c r="K34" s="3">
        <v>6487.2599999999993</v>
      </c>
      <c r="L34" s="3">
        <v>6846.6900000000005</v>
      </c>
      <c r="M34" s="3">
        <v>7018.5399999999991</v>
      </c>
      <c r="N34" s="3">
        <v>5825.82</v>
      </c>
      <c r="O34" s="3">
        <f t="shared" si="0"/>
        <v>75535.76999999999</v>
      </c>
    </row>
    <row r="35" spans="1:16">
      <c r="A35" s="15" t="s">
        <v>494</v>
      </c>
      <c r="B35" s="15" t="s">
        <v>37</v>
      </c>
      <c r="C35" s="3">
        <v>16167.49</v>
      </c>
      <c r="D35" s="3">
        <v>17544.510000000002</v>
      </c>
      <c r="E35" s="3">
        <v>16093.07</v>
      </c>
      <c r="F35" s="3">
        <v>18238.53</v>
      </c>
      <c r="G35" s="3">
        <v>19195.949999999997</v>
      </c>
      <c r="H35" s="3">
        <v>17271.75</v>
      </c>
      <c r="I35" s="3">
        <v>21692.710000000003</v>
      </c>
      <c r="J35" s="3">
        <v>17940.87</v>
      </c>
      <c r="K35" s="3">
        <v>18110.27</v>
      </c>
      <c r="L35" s="3">
        <v>19113.649999999998</v>
      </c>
      <c r="M35" s="3">
        <v>19593.45</v>
      </c>
      <c r="N35" s="3">
        <v>16263.729999999998</v>
      </c>
      <c r="O35" s="3">
        <f t="shared" si="0"/>
        <v>217225.98</v>
      </c>
    </row>
    <row r="36" spans="1:16">
      <c r="A36" s="15" t="s">
        <v>495</v>
      </c>
      <c r="B36" s="15" t="s">
        <v>350</v>
      </c>
      <c r="C36" s="3">
        <v>-66943.509999999995</v>
      </c>
      <c r="D36" s="3">
        <v>-72645.210000000006</v>
      </c>
      <c r="E36" s="3">
        <v>-66635.39</v>
      </c>
      <c r="F36" s="3">
        <v>-66420.95</v>
      </c>
      <c r="G36" s="3">
        <v>-69907.599999999991</v>
      </c>
      <c r="H36" s="3">
        <v>-62900.100000000006</v>
      </c>
      <c r="I36" s="3">
        <v>-79000.289999999994</v>
      </c>
      <c r="J36" s="3">
        <v>-65336.9</v>
      </c>
      <c r="K36" s="3">
        <v>-65953.81</v>
      </c>
      <c r="L36" s="3">
        <v>-69607.889999999985</v>
      </c>
      <c r="M36" s="3">
        <v>-71355.239999999991</v>
      </c>
      <c r="N36" s="3">
        <v>-59229.109999999993</v>
      </c>
      <c r="O36" s="3">
        <f t="shared" si="0"/>
        <v>-815936</v>
      </c>
    </row>
    <row r="37" spans="1:16">
      <c r="A37" s="15" t="s">
        <v>602</v>
      </c>
      <c r="B37" s="15" t="s">
        <v>352</v>
      </c>
      <c r="C37" s="3">
        <v>0</v>
      </c>
      <c r="D37" s="3">
        <v>-1.27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f t="shared" si="0"/>
        <v>-1.27</v>
      </c>
    </row>
    <row r="38" spans="1:16">
      <c r="A38" s="15" t="s">
        <v>496</v>
      </c>
      <c r="B38" s="15" t="s">
        <v>353</v>
      </c>
      <c r="C38" s="3">
        <v>-39408.270000000004</v>
      </c>
      <c r="D38" s="3">
        <v>-42764.729999999989</v>
      </c>
      <c r="E38" s="3">
        <v>-39226.880000000005</v>
      </c>
      <c r="F38" s="3">
        <v>-28855</v>
      </c>
      <c r="G38" s="3">
        <v>-30369.7</v>
      </c>
      <c r="H38" s="3">
        <v>-27325.480000000003</v>
      </c>
      <c r="I38" s="3">
        <v>-34319.800000000003</v>
      </c>
      <c r="J38" s="3">
        <v>-28384.06</v>
      </c>
      <c r="K38" s="3">
        <v>-28652.059999999998</v>
      </c>
      <c r="L38" s="3">
        <v>-30239.5</v>
      </c>
      <c r="M38" s="3">
        <v>-30998.58</v>
      </c>
      <c r="N38" s="3">
        <v>-25730.680000000004</v>
      </c>
      <c r="O38" s="3">
        <f t="shared" si="0"/>
        <v>-386274.74000000005</v>
      </c>
    </row>
    <row r="39" spans="1:16">
      <c r="A39" s="15" t="s">
        <v>604</v>
      </c>
      <c r="B39" s="15" t="s">
        <v>355</v>
      </c>
      <c r="C39" s="3">
        <v>0</v>
      </c>
      <c r="D39" s="3">
        <v>-0.75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f t="shared" si="0"/>
        <v>-0.75</v>
      </c>
    </row>
    <row r="40" spans="1:16" s="2" customFormat="1">
      <c r="A40" t="s">
        <v>322</v>
      </c>
      <c r="B40" s="1" t="s">
        <v>322</v>
      </c>
      <c r="C40" s="17">
        <v>599207.64999999991</v>
      </c>
      <c r="D40" s="17">
        <v>650241.15</v>
      </c>
      <c r="E40" s="17">
        <v>596449.67999999982</v>
      </c>
      <c r="F40" s="17">
        <v>704769.83</v>
      </c>
      <c r="G40" s="17">
        <v>741765.68</v>
      </c>
      <c r="H40" s="17">
        <v>667411.25000000012</v>
      </c>
      <c r="I40" s="17">
        <v>838244.98999999987</v>
      </c>
      <c r="J40" s="17">
        <v>693267.45</v>
      </c>
      <c r="K40" s="17">
        <v>699813.09999999986</v>
      </c>
      <c r="L40" s="17">
        <v>738585.40999999992</v>
      </c>
      <c r="M40" s="17">
        <v>757125.79999999993</v>
      </c>
      <c r="N40" s="17">
        <v>628459.70999999985</v>
      </c>
      <c r="O40" s="17">
        <f t="shared" si="0"/>
        <v>8315341.6999999993</v>
      </c>
      <c r="P40" s="4"/>
    </row>
    <row r="41" spans="1:16">
      <c r="B41" s="15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>
        <f t="shared" si="0"/>
        <v>0</v>
      </c>
    </row>
    <row r="42" spans="1:16">
      <c r="A42" s="15" t="s">
        <v>497</v>
      </c>
      <c r="B42" s="15" t="s">
        <v>362</v>
      </c>
      <c r="C42" s="3">
        <v>0</v>
      </c>
      <c r="D42" s="3">
        <v>824.22</v>
      </c>
      <c r="E42" s="3">
        <v>708.56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220.25</v>
      </c>
      <c r="N42" s="3">
        <v>2907.58</v>
      </c>
      <c r="O42" s="3">
        <f t="shared" si="0"/>
        <v>4660.6099999999997</v>
      </c>
    </row>
    <row r="43" spans="1:16">
      <c r="A43" s="15" t="s">
        <v>498</v>
      </c>
      <c r="B43" s="15" t="s">
        <v>39</v>
      </c>
      <c r="C43" s="3">
        <v>9764.33</v>
      </c>
      <c r="D43" s="3">
        <v>8782.83</v>
      </c>
      <c r="E43" s="3">
        <v>11278.36</v>
      </c>
      <c r="F43" s="3">
        <v>14755.46</v>
      </c>
      <c r="G43" s="3">
        <v>3069.16</v>
      </c>
      <c r="H43" s="3">
        <v>2931.24</v>
      </c>
      <c r="I43" s="3">
        <v>1075.8800000000001</v>
      </c>
      <c r="J43" s="3">
        <v>289.01</v>
      </c>
      <c r="K43" s="3">
        <v>1427.88</v>
      </c>
      <c r="L43" s="3">
        <v>1910.3</v>
      </c>
      <c r="M43" s="3">
        <v>3180.39</v>
      </c>
      <c r="N43" s="3">
        <v>3380.39</v>
      </c>
      <c r="O43" s="3">
        <f t="shared" si="0"/>
        <v>61845.229999999996</v>
      </c>
    </row>
    <row r="44" spans="1:16">
      <c r="A44" s="15" t="s">
        <v>1128</v>
      </c>
      <c r="B44" s="15" t="s">
        <v>560</v>
      </c>
      <c r="C44" s="3">
        <v>0</v>
      </c>
      <c r="D44" s="3">
        <v>0</v>
      </c>
      <c r="E44" s="3">
        <v>300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f t="shared" si="0"/>
        <v>300</v>
      </c>
    </row>
    <row r="45" spans="1:16">
      <c r="A45" s="15" t="s">
        <v>1129</v>
      </c>
      <c r="B45" s="15" t="s">
        <v>363</v>
      </c>
      <c r="C45" s="3">
        <v>500</v>
      </c>
      <c r="D45" s="3">
        <v>0</v>
      </c>
      <c r="E45" s="3">
        <v>450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f t="shared" si="0"/>
        <v>950</v>
      </c>
    </row>
    <row r="46" spans="1:16">
      <c r="A46" s="15" t="s">
        <v>1130</v>
      </c>
      <c r="B46" s="15" t="s">
        <v>1131</v>
      </c>
      <c r="C46" s="3">
        <v>0</v>
      </c>
      <c r="D46" s="3">
        <v>173.2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f t="shared" si="0"/>
        <v>173.2</v>
      </c>
    </row>
    <row r="47" spans="1:16">
      <c r="A47" s="15" t="s">
        <v>609</v>
      </c>
      <c r="B47" s="15" t="s">
        <v>42</v>
      </c>
      <c r="C47" s="3">
        <v>0</v>
      </c>
      <c r="D47" s="3">
        <v>0</v>
      </c>
      <c r="E47" s="3">
        <v>0</v>
      </c>
      <c r="F47" s="3">
        <v>161832.81</v>
      </c>
      <c r="G47" s="3">
        <v>194668.46</v>
      </c>
      <c r="H47" s="3">
        <v>283679.83</v>
      </c>
      <c r="I47" s="3">
        <v>274412.15999999997</v>
      </c>
      <c r="J47" s="3">
        <v>255648.94</v>
      </c>
      <c r="K47" s="3">
        <v>206395.47</v>
      </c>
      <c r="L47" s="3">
        <v>185286.84</v>
      </c>
      <c r="M47" s="3">
        <v>164178.22</v>
      </c>
      <c r="N47" s="3">
        <v>164178.22</v>
      </c>
      <c r="O47" s="3">
        <f t="shared" si="0"/>
        <v>1890280.95</v>
      </c>
    </row>
    <row r="48" spans="1:16">
      <c r="A48" s="15" t="s">
        <v>499</v>
      </c>
      <c r="B48" s="15" t="s">
        <v>43</v>
      </c>
      <c r="C48" s="3">
        <v>51145.009999999995</v>
      </c>
      <c r="D48" s="3">
        <v>25952.65</v>
      </c>
      <c r="E48" s="3">
        <v>0</v>
      </c>
      <c r="F48" s="3">
        <v>32337.439999999999</v>
      </c>
      <c r="G48" s="3">
        <v>10473.619999999999</v>
      </c>
      <c r="H48" s="3">
        <v>10822.76</v>
      </c>
      <c r="I48" s="3">
        <v>10822.76</v>
      </c>
      <c r="J48" s="3">
        <v>10124.56</v>
      </c>
      <c r="K48" s="3">
        <v>10822.76</v>
      </c>
      <c r="L48" s="3">
        <v>10473.620000000001</v>
      </c>
      <c r="M48" s="3">
        <v>114047.97</v>
      </c>
      <c r="N48" s="3">
        <v>25513.409999999996</v>
      </c>
      <c r="O48" s="3">
        <f t="shared" si="0"/>
        <v>312536.56</v>
      </c>
    </row>
    <row r="49" spans="1:16">
      <c r="A49" s="15" t="s">
        <v>500</v>
      </c>
      <c r="B49" s="15" t="s">
        <v>44</v>
      </c>
      <c r="C49" s="3">
        <v>11703.13</v>
      </c>
      <c r="D49" s="3">
        <v>0</v>
      </c>
      <c r="E49" s="3">
        <v>0</v>
      </c>
      <c r="F49" s="3">
        <v>3943.44</v>
      </c>
      <c r="G49" s="3">
        <v>3816.25</v>
      </c>
      <c r="H49" s="3">
        <v>3943.44</v>
      </c>
      <c r="I49" s="3">
        <v>3943.44</v>
      </c>
      <c r="J49" s="3">
        <v>3689.0499999999997</v>
      </c>
      <c r="K49" s="3">
        <v>3943.44</v>
      </c>
      <c r="L49" s="3">
        <v>3816.25</v>
      </c>
      <c r="M49" s="3">
        <v>67393.31</v>
      </c>
      <c r="N49" s="3">
        <v>4233.33</v>
      </c>
      <c r="O49" s="3">
        <f t="shared" si="0"/>
        <v>110425.08</v>
      </c>
    </row>
    <row r="50" spans="1:16">
      <c r="A50" s="15" t="s">
        <v>501</v>
      </c>
      <c r="B50" s="15" t="s">
        <v>45</v>
      </c>
      <c r="C50" s="3">
        <v>490.14</v>
      </c>
      <c r="D50" s="3">
        <v>0</v>
      </c>
      <c r="E50" s="3">
        <v>0</v>
      </c>
      <c r="F50" s="3">
        <v>165.16</v>
      </c>
      <c r="G50" s="3">
        <v>24745.87</v>
      </c>
      <c r="H50" s="3">
        <v>222.36</v>
      </c>
      <c r="I50" s="3">
        <v>222.36</v>
      </c>
      <c r="J50" s="3">
        <v>208.01</v>
      </c>
      <c r="K50" s="3">
        <v>222.36</v>
      </c>
      <c r="L50" s="3">
        <v>215.18</v>
      </c>
      <c r="M50" s="3">
        <v>222.36</v>
      </c>
      <c r="N50" s="3">
        <v>215.18</v>
      </c>
      <c r="O50" s="3">
        <f t="shared" si="0"/>
        <v>26928.98</v>
      </c>
    </row>
    <row r="51" spans="1:16">
      <c r="A51" s="15" t="s">
        <v>502</v>
      </c>
      <c r="B51" s="15" t="s">
        <v>114</v>
      </c>
      <c r="C51" s="3">
        <v>0</v>
      </c>
      <c r="D51" s="3">
        <v>214.7</v>
      </c>
      <c r="E51" s="3">
        <v>1896.99</v>
      </c>
      <c r="F51" s="3">
        <v>277.14</v>
      </c>
      <c r="G51" s="3">
        <v>231.04</v>
      </c>
      <c r="H51" s="3">
        <v>504.98</v>
      </c>
      <c r="I51" s="3">
        <v>88.53</v>
      </c>
      <c r="J51" s="3">
        <v>0</v>
      </c>
      <c r="K51" s="3">
        <v>105.53999999999999</v>
      </c>
      <c r="L51" s="3">
        <v>777.9</v>
      </c>
      <c r="M51" s="3">
        <v>257.05</v>
      </c>
      <c r="N51" s="3">
        <v>0</v>
      </c>
      <c r="O51" s="3">
        <f t="shared" si="0"/>
        <v>4353.87</v>
      </c>
    </row>
    <row r="52" spans="1:16">
      <c r="A52" s="15" t="s">
        <v>503</v>
      </c>
      <c r="B52" s="15" t="s">
        <v>113</v>
      </c>
      <c r="C52" s="3">
        <v>1652.68</v>
      </c>
      <c r="D52" s="3">
        <v>121.19</v>
      </c>
      <c r="E52" s="3">
        <v>2148.9499999999998</v>
      </c>
      <c r="F52" s="3">
        <v>800.99</v>
      </c>
      <c r="G52" s="3">
        <v>296.75</v>
      </c>
      <c r="H52" s="3">
        <v>759.24</v>
      </c>
      <c r="I52" s="3">
        <v>531.65000000000009</v>
      </c>
      <c r="J52" s="3">
        <v>49.44</v>
      </c>
      <c r="K52" s="3">
        <v>2989.33</v>
      </c>
      <c r="L52" s="3">
        <v>362.18</v>
      </c>
      <c r="M52" s="3">
        <v>185.95</v>
      </c>
      <c r="N52" s="3">
        <v>26.63</v>
      </c>
      <c r="O52" s="3">
        <f t="shared" si="0"/>
        <v>9924.9799999999977</v>
      </c>
    </row>
    <row r="53" spans="1:16">
      <c r="A53" s="15" t="s">
        <v>504</v>
      </c>
      <c r="B53" s="15" t="s">
        <v>50</v>
      </c>
      <c r="C53" s="3">
        <v>2729.21</v>
      </c>
      <c r="D53" s="3">
        <v>2439.65</v>
      </c>
      <c r="E53" s="3">
        <v>4606.17</v>
      </c>
      <c r="F53" s="3">
        <v>3139.5600000000004</v>
      </c>
      <c r="G53" s="3">
        <v>2967.86</v>
      </c>
      <c r="H53" s="3">
        <v>2818.4500000000003</v>
      </c>
      <c r="I53" s="3">
        <v>2754.62</v>
      </c>
      <c r="J53" s="3">
        <v>4385.5600000000004</v>
      </c>
      <c r="K53" s="3">
        <v>2795.33</v>
      </c>
      <c r="L53" s="3">
        <v>4220.5600000000004</v>
      </c>
      <c r="M53" s="3">
        <v>3390.6200000000003</v>
      </c>
      <c r="N53" s="3">
        <v>3680.26</v>
      </c>
      <c r="O53" s="3">
        <f t="shared" si="0"/>
        <v>39927.850000000006</v>
      </c>
    </row>
    <row r="54" spans="1:16" s="2" customFormat="1">
      <c r="A54" t="s">
        <v>323</v>
      </c>
      <c r="B54" s="1" t="s">
        <v>323</v>
      </c>
      <c r="C54" s="17">
        <v>77984.5</v>
      </c>
      <c r="D54" s="17">
        <v>38508.44</v>
      </c>
      <c r="E54" s="17">
        <v>21389.03</v>
      </c>
      <c r="F54" s="17">
        <v>217252</v>
      </c>
      <c r="G54" s="17">
        <v>240269.00999999998</v>
      </c>
      <c r="H54" s="17">
        <v>305682.3</v>
      </c>
      <c r="I54" s="17">
        <v>293851.39999999997</v>
      </c>
      <c r="J54" s="17">
        <v>274394.57</v>
      </c>
      <c r="K54" s="17">
        <v>228702.11000000002</v>
      </c>
      <c r="L54" s="17">
        <v>207062.83</v>
      </c>
      <c r="M54" s="17">
        <v>353076.12</v>
      </c>
      <c r="N54" s="17">
        <v>204135</v>
      </c>
      <c r="O54" s="17">
        <f t="shared" si="0"/>
        <v>2462307.31</v>
      </c>
      <c r="P54" s="4"/>
    </row>
    <row r="55" spans="1:16">
      <c r="B55" s="15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>
        <f t="shared" si="0"/>
        <v>0</v>
      </c>
    </row>
    <row r="56" spans="1:16">
      <c r="A56" s="15" t="s">
        <v>505</v>
      </c>
      <c r="B56" s="15" t="s">
        <v>52</v>
      </c>
      <c r="C56" s="3">
        <v>6316.47</v>
      </c>
      <c r="D56" s="3">
        <v>6316.47</v>
      </c>
      <c r="E56" s="3">
        <v>6316.47</v>
      </c>
      <c r="F56" s="3">
        <v>6316.47</v>
      </c>
      <c r="G56" s="3">
        <v>6316.47</v>
      </c>
      <c r="H56" s="3">
        <v>6316.47</v>
      </c>
      <c r="I56" s="3">
        <v>6316.47</v>
      </c>
      <c r="J56" s="3">
        <v>6316.47</v>
      </c>
      <c r="K56" s="3">
        <v>6100.58</v>
      </c>
      <c r="L56" s="3">
        <v>6100.58</v>
      </c>
      <c r="M56" s="3">
        <v>6100.58</v>
      </c>
      <c r="N56" s="3">
        <v>6100.58</v>
      </c>
      <c r="O56" s="3">
        <f t="shared" si="0"/>
        <v>74934.080000000002</v>
      </c>
    </row>
    <row r="57" spans="1:16">
      <c r="A57" s="15" t="s">
        <v>506</v>
      </c>
      <c r="B57" s="15" t="s">
        <v>53</v>
      </c>
      <c r="C57" s="3">
        <v>47.67</v>
      </c>
      <c r="D57" s="3">
        <v>47.67</v>
      </c>
      <c r="E57" s="3">
        <v>47.67</v>
      </c>
      <c r="F57" s="3">
        <v>47.67</v>
      </c>
      <c r="G57" s="3">
        <v>47.67</v>
      </c>
      <c r="H57" s="3">
        <v>77.92</v>
      </c>
      <c r="I57" s="3">
        <v>47.67</v>
      </c>
      <c r="J57" s="3">
        <v>47.67</v>
      </c>
      <c r="K57" s="3">
        <v>47.67</v>
      </c>
      <c r="L57" s="3">
        <v>38.409999999999997</v>
      </c>
      <c r="M57" s="3">
        <v>38.4</v>
      </c>
      <c r="N57" s="3">
        <v>38.4</v>
      </c>
      <c r="O57" s="3">
        <f t="shared" si="0"/>
        <v>574.49</v>
      </c>
    </row>
    <row r="58" spans="1:16" s="2" customFormat="1">
      <c r="A58" t="s">
        <v>324</v>
      </c>
      <c r="B58" s="1" t="s">
        <v>324</v>
      </c>
      <c r="C58" s="17">
        <v>6364.14</v>
      </c>
      <c r="D58" s="17">
        <v>6364.14</v>
      </c>
      <c r="E58" s="17">
        <v>6364.14</v>
      </c>
      <c r="F58" s="17">
        <v>6364.14</v>
      </c>
      <c r="G58" s="17">
        <v>6364.14</v>
      </c>
      <c r="H58" s="17">
        <v>6394.39</v>
      </c>
      <c r="I58" s="17">
        <v>6364.14</v>
      </c>
      <c r="J58" s="17">
        <v>6364.14</v>
      </c>
      <c r="K58" s="17">
        <v>6148.25</v>
      </c>
      <c r="L58" s="17">
        <v>6138.99</v>
      </c>
      <c r="M58" s="17">
        <v>6138.98</v>
      </c>
      <c r="N58" s="17">
        <v>6138.98</v>
      </c>
      <c r="O58" s="17">
        <f t="shared" si="0"/>
        <v>75508.569999999992</v>
      </c>
    </row>
    <row r="59" spans="1:16">
      <c r="B59" s="15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>
        <f t="shared" si="0"/>
        <v>0</v>
      </c>
    </row>
    <row r="60" spans="1:16">
      <c r="A60" s="15" t="s">
        <v>697</v>
      </c>
      <c r="B60" s="15" t="s">
        <v>408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3203.72</v>
      </c>
      <c r="M60" s="3">
        <v>11058.07</v>
      </c>
      <c r="N60" s="3">
        <v>0</v>
      </c>
      <c r="O60" s="3">
        <f t="shared" si="0"/>
        <v>14261.789999999999</v>
      </c>
    </row>
    <row r="61" spans="1:16">
      <c r="A61" s="15" t="s">
        <v>507</v>
      </c>
      <c r="B61" s="15" t="s">
        <v>364</v>
      </c>
      <c r="C61" s="3">
        <v>17390.39</v>
      </c>
      <c r="D61" s="3">
        <v>15689.94</v>
      </c>
      <c r="E61" s="3">
        <v>17587.12</v>
      </c>
      <c r="F61" s="3">
        <v>-28520.79</v>
      </c>
      <c r="G61" s="3">
        <v>15710.36</v>
      </c>
      <c r="H61" s="3">
        <v>18942.89</v>
      </c>
      <c r="I61" s="3">
        <v>18266.88</v>
      </c>
      <c r="J61" s="3">
        <v>42846.69</v>
      </c>
      <c r="K61" s="3">
        <v>0</v>
      </c>
      <c r="L61" s="3">
        <v>35825.07</v>
      </c>
      <c r="M61" s="3">
        <v>41127.15</v>
      </c>
      <c r="N61" s="3">
        <v>0</v>
      </c>
      <c r="O61" s="3">
        <f t="shared" si="0"/>
        <v>194865.69999999998</v>
      </c>
    </row>
    <row r="62" spans="1:16">
      <c r="A62" s="15" t="s">
        <v>508</v>
      </c>
      <c r="B62" s="15" t="s">
        <v>365</v>
      </c>
      <c r="C62" s="3">
        <v>95880.62000000001</v>
      </c>
      <c r="D62" s="3">
        <v>95880.639999999999</v>
      </c>
      <c r="E62" s="3">
        <v>95880.62000000001</v>
      </c>
      <c r="F62" s="3">
        <v>96139.819999999992</v>
      </c>
      <c r="G62" s="3">
        <v>96139.83</v>
      </c>
      <c r="H62" s="3">
        <v>96139.839999999997</v>
      </c>
      <c r="I62" s="3">
        <v>96139.82</v>
      </c>
      <c r="J62" s="3">
        <v>96139.839999999997</v>
      </c>
      <c r="K62" s="3">
        <v>96139.81</v>
      </c>
      <c r="L62" s="3">
        <v>96139.83</v>
      </c>
      <c r="M62" s="3">
        <v>96139.840000000011</v>
      </c>
      <c r="N62" s="3">
        <v>96139.839999999997</v>
      </c>
      <c r="O62" s="3">
        <f t="shared" si="0"/>
        <v>1152900.3499999999</v>
      </c>
    </row>
    <row r="63" spans="1:16">
      <c r="A63" s="15" t="s">
        <v>509</v>
      </c>
      <c r="B63" s="15" t="s">
        <v>55</v>
      </c>
      <c r="C63" s="3">
        <v>49590.07</v>
      </c>
      <c r="D63" s="3">
        <v>64623.289999999994</v>
      </c>
      <c r="E63" s="3">
        <v>52929.090000000004</v>
      </c>
      <c r="F63" s="3">
        <v>53153.52</v>
      </c>
      <c r="G63" s="3">
        <v>75556.28</v>
      </c>
      <c r="H63" s="3">
        <v>55456.94</v>
      </c>
      <c r="I63" s="3">
        <v>45910.18</v>
      </c>
      <c r="J63" s="3">
        <v>59191.16</v>
      </c>
      <c r="K63" s="3">
        <v>57827.46</v>
      </c>
      <c r="L63" s="3">
        <v>60392.979999999996</v>
      </c>
      <c r="M63" s="3">
        <v>41683.310000000005</v>
      </c>
      <c r="N63" s="3">
        <v>60021.16</v>
      </c>
      <c r="O63" s="3">
        <f t="shared" si="0"/>
        <v>676335.44000000018</v>
      </c>
    </row>
    <row r="64" spans="1:16">
      <c r="A64" s="15" t="s">
        <v>563</v>
      </c>
      <c r="B64" s="15" t="s">
        <v>386</v>
      </c>
      <c r="C64" s="3">
        <v>0</v>
      </c>
      <c r="D64" s="3">
        <v>0</v>
      </c>
      <c r="E64" s="3">
        <v>0</v>
      </c>
      <c r="F64" s="3">
        <v>19.46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2243.2399999999998</v>
      </c>
      <c r="O64" s="3">
        <f t="shared" si="0"/>
        <v>2262.6999999999998</v>
      </c>
    </row>
    <row r="65" spans="1:16">
      <c r="A65" s="15" t="s">
        <v>1132</v>
      </c>
      <c r="B65" s="15" t="s">
        <v>1133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-1539.38</v>
      </c>
      <c r="K65" s="3">
        <v>1539.38</v>
      </c>
      <c r="L65" s="3">
        <v>0</v>
      </c>
      <c r="M65" s="3">
        <v>0</v>
      </c>
      <c r="N65" s="3">
        <v>0</v>
      </c>
      <c r="O65" s="3">
        <f t="shared" si="0"/>
        <v>0</v>
      </c>
    </row>
    <row r="66" spans="1:16">
      <c r="A66" s="15" t="s">
        <v>511</v>
      </c>
      <c r="B66" s="15" t="s">
        <v>56</v>
      </c>
      <c r="C66" s="3">
        <v>9692.83</v>
      </c>
      <c r="D66" s="3">
        <v>18043.12</v>
      </c>
      <c r="E66" s="3">
        <v>13881.15</v>
      </c>
      <c r="F66" s="3">
        <v>17808.98</v>
      </c>
      <c r="G66" s="3">
        <v>15602.46</v>
      </c>
      <c r="H66" s="3">
        <v>14952.11</v>
      </c>
      <c r="I66" s="3">
        <v>11028.6</v>
      </c>
      <c r="J66" s="3">
        <v>9981.2800000000007</v>
      </c>
      <c r="K66" s="3">
        <v>11157.78</v>
      </c>
      <c r="L66" s="3">
        <v>6395.73</v>
      </c>
      <c r="M66" s="3">
        <v>16998.009999999998</v>
      </c>
      <c r="N66" s="3">
        <v>13032.02</v>
      </c>
      <c r="O66" s="3">
        <f t="shared" si="0"/>
        <v>158574.07</v>
      </c>
    </row>
    <row r="67" spans="1:16">
      <c r="A67" s="15" t="s">
        <v>512</v>
      </c>
      <c r="B67" s="15" t="s">
        <v>57</v>
      </c>
      <c r="C67" s="3">
        <v>612.29999999999995</v>
      </c>
      <c r="D67" s="3">
        <v>545.53</v>
      </c>
      <c r="E67" s="3">
        <v>532.1</v>
      </c>
      <c r="F67" s="3">
        <v>560.98</v>
      </c>
      <c r="G67" s="3">
        <v>460.42</v>
      </c>
      <c r="H67" s="3">
        <v>433.67</v>
      </c>
      <c r="I67" s="3">
        <v>602.07000000000005</v>
      </c>
      <c r="J67" s="3">
        <v>640.84</v>
      </c>
      <c r="K67" s="3">
        <v>608.73</v>
      </c>
      <c r="L67" s="3">
        <v>553.61</v>
      </c>
      <c r="M67" s="3">
        <v>580.58000000000004</v>
      </c>
      <c r="N67" s="3">
        <v>630.91999999999996</v>
      </c>
      <c r="O67" s="3">
        <f t="shared" si="0"/>
        <v>6761.7499999999991</v>
      </c>
    </row>
    <row r="68" spans="1:16">
      <c r="A68" s="15" t="s">
        <v>510</v>
      </c>
      <c r="B68" s="15" t="s">
        <v>115</v>
      </c>
      <c r="C68" s="3">
        <v>8406.7800000000007</v>
      </c>
      <c r="D68" s="3">
        <v>9478.51</v>
      </c>
      <c r="E68" s="3">
        <v>9835.7000000000007</v>
      </c>
      <c r="F68" s="3">
        <v>9909.73</v>
      </c>
      <c r="G68" s="3">
        <v>8179.64</v>
      </c>
      <c r="H68" s="3">
        <v>6355.15</v>
      </c>
      <c r="I68" s="3">
        <v>5736.43</v>
      </c>
      <c r="J68" s="3">
        <v>5530.44</v>
      </c>
      <c r="K68" s="3">
        <v>6265.41</v>
      </c>
      <c r="L68" s="3">
        <v>6069.1</v>
      </c>
      <c r="M68" s="3">
        <v>6339.71</v>
      </c>
      <c r="N68" s="3">
        <v>7287.96</v>
      </c>
      <c r="O68" s="3">
        <f t="shared" si="0"/>
        <v>89394.560000000027</v>
      </c>
    </row>
    <row r="69" spans="1:16" s="2" customFormat="1">
      <c r="A69" t="s">
        <v>325</v>
      </c>
      <c r="B69" s="1" t="s">
        <v>325</v>
      </c>
      <c r="C69" s="17">
        <v>181572.99000000002</v>
      </c>
      <c r="D69" s="17">
        <v>204261.03</v>
      </c>
      <c r="E69" s="17">
        <v>190645.78000000003</v>
      </c>
      <c r="F69" s="17">
        <v>149071.69999999998</v>
      </c>
      <c r="G69" s="17">
        <v>211648.99</v>
      </c>
      <c r="H69" s="17">
        <v>192280.59999999998</v>
      </c>
      <c r="I69" s="17">
        <v>177683.98</v>
      </c>
      <c r="J69" s="17">
        <v>212790.87</v>
      </c>
      <c r="K69" s="17">
        <v>173538.57</v>
      </c>
      <c r="L69" s="17">
        <v>208580.03999999998</v>
      </c>
      <c r="M69" s="17">
        <v>213926.66999999998</v>
      </c>
      <c r="N69" s="17">
        <v>179355.13999999998</v>
      </c>
      <c r="O69" s="17">
        <f t="shared" si="0"/>
        <v>2295356.3600000003</v>
      </c>
      <c r="P69" s="4"/>
    </row>
    <row r="70" spans="1:16">
      <c r="B70" s="15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>
        <f t="shared" si="0"/>
        <v>0</v>
      </c>
    </row>
    <row r="71" spans="1:16">
      <c r="A71" s="15" t="s">
        <v>513</v>
      </c>
      <c r="B71" s="15" t="s">
        <v>58</v>
      </c>
      <c r="C71" s="3">
        <v>406.86</v>
      </c>
      <c r="D71" s="3">
        <v>406.86</v>
      </c>
      <c r="E71" s="3">
        <v>414.36</v>
      </c>
      <c r="F71" s="3">
        <v>414.36</v>
      </c>
      <c r="G71" s="3">
        <v>0</v>
      </c>
      <c r="H71" s="3">
        <v>-401.33</v>
      </c>
      <c r="I71" s="3">
        <v>32.5</v>
      </c>
      <c r="J71" s="3">
        <v>-4.4499999999999993</v>
      </c>
      <c r="K71" s="3">
        <v>3.75</v>
      </c>
      <c r="L71" s="3">
        <v>0</v>
      </c>
      <c r="M71" s="3">
        <v>0</v>
      </c>
      <c r="N71" s="3">
        <v>0</v>
      </c>
      <c r="O71" s="3">
        <f t="shared" si="0"/>
        <v>1272.9100000000001</v>
      </c>
    </row>
    <row r="72" spans="1:16">
      <c r="A72" s="15" t="s">
        <v>514</v>
      </c>
      <c r="B72" s="15" t="s">
        <v>59</v>
      </c>
      <c r="C72" s="3">
        <v>0</v>
      </c>
      <c r="D72" s="3">
        <v>12.89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f t="shared" si="0"/>
        <v>12.89</v>
      </c>
    </row>
    <row r="73" spans="1:16">
      <c r="A73" s="15" t="s">
        <v>515</v>
      </c>
      <c r="B73" s="15" t="s">
        <v>60</v>
      </c>
      <c r="C73" s="3">
        <v>189.14</v>
      </c>
      <c r="D73" s="3">
        <v>188.64</v>
      </c>
      <c r="E73" s="3">
        <v>635.18999999999994</v>
      </c>
      <c r="F73" s="3">
        <v>793.21</v>
      </c>
      <c r="G73" s="3">
        <v>520.47</v>
      </c>
      <c r="H73" s="3">
        <v>99.919999999999987</v>
      </c>
      <c r="I73" s="3">
        <v>144.85999999999999</v>
      </c>
      <c r="J73" s="3">
        <v>109.79</v>
      </c>
      <c r="K73" s="3">
        <v>350.15000000000003</v>
      </c>
      <c r="L73" s="3">
        <v>458.51</v>
      </c>
      <c r="M73" s="3">
        <v>0.41</v>
      </c>
      <c r="N73" s="3">
        <v>431.51</v>
      </c>
      <c r="O73" s="3">
        <f t="shared" si="0"/>
        <v>3921.8</v>
      </c>
    </row>
    <row r="74" spans="1:16">
      <c r="A74" s="15" t="s">
        <v>1075</v>
      </c>
      <c r="B74" s="15" t="s">
        <v>1076</v>
      </c>
      <c r="C74" s="3">
        <v>0</v>
      </c>
      <c r="D74" s="3">
        <v>0</v>
      </c>
      <c r="E74" s="3">
        <v>0</v>
      </c>
      <c r="F74" s="3">
        <v>0</v>
      </c>
      <c r="G74" s="3">
        <v>414.36</v>
      </c>
      <c r="H74" s="3">
        <v>828.72</v>
      </c>
      <c r="I74" s="3">
        <v>414.37</v>
      </c>
      <c r="J74" s="3">
        <v>414.34</v>
      </c>
      <c r="K74" s="3">
        <v>414.36</v>
      </c>
      <c r="L74" s="3">
        <v>414.36</v>
      </c>
      <c r="M74" s="3">
        <v>414.36</v>
      </c>
      <c r="N74" s="3">
        <v>414.35</v>
      </c>
      <c r="O74" s="3">
        <f t="shared" si="0"/>
        <v>3729.2200000000003</v>
      </c>
    </row>
    <row r="75" spans="1:16">
      <c r="A75" s="15" t="s">
        <v>516</v>
      </c>
      <c r="B75" s="15" t="s">
        <v>366</v>
      </c>
      <c r="C75" s="3">
        <v>25</v>
      </c>
      <c r="D75" s="3">
        <v>25</v>
      </c>
      <c r="E75" s="3">
        <v>45.53</v>
      </c>
      <c r="F75" s="3">
        <v>25</v>
      </c>
      <c r="G75" s="3">
        <v>25</v>
      </c>
      <c r="H75" s="3">
        <v>25</v>
      </c>
      <c r="I75" s="3">
        <v>0</v>
      </c>
      <c r="J75" s="3">
        <v>50</v>
      </c>
      <c r="K75" s="3">
        <v>25</v>
      </c>
      <c r="L75" s="3">
        <v>25</v>
      </c>
      <c r="M75" s="3">
        <v>25</v>
      </c>
      <c r="N75" s="3">
        <v>25</v>
      </c>
      <c r="O75" s="3">
        <f t="shared" ref="O75:O138" si="1">SUM(C75:N75)</f>
        <v>320.52999999999997</v>
      </c>
    </row>
    <row r="76" spans="1:16">
      <c r="A76" s="15" t="s">
        <v>517</v>
      </c>
      <c r="B76" s="15" t="s">
        <v>367</v>
      </c>
      <c r="C76" s="3">
        <v>20.53</v>
      </c>
      <c r="D76" s="3">
        <v>20.53</v>
      </c>
      <c r="E76" s="3">
        <v>0</v>
      </c>
      <c r="F76" s="3">
        <v>20.52</v>
      </c>
      <c r="G76" s="3">
        <v>20.53</v>
      </c>
      <c r="H76" s="3">
        <v>0</v>
      </c>
      <c r="I76" s="3">
        <v>20.52</v>
      </c>
      <c r="J76" s="3">
        <v>0</v>
      </c>
      <c r="K76" s="3">
        <v>16.78</v>
      </c>
      <c r="L76" s="3">
        <v>20.53</v>
      </c>
      <c r="M76" s="3">
        <v>20.53</v>
      </c>
      <c r="N76" s="3">
        <v>20.53</v>
      </c>
      <c r="O76" s="3">
        <f t="shared" si="1"/>
        <v>181</v>
      </c>
    </row>
    <row r="77" spans="1:16" s="2" customFormat="1">
      <c r="A77" t="s">
        <v>326</v>
      </c>
      <c r="B77" s="1" t="s">
        <v>326</v>
      </c>
      <c r="C77" s="17">
        <v>641.53</v>
      </c>
      <c r="D77" s="17">
        <v>653.91999999999996</v>
      </c>
      <c r="E77" s="17">
        <v>1095.08</v>
      </c>
      <c r="F77" s="17">
        <v>1253.0900000000001</v>
      </c>
      <c r="G77" s="17">
        <v>980.36</v>
      </c>
      <c r="H77" s="17">
        <v>552.31000000000006</v>
      </c>
      <c r="I77" s="17">
        <v>612.25</v>
      </c>
      <c r="J77" s="17">
        <v>569.67999999999995</v>
      </c>
      <c r="K77" s="17">
        <v>810.04</v>
      </c>
      <c r="L77" s="17">
        <v>918.4</v>
      </c>
      <c r="M77" s="17">
        <v>460.30000000000007</v>
      </c>
      <c r="N77" s="17">
        <v>891.39</v>
      </c>
      <c r="O77" s="17">
        <f t="shared" si="1"/>
        <v>9438.3499999999985</v>
      </c>
      <c r="P77" s="4"/>
    </row>
    <row r="78" spans="1:16">
      <c r="B78" s="15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>
        <f t="shared" si="1"/>
        <v>0</v>
      </c>
    </row>
    <row r="79" spans="1:16">
      <c r="A79" s="15" t="s">
        <v>564</v>
      </c>
      <c r="B79" s="15" t="s">
        <v>117</v>
      </c>
      <c r="C79" s="3">
        <v>0</v>
      </c>
      <c r="D79" s="3">
        <v>0</v>
      </c>
      <c r="E79" s="3">
        <v>76.7</v>
      </c>
      <c r="F79" s="3">
        <v>0</v>
      </c>
      <c r="G79" s="3">
        <v>0</v>
      </c>
      <c r="H79" s="3">
        <v>0</v>
      </c>
      <c r="I79" s="3">
        <v>0</v>
      </c>
      <c r="J79" s="3">
        <v>46.1</v>
      </c>
      <c r="K79" s="3">
        <v>0</v>
      </c>
      <c r="L79" s="3">
        <v>0</v>
      </c>
      <c r="M79" s="3">
        <v>83.91</v>
      </c>
      <c r="N79" s="3">
        <v>133.68</v>
      </c>
      <c r="O79" s="3">
        <f t="shared" si="1"/>
        <v>340.39</v>
      </c>
    </row>
    <row r="80" spans="1:16">
      <c r="A80" s="15" t="s">
        <v>1134</v>
      </c>
      <c r="B80" s="15" t="s">
        <v>1135</v>
      </c>
      <c r="C80" s="3">
        <v>0</v>
      </c>
      <c r="D80" s="3">
        <v>62.11</v>
      </c>
      <c r="E80" s="3">
        <v>0</v>
      </c>
      <c r="F80" s="3">
        <v>0</v>
      </c>
      <c r="G80" s="3">
        <v>0</v>
      </c>
      <c r="H80" s="3">
        <v>0</v>
      </c>
      <c r="I80" s="3">
        <v>243.56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f t="shared" si="1"/>
        <v>305.67</v>
      </c>
    </row>
    <row r="81" spans="1:16">
      <c r="A81" s="15" t="s">
        <v>518</v>
      </c>
      <c r="B81" s="15" t="s">
        <v>64</v>
      </c>
      <c r="C81" s="3">
        <v>0</v>
      </c>
      <c r="D81" s="3">
        <v>13.74</v>
      </c>
      <c r="E81" s="3">
        <v>271.51</v>
      </c>
      <c r="F81" s="3">
        <v>0</v>
      </c>
      <c r="G81" s="3">
        <v>0</v>
      </c>
      <c r="H81" s="3">
        <v>0</v>
      </c>
      <c r="I81" s="3">
        <v>32.46</v>
      </c>
      <c r="J81" s="3">
        <v>214.35</v>
      </c>
      <c r="K81" s="3">
        <v>212.02</v>
      </c>
      <c r="L81" s="3">
        <v>0</v>
      </c>
      <c r="M81" s="3">
        <v>0</v>
      </c>
      <c r="N81" s="3">
        <v>91.85</v>
      </c>
      <c r="O81" s="3">
        <f t="shared" si="1"/>
        <v>835.93</v>
      </c>
    </row>
    <row r="82" spans="1:16">
      <c r="A82" s="15" t="s">
        <v>519</v>
      </c>
      <c r="B82" s="15" t="s">
        <v>118</v>
      </c>
      <c r="C82" s="3">
        <v>839.56</v>
      </c>
      <c r="D82" s="3">
        <v>0</v>
      </c>
      <c r="E82" s="3">
        <v>3882.2</v>
      </c>
      <c r="F82" s="3">
        <v>70.78</v>
      </c>
      <c r="G82" s="3">
        <v>37.76</v>
      </c>
      <c r="H82" s="3">
        <v>72.599999999999994</v>
      </c>
      <c r="I82" s="3">
        <v>97.41</v>
      </c>
      <c r="J82" s="3">
        <v>166.47</v>
      </c>
      <c r="K82" s="3">
        <v>160.19</v>
      </c>
      <c r="L82" s="3">
        <v>85.51</v>
      </c>
      <c r="M82" s="3">
        <v>2129.2600000000002</v>
      </c>
      <c r="N82" s="3">
        <v>73.78</v>
      </c>
      <c r="O82" s="3">
        <f t="shared" si="1"/>
        <v>7615.52</v>
      </c>
    </row>
    <row r="83" spans="1:16">
      <c r="A83" s="15" t="s">
        <v>1136</v>
      </c>
      <c r="B83" s="15" t="s">
        <v>1137</v>
      </c>
      <c r="C83" s="3">
        <v>0</v>
      </c>
      <c r="D83" s="3">
        <v>0</v>
      </c>
      <c r="E83" s="3">
        <v>0</v>
      </c>
      <c r="F83" s="3">
        <v>164.55</v>
      </c>
      <c r="G83" s="3">
        <v>5.57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f t="shared" si="1"/>
        <v>170.12</v>
      </c>
    </row>
    <row r="84" spans="1:16">
      <c r="A84" s="15" t="s">
        <v>708</v>
      </c>
      <c r="B84" s="15" t="s">
        <v>709</v>
      </c>
      <c r="C84" s="3">
        <v>0</v>
      </c>
      <c r="D84" s="3">
        <v>0</v>
      </c>
      <c r="E84" s="3">
        <v>33.56</v>
      </c>
      <c r="F84" s="3">
        <v>0</v>
      </c>
      <c r="G84" s="3">
        <v>1.1400000000000001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f t="shared" si="1"/>
        <v>34.700000000000003</v>
      </c>
    </row>
    <row r="85" spans="1:16">
      <c r="A85" s="15" t="s">
        <v>520</v>
      </c>
      <c r="B85" s="15" t="s">
        <v>65</v>
      </c>
      <c r="C85" s="3">
        <v>4800.5099999999993</v>
      </c>
      <c r="D85" s="3">
        <v>4137.9399999999996</v>
      </c>
      <c r="E85" s="3">
        <v>4269.13</v>
      </c>
      <c r="F85" s="3">
        <v>7326.49</v>
      </c>
      <c r="G85" s="3">
        <v>3826.94</v>
      </c>
      <c r="H85" s="3">
        <v>3092.22</v>
      </c>
      <c r="I85" s="3">
        <v>2650.44</v>
      </c>
      <c r="J85" s="3">
        <v>2816.8199999999997</v>
      </c>
      <c r="K85" s="3">
        <v>4567.87</v>
      </c>
      <c r="L85" s="3">
        <v>2942.24</v>
      </c>
      <c r="M85" s="3">
        <v>3279.81</v>
      </c>
      <c r="N85" s="3">
        <v>3627.26</v>
      </c>
      <c r="O85" s="3">
        <f t="shared" si="1"/>
        <v>47337.67</v>
      </c>
    </row>
    <row r="86" spans="1:16">
      <c r="A86" s="15" t="s">
        <v>877</v>
      </c>
      <c r="B86" s="15" t="s">
        <v>249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25.95</v>
      </c>
      <c r="L86" s="3">
        <v>0</v>
      </c>
      <c r="M86" s="3">
        <v>0</v>
      </c>
      <c r="N86" s="3">
        <v>0</v>
      </c>
      <c r="O86" s="3">
        <f t="shared" si="1"/>
        <v>25.95</v>
      </c>
    </row>
    <row r="87" spans="1:16" s="2" customFormat="1">
      <c r="A87" t="s">
        <v>327</v>
      </c>
      <c r="B87" s="1" t="s">
        <v>327</v>
      </c>
      <c r="C87" s="17">
        <v>5640.07</v>
      </c>
      <c r="D87" s="17">
        <v>4213.7899999999991</v>
      </c>
      <c r="E87" s="17">
        <v>8533.1000000000022</v>
      </c>
      <c r="F87" s="17">
        <v>7561.82</v>
      </c>
      <c r="G87" s="17">
        <v>3871.41</v>
      </c>
      <c r="H87" s="17">
        <v>3164.8199999999997</v>
      </c>
      <c r="I87" s="17">
        <v>3023.87</v>
      </c>
      <c r="J87" s="17">
        <v>3243.74</v>
      </c>
      <c r="K87" s="17">
        <v>4966.03</v>
      </c>
      <c r="L87" s="17">
        <v>3027.75</v>
      </c>
      <c r="M87" s="17">
        <v>5492.98</v>
      </c>
      <c r="N87" s="17">
        <v>3926.57</v>
      </c>
      <c r="O87" s="17">
        <f t="shared" si="1"/>
        <v>56665.94999999999</v>
      </c>
      <c r="P87" s="4"/>
    </row>
    <row r="88" spans="1:16">
      <c r="B88" s="15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>
        <f t="shared" si="1"/>
        <v>0</v>
      </c>
    </row>
    <row r="89" spans="1:16">
      <c r="A89" s="15" t="s">
        <v>521</v>
      </c>
      <c r="B89" s="15" t="s">
        <v>67</v>
      </c>
      <c r="C89" s="3">
        <v>526868.12</v>
      </c>
      <c r="D89" s="3">
        <v>663556.83000000007</v>
      </c>
      <c r="E89" s="3">
        <v>641980.52</v>
      </c>
      <c r="F89" s="3">
        <v>594614.68999999994</v>
      </c>
      <c r="G89" s="3">
        <v>612590.77</v>
      </c>
      <c r="H89" s="3">
        <v>603140.01</v>
      </c>
      <c r="I89" s="3">
        <v>618982.59000000008</v>
      </c>
      <c r="J89" s="3">
        <v>717295.57000000007</v>
      </c>
      <c r="K89" s="3">
        <v>656858.69000000006</v>
      </c>
      <c r="L89" s="3">
        <v>653327.46</v>
      </c>
      <c r="M89" s="3">
        <v>847762.31</v>
      </c>
      <c r="N89" s="3">
        <v>758992.38</v>
      </c>
      <c r="O89" s="3">
        <f t="shared" si="1"/>
        <v>7895969.9400000004</v>
      </c>
    </row>
    <row r="90" spans="1:16">
      <c r="A90" s="15" t="s">
        <v>522</v>
      </c>
      <c r="B90" s="15" t="s">
        <v>66</v>
      </c>
      <c r="C90" s="3">
        <v>2811.67</v>
      </c>
      <c r="D90" s="3">
        <v>1017.62</v>
      </c>
      <c r="E90" s="3">
        <v>0</v>
      </c>
      <c r="F90" s="3">
        <v>0</v>
      </c>
      <c r="G90" s="3">
        <v>0</v>
      </c>
      <c r="H90" s="3">
        <v>95.9</v>
      </c>
      <c r="I90" s="3">
        <v>67.2</v>
      </c>
      <c r="J90" s="3">
        <v>271.17</v>
      </c>
      <c r="K90" s="3">
        <v>0</v>
      </c>
      <c r="L90" s="3">
        <v>0</v>
      </c>
      <c r="M90" s="3">
        <v>205.52</v>
      </c>
      <c r="N90" s="3">
        <v>411.04</v>
      </c>
      <c r="O90" s="3">
        <f t="shared" si="1"/>
        <v>4880.12</v>
      </c>
    </row>
    <row r="91" spans="1:16">
      <c r="A91" s="15" t="s">
        <v>1138</v>
      </c>
      <c r="B91" s="15" t="s">
        <v>119</v>
      </c>
      <c r="C91" s="3">
        <v>178.59</v>
      </c>
      <c r="D91" s="3">
        <v>0</v>
      </c>
      <c r="E91" s="3">
        <v>0</v>
      </c>
      <c r="F91" s="3">
        <v>0</v>
      </c>
      <c r="G91" s="3">
        <v>54.11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f t="shared" si="1"/>
        <v>232.7</v>
      </c>
    </row>
    <row r="92" spans="1:16">
      <c r="A92" s="15" t="s">
        <v>523</v>
      </c>
      <c r="B92" s="15" t="s">
        <v>368</v>
      </c>
      <c r="C92" s="3">
        <v>0</v>
      </c>
      <c r="D92" s="3">
        <v>0</v>
      </c>
      <c r="E92" s="3">
        <v>211.59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660.32</v>
      </c>
      <c r="M92" s="3">
        <v>51.8</v>
      </c>
      <c r="N92" s="3">
        <v>60.53</v>
      </c>
      <c r="O92" s="3">
        <f t="shared" si="1"/>
        <v>984.24</v>
      </c>
    </row>
    <row r="93" spans="1:16">
      <c r="A93" s="15" t="s">
        <v>524</v>
      </c>
      <c r="B93" s="15" t="s">
        <v>68</v>
      </c>
      <c r="C93" s="3">
        <v>1077.26</v>
      </c>
      <c r="D93" s="3">
        <v>2516.9</v>
      </c>
      <c r="E93" s="3">
        <v>271.51</v>
      </c>
      <c r="F93" s="3">
        <v>470.95</v>
      </c>
      <c r="G93" s="3">
        <v>3189.3999999999996</v>
      </c>
      <c r="H93" s="3">
        <v>43.55</v>
      </c>
      <c r="I93" s="3">
        <v>956.46</v>
      </c>
      <c r="J93" s="3">
        <v>1352.5</v>
      </c>
      <c r="K93" s="3">
        <v>625.5</v>
      </c>
      <c r="L93" s="3">
        <v>149.21</v>
      </c>
      <c r="M93" s="3">
        <v>444.59</v>
      </c>
      <c r="N93" s="3">
        <v>2203.11</v>
      </c>
      <c r="O93" s="3">
        <f t="shared" si="1"/>
        <v>13300.939999999999</v>
      </c>
    </row>
    <row r="94" spans="1:16" s="2" customFormat="1">
      <c r="A94" t="s">
        <v>304</v>
      </c>
      <c r="B94" s="1" t="s">
        <v>304</v>
      </c>
      <c r="C94" s="17">
        <v>530935.64</v>
      </c>
      <c r="D94" s="17">
        <v>667091.35000000009</v>
      </c>
      <c r="E94" s="17">
        <v>642463.62</v>
      </c>
      <c r="F94" s="17">
        <v>595085.6399999999</v>
      </c>
      <c r="G94" s="17">
        <v>615834.28</v>
      </c>
      <c r="H94" s="17">
        <v>603279.46000000008</v>
      </c>
      <c r="I94" s="17">
        <v>620006.25</v>
      </c>
      <c r="J94" s="17">
        <v>718919.24000000011</v>
      </c>
      <c r="K94" s="17">
        <v>657484.19000000006</v>
      </c>
      <c r="L94" s="17">
        <v>654136.99</v>
      </c>
      <c r="M94" s="17">
        <v>848464.22000000009</v>
      </c>
      <c r="N94" s="17">
        <v>761667.06</v>
      </c>
      <c r="O94" s="17">
        <f t="shared" si="1"/>
        <v>7915367.9400000013</v>
      </c>
      <c r="P94" s="4"/>
    </row>
    <row r="95" spans="1:16">
      <c r="B95" s="15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>
        <f t="shared" si="1"/>
        <v>0</v>
      </c>
    </row>
    <row r="96" spans="1:16">
      <c r="A96" s="15" t="s">
        <v>526</v>
      </c>
      <c r="B96" s="15" t="s">
        <v>70</v>
      </c>
      <c r="C96" s="3">
        <v>32725.35</v>
      </c>
      <c r="D96" s="3">
        <v>32103.25</v>
      </c>
      <c r="E96" s="3">
        <v>30903.8</v>
      </c>
      <c r="F96" s="3">
        <v>40061.47</v>
      </c>
      <c r="G96" s="3">
        <v>32710.760000000002</v>
      </c>
      <c r="H96" s="3">
        <v>34625.1</v>
      </c>
      <c r="I96" s="3">
        <v>37807.01</v>
      </c>
      <c r="J96" s="3">
        <v>42390.18</v>
      </c>
      <c r="K96" s="3">
        <v>38158.33</v>
      </c>
      <c r="L96" s="3">
        <v>38073.620000000003</v>
      </c>
      <c r="M96" s="3">
        <v>27854.45</v>
      </c>
      <c r="N96" s="3">
        <v>35232.039999999994</v>
      </c>
      <c r="O96" s="3">
        <f t="shared" si="1"/>
        <v>422645.36000000004</v>
      </c>
    </row>
    <row r="97" spans="1:16">
      <c r="A97" s="15" t="s">
        <v>527</v>
      </c>
      <c r="B97" s="15" t="s">
        <v>71</v>
      </c>
      <c r="C97" s="3">
        <v>2962.67</v>
      </c>
      <c r="D97" s="3">
        <v>2971.75</v>
      </c>
      <c r="E97" s="3">
        <v>3117.3199999999997</v>
      </c>
      <c r="F97" s="3">
        <v>3020.8999999999996</v>
      </c>
      <c r="G97" s="3">
        <v>3158.62</v>
      </c>
      <c r="H97" s="3">
        <v>3108.21</v>
      </c>
      <c r="I97" s="3">
        <v>3069.46</v>
      </c>
      <c r="J97" s="3">
        <v>3547.2799999999997</v>
      </c>
      <c r="K97" s="3">
        <v>4183.9399999999996</v>
      </c>
      <c r="L97" s="3">
        <v>3361.84</v>
      </c>
      <c r="M97" s="3">
        <v>3199.51</v>
      </c>
      <c r="N97" s="3">
        <v>3034.2000000000003</v>
      </c>
      <c r="O97" s="3">
        <f t="shared" si="1"/>
        <v>38735.69999999999</v>
      </c>
    </row>
    <row r="98" spans="1:16">
      <c r="A98" s="15" t="s">
        <v>528</v>
      </c>
      <c r="B98" s="15" t="s">
        <v>72</v>
      </c>
      <c r="C98" s="3">
        <v>9255.2000000000007</v>
      </c>
      <c r="D98" s="3">
        <v>8569.43</v>
      </c>
      <c r="E98" s="3">
        <v>9306.26</v>
      </c>
      <c r="F98" s="3">
        <v>8512.1200000000008</v>
      </c>
      <c r="G98" s="3">
        <v>9440.41</v>
      </c>
      <c r="H98" s="3">
        <v>8713.2199999999993</v>
      </c>
      <c r="I98" s="3">
        <v>7654.6799999999994</v>
      </c>
      <c r="J98" s="3">
        <v>8793.4700000000012</v>
      </c>
      <c r="K98" s="3">
        <v>9138.8700000000008</v>
      </c>
      <c r="L98" s="3">
        <v>9949.5300000000007</v>
      </c>
      <c r="M98" s="3">
        <v>9813.760000000002</v>
      </c>
      <c r="N98" s="3">
        <v>62248.45</v>
      </c>
      <c r="O98" s="3">
        <f t="shared" si="1"/>
        <v>161395.40000000002</v>
      </c>
    </row>
    <row r="99" spans="1:16">
      <c r="A99" s="15" t="s">
        <v>529</v>
      </c>
      <c r="B99" s="15" t="s">
        <v>73</v>
      </c>
      <c r="C99" s="3">
        <v>30426.22</v>
      </c>
      <c r="D99" s="3">
        <v>30426.22</v>
      </c>
      <c r="E99" s="3">
        <v>30426.240000000002</v>
      </c>
      <c r="F99" s="3">
        <v>30446.47</v>
      </c>
      <c r="G99" s="3">
        <v>30528.68</v>
      </c>
      <c r="H99" s="3">
        <v>6966.37</v>
      </c>
      <c r="I99" s="3">
        <v>2872.29</v>
      </c>
      <c r="J99" s="3">
        <v>2872.29</v>
      </c>
      <c r="K99" s="3">
        <v>2872.29</v>
      </c>
      <c r="L99" s="3">
        <v>141154.19</v>
      </c>
      <c r="M99" s="3">
        <v>30528.67</v>
      </c>
      <c r="N99" s="3">
        <v>30528.67</v>
      </c>
      <c r="O99" s="3">
        <f t="shared" si="1"/>
        <v>370048.6</v>
      </c>
    </row>
    <row r="100" spans="1:16">
      <c r="A100" s="15" t="s">
        <v>530</v>
      </c>
      <c r="B100" s="15" t="s">
        <v>74</v>
      </c>
      <c r="C100" s="3">
        <v>43522.96</v>
      </c>
      <c r="D100" s="3">
        <v>44930.07</v>
      </c>
      <c r="E100" s="3">
        <v>43248.26</v>
      </c>
      <c r="F100" s="3">
        <v>44934.26</v>
      </c>
      <c r="G100" s="3">
        <v>44935.68</v>
      </c>
      <c r="H100" s="3">
        <v>44934.5</v>
      </c>
      <c r="I100" s="3">
        <v>44984.270000000004</v>
      </c>
      <c r="J100" s="3">
        <v>44963.840000000004</v>
      </c>
      <c r="K100" s="3">
        <v>44843.43</v>
      </c>
      <c r="L100" s="3">
        <v>44417.15</v>
      </c>
      <c r="M100" s="3">
        <v>44399.93</v>
      </c>
      <c r="N100" s="3">
        <v>44409.729999999996</v>
      </c>
      <c r="O100" s="3">
        <f t="shared" si="1"/>
        <v>534524.08000000007</v>
      </c>
    </row>
    <row r="101" spans="1:16">
      <c r="A101" s="15" t="s">
        <v>531</v>
      </c>
      <c r="B101" s="15" t="s">
        <v>77</v>
      </c>
      <c r="C101" s="3">
        <v>7518.3900000000012</v>
      </c>
      <c r="D101" s="3">
        <v>7039.3099999999995</v>
      </c>
      <c r="E101" s="3">
        <v>7530.53</v>
      </c>
      <c r="F101" s="3">
        <v>7436.65</v>
      </c>
      <c r="G101" s="3">
        <v>7863.0400000000009</v>
      </c>
      <c r="H101" s="3">
        <v>8140.54</v>
      </c>
      <c r="I101" s="3">
        <v>8029.84</v>
      </c>
      <c r="J101" s="3">
        <v>352.91</v>
      </c>
      <c r="K101" s="3">
        <v>16162.05</v>
      </c>
      <c r="L101" s="3">
        <v>8063.87</v>
      </c>
      <c r="M101" s="3">
        <v>8434.35</v>
      </c>
      <c r="N101" s="3">
        <v>8150.6900000000005</v>
      </c>
      <c r="O101" s="3">
        <f t="shared" si="1"/>
        <v>94722.170000000013</v>
      </c>
    </row>
    <row r="102" spans="1:16">
      <c r="A102" s="15" t="s">
        <v>532</v>
      </c>
      <c r="B102" s="15" t="s">
        <v>347</v>
      </c>
      <c r="C102" s="3">
        <v>2434.58</v>
      </c>
      <c r="D102" s="3">
        <v>2406.48</v>
      </c>
      <c r="E102" s="3">
        <v>2417.23</v>
      </c>
      <c r="F102" s="3">
        <v>2384.7600000000002</v>
      </c>
      <c r="G102" s="3">
        <v>2505.3199999999997</v>
      </c>
      <c r="H102" s="3">
        <v>2544.4899999999998</v>
      </c>
      <c r="I102" s="3">
        <v>2511.33</v>
      </c>
      <c r="J102" s="3">
        <v>244.95999999999998</v>
      </c>
      <c r="K102" s="3">
        <v>5029.6399999999994</v>
      </c>
      <c r="L102" s="3">
        <v>2545.84</v>
      </c>
      <c r="M102" s="3">
        <v>2505.66</v>
      </c>
      <c r="N102" s="3">
        <v>2453.2399999999998</v>
      </c>
      <c r="O102" s="3">
        <f t="shared" si="1"/>
        <v>29983.53</v>
      </c>
    </row>
    <row r="103" spans="1:16">
      <c r="A103" s="15" t="s">
        <v>534</v>
      </c>
      <c r="B103" s="15" t="s">
        <v>120</v>
      </c>
      <c r="C103" s="3">
        <v>0</v>
      </c>
      <c r="D103" s="3">
        <v>0</v>
      </c>
      <c r="E103" s="3">
        <v>0</v>
      </c>
      <c r="F103" s="3">
        <v>0</v>
      </c>
      <c r="G103" s="3">
        <v>21.64</v>
      </c>
      <c r="H103" s="3">
        <v>0</v>
      </c>
      <c r="I103" s="3">
        <v>0</v>
      </c>
      <c r="J103" s="3">
        <v>21.64</v>
      </c>
      <c r="K103" s="3">
        <v>0</v>
      </c>
      <c r="L103" s="3">
        <v>41.32</v>
      </c>
      <c r="M103" s="3">
        <v>0</v>
      </c>
      <c r="N103" s="3">
        <v>15.89</v>
      </c>
      <c r="O103" s="3">
        <f t="shared" si="1"/>
        <v>100.49</v>
      </c>
    </row>
    <row r="104" spans="1:16">
      <c r="A104" s="15" t="s">
        <v>533</v>
      </c>
      <c r="B104" s="15" t="s">
        <v>78</v>
      </c>
      <c r="C104" s="3">
        <v>329.92</v>
      </c>
      <c r="D104" s="3">
        <v>836.93000000000006</v>
      </c>
      <c r="E104" s="3">
        <v>358.37</v>
      </c>
      <c r="F104" s="3">
        <v>734.49</v>
      </c>
      <c r="G104" s="3">
        <v>628.47</v>
      </c>
      <c r="H104" s="3">
        <v>394.11</v>
      </c>
      <c r="I104" s="3">
        <v>920.88</v>
      </c>
      <c r="J104" s="3">
        <v>104.61999999999999</v>
      </c>
      <c r="K104" s="3">
        <v>1695.84</v>
      </c>
      <c r="L104" s="3">
        <v>1314.1299999999999</v>
      </c>
      <c r="M104" s="3">
        <v>1044.97</v>
      </c>
      <c r="N104" s="3">
        <v>603.70000000000005</v>
      </c>
      <c r="O104" s="3">
        <f t="shared" si="1"/>
        <v>8966.43</v>
      </c>
    </row>
    <row r="105" spans="1:16">
      <c r="A105" s="15" t="s">
        <v>1139</v>
      </c>
      <c r="B105" s="15" t="s">
        <v>568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36.54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f t="shared" si="1"/>
        <v>36.54</v>
      </c>
    </row>
    <row r="106" spans="1:16" s="2" customFormat="1">
      <c r="A106" t="s">
        <v>328</v>
      </c>
      <c r="B106" s="1" t="s">
        <v>328</v>
      </c>
      <c r="C106" s="17">
        <v>129175.29</v>
      </c>
      <c r="D106" s="17">
        <v>129283.43999999999</v>
      </c>
      <c r="E106" s="17">
        <v>127308.01</v>
      </c>
      <c r="F106" s="17">
        <v>137531.12</v>
      </c>
      <c r="G106" s="17">
        <v>131792.62</v>
      </c>
      <c r="H106" s="17">
        <v>109463.07999999999</v>
      </c>
      <c r="I106" s="17">
        <v>107849.76000000001</v>
      </c>
      <c r="J106" s="17">
        <v>103291.19</v>
      </c>
      <c r="K106" s="17">
        <v>122084.39000000001</v>
      </c>
      <c r="L106" s="17">
        <v>248921.49</v>
      </c>
      <c r="M106" s="17">
        <v>127781.30000000002</v>
      </c>
      <c r="N106" s="17">
        <v>186676.60999999996</v>
      </c>
      <c r="O106" s="17">
        <f t="shared" si="1"/>
        <v>1661158.2999999998</v>
      </c>
      <c r="P106" s="4"/>
    </row>
    <row r="107" spans="1:16">
      <c r="B107" s="15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>
        <f t="shared" si="1"/>
        <v>0</v>
      </c>
    </row>
    <row r="108" spans="1:16">
      <c r="A108" s="15" t="s">
        <v>569</v>
      </c>
      <c r="B108" s="15" t="s">
        <v>570</v>
      </c>
      <c r="C108" s="3">
        <v>0</v>
      </c>
      <c r="D108" s="3">
        <v>0</v>
      </c>
      <c r="E108" s="3">
        <v>31.08</v>
      </c>
      <c r="F108" s="3">
        <v>0</v>
      </c>
      <c r="G108" s="3">
        <v>0</v>
      </c>
      <c r="H108" s="3">
        <v>0</v>
      </c>
      <c r="I108" s="3">
        <v>117.59</v>
      </c>
      <c r="J108" s="3">
        <v>0</v>
      </c>
      <c r="K108" s="3">
        <v>0</v>
      </c>
      <c r="L108" s="3">
        <v>1758.78</v>
      </c>
      <c r="M108" s="3">
        <v>0</v>
      </c>
      <c r="N108" s="3">
        <v>365</v>
      </c>
      <c r="O108" s="3">
        <f t="shared" si="1"/>
        <v>2272.4499999999998</v>
      </c>
    </row>
    <row r="109" spans="1:16">
      <c r="A109" s="15" t="s">
        <v>535</v>
      </c>
      <c r="B109" s="15" t="s">
        <v>80</v>
      </c>
      <c r="C109" s="3">
        <v>36073.46</v>
      </c>
      <c r="D109" s="3">
        <v>-2351.6999999999998</v>
      </c>
      <c r="E109" s="3">
        <v>-31846.38</v>
      </c>
      <c r="F109" s="3">
        <v>2641.65</v>
      </c>
      <c r="G109" s="3">
        <v>17.86</v>
      </c>
      <c r="H109" s="3">
        <v>3645.77</v>
      </c>
      <c r="I109" s="3">
        <v>216.74</v>
      </c>
      <c r="J109" s="3">
        <v>459.29</v>
      </c>
      <c r="K109" s="3">
        <v>270.07</v>
      </c>
      <c r="L109" s="3">
        <v>2309.7199999999998</v>
      </c>
      <c r="M109" s="3">
        <v>-888.74</v>
      </c>
      <c r="N109" s="3">
        <v>112.88</v>
      </c>
      <c r="O109" s="3">
        <f t="shared" si="1"/>
        <v>10660.619999999999</v>
      </c>
    </row>
    <row r="110" spans="1:16" s="2" customFormat="1">
      <c r="A110" t="s">
        <v>329</v>
      </c>
      <c r="B110" s="1" t="s">
        <v>329</v>
      </c>
      <c r="C110" s="17">
        <v>36073.46</v>
      </c>
      <c r="D110" s="17">
        <v>-2351.6999999999998</v>
      </c>
      <c r="E110" s="17">
        <v>-31815.3</v>
      </c>
      <c r="F110" s="17">
        <v>2641.65</v>
      </c>
      <c r="G110" s="17">
        <v>17.86</v>
      </c>
      <c r="H110" s="17">
        <v>3645.77</v>
      </c>
      <c r="I110" s="17">
        <v>334.33000000000004</v>
      </c>
      <c r="J110" s="17">
        <v>459.29</v>
      </c>
      <c r="K110" s="17">
        <v>270.07</v>
      </c>
      <c r="L110" s="17">
        <v>4068.5</v>
      </c>
      <c r="M110" s="17">
        <v>-888.74</v>
      </c>
      <c r="N110" s="17">
        <v>477.88</v>
      </c>
      <c r="O110" s="17">
        <f t="shared" si="1"/>
        <v>12933.070000000002</v>
      </c>
    </row>
    <row r="111" spans="1:16">
      <c r="B111" s="15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>
        <f t="shared" si="1"/>
        <v>0</v>
      </c>
    </row>
    <row r="112" spans="1:16">
      <c r="A112" s="15" t="s">
        <v>536</v>
      </c>
      <c r="B112" s="15" t="s">
        <v>121</v>
      </c>
      <c r="C112" s="3">
        <v>53011.03</v>
      </c>
      <c r="D112" s="3">
        <v>7975.13</v>
      </c>
      <c r="E112" s="3">
        <v>8693.8799999999992</v>
      </c>
      <c r="F112" s="3">
        <v>58324.02</v>
      </c>
      <c r="G112" s="3">
        <v>8904.92</v>
      </c>
      <c r="H112" s="3">
        <v>8064.81</v>
      </c>
      <c r="I112" s="3">
        <v>50556.7</v>
      </c>
      <c r="J112" s="3">
        <v>8113.17</v>
      </c>
      <c r="K112" s="3">
        <v>9835.92</v>
      </c>
      <c r="L112" s="3">
        <v>38457.89</v>
      </c>
      <c r="M112" s="3">
        <v>18722.84</v>
      </c>
      <c r="N112" s="3">
        <v>14525.48</v>
      </c>
      <c r="O112" s="3">
        <f t="shared" si="1"/>
        <v>285185.79000000004</v>
      </c>
    </row>
    <row r="113" spans="1:16">
      <c r="A113" s="15" t="s">
        <v>1140</v>
      </c>
      <c r="B113" s="15" t="s">
        <v>369</v>
      </c>
      <c r="C113" s="3">
        <v>0</v>
      </c>
      <c r="D113" s="3">
        <v>18159.599999999999</v>
      </c>
      <c r="E113" s="3">
        <v>9217.9</v>
      </c>
      <c r="F113" s="3">
        <v>8344.7999999999993</v>
      </c>
      <c r="G113" s="3">
        <v>9294.9699999999993</v>
      </c>
      <c r="H113" s="3">
        <v>9143.93</v>
      </c>
      <c r="I113" s="3">
        <v>9768.1200000000008</v>
      </c>
      <c r="J113" s="3">
        <v>10357.42</v>
      </c>
      <c r="K113" s="3">
        <v>10462.56</v>
      </c>
      <c r="L113" s="3">
        <v>10603.84</v>
      </c>
      <c r="M113" s="3">
        <v>9955.61</v>
      </c>
      <c r="N113" s="3">
        <v>9163</v>
      </c>
      <c r="O113" s="3">
        <f t="shared" si="1"/>
        <v>114471.75</v>
      </c>
    </row>
    <row r="114" spans="1:16">
      <c r="A114" s="15" t="s">
        <v>1141</v>
      </c>
      <c r="B114" s="15" t="s">
        <v>1142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18.670000000000002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f t="shared" si="1"/>
        <v>18.670000000000002</v>
      </c>
    </row>
    <row r="115" spans="1:16" s="2" customFormat="1">
      <c r="A115" t="s">
        <v>330</v>
      </c>
      <c r="B115" s="1" t="s">
        <v>330</v>
      </c>
      <c r="C115" s="17">
        <v>53011.03</v>
      </c>
      <c r="D115" s="17">
        <v>26134.73</v>
      </c>
      <c r="E115" s="17">
        <v>17911.78</v>
      </c>
      <c r="F115" s="17">
        <v>66668.819999999992</v>
      </c>
      <c r="G115" s="17">
        <v>18199.89</v>
      </c>
      <c r="H115" s="17">
        <v>17227.41</v>
      </c>
      <c r="I115" s="17">
        <v>60324.82</v>
      </c>
      <c r="J115" s="17">
        <v>18470.59</v>
      </c>
      <c r="K115" s="17">
        <v>20298.48</v>
      </c>
      <c r="L115" s="17">
        <v>49061.729999999996</v>
      </c>
      <c r="M115" s="17">
        <v>28678.45</v>
      </c>
      <c r="N115" s="17">
        <v>23688.48</v>
      </c>
      <c r="O115" s="17">
        <f t="shared" si="1"/>
        <v>399676.20999999996</v>
      </c>
      <c r="P115" s="4"/>
    </row>
    <row r="116" spans="1:16">
      <c r="B116" s="15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>
        <f t="shared" si="1"/>
        <v>0</v>
      </c>
    </row>
    <row r="117" spans="1:16">
      <c r="A117" s="15" t="s">
        <v>1143</v>
      </c>
      <c r="B117" s="15" t="s">
        <v>571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100</v>
      </c>
      <c r="J117" s="3">
        <v>0</v>
      </c>
      <c r="K117" s="3">
        <v>0</v>
      </c>
      <c r="L117" s="3">
        <v>97</v>
      </c>
      <c r="M117" s="3">
        <v>0</v>
      </c>
      <c r="N117" s="3">
        <v>0</v>
      </c>
      <c r="O117" s="3">
        <f t="shared" si="1"/>
        <v>197</v>
      </c>
    </row>
    <row r="118" spans="1:16">
      <c r="A118" s="15" t="s">
        <v>537</v>
      </c>
      <c r="B118" s="15" t="s">
        <v>85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7443.79</v>
      </c>
      <c r="J118" s="3">
        <v>7443.79</v>
      </c>
      <c r="K118" s="3">
        <v>0</v>
      </c>
      <c r="L118" s="3">
        <v>0</v>
      </c>
      <c r="M118" s="3">
        <v>75.16</v>
      </c>
      <c r="N118" s="3">
        <v>0</v>
      </c>
      <c r="O118" s="3">
        <f t="shared" si="1"/>
        <v>14962.74</v>
      </c>
    </row>
    <row r="119" spans="1:16">
      <c r="A119" s="15" t="s">
        <v>1144</v>
      </c>
      <c r="B119" s="15" t="s">
        <v>1145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250</v>
      </c>
      <c r="N119" s="3">
        <v>0</v>
      </c>
      <c r="O119" s="3">
        <f t="shared" si="1"/>
        <v>250</v>
      </c>
    </row>
    <row r="120" spans="1:16">
      <c r="A120" s="15" t="s">
        <v>1146</v>
      </c>
      <c r="B120" s="15" t="s">
        <v>311</v>
      </c>
      <c r="C120" s="3">
        <v>0</v>
      </c>
      <c r="D120" s="3">
        <v>0</v>
      </c>
      <c r="E120" s="3">
        <v>0</v>
      </c>
      <c r="F120" s="3">
        <v>0</v>
      </c>
      <c r="G120" s="3">
        <v>245</v>
      </c>
      <c r="H120" s="3">
        <v>0</v>
      </c>
      <c r="I120" s="3">
        <v>0</v>
      </c>
      <c r="J120" s="3">
        <v>245</v>
      </c>
      <c r="K120" s="3">
        <v>0</v>
      </c>
      <c r="L120" s="3">
        <v>0</v>
      </c>
      <c r="M120" s="3">
        <v>264</v>
      </c>
      <c r="N120" s="3">
        <v>0</v>
      </c>
      <c r="O120" s="3">
        <f t="shared" si="1"/>
        <v>754</v>
      </c>
    </row>
    <row r="121" spans="1:16" s="2" customFormat="1">
      <c r="A121" t="s">
        <v>348</v>
      </c>
      <c r="B121" s="1" t="s">
        <v>348</v>
      </c>
      <c r="C121" s="17">
        <v>0</v>
      </c>
      <c r="D121" s="17">
        <v>0</v>
      </c>
      <c r="E121" s="17">
        <v>0</v>
      </c>
      <c r="F121" s="17">
        <v>0</v>
      </c>
      <c r="G121" s="17">
        <v>245</v>
      </c>
      <c r="H121" s="17">
        <v>0</v>
      </c>
      <c r="I121" s="17">
        <v>7543.79</v>
      </c>
      <c r="J121" s="17">
        <v>7688.79</v>
      </c>
      <c r="K121" s="17">
        <v>0</v>
      </c>
      <c r="L121" s="17">
        <v>97</v>
      </c>
      <c r="M121" s="17">
        <v>589.16</v>
      </c>
      <c r="N121" s="17">
        <v>0</v>
      </c>
      <c r="O121" s="17">
        <f t="shared" si="1"/>
        <v>16163.74</v>
      </c>
      <c r="P121" s="4"/>
    </row>
    <row r="122" spans="1:16">
      <c r="B122" s="15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>
        <f t="shared" si="1"/>
        <v>0</v>
      </c>
    </row>
    <row r="123" spans="1:16">
      <c r="A123" s="15" t="s">
        <v>539</v>
      </c>
      <c r="B123" s="15" t="s">
        <v>122</v>
      </c>
      <c r="C123" s="3">
        <v>0</v>
      </c>
      <c r="D123" s="3">
        <v>8.3000000000000007</v>
      </c>
      <c r="E123" s="3">
        <v>267.64</v>
      </c>
      <c r="F123" s="3">
        <v>0</v>
      </c>
      <c r="G123" s="3">
        <v>31.950000000000003</v>
      </c>
      <c r="H123" s="3">
        <v>51.73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f t="shared" si="1"/>
        <v>359.62</v>
      </c>
    </row>
    <row r="124" spans="1:16">
      <c r="A124" s="15" t="s">
        <v>540</v>
      </c>
      <c r="B124" s="15" t="s">
        <v>90</v>
      </c>
      <c r="C124" s="3">
        <v>6075.79</v>
      </c>
      <c r="D124" s="3">
        <v>7206.69</v>
      </c>
      <c r="E124" s="3">
        <v>22441.23</v>
      </c>
      <c r="F124" s="3">
        <v>6763.07</v>
      </c>
      <c r="G124" s="3">
        <v>18030.939999999999</v>
      </c>
      <c r="H124" s="3">
        <v>2970.32</v>
      </c>
      <c r="I124" s="3">
        <v>5295.54</v>
      </c>
      <c r="J124" s="3">
        <v>5621.6999999999989</v>
      </c>
      <c r="K124" s="3">
        <v>6152.35</v>
      </c>
      <c r="L124" s="3">
        <v>6231.29</v>
      </c>
      <c r="M124" s="3">
        <v>6535.51</v>
      </c>
      <c r="N124" s="3">
        <v>6670.69</v>
      </c>
      <c r="O124" s="3">
        <f t="shared" si="1"/>
        <v>99995.12</v>
      </c>
    </row>
    <row r="125" spans="1:16" s="2" customFormat="1">
      <c r="A125" t="s">
        <v>331</v>
      </c>
      <c r="B125" s="1" t="s">
        <v>331</v>
      </c>
      <c r="C125" s="17">
        <v>6075.79</v>
      </c>
      <c r="D125" s="17">
        <v>7214.99</v>
      </c>
      <c r="E125" s="17">
        <v>22708.87</v>
      </c>
      <c r="F125" s="17">
        <v>6763.07</v>
      </c>
      <c r="G125" s="17">
        <v>18062.89</v>
      </c>
      <c r="H125" s="17">
        <v>3022.05</v>
      </c>
      <c r="I125" s="17">
        <v>5295.54</v>
      </c>
      <c r="J125" s="17">
        <v>5621.6999999999989</v>
      </c>
      <c r="K125" s="17">
        <v>6152.35</v>
      </c>
      <c r="L125" s="17">
        <v>6231.29</v>
      </c>
      <c r="M125" s="17">
        <v>6535.51</v>
      </c>
      <c r="N125" s="17">
        <v>6670.69</v>
      </c>
      <c r="O125" s="17">
        <f t="shared" si="1"/>
        <v>100354.73999999999</v>
      </c>
      <c r="P125" s="4"/>
    </row>
    <row r="126" spans="1:16">
      <c r="B126" s="15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>
        <f t="shared" si="1"/>
        <v>0</v>
      </c>
    </row>
    <row r="127" spans="1:16">
      <c r="A127" s="15" t="s">
        <v>725</v>
      </c>
      <c r="B127" s="15" t="s">
        <v>726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25</v>
      </c>
      <c r="O127" s="3">
        <f t="shared" si="1"/>
        <v>25</v>
      </c>
    </row>
    <row r="128" spans="1:16">
      <c r="A128" s="15" t="s">
        <v>541</v>
      </c>
      <c r="B128" s="15" t="s">
        <v>91</v>
      </c>
      <c r="C128" s="3">
        <v>2421.7399999999998</v>
      </c>
      <c r="D128" s="3">
        <v>1529.1499999999999</v>
      </c>
      <c r="E128" s="3">
        <v>5440.56</v>
      </c>
      <c r="F128" s="3">
        <v>3442.39</v>
      </c>
      <c r="G128" s="3">
        <v>1139.93</v>
      </c>
      <c r="H128" s="3">
        <v>8103.99</v>
      </c>
      <c r="I128" s="3">
        <v>1254.28</v>
      </c>
      <c r="J128" s="3">
        <v>944.7</v>
      </c>
      <c r="K128" s="3">
        <v>2051.16</v>
      </c>
      <c r="L128" s="3">
        <v>2006.71</v>
      </c>
      <c r="M128" s="3">
        <v>2521.2800000000002</v>
      </c>
      <c r="N128" s="3">
        <v>1535.4</v>
      </c>
      <c r="O128" s="3">
        <f t="shared" si="1"/>
        <v>32391.29</v>
      </c>
    </row>
    <row r="129" spans="1:16">
      <c r="A129" s="15" t="s">
        <v>542</v>
      </c>
      <c r="B129" s="15" t="s">
        <v>123</v>
      </c>
      <c r="C129" s="3">
        <v>12171.29</v>
      </c>
      <c r="D129" s="3">
        <v>3476.83</v>
      </c>
      <c r="E129" s="3">
        <v>5600.78</v>
      </c>
      <c r="F129" s="3">
        <v>12804.939999999999</v>
      </c>
      <c r="G129" s="3">
        <v>18420.559999999998</v>
      </c>
      <c r="H129" s="3">
        <v>6708.7599999999993</v>
      </c>
      <c r="I129" s="3">
        <v>9581.260000000002</v>
      </c>
      <c r="J129" s="3">
        <v>6311.6699999999992</v>
      </c>
      <c r="K129" s="3">
        <v>5830.6900000000005</v>
      </c>
      <c r="L129" s="3">
        <v>14315.17</v>
      </c>
      <c r="M129" s="3">
        <v>8493.64</v>
      </c>
      <c r="N129" s="3">
        <v>14222.060000000001</v>
      </c>
      <c r="O129" s="3">
        <f t="shared" si="1"/>
        <v>117937.65</v>
      </c>
    </row>
    <row r="130" spans="1:16">
      <c r="A130" s="15" t="s">
        <v>543</v>
      </c>
      <c r="B130" s="15" t="s">
        <v>92</v>
      </c>
      <c r="C130" s="3">
        <v>8760.66</v>
      </c>
      <c r="D130" s="3">
        <v>2325.1799999999998</v>
      </c>
      <c r="E130" s="3">
        <v>20076.489999999998</v>
      </c>
      <c r="F130" s="3">
        <v>2246.89</v>
      </c>
      <c r="G130" s="3">
        <v>2677.79</v>
      </c>
      <c r="H130" s="3">
        <v>1713.21</v>
      </c>
      <c r="I130" s="3">
        <v>2505.7800000000002</v>
      </c>
      <c r="J130" s="3">
        <v>4327.71</v>
      </c>
      <c r="K130" s="3">
        <v>2967.84</v>
      </c>
      <c r="L130" s="3">
        <v>4129.96</v>
      </c>
      <c r="M130" s="3">
        <v>2185.9899999999998</v>
      </c>
      <c r="N130" s="3">
        <v>1017.35</v>
      </c>
      <c r="O130" s="3">
        <f t="shared" si="1"/>
        <v>54934.85</v>
      </c>
    </row>
    <row r="131" spans="1:16">
      <c r="A131" s="15" t="s">
        <v>1147</v>
      </c>
      <c r="B131" s="15" t="s">
        <v>124</v>
      </c>
      <c r="C131" s="3">
        <v>0</v>
      </c>
      <c r="D131" s="3">
        <v>0</v>
      </c>
      <c r="E131" s="3">
        <v>3422.1</v>
      </c>
      <c r="F131" s="3">
        <v>0</v>
      </c>
      <c r="G131" s="3">
        <v>0</v>
      </c>
      <c r="H131" s="3">
        <v>6741.01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f t="shared" si="1"/>
        <v>10163.11</v>
      </c>
    </row>
    <row r="132" spans="1:16">
      <c r="A132" s="15" t="s">
        <v>544</v>
      </c>
      <c r="B132" s="15" t="s">
        <v>125</v>
      </c>
      <c r="C132" s="3">
        <v>0</v>
      </c>
      <c r="D132" s="3">
        <v>0</v>
      </c>
      <c r="E132" s="3">
        <v>25.9</v>
      </c>
      <c r="F132" s="3">
        <v>0</v>
      </c>
      <c r="G132" s="3">
        <v>0</v>
      </c>
      <c r="H132" s="3">
        <v>1399.33</v>
      </c>
      <c r="I132" s="3">
        <v>0</v>
      </c>
      <c r="J132" s="3">
        <v>0</v>
      </c>
      <c r="K132" s="3">
        <v>213.42</v>
      </c>
      <c r="L132" s="3">
        <v>0</v>
      </c>
      <c r="M132" s="3">
        <v>0</v>
      </c>
      <c r="N132" s="3">
        <v>0</v>
      </c>
      <c r="O132" s="3">
        <f t="shared" si="1"/>
        <v>1638.65</v>
      </c>
    </row>
    <row r="133" spans="1:16">
      <c r="A133" s="15" t="s">
        <v>574</v>
      </c>
      <c r="B133" s="15" t="s">
        <v>575</v>
      </c>
      <c r="C133" s="3">
        <v>1765.98</v>
      </c>
      <c r="D133" s="3">
        <v>1533.17</v>
      </c>
      <c r="E133" s="3">
        <v>3374.8599999999997</v>
      </c>
      <c r="F133" s="3">
        <v>897.83</v>
      </c>
      <c r="G133" s="3">
        <v>1109.79</v>
      </c>
      <c r="H133" s="3">
        <v>1531.96</v>
      </c>
      <c r="I133" s="3">
        <v>1422.35</v>
      </c>
      <c r="J133" s="3">
        <v>1782.3100000000002</v>
      </c>
      <c r="K133" s="3">
        <v>2982.24</v>
      </c>
      <c r="L133" s="3">
        <v>2871.09</v>
      </c>
      <c r="M133" s="3">
        <v>3373.21</v>
      </c>
      <c r="N133" s="3">
        <v>1364.5</v>
      </c>
      <c r="O133" s="3">
        <f t="shared" si="1"/>
        <v>24009.289999999997</v>
      </c>
    </row>
    <row r="134" spans="1:16">
      <c r="A134" s="15" t="s">
        <v>546</v>
      </c>
      <c r="B134" s="15" t="s">
        <v>126</v>
      </c>
      <c r="C134" s="3">
        <v>1250.1100000000001</v>
      </c>
      <c r="D134" s="3">
        <v>3066.39</v>
      </c>
      <c r="E134" s="3">
        <v>1374.75</v>
      </c>
      <c r="F134" s="3">
        <v>2298.81</v>
      </c>
      <c r="G134" s="3">
        <v>2192.98</v>
      </c>
      <c r="H134" s="3">
        <v>1531.36</v>
      </c>
      <c r="I134" s="3">
        <v>2099.33</v>
      </c>
      <c r="J134" s="3">
        <v>-1361.7399999999998</v>
      </c>
      <c r="K134" s="3">
        <v>5591.18</v>
      </c>
      <c r="L134" s="3">
        <v>8082.64</v>
      </c>
      <c r="M134" s="3">
        <v>4514.3499999999995</v>
      </c>
      <c r="N134" s="3">
        <v>4335.3</v>
      </c>
      <c r="O134" s="3">
        <f t="shared" si="1"/>
        <v>34975.46</v>
      </c>
    </row>
    <row r="135" spans="1:16">
      <c r="A135" s="15" t="s">
        <v>576</v>
      </c>
      <c r="B135" s="15" t="s">
        <v>96</v>
      </c>
      <c r="C135" s="3">
        <v>585.57000000000005</v>
      </c>
      <c r="D135" s="3">
        <v>736.59</v>
      </c>
      <c r="E135" s="3">
        <v>1086.77</v>
      </c>
      <c r="F135" s="3">
        <v>351.74</v>
      </c>
      <c r="G135" s="3">
        <v>1039.31</v>
      </c>
      <c r="H135" s="3">
        <v>1253.95</v>
      </c>
      <c r="I135" s="3">
        <v>1236.42</v>
      </c>
      <c r="J135" s="3">
        <v>2685.4</v>
      </c>
      <c r="K135" s="3">
        <v>4176.34</v>
      </c>
      <c r="L135" s="3">
        <v>2493.16</v>
      </c>
      <c r="M135" s="3">
        <v>1699.46</v>
      </c>
      <c r="N135" s="3">
        <v>983.82</v>
      </c>
      <c r="O135" s="3">
        <f t="shared" si="1"/>
        <v>18328.53</v>
      </c>
    </row>
    <row r="136" spans="1:16">
      <c r="A136" s="15" t="s">
        <v>579</v>
      </c>
      <c r="B136" s="15" t="s">
        <v>433</v>
      </c>
      <c r="C136" s="3">
        <v>266.66000000000003</v>
      </c>
      <c r="D136" s="3">
        <v>1315.37</v>
      </c>
      <c r="E136" s="3">
        <v>494.36</v>
      </c>
      <c r="F136" s="3">
        <v>206.33</v>
      </c>
      <c r="G136" s="3">
        <v>1035.22</v>
      </c>
      <c r="H136" s="3">
        <v>368.61</v>
      </c>
      <c r="I136" s="3">
        <v>871.81999999999994</v>
      </c>
      <c r="J136" s="3">
        <v>755.12</v>
      </c>
      <c r="K136" s="3">
        <v>864.82</v>
      </c>
      <c r="L136" s="3">
        <v>1328.3000000000002</v>
      </c>
      <c r="M136" s="3">
        <v>3611.7400000000002</v>
      </c>
      <c r="N136" s="3">
        <v>1113.47</v>
      </c>
      <c r="O136" s="3">
        <f t="shared" si="1"/>
        <v>12231.82</v>
      </c>
    </row>
    <row r="137" spans="1:16">
      <c r="A137" s="15" t="s">
        <v>547</v>
      </c>
      <c r="B137" s="15" t="s">
        <v>98</v>
      </c>
      <c r="C137" s="3">
        <v>3065.8599999999997</v>
      </c>
      <c r="D137" s="3">
        <v>1516.95</v>
      </c>
      <c r="E137" s="3">
        <v>1262.67</v>
      </c>
      <c r="F137" s="3">
        <v>1507.35</v>
      </c>
      <c r="G137" s="3">
        <v>222.42</v>
      </c>
      <c r="H137" s="3">
        <v>753.1</v>
      </c>
      <c r="I137" s="3">
        <v>668.61</v>
      </c>
      <c r="J137" s="3">
        <v>2097.41</v>
      </c>
      <c r="K137" s="3">
        <v>1761.6999999999998</v>
      </c>
      <c r="L137" s="3">
        <v>2607.44</v>
      </c>
      <c r="M137" s="3">
        <v>2514.34</v>
      </c>
      <c r="N137" s="3">
        <v>638.21</v>
      </c>
      <c r="O137" s="3">
        <f t="shared" si="1"/>
        <v>18616.059999999998</v>
      </c>
    </row>
    <row r="138" spans="1:16">
      <c r="A138" s="15" t="s">
        <v>580</v>
      </c>
      <c r="B138" s="15" t="s">
        <v>581</v>
      </c>
      <c r="C138" s="3">
        <v>1460.92</v>
      </c>
      <c r="D138" s="3">
        <v>2135.85</v>
      </c>
      <c r="E138" s="3">
        <v>1620.25</v>
      </c>
      <c r="F138" s="3">
        <v>2309.65</v>
      </c>
      <c r="G138" s="3">
        <v>757.41</v>
      </c>
      <c r="H138" s="3">
        <v>117.87</v>
      </c>
      <c r="I138" s="3">
        <v>222.87</v>
      </c>
      <c r="J138" s="3">
        <v>2760</v>
      </c>
      <c r="K138" s="3">
        <v>1695.9</v>
      </c>
      <c r="L138" s="3">
        <v>7031.3799999999992</v>
      </c>
      <c r="M138" s="3">
        <v>8221.0099999999984</v>
      </c>
      <c r="N138" s="3">
        <v>1308.8800000000001</v>
      </c>
      <c r="O138" s="3">
        <f t="shared" si="1"/>
        <v>29641.989999999998</v>
      </c>
    </row>
    <row r="139" spans="1:16">
      <c r="A139" s="15" t="s">
        <v>548</v>
      </c>
      <c r="B139" s="15" t="s">
        <v>99</v>
      </c>
      <c r="C139" s="3">
        <v>0</v>
      </c>
      <c r="D139" s="3">
        <v>0</v>
      </c>
      <c r="E139" s="3">
        <v>6023.53</v>
      </c>
      <c r="F139" s="3">
        <v>350</v>
      </c>
      <c r="G139" s="3">
        <v>0</v>
      </c>
      <c r="H139" s="3">
        <v>0</v>
      </c>
      <c r="I139" s="3">
        <v>-10909.82</v>
      </c>
      <c r="J139" s="3">
        <v>0</v>
      </c>
      <c r="K139" s="3">
        <v>6592.16</v>
      </c>
      <c r="L139" s="3">
        <v>568.62</v>
      </c>
      <c r="M139" s="3">
        <v>0</v>
      </c>
      <c r="N139" s="3">
        <v>650</v>
      </c>
      <c r="O139" s="3">
        <f t="shared" ref="O139:O159" si="2">SUM(C139:N139)</f>
        <v>3274.49</v>
      </c>
    </row>
    <row r="140" spans="1:16" s="2" customFormat="1">
      <c r="A140" t="s">
        <v>332</v>
      </c>
      <c r="B140" s="1" t="s">
        <v>332</v>
      </c>
      <c r="C140" s="17">
        <v>31748.79</v>
      </c>
      <c r="D140" s="17">
        <v>17635.48</v>
      </c>
      <c r="E140" s="17">
        <v>49803.02</v>
      </c>
      <c r="F140" s="17">
        <v>26415.93</v>
      </c>
      <c r="G140" s="17">
        <v>28595.41</v>
      </c>
      <c r="H140" s="17">
        <v>30223.15</v>
      </c>
      <c r="I140" s="17">
        <v>8952.9000000000051</v>
      </c>
      <c r="J140" s="17">
        <v>20302.579999999998</v>
      </c>
      <c r="K140" s="17">
        <v>34727.449999999997</v>
      </c>
      <c r="L140" s="17">
        <v>45434.469999999994</v>
      </c>
      <c r="M140" s="17">
        <v>37135.019999999997</v>
      </c>
      <c r="N140" s="17">
        <v>27193.99</v>
      </c>
      <c r="O140" s="17">
        <f t="shared" si="2"/>
        <v>358168.18999999994</v>
      </c>
      <c r="P140" s="4"/>
    </row>
    <row r="141" spans="1:16">
      <c r="B141" s="15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>
        <f t="shared" si="2"/>
        <v>0</v>
      </c>
    </row>
    <row r="142" spans="1:16">
      <c r="A142" s="15" t="s">
        <v>1148</v>
      </c>
      <c r="B142" s="15" t="s">
        <v>127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2345</v>
      </c>
      <c r="K142" s="3">
        <v>0</v>
      </c>
      <c r="L142" s="3">
        <v>0</v>
      </c>
      <c r="M142" s="3">
        <v>978.5</v>
      </c>
      <c r="N142" s="3">
        <v>0</v>
      </c>
      <c r="O142" s="3">
        <f t="shared" si="2"/>
        <v>3323.5</v>
      </c>
    </row>
    <row r="143" spans="1:16">
      <c r="A143" s="15" t="s">
        <v>1115</v>
      </c>
      <c r="B143" s="15" t="s">
        <v>128</v>
      </c>
      <c r="C143" s="3">
        <v>499</v>
      </c>
      <c r="D143" s="3">
        <v>5757.7</v>
      </c>
      <c r="E143" s="3">
        <v>0</v>
      </c>
      <c r="F143" s="3">
        <v>0</v>
      </c>
      <c r="G143" s="3">
        <v>0</v>
      </c>
      <c r="H143" s="3">
        <v>0</v>
      </c>
      <c r="I143" s="3">
        <v>89.5</v>
      </c>
      <c r="J143" s="3">
        <v>0</v>
      </c>
      <c r="K143" s="3">
        <v>1650</v>
      </c>
      <c r="L143" s="3">
        <v>2350</v>
      </c>
      <c r="M143" s="3">
        <v>1295</v>
      </c>
      <c r="N143" s="3">
        <v>0</v>
      </c>
      <c r="O143" s="3">
        <f t="shared" si="2"/>
        <v>11641.2</v>
      </c>
    </row>
    <row r="144" spans="1:16">
      <c r="A144" s="15" t="s">
        <v>549</v>
      </c>
      <c r="B144" s="15" t="s">
        <v>101</v>
      </c>
      <c r="C144" s="3">
        <v>0</v>
      </c>
      <c r="D144" s="3">
        <v>2195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1000</v>
      </c>
      <c r="L144" s="3">
        <v>4045</v>
      </c>
      <c r="M144" s="3">
        <v>3311.0299999999997</v>
      </c>
      <c r="N144" s="3">
        <v>0</v>
      </c>
      <c r="O144" s="3">
        <f t="shared" si="2"/>
        <v>10551.029999999999</v>
      </c>
    </row>
    <row r="145" spans="1:16">
      <c r="A145" s="15" t="s">
        <v>1149</v>
      </c>
      <c r="B145" s="15" t="s">
        <v>129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3100</v>
      </c>
      <c r="L145" s="3">
        <v>0</v>
      </c>
      <c r="M145" s="3">
        <v>0</v>
      </c>
      <c r="N145" s="3">
        <v>0</v>
      </c>
      <c r="O145" s="3">
        <f t="shared" si="2"/>
        <v>3100</v>
      </c>
    </row>
    <row r="146" spans="1:16">
      <c r="A146" s="15" t="s">
        <v>1150</v>
      </c>
      <c r="B146" s="15" t="s">
        <v>370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450</v>
      </c>
      <c r="L146" s="3">
        <v>0</v>
      </c>
      <c r="M146" s="3">
        <v>0</v>
      </c>
      <c r="N146" s="3">
        <v>0</v>
      </c>
      <c r="O146" s="3">
        <f t="shared" si="2"/>
        <v>450</v>
      </c>
    </row>
    <row r="147" spans="1:16">
      <c r="A147" s="15" t="s">
        <v>582</v>
      </c>
      <c r="B147" s="15" t="s">
        <v>102</v>
      </c>
      <c r="C147" s="3">
        <v>0</v>
      </c>
      <c r="D147" s="3">
        <v>2398.5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1295</v>
      </c>
      <c r="N147" s="3">
        <v>0</v>
      </c>
      <c r="O147" s="3">
        <f t="shared" si="2"/>
        <v>3693.5</v>
      </c>
    </row>
    <row r="148" spans="1:16">
      <c r="A148" s="15" t="s">
        <v>1151</v>
      </c>
      <c r="B148" s="15" t="s">
        <v>130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73.27</v>
      </c>
      <c r="I148" s="3">
        <v>79.36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f t="shared" si="2"/>
        <v>152.63</v>
      </c>
    </row>
    <row r="149" spans="1:16">
      <c r="A149" s="15" t="s">
        <v>583</v>
      </c>
      <c r="B149" s="15" t="s">
        <v>438</v>
      </c>
      <c r="C149" s="3">
        <v>0</v>
      </c>
      <c r="D149" s="3">
        <v>0</v>
      </c>
      <c r="E149" s="3">
        <v>0</v>
      </c>
      <c r="F149" s="3">
        <v>70.3</v>
      </c>
      <c r="G149" s="3">
        <v>237.11</v>
      </c>
      <c r="H149" s="3">
        <v>60.91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f t="shared" si="2"/>
        <v>368.32000000000005</v>
      </c>
    </row>
    <row r="150" spans="1:16">
      <c r="A150" s="15" t="s">
        <v>1152</v>
      </c>
      <c r="B150" s="15" t="s">
        <v>1153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4549</v>
      </c>
      <c r="L150" s="3">
        <v>0</v>
      </c>
      <c r="M150" s="3">
        <v>0</v>
      </c>
      <c r="N150" s="3">
        <v>0</v>
      </c>
      <c r="O150" s="3">
        <f t="shared" si="2"/>
        <v>4549</v>
      </c>
    </row>
    <row r="151" spans="1:16">
      <c r="A151" s="15" t="s">
        <v>679</v>
      </c>
      <c r="B151" s="15" t="s">
        <v>441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f t="shared" si="2"/>
        <v>0</v>
      </c>
    </row>
    <row r="152" spans="1:16" s="2" customFormat="1">
      <c r="A152" t="s">
        <v>333</v>
      </c>
      <c r="B152" s="1" t="s">
        <v>333</v>
      </c>
      <c r="C152" s="17">
        <v>499</v>
      </c>
      <c r="D152" s="17">
        <v>10351.200000000001</v>
      </c>
      <c r="E152" s="17">
        <v>0</v>
      </c>
      <c r="F152" s="17">
        <v>70.3</v>
      </c>
      <c r="G152" s="17">
        <v>237.11</v>
      </c>
      <c r="H152" s="17">
        <v>134.18</v>
      </c>
      <c r="I152" s="17">
        <v>168.86</v>
      </c>
      <c r="J152" s="17">
        <v>2345</v>
      </c>
      <c r="K152" s="17">
        <v>10749</v>
      </c>
      <c r="L152" s="17">
        <v>6395</v>
      </c>
      <c r="M152" s="17">
        <v>6879.53</v>
      </c>
      <c r="N152" s="17">
        <v>0</v>
      </c>
      <c r="O152" s="17">
        <f t="shared" si="2"/>
        <v>37829.18</v>
      </c>
      <c r="P152" s="4"/>
    </row>
    <row r="153" spans="1:16">
      <c r="B153" s="15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 t="shared" si="2"/>
        <v>0</v>
      </c>
    </row>
    <row r="154" spans="1:16">
      <c r="A154" s="15" t="s">
        <v>550</v>
      </c>
      <c r="B154" s="15" t="s">
        <v>105</v>
      </c>
      <c r="C154" s="3">
        <v>66252.01999999999</v>
      </c>
      <c r="D154" s="3">
        <v>109534.79999999999</v>
      </c>
      <c r="E154" s="3">
        <v>129397.1</v>
      </c>
      <c r="F154" s="3">
        <v>100974.48</v>
      </c>
      <c r="G154" s="3">
        <v>66937.13</v>
      </c>
      <c r="H154" s="3">
        <v>100872.31999999999</v>
      </c>
      <c r="I154" s="3">
        <v>89526.330000000016</v>
      </c>
      <c r="J154" s="3">
        <v>121972.93</v>
      </c>
      <c r="K154" s="3">
        <v>69643.53</v>
      </c>
      <c r="L154" s="3">
        <v>89136.02</v>
      </c>
      <c r="M154" s="3">
        <v>83004.560000000012</v>
      </c>
      <c r="N154" s="3">
        <v>108602.9</v>
      </c>
      <c r="O154" s="3">
        <f t="shared" si="2"/>
        <v>1135854.1199999999</v>
      </c>
    </row>
    <row r="155" spans="1:16">
      <c r="A155" s="15" t="s">
        <v>551</v>
      </c>
      <c r="B155" s="15" t="s">
        <v>106</v>
      </c>
      <c r="C155" s="3">
        <v>118360.44</v>
      </c>
      <c r="D155" s="3">
        <v>131173.26</v>
      </c>
      <c r="E155" s="3">
        <v>115062.54000000001</v>
      </c>
      <c r="F155" s="3">
        <v>93225.31</v>
      </c>
      <c r="G155" s="3">
        <v>58721.81</v>
      </c>
      <c r="H155" s="3">
        <v>75433.88</v>
      </c>
      <c r="I155" s="3">
        <v>60626.02</v>
      </c>
      <c r="J155" s="3">
        <v>62466.1</v>
      </c>
      <c r="K155" s="3">
        <v>9033.630000000001</v>
      </c>
      <c r="L155" s="3">
        <v>82012.87999999999</v>
      </c>
      <c r="M155" s="3">
        <v>193635.58000000002</v>
      </c>
      <c r="N155" s="3">
        <v>-96275.68</v>
      </c>
      <c r="O155" s="3">
        <f t="shared" si="2"/>
        <v>903475.77</v>
      </c>
    </row>
    <row r="156" spans="1:16">
      <c r="A156" s="15" t="s">
        <v>1154</v>
      </c>
      <c r="B156" s="15" t="s">
        <v>1155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23420.04</v>
      </c>
      <c r="K156" s="3">
        <v>0</v>
      </c>
      <c r="L156" s="3">
        <v>3557.79</v>
      </c>
      <c r="M156" s="3">
        <v>-3557.79</v>
      </c>
      <c r="N156" s="3">
        <v>0</v>
      </c>
      <c r="O156" s="3">
        <f t="shared" si="2"/>
        <v>23420.04</v>
      </c>
    </row>
    <row r="157" spans="1:16" s="2" customFormat="1">
      <c r="A157" t="s">
        <v>334</v>
      </c>
      <c r="B157" s="1" t="s">
        <v>334</v>
      </c>
      <c r="C157" s="17">
        <v>184612.46</v>
      </c>
      <c r="D157" s="17">
        <v>240708.06</v>
      </c>
      <c r="E157" s="17">
        <v>244459.64</v>
      </c>
      <c r="F157" s="17">
        <v>194199.78999999998</v>
      </c>
      <c r="G157" s="17">
        <v>125658.94</v>
      </c>
      <c r="H157" s="17">
        <v>176306.2</v>
      </c>
      <c r="I157" s="17">
        <v>150152.35</v>
      </c>
      <c r="J157" s="17">
        <v>207859.07</v>
      </c>
      <c r="K157" s="17">
        <v>78677.16</v>
      </c>
      <c r="L157" s="17">
        <v>174706.69</v>
      </c>
      <c r="M157" s="17">
        <v>273082.35000000003</v>
      </c>
      <c r="N157" s="17">
        <v>12327.220000000001</v>
      </c>
      <c r="O157" s="17">
        <f t="shared" si="2"/>
        <v>2062749.93</v>
      </c>
      <c r="P157" s="4"/>
    </row>
    <row r="158" spans="1:16">
      <c r="B158" s="15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>
        <f t="shared" si="2"/>
        <v>0</v>
      </c>
    </row>
    <row r="159" spans="1:16" s="2" customFormat="1" ht="13.5" thickBot="1">
      <c r="A159"/>
      <c r="B159" s="2" t="s">
        <v>337</v>
      </c>
      <c r="C159" s="10">
        <v>4369712.8</v>
      </c>
      <c r="D159" s="10">
        <v>4741638.6700000009</v>
      </c>
      <c r="E159" s="10">
        <v>4411859.8099999996</v>
      </c>
      <c r="F159" s="10">
        <v>4837818.9900000012</v>
      </c>
      <c r="G159" s="10">
        <v>5008609.7700000005</v>
      </c>
      <c r="H159" s="10">
        <v>4696659.93</v>
      </c>
      <c r="I159" s="10">
        <v>5518126.3200000003</v>
      </c>
      <c r="J159" s="10">
        <v>4953330.040000001</v>
      </c>
      <c r="K159" s="10">
        <v>4747445.9399999995</v>
      </c>
      <c r="L159" s="10">
        <v>5206149.1600000011</v>
      </c>
      <c r="M159" s="10">
        <v>5663872.3699999992</v>
      </c>
      <c r="N159" s="10">
        <v>4469031.3000000007</v>
      </c>
      <c r="O159" s="10">
        <f t="shared" si="2"/>
        <v>58624255.100000009</v>
      </c>
      <c r="P159" s="4"/>
    </row>
    <row r="160" spans="1:16" ht="13.5" thickTop="1">
      <c r="B160" s="15"/>
      <c r="C160" s="6"/>
      <c r="D160" s="6"/>
      <c r="E160" s="6"/>
      <c r="F160" s="6"/>
      <c r="G160" s="6"/>
      <c r="H160" s="6"/>
      <c r="I160" s="6"/>
      <c r="J160" s="6"/>
      <c r="K160" s="5"/>
      <c r="L160" s="5"/>
      <c r="M160" s="5"/>
      <c r="N160" s="5"/>
    </row>
    <row r="161" spans="2:15">
      <c r="B161" s="15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</row>
    <row r="162" spans="2:15">
      <c r="B162" s="1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2:15">
      <c r="B163" s="1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2:15">
      <c r="B164" s="1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</row>
    <row r="165" spans="2:15">
      <c r="B165" s="15"/>
      <c r="C165" s="6"/>
      <c r="D165" s="6"/>
      <c r="E165" s="6"/>
      <c r="F165" s="6"/>
      <c r="G165" s="6"/>
      <c r="H165" s="6"/>
      <c r="I165" s="6"/>
      <c r="J165" s="6"/>
      <c r="K165" s="5"/>
      <c r="L165" s="5"/>
      <c r="M165" s="5"/>
      <c r="N165" s="5"/>
    </row>
    <row r="166" spans="2:15">
      <c r="B166" s="1"/>
      <c r="C166" s="8"/>
      <c r="D166" s="8"/>
      <c r="E166" s="8"/>
      <c r="F166" s="8"/>
      <c r="G166" s="8"/>
      <c r="H166" s="8"/>
      <c r="I166" s="8"/>
      <c r="J166" s="8"/>
      <c r="K166" s="5"/>
      <c r="L166" s="5"/>
      <c r="M166" s="5"/>
      <c r="N166" s="5"/>
    </row>
    <row r="167" spans="2:15">
      <c r="B167" s="15"/>
      <c r="C167" s="6"/>
      <c r="D167" s="6"/>
      <c r="E167" s="6"/>
      <c r="F167" s="6"/>
      <c r="G167" s="6"/>
      <c r="H167" s="6"/>
      <c r="I167" s="6"/>
      <c r="J167" s="6"/>
      <c r="K167" s="5"/>
      <c r="L167" s="5"/>
      <c r="M167" s="5"/>
      <c r="N167" s="5"/>
    </row>
    <row r="168" spans="2:15">
      <c r="B168" s="15"/>
      <c r="C168" s="6"/>
      <c r="D168" s="6"/>
      <c r="E168" s="6"/>
      <c r="F168" s="6"/>
      <c r="G168" s="6"/>
      <c r="H168" s="6"/>
      <c r="I168" s="6"/>
      <c r="J168" s="6"/>
      <c r="K168" s="5"/>
      <c r="L168" s="5"/>
      <c r="M168" s="5"/>
      <c r="N168" s="5"/>
    </row>
    <row r="169" spans="2:15">
      <c r="B169" s="15"/>
      <c r="C169" s="6"/>
      <c r="D169" s="6"/>
      <c r="E169" s="6"/>
      <c r="F169" s="6"/>
      <c r="G169" s="6"/>
      <c r="H169" s="6"/>
      <c r="I169" s="6"/>
      <c r="J169" s="6"/>
      <c r="K169" s="5"/>
      <c r="L169" s="5"/>
      <c r="M169" s="5"/>
      <c r="N169" s="5"/>
    </row>
    <row r="170" spans="2:15">
      <c r="B170" s="15"/>
      <c r="C170" s="6"/>
      <c r="D170" s="6"/>
      <c r="E170" s="6"/>
      <c r="F170" s="6"/>
      <c r="G170" s="6"/>
      <c r="H170" s="6"/>
      <c r="I170" s="6"/>
      <c r="J170" s="6"/>
      <c r="K170" s="5"/>
      <c r="L170" s="5"/>
      <c r="M170" s="5"/>
      <c r="N170" s="5"/>
    </row>
    <row r="171" spans="2:15">
      <c r="B171" s="1"/>
      <c r="C171" s="8"/>
      <c r="D171" s="8"/>
      <c r="E171" s="8"/>
      <c r="F171" s="8"/>
      <c r="G171" s="8"/>
      <c r="H171" s="8"/>
      <c r="I171" s="8"/>
      <c r="J171" s="8"/>
      <c r="K171" s="5"/>
      <c r="L171" s="5"/>
      <c r="M171" s="5"/>
      <c r="N171" s="5"/>
    </row>
    <row r="172" spans="2:15">
      <c r="B172" s="15"/>
      <c r="C172" s="6"/>
      <c r="D172" s="6"/>
      <c r="E172" s="6"/>
      <c r="F172" s="6"/>
      <c r="G172" s="6"/>
      <c r="H172" s="6"/>
      <c r="I172" s="6"/>
      <c r="J172" s="6"/>
      <c r="K172" s="5"/>
      <c r="L172" s="5"/>
      <c r="M172" s="5"/>
      <c r="N172" s="5"/>
    </row>
    <row r="173" spans="2:15">
      <c r="B173" s="1"/>
      <c r="C173" s="8"/>
      <c r="D173" s="8"/>
      <c r="E173" s="8"/>
      <c r="F173" s="8"/>
      <c r="G173" s="8"/>
      <c r="H173" s="8"/>
      <c r="I173" s="8"/>
      <c r="J173" s="8"/>
      <c r="K173" s="5"/>
      <c r="L173" s="5"/>
      <c r="M173" s="5"/>
      <c r="N173" s="5"/>
    </row>
    <row r="174" spans="2:15">
      <c r="B174" s="15"/>
      <c r="C174" s="6"/>
      <c r="D174" s="6"/>
      <c r="E174" s="6"/>
      <c r="F174" s="6"/>
      <c r="G174" s="6"/>
      <c r="H174" s="6"/>
      <c r="I174" s="6"/>
      <c r="J174" s="6"/>
      <c r="N174" s="6"/>
    </row>
    <row r="175" spans="2:15">
      <c r="B175" s="1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2:15">
      <c r="B176" s="15"/>
      <c r="C176" s="6"/>
      <c r="D176" s="6"/>
      <c r="E176" s="6"/>
      <c r="F176" s="6"/>
      <c r="G176" s="6"/>
      <c r="H176" s="6"/>
      <c r="I176" s="6"/>
      <c r="J176" s="6"/>
      <c r="K176" s="6"/>
      <c r="L176" s="6"/>
      <c r="N176" s="6"/>
    </row>
    <row r="177" spans="2:14">
      <c r="B177" s="15"/>
      <c r="C177" s="6"/>
      <c r="D177" s="6"/>
      <c r="E177" s="6"/>
      <c r="F177" s="6"/>
      <c r="G177" s="6"/>
      <c r="H177" s="6"/>
      <c r="I177" s="6"/>
      <c r="J177" s="6"/>
      <c r="N177" s="6"/>
    </row>
    <row r="178" spans="2:14">
      <c r="B178" s="15"/>
      <c r="C178" s="6"/>
      <c r="D178" s="6"/>
      <c r="E178" s="6"/>
      <c r="F178" s="6"/>
      <c r="G178" s="6"/>
      <c r="H178" s="6"/>
      <c r="I178" s="6"/>
      <c r="J178" s="6"/>
      <c r="N178" s="6"/>
    </row>
    <row r="179" spans="2:14">
      <c r="B179" s="15"/>
      <c r="C179" s="6"/>
      <c r="D179" s="6"/>
      <c r="E179" s="6"/>
      <c r="F179" s="6"/>
      <c r="G179" s="6"/>
      <c r="H179" s="6"/>
      <c r="I179" s="6"/>
      <c r="J179" s="6"/>
    </row>
    <row r="180" spans="2:14">
      <c r="B180" s="15"/>
      <c r="C180" s="6"/>
      <c r="D180" s="6"/>
      <c r="E180" s="6"/>
      <c r="F180" s="6"/>
      <c r="G180" s="6"/>
      <c r="H180" s="6"/>
      <c r="I180" s="6"/>
      <c r="J180" s="6"/>
    </row>
    <row r="182" spans="2:14">
      <c r="B182" s="1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</row>
    <row r="183" spans="2:14">
      <c r="B183" s="15"/>
      <c r="C183" s="6"/>
      <c r="D183" s="6"/>
      <c r="E183" s="6"/>
      <c r="F183" s="6"/>
      <c r="G183" s="6"/>
      <c r="H183" s="6"/>
      <c r="I183" s="6"/>
      <c r="J183" s="6"/>
    </row>
    <row r="184" spans="2:14">
      <c r="B184" s="15"/>
      <c r="C184" s="6"/>
      <c r="D184" s="6"/>
      <c r="E184" s="6"/>
      <c r="F184" s="6"/>
      <c r="G184" s="6"/>
      <c r="H184" s="6"/>
      <c r="I184" s="6"/>
      <c r="J184" s="6"/>
    </row>
    <row r="185" spans="2:14">
      <c r="B185" s="15"/>
      <c r="C185" s="6"/>
      <c r="D185" s="6"/>
      <c r="E185" s="6"/>
      <c r="F185" s="6"/>
      <c r="G185" s="6"/>
      <c r="H185" s="6"/>
      <c r="I185" s="6"/>
      <c r="J185" s="6"/>
    </row>
    <row r="187" spans="2:14">
      <c r="B187" s="15"/>
      <c r="C187" s="6"/>
      <c r="D187" s="6"/>
      <c r="E187" s="6"/>
      <c r="F187" s="6"/>
      <c r="G187" s="6"/>
      <c r="H187" s="6"/>
      <c r="I187" s="6"/>
      <c r="J187" s="6"/>
      <c r="N187" s="6"/>
    </row>
    <row r="188" spans="2:14">
      <c r="B188" s="1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2:14">
      <c r="B189" s="15"/>
      <c r="C189" s="6"/>
      <c r="D189" s="6"/>
      <c r="E189" s="6"/>
      <c r="F189" s="6"/>
      <c r="G189" s="6"/>
      <c r="H189" s="6"/>
      <c r="I189" s="6"/>
      <c r="J189" s="6"/>
    </row>
    <row r="190" spans="2:14">
      <c r="B190" s="15"/>
      <c r="C190" s="6"/>
      <c r="D190" s="6"/>
      <c r="E190" s="6"/>
      <c r="F190" s="6"/>
      <c r="G190" s="6"/>
      <c r="H190" s="6"/>
      <c r="I190" s="6"/>
      <c r="J190" s="6"/>
      <c r="N190" s="6"/>
    </row>
    <row r="191" spans="2:14">
      <c r="B191" s="15"/>
      <c r="C191" s="6"/>
      <c r="D191" s="6"/>
      <c r="E191" s="6"/>
      <c r="F191" s="6"/>
      <c r="G191" s="6"/>
      <c r="H191" s="6"/>
      <c r="I191" s="6"/>
      <c r="J191" s="6"/>
    </row>
    <row r="192" spans="2:14">
      <c r="B192" s="15"/>
      <c r="C192" s="6"/>
      <c r="D192" s="6"/>
      <c r="E192" s="6"/>
      <c r="F192" s="6"/>
      <c r="G192" s="6"/>
      <c r="H192" s="6"/>
      <c r="I192" s="6"/>
      <c r="J192" s="6"/>
    </row>
    <row r="193" spans="2:14">
      <c r="B193" s="1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2:14">
      <c r="B194" s="15"/>
      <c r="C194" s="6"/>
      <c r="D194" s="6"/>
      <c r="E194" s="6"/>
      <c r="F194" s="6"/>
      <c r="G194" s="6"/>
      <c r="H194" s="6"/>
      <c r="I194" s="6"/>
      <c r="J194" s="6"/>
    </row>
    <row r="195" spans="2:14">
      <c r="B195" s="15"/>
      <c r="C195" s="6"/>
      <c r="D195" s="6"/>
      <c r="E195" s="6"/>
      <c r="F195" s="6"/>
      <c r="G195" s="6"/>
      <c r="H195" s="6"/>
      <c r="I195" s="6"/>
      <c r="J195" s="6"/>
      <c r="N195" s="6"/>
    </row>
    <row r="196" spans="2:14">
      <c r="B196" s="1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</row>
    <row r="197" spans="2:14">
      <c r="B197" s="15"/>
      <c r="C197" s="6"/>
      <c r="D197" s="6"/>
      <c r="E197" s="6"/>
      <c r="F197" s="6"/>
      <c r="G197" s="6"/>
      <c r="H197" s="6"/>
      <c r="I197" s="6"/>
      <c r="J197" s="6"/>
    </row>
    <row r="198" spans="2:14">
      <c r="B198" s="15"/>
      <c r="C198" s="6"/>
      <c r="D198" s="6"/>
      <c r="E198" s="6"/>
      <c r="F198" s="6"/>
      <c r="G198" s="6"/>
      <c r="H198" s="6"/>
      <c r="I198" s="6"/>
      <c r="J198" s="6"/>
      <c r="N198" s="6"/>
    </row>
    <row r="199" spans="2:14">
      <c r="B199" s="1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2:14">
      <c r="B200" s="15"/>
      <c r="C200" s="6"/>
      <c r="D200" s="6"/>
      <c r="E200" s="6"/>
      <c r="F200" s="6"/>
      <c r="G200" s="6"/>
      <c r="H200" s="6"/>
      <c r="I200" s="6"/>
      <c r="J200" s="6"/>
      <c r="N200" s="6"/>
    </row>
    <row r="201" spans="2:14">
      <c r="B201" s="15"/>
      <c r="C201" s="6"/>
      <c r="D201" s="6"/>
      <c r="E201" s="6"/>
      <c r="F201" s="6"/>
      <c r="G201" s="6"/>
      <c r="H201" s="6"/>
      <c r="I201" s="6"/>
      <c r="J201" s="6"/>
    </row>
    <row r="202" spans="2:14">
      <c r="B202" s="15"/>
      <c r="C202" s="6"/>
      <c r="D202" s="6"/>
      <c r="E202" s="6"/>
      <c r="F202" s="6"/>
      <c r="G202" s="6"/>
      <c r="H202" s="6"/>
      <c r="I202" s="6"/>
      <c r="J202" s="6"/>
      <c r="K202" s="6"/>
      <c r="L202" s="6"/>
    </row>
    <row r="203" spans="2:14">
      <c r="B203" s="15"/>
      <c r="C203" s="6"/>
      <c r="D203" s="6"/>
      <c r="E203" s="6"/>
      <c r="F203" s="6"/>
      <c r="G203" s="6"/>
      <c r="H203" s="6"/>
      <c r="I203" s="6"/>
      <c r="J203" s="6"/>
    </row>
    <row r="204" spans="2:14">
      <c r="B204" s="15"/>
      <c r="C204" s="6"/>
      <c r="D204" s="6"/>
      <c r="E204" s="6"/>
      <c r="F204" s="6"/>
      <c r="G204" s="6"/>
      <c r="H204" s="6"/>
      <c r="I204" s="6"/>
      <c r="J204" s="6"/>
      <c r="N204" s="6"/>
    </row>
    <row r="205" spans="2:14">
      <c r="B205" s="15"/>
      <c r="C205" s="6"/>
      <c r="D205" s="6"/>
      <c r="E205" s="6"/>
      <c r="F205" s="6"/>
      <c r="G205" s="6"/>
      <c r="H205" s="6"/>
      <c r="I205" s="6"/>
      <c r="J205" s="6"/>
    </row>
    <row r="206" spans="2:14">
      <c r="B206" s="1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2:14">
      <c r="B207" s="15"/>
      <c r="C207" s="6"/>
      <c r="D207" s="6"/>
      <c r="E207" s="6"/>
      <c r="F207" s="6"/>
      <c r="G207" s="6"/>
      <c r="H207" s="6"/>
      <c r="I207" s="6"/>
      <c r="J207" s="6"/>
    </row>
    <row r="208" spans="2:14">
      <c r="B208" s="15"/>
      <c r="C208" s="6"/>
      <c r="D208" s="6"/>
      <c r="E208" s="6"/>
      <c r="F208" s="6"/>
      <c r="G208" s="6"/>
      <c r="H208" s="6"/>
      <c r="I208" s="6"/>
      <c r="J208" s="6"/>
      <c r="N208" s="6"/>
    </row>
    <row r="209" spans="2:14">
      <c r="B209" s="15"/>
      <c r="C209" s="6"/>
      <c r="D209" s="6"/>
      <c r="E209" s="6"/>
      <c r="F209" s="6"/>
      <c r="G209" s="6"/>
      <c r="H209" s="6"/>
      <c r="I209" s="6"/>
      <c r="J209" s="6"/>
    </row>
    <row r="210" spans="2:14">
      <c r="B210" s="1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2:14">
      <c r="B211" s="15"/>
      <c r="C211" s="6"/>
      <c r="D211" s="6"/>
      <c r="E211" s="6"/>
      <c r="F211" s="6"/>
      <c r="G211" s="6"/>
      <c r="H211" s="6"/>
      <c r="I211" s="6"/>
      <c r="J211" s="6"/>
      <c r="N211" s="6"/>
    </row>
    <row r="212" spans="2:14">
      <c r="B212" s="15"/>
      <c r="C212" s="6"/>
      <c r="D212" s="6"/>
      <c r="E212" s="6"/>
      <c r="F212" s="6"/>
      <c r="G212" s="6"/>
      <c r="H212" s="6"/>
      <c r="I212" s="6"/>
      <c r="J212" s="6"/>
      <c r="K212" s="6"/>
      <c r="L212" s="6"/>
      <c r="N212" s="6"/>
    </row>
    <row r="213" spans="2:14">
      <c r="B213" s="15"/>
      <c r="C213" s="6"/>
      <c r="D213" s="6"/>
      <c r="E213" s="6"/>
      <c r="F213" s="6"/>
      <c r="G213" s="6"/>
      <c r="H213" s="6"/>
      <c r="I213" s="6"/>
      <c r="J213" s="6"/>
      <c r="N213" s="6"/>
    </row>
    <row r="214" spans="2:14">
      <c r="B214" s="15"/>
      <c r="C214" s="6"/>
      <c r="D214" s="6"/>
      <c r="E214" s="6"/>
      <c r="F214" s="6"/>
      <c r="G214" s="6"/>
      <c r="H214" s="6"/>
      <c r="I214" s="6"/>
      <c r="J214" s="6"/>
      <c r="K214" s="6"/>
      <c r="N214" s="6"/>
    </row>
    <row r="215" spans="2:14">
      <c r="B215" s="15"/>
      <c r="C215" s="6"/>
      <c r="D215" s="6"/>
      <c r="E215" s="6"/>
      <c r="F215" s="6"/>
      <c r="G215" s="6"/>
      <c r="H215" s="6"/>
      <c r="I215" s="6"/>
      <c r="J215" s="6"/>
    </row>
    <row r="216" spans="2:14">
      <c r="B216" s="1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2:14">
      <c r="B217" s="15"/>
      <c r="C217" s="6"/>
      <c r="D217" s="6"/>
      <c r="E217" s="6"/>
      <c r="F217" s="6"/>
      <c r="G217" s="6"/>
      <c r="H217" s="6"/>
      <c r="I217" s="6"/>
      <c r="J217" s="6"/>
    </row>
    <row r="218" spans="2:14">
      <c r="B218" s="15"/>
      <c r="C218" s="6"/>
      <c r="D218" s="6"/>
      <c r="E218" s="6"/>
      <c r="F218" s="6"/>
      <c r="G218" s="6"/>
      <c r="H218" s="6"/>
      <c r="I218" s="6"/>
      <c r="J218" s="6"/>
    </row>
    <row r="220" spans="2:14">
      <c r="B220" s="1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2:14">
      <c r="B221" s="15"/>
      <c r="C221" s="6"/>
      <c r="D221" s="6"/>
      <c r="E221" s="6"/>
      <c r="F221" s="6"/>
      <c r="G221" s="6"/>
      <c r="H221" s="6"/>
      <c r="I221" s="6"/>
      <c r="J221" s="6"/>
    </row>
    <row r="222" spans="2:14">
      <c r="B222" s="15"/>
      <c r="C222" s="6"/>
      <c r="D222" s="6"/>
      <c r="E222" s="6"/>
      <c r="F222" s="6"/>
      <c r="G222" s="6"/>
      <c r="H222" s="6"/>
      <c r="I222" s="6"/>
      <c r="J222" s="6"/>
      <c r="N222" s="6"/>
    </row>
    <row r="223" spans="2:14">
      <c r="B223" s="15"/>
      <c r="C223" s="6"/>
      <c r="D223" s="6"/>
      <c r="E223" s="6"/>
      <c r="F223" s="6"/>
      <c r="G223" s="6"/>
      <c r="H223" s="6"/>
      <c r="I223" s="6"/>
      <c r="J223" s="6"/>
    </row>
    <row r="224" spans="2:14">
      <c r="B224" s="15"/>
      <c r="C224" s="6"/>
      <c r="D224" s="6"/>
      <c r="E224" s="6"/>
      <c r="F224" s="6"/>
      <c r="G224" s="6"/>
      <c r="H224" s="6"/>
      <c r="I224" s="6"/>
      <c r="J224" s="6"/>
      <c r="N224" s="6"/>
    </row>
    <row r="225" spans="2:14">
      <c r="B225" s="1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</row>
    <row r="226" spans="2:14">
      <c r="B226" s="15"/>
      <c r="C226" s="6"/>
      <c r="D226" s="6"/>
      <c r="E226" s="6"/>
      <c r="F226" s="6"/>
      <c r="G226" s="6"/>
      <c r="H226" s="6"/>
      <c r="I226" s="6"/>
      <c r="J226" s="6"/>
    </row>
    <row r="227" spans="2:14">
      <c r="B227" s="15"/>
      <c r="C227" s="6"/>
      <c r="D227" s="6"/>
      <c r="E227" s="6"/>
      <c r="F227" s="6"/>
      <c r="G227" s="6"/>
      <c r="H227" s="6"/>
      <c r="I227" s="6"/>
      <c r="J227" s="6"/>
      <c r="N227" s="6"/>
    </row>
    <row r="228" spans="2:14">
      <c r="B228" s="1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2:14">
      <c r="B229" s="15"/>
      <c r="C229" s="6"/>
      <c r="D229" s="6"/>
      <c r="E229" s="6"/>
      <c r="F229" s="6"/>
      <c r="G229" s="6"/>
      <c r="H229" s="6"/>
      <c r="I229" s="6"/>
      <c r="J229" s="6"/>
      <c r="K229" s="6"/>
      <c r="L229" s="6"/>
      <c r="N229" s="6"/>
    </row>
    <row r="230" spans="2:14">
      <c r="B230" s="1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</row>
    <row r="231" spans="2:14">
      <c r="B231" s="15"/>
      <c r="C231" s="6"/>
      <c r="D231" s="6"/>
      <c r="E231" s="6"/>
      <c r="F231" s="6"/>
      <c r="G231" s="6"/>
      <c r="H231" s="6"/>
      <c r="I231" s="6"/>
      <c r="J231" s="6"/>
    </row>
    <row r="232" spans="2:14">
      <c r="B232" s="15"/>
      <c r="C232" s="6"/>
      <c r="D232" s="6"/>
      <c r="E232" s="6"/>
      <c r="F232" s="6"/>
      <c r="G232" s="6"/>
      <c r="H232" s="6"/>
      <c r="I232" s="6"/>
      <c r="J232" s="6"/>
      <c r="N232" s="6"/>
    </row>
    <row r="233" spans="2:14">
      <c r="B233" s="1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2:14">
      <c r="B234" s="15"/>
      <c r="C234" s="6"/>
      <c r="D234" s="6"/>
      <c r="E234" s="6"/>
      <c r="F234" s="6"/>
      <c r="G234" s="6"/>
      <c r="H234" s="6"/>
      <c r="I234" s="6"/>
      <c r="J234" s="6"/>
    </row>
    <row r="235" spans="2:14">
      <c r="B235" s="1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</row>
    <row r="236" spans="2:14">
      <c r="B236" s="15"/>
      <c r="C236" s="6"/>
      <c r="D236" s="6"/>
      <c r="E236" s="6"/>
      <c r="F236" s="6"/>
      <c r="G236" s="6"/>
      <c r="H236" s="6"/>
      <c r="I236" s="6"/>
      <c r="J236" s="6"/>
      <c r="N236" s="6"/>
    </row>
    <row r="237" spans="2:14">
      <c r="B237" s="15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</row>
    <row r="238" spans="2:14">
      <c r="B238" s="15"/>
      <c r="C238" s="6"/>
      <c r="D238" s="6"/>
      <c r="E238" s="6"/>
      <c r="F238" s="6"/>
      <c r="G238" s="6"/>
      <c r="H238" s="6"/>
      <c r="I238" s="6"/>
      <c r="J238" s="6"/>
      <c r="K238" s="6"/>
      <c r="N238" s="6"/>
    </row>
    <row r="239" spans="2:14">
      <c r="B239" s="15"/>
      <c r="C239" s="6"/>
      <c r="D239" s="6"/>
      <c r="E239" s="6"/>
      <c r="F239" s="6"/>
      <c r="G239" s="6"/>
      <c r="H239" s="6"/>
      <c r="I239" s="6"/>
      <c r="J239" s="6"/>
      <c r="N239" s="6"/>
    </row>
    <row r="240" spans="2:14">
      <c r="B240" s="15"/>
      <c r="C240" s="6"/>
      <c r="D240" s="6"/>
      <c r="E240" s="6"/>
      <c r="F240" s="6"/>
      <c r="G240" s="6"/>
      <c r="H240" s="6"/>
      <c r="I240" s="6"/>
      <c r="J240" s="6"/>
    </row>
    <row r="242" spans="2:14">
      <c r="B242" s="1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</row>
    <row r="243" spans="2:14">
      <c r="B243" s="15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</row>
    <row r="244" spans="2:14">
      <c r="B244" s="15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</row>
    <row r="245" spans="2:14">
      <c r="B245" s="15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</row>
    <row r="246" spans="2:14">
      <c r="B246" s="15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2:14">
      <c r="B247" s="15"/>
      <c r="C247" s="6"/>
      <c r="D247" s="6"/>
      <c r="E247" s="6"/>
      <c r="F247" s="6"/>
      <c r="G247" s="6"/>
      <c r="H247" s="6"/>
      <c r="I247" s="6"/>
      <c r="J247" s="6"/>
    </row>
    <row r="248" spans="2:14">
      <c r="B248" s="15"/>
      <c r="C248" s="6"/>
      <c r="D248" s="6"/>
      <c r="E248" s="6"/>
      <c r="F248" s="6"/>
      <c r="G248" s="6"/>
      <c r="H248" s="6"/>
      <c r="I248" s="6"/>
      <c r="J248" s="6"/>
    </row>
    <row r="249" spans="2:14">
      <c r="B249" s="15"/>
      <c r="C249" s="6"/>
      <c r="D249" s="6"/>
      <c r="E249" s="6"/>
      <c r="F249" s="6"/>
      <c r="G249" s="6"/>
      <c r="H249" s="6"/>
      <c r="I249" s="6"/>
      <c r="J249" s="6"/>
      <c r="K249" s="6"/>
      <c r="N249" s="6"/>
    </row>
    <row r="250" spans="2:14">
      <c r="B250" s="15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</row>
    <row r="251" spans="2:14">
      <c r="B251" s="15"/>
      <c r="C251" s="6"/>
      <c r="D251" s="6"/>
      <c r="E251" s="6"/>
      <c r="F251" s="6"/>
      <c r="G251" s="6"/>
      <c r="H251" s="6"/>
      <c r="I251" s="6"/>
      <c r="J251" s="6"/>
    </row>
    <row r="252" spans="2:14">
      <c r="B252" s="15"/>
      <c r="C252" s="6"/>
      <c r="D252" s="6"/>
      <c r="E252" s="6"/>
      <c r="F252" s="6"/>
      <c r="G252" s="6"/>
      <c r="H252" s="6"/>
      <c r="I252" s="6"/>
      <c r="J252" s="6"/>
    </row>
    <row r="253" spans="2:14">
      <c r="B253" s="15"/>
      <c r="C253" s="6"/>
      <c r="D253" s="6"/>
      <c r="E253" s="6"/>
      <c r="F253" s="6"/>
      <c r="G253" s="6"/>
      <c r="H253" s="6"/>
      <c r="I253" s="6"/>
      <c r="J253" s="6"/>
      <c r="N253" s="6"/>
    </row>
    <row r="254" spans="2:14">
      <c r="B254" s="15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</row>
    <row r="255" spans="2:14">
      <c r="B255" s="15"/>
      <c r="C255" s="6"/>
      <c r="D255" s="6"/>
      <c r="E255" s="6"/>
      <c r="F255" s="6"/>
      <c r="G255" s="6"/>
      <c r="H255" s="6"/>
      <c r="I255" s="6"/>
      <c r="J255" s="6"/>
    </row>
    <row r="256" spans="2:14">
      <c r="B256" s="15"/>
      <c r="C256" s="6"/>
      <c r="D256" s="6"/>
      <c r="E256" s="6"/>
      <c r="F256" s="6"/>
      <c r="G256" s="6"/>
      <c r="H256" s="6"/>
      <c r="I256" s="6"/>
      <c r="J256" s="6"/>
      <c r="N256" s="6"/>
    </row>
    <row r="257" spans="2:14">
      <c r="B257" s="15"/>
      <c r="C257" s="6"/>
      <c r="D257" s="6"/>
      <c r="E257" s="6"/>
      <c r="F257" s="6"/>
      <c r="G257" s="6"/>
      <c r="H257" s="6"/>
      <c r="I257" s="6"/>
      <c r="J257" s="6"/>
    </row>
    <row r="258" spans="2:14">
      <c r="B258" s="15"/>
      <c r="C258" s="6"/>
      <c r="D258" s="6"/>
      <c r="E258" s="6"/>
      <c r="F258" s="6"/>
      <c r="G258" s="6"/>
      <c r="H258" s="6"/>
      <c r="I258" s="6"/>
      <c r="J258" s="6"/>
    </row>
    <row r="261" spans="2:14">
      <c r="B261" s="15"/>
      <c r="C261" s="6"/>
      <c r="D261" s="6"/>
      <c r="E261" s="6"/>
      <c r="F261" s="6"/>
      <c r="G261" s="6"/>
      <c r="H261" s="6"/>
      <c r="I261" s="6"/>
      <c r="J261" s="6"/>
    </row>
    <row r="262" spans="2:14">
      <c r="B262" s="15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</row>
    <row r="263" spans="2:14">
      <c r="B263" s="15"/>
      <c r="C263" s="6"/>
      <c r="D263" s="6"/>
      <c r="E263" s="6"/>
      <c r="F263" s="6"/>
      <c r="G263" s="6"/>
      <c r="H263" s="6"/>
      <c r="I263" s="6"/>
      <c r="J263" s="6"/>
    </row>
    <row r="264" spans="2:14">
      <c r="B264" s="15"/>
      <c r="C264" s="6"/>
      <c r="D264" s="6"/>
      <c r="E264" s="6"/>
      <c r="F264" s="6"/>
      <c r="G264" s="6"/>
      <c r="H264" s="6"/>
      <c r="I264" s="6"/>
      <c r="J264" s="6"/>
    </row>
    <row r="265" spans="2:14">
      <c r="B265" s="15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</row>
    <row r="266" spans="2:14">
      <c r="B266" s="15"/>
      <c r="C266" s="6"/>
      <c r="D266" s="6"/>
      <c r="E266" s="6"/>
      <c r="F266" s="6"/>
      <c r="G266" s="6"/>
      <c r="H266" s="6"/>
      <c r="I266" s="6"/>
      <c r="J266" s="6"/>
    </row>
    <row r="268" spans="2:14">
      <c r="B268" s="15"/>
      <c r="C268" s="6"/>
      <c r="D268" s="6"/>
      <c r="E268" s="6"/>
      <c r="F268" s="6"/>
      <c r="G268" s="6"/>
      <c r="H268" s="6"/>
      <c r="I268" s="6"/>
      <c r="J268" s="6"/>
    </row>
  </sheetData>
  <phoneticPr fontId="12" type="noConversion"/>
  <pageMargins left="0.75" right="0.75" top="1" bottom="1" header="0.5" footer="0.5"/>
  <pageSetup scale="45" fitToHeight="0" orientation="landscape" r:id="rId1"/>
  <headerFooter alignWithMargins="0"/>
  <rowBreaks count="1" manualBreakCount="1">
    <brk id="126" max="16383" man="1"/>
  </rowBreaks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6</vt:i4>
      </vt:variant>
    </vt:vector>
  </HeadingPairs>
  <TitlesOfParts>
    <vt:vector size="24" baseType="lpstr">
      <vt:lpstr>O&amp;M Comparison</vt:lpstr>
      <vt:lpstr>D.1 Adj</vt:lpstr>
      <vt:lpstr>F.11 Pension Adj</vt:lpstr>
      <vt:lpstr>Div 2 forecast</vt:lpstr>
      <vt:lpstr>Div 12 forecast</vt:lpstr>
      <vt:lpstr>Div 9 forecast</vt:lpstr>
      <vt:lpstr>Div 91 forecast</vt:lpstr>
      <vt:lpstr>Div002 history</vt:lpstr>
      <vt:lpstr>Div012 history </vt:lpstr>
      <vt:lpstr>Div009 history</vt:lpstr>
      <vt:lpstr>Div091 history</vt:lpstr>
      <vt:lpstr>FY24 Budget</vt:lpstr>
      <vt:lpstr>FY25 Budget</vt:lpstr>
      <vt:lpstr>incent comp w cap credits</vt:lpstr>
      <vt:lpstr>final summary</vt:lpstr>
      <vt:lpstr>adjustment</vt:lpstr>
      <vt:lpstr>Escalation</vt:lpstr>
      <vt:lpstr>Cost Center 1903</vt:lpstr>
      <vt:lpstr>'FY25 Budget'!AnaplanColHeader_d7c7b787_6be6_4c16_b34e_8e9c6a4f2735</vt:lpstr>
      <vt:lpstr>'FY25 Budget'!AnaplanDescription_d7c7b787_6be6_4c16_b34e_8e9c6a4f2735</vt:lpstr>
      <vt:lpstr>'FY25 Budget'!AnaplanRowHeader_d7c7b787_6be6_4c16_b34e_8e9c6a4f2735</vt:lpstr>
      <vt:lpstr>'Cost Center 1903'!Print_Area</vt:lpstr>
      <vt:lpstr>'FY24 Budget'!Print_Area</vt:lpstr>
      <vt:lpstr>'O&amp;M Comparison'!Print_Area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 Troup</dc:creator>
  <cp:lastModifiedBy>Waller, Greg</cp:lastModifiedBy>
  <cp:lastPrinted>2024-08-01T22:35:59Z</cp:lastPrinted>
  <dcterms:created xsi:type="dcterms:W3CDTF">2021-02-09T17:19:59Z</dcterms:created>
  <dcterms:modified xsi:type="dcterms:W3CDTF">2024-10-17T14:42:31Z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